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OBRAS 2026\REFORMA PRAÇA DA MATRIZ\"/>
    </mc:Choice>
  </mc:AlternateContent>
  <xr:revisionPtr revIDLastSave="0" documentId="13_ncr:1_{A0B9A09D-2EF6-465B-9CE3-1E749BCAF5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 ORÇAMENTÁRIA" sheetId="7" r:id="rId1"/>
    <sheet name="BDI" sheetId="8" r:id="rId2"/>
    <sheet name="MEMORIA" sheetId="3" r:id="rId3"/>
    <sheet name="CRONOGRAMA" sheetId="11" r:id="rId4"/>
    <sheet name="COTAÇÕES" sheetId="5" r:id="rId5"/>
    <sheet name="MEMORIA DE CALCULO FERRAGEM" sheetId="6" r:id="rId6"/>
    <sheet name="Planilha1" sheetId="12" r:id="rId7"/>
  </sheets>
  <externalReferences>
    <externalReference r:id="rId8"/>
    <externalReference r:id="rId9"/>
  </externalReferences>
  <definedNames>
    <definedName name="_xlnm.Print_Area" localSheetId="1">BDI!$A$1:$J$31</definedName>
    <definedName name="_xlnm.Print_Area" localSheetId="3">CRONOGRAMA!$A$2:$M$25</definedName>
    <definedName name="_xlnm.Print_Area" localSheetId="2">MEMORIA!$A$1:$J$287</definedName>
    <definedName name="_xlnm.Print_Area" localSheetId="0">'PLANILHA ORÇAMENTÁRIA'!$A$1:$I$84</definedName>
  </definedNames>
  <calcPr calcId="191029"/>
</workbook>
</file>

<file path=xl/calcChain.xml><?xml version="1.0" encoding="utf-8"?>
<calcChain xmlns="http://schemas.openxmlformats.org/spreadsheetml/2006/main">
  <c r="F28" i="12" l="1"/>
  <c r="F27" i="12"/>
  <c r="D91" i="3"/>
  <c r="I91" i="3" s="1"/>
  <c r="I92" i="3" s="1"/>
  <c r="D88" i="3"/>
  <c r="B89" i="3"/>
  <c r="B88" i="3"/>
  <c r="I86" i="3"/>
  <c r="I87" i="3" s="1"/>
  <c r="D83" i="3"/>
  <c r="B84" i="3"/>
  <c r="B83" i="3"/>
  <c r="H32" i="7"/>
  <c r="I32" i="7" s="1"/>
  <c r="H31" i="7"/>
  <c r="I31" i="7" s="1"/>
  <c r="D219" i="3"/>
  <c r="I219" i="3" s="1"/>
  <c r="I220" i="3" s="1"/>
  <c r="D216" i="3"/>
  <c r="B217" i="3"/>
  <c r="B216" i="3"/>
  <c r="D211" i="3"/>
  <c r="B212" i="3"/>
  <c r="B206" i="3"/>
  <c r="D205" i="3"/>
  <c r="B199" i="3"/>
  <c r="D201" i="3"/>
  <c r="I201" i="3" s="1"/>
  <c r="I202" i="3" s="1"/>
  <c r="B193" i="3"/>
  <c r="D195" i="3"/>
  <c r="I195" i="3" s="1"/>
  <c r="I196" i="3" s="1"/>
  <c r="D192" i="3"/>
  <c r="D189" i="3"/>
  <c r="I189" i="3" s="1"/>
  <c r="I190" i="3" s="1"/>
  <c r="B211" i="3"/>
  <c r="D208" i="3"/>
  <c r="I208" i="3" s="1"/>
  <c r="I209" i="3" s="1"/>
  <c r="B205" i="3"/>
  <c r="B175" i="3"/>
  <c r="D174" i="3"/>
  <c r="I141" i="3"/>
  <c r="I135" i="3"/>
  <c r="D106" i="3"/>
  <c r="D35" i="3"/>
  <c r="B36" i="3"/>
  <c r="D31" i="3"/>
  <c r="I31" i="3" s="1"/>
  <c r="D30" i="3"/>
  <c r="D28" i="3"/>
  <c r="B29" i="3"/>
  <c r="B28" i="3"/>
  <c r="C28" i="3"/>
  <c r="G19" i="6"/>
  <c r="F19" i="6"/>
  <c r="F17" i="6"/>
  <c r="F16" i="6"/>
  <c r="D111" i="3"/>
  <c r="I111" i="3" s="1"/>
  <c r="I112" i="3" s="1"/>
  <c r="B109" i="3"/>
  <c r="D108" i="3"/>
  <c r="B108" i="3"/>
  <c r="G39" i="7"/>
  <c r="H39" i="7" s="1"/>
  <c r="I39" i="7" s="1"/>
  <c r="F10" i="5"/>
  <c r="B22" i="6"/>
  <c r="F29" i="12"/>
  <c r="N36" i="7"/>
  <c r="G38" i="7"/>
  <c r="D242" i="3"/>
  <c r="D245" i="3"/>
  <c r="I245" i="3" s="1"/>
  <c r="I246" i="3" s="1"/>
  <c r="B243" i="3"/>
  <c r="B242" i="3"/>
  <c r="D117" i="3"/>
  <c r="I117" i="3" s="1"/>
  <c r="I118" i="3" s="1"/>
  <c r="D114" i="3"/>
  <c r="D18" i="3"/>
  <c r="I18" i="3" s="1"/>
  <c r="D15" i="3"/>
  <c r="B16" i="3"/>
  <c r="D271" i="3"/>
  <c r="I271" i="3" s="1"/>
  <c r="I272" i="3" s="1"/>
  <c r="D270" i="3"/>
  <c r="D268" i="3"/>
  <c r="B269" i="3"/>
  <c r="C41" i="3"/>
  <c r="C35" i="3"/>
  <c r="C23" i="3"/>
  <c r="C8" i="3"/>
  <c r="F72" i="7"/>
  <c r="B256" i="3"/>
  <c r="B250" i="3"/>
  <c r="B238" i="3"/>
  <c r="B237" i="3"/>
  <c r="B232" i="3"/>
  <c r="B226" i="3"/>
  <c r="B255" i="3"/>
  <c r="B249" i="3"/>
  <c r="B231" i="3"/>
  <c r="B225" i="3"/>
  <c r="B198" i="3"/>
  <c r="B192" i="3"/>
  <c r="B186" i="3"/>
  <c r="B180" i="3"/>
  <c r="B174" i="3"/>
  <c r="B168" i="3"/>
  <c r="B162" i="3"/>
  <c r="B156" i="3"/>
  <c r="B150" i="3"/>
  <c r="B144" i="3"/>
  <c r="B138" i="3"/>
  <c r="B132" i="3"/>
  <c r="B126" i="3"/>
  <c r="B120" i="3"/>
  <c r="B115" i="3"/>
  <c r="B114" i="3"/>
  <c r="B48" i="3"/>
  <c r="B47" i="3"/>
  <c r="B103" i="3"/>
  <c r="E38" i="7"/>
  <c r="D105" i="3" s="1"/>
  <c r="I105" i="3" s="1"/>
  <c r="D38" i="7"/>
  <c r="D103" i="3" s="1"/>
  <c r="C38" i="7"/>
  <c r="B38" i="7"/>
  <c r="B104" i="3" s="1"/>
  <c r="I240" i="3"/>
  <c r="I241" i="3" s="1"/>
  <c r="F69" i="7" s="1"/>
  <c r="I252" i="3"/>
  <c r="I253" i="3" s="1"/>
  <c r="I234" i="3"/>
  <c r="I235" i="3" s="1"/>
  <c r="E8" i="12"/>
  <c r="H8" i="12" s="1"/>
  <c r="J8" i="12" s="1"/>
  <c r="E7" i="12"/>
  <c r="H7" i="12" s="1"/>
  <c r="J7" i="12" s="1"/>
  <c r="E6" i="12"/>
  <c r="H6" i="12" s="1"/>
  <c r="J6" i="12" s="1"/>
  <c r="E5" i="12"/>
  <c r="H5" i="12" s="1"/>
  <c r="E4" i="12"/>
  <c r="H4" i="12" s="1"/>
  <c r="J4" i="12" s="1"/>
  <c r="E3" i="12"/>
  <c r="H3" i="12" s="1"/>
  <c r="E2" i="12"/>
  <c r="H2" i="12" s="1"/>
  <c r="E8" i="6"/>
  <c r="E7" i="6"/>
  <c r="I228" i="3"/>
  <c r="I229" i="3" s="1"/>
  <c r="F30" i="7"/>
  <c r="I26" i="3"/>
  <c r="F18" i="7" s="1"/>
  <c r="C12" i="5"/>
  <c r="I32" i="3" l="1"/>
  <c r="I19" i="3"/>
  <c r="F67" i="7"/>
  <c r="F68" i="7"/>
  <c r="J3" i="12"/>
  <c r="B10" i="12"/>
  <c r="B11" i="12"/>
  <c r="J2" i="12"/>
  <c r="B9" i="12"/>
  <c r="J5" i="12"/>
  <c r="E3" i="6"/>
  <c r="H3" i="6" s="1"/>
  <c r="J3" i="6" s="1"/>
  <c r="H8" i="6"/>
  <c r="J8" i="6" s="1"/>
  <c r="H7" i="6"/>
  <c r="J7" i="6" s="1"/>
  <c r="E4" i="6"/>
  <c r="H4" i="6" s="1"/>
  <c r="J4" i="6" s="1"/>
  <c r="E5" i="6"/>
  <c r="H5" i="6" s="1"/>
  <c r="J5" i="6" s="1"/>
  <c r="E6" i="6"/>
  <c r="H6" i="6" s="1"/>
  <c r="E2" i="6"/>
  <c r="H2" i="6" s="1"/>
  <c r="J2" i="6" s="1"/>
  <c r="I64" i="3"/>
  <c r="F27" i="7" s="1"/>
  <c r="I70" i="3"/>
  <c r="F28" i="7" s="1"/>
  <c r="I58" i="3"/>
  <c r="F26" i="7" s="1"/>
  <c r="B13" i="12" l="1"/>
  <c r="C13" i="12" s="1"/>
  <c r="B9" i="6"/>
  <c r="B10" i="6"/>
  <c r="J6" i="6"/>
  <c r="B11" i="6"/>
  <c r="K19" i="11" l="1"/>
  <c r="M19" i="11" s="1"/>
  <c r="G15" i="11"/>
  <c r="I15" i="11" s="1"/>
  <c r="K15" i="11" s="1"/>
  <c r="M15" i="11" s="1"/>
  <c r="I16" i="11"/>
  <c r="K16" i="11" s="1"/>
  <c r="M16" i="11" s="1"/>
  <c r="G17" i="11"/>
  <c r="I17" i="11" s="1"/>
  <c r="K17" i="11" s="1"/>
  <c r="M17" i="11" s="1"/>
  <c r="G20" i="11"/>
  <c r="I20" i="11" s="1"/>
  <c r="K20" i="11" s="1"/>
  <c r="M20" i="11" s="1"/>
  <c r="I18" i="11"/>
  <c r="K18" i="11" s="1"/>
  <c r="M18" i="11" s="1"/>
  <c r="M4" i="11"/>
  <c r="A6" i="11"/>
  <c r="A5" i="11"/>
  <c r="A4" i="11"/>
  <c r="B19" i="11"/>
  <c r="B18" i="11"/>
  <c r="B17" i="11"/>
  <c r="B16" i="11"/>
  <c r="B15" i="11"/>
  <c r="B14" i="11"/>
  <c r="B13" i="11"/>
  <c r="G13" i="11"/>
  <c r="I13" i="11" s="1"/>
  <c r="K13" i="11" s="1"/>
  <c r="M13" i="11" s="1"/>
  <c r="G14" i="11"/>
  <c r="I14" i="11" s="1"/>
  <c r="K14" i="11" s="1"/>
  <c r="M14" i="11" s="1"/>
  <c r="C24" i="11"/>
  <c r="A3" i="11"/>
  <c r="I106" i="3" l="1"/>
  <c r="I107" i="3" s="1"/>
  <c r="B97" i="3"/>
  <c r="D96" i="3"/>
  <c r="B96" i="3"/>
  <c r="D78" i="3"/>
  <c r="B79" i="3"/>
  <c r="B78" i="3"/>
  <c r="H15" i="8" l="1"/>
  <c r="H24" i="8" s="1"/>
  <c r="G15" i="8"/>
  <c r="G24" i="8" s="1"/>
  <c r="F15" i="8"/>
  <c r="F24" i="8" s="1"/>
  <c r="E15" i="8"/>
  <c r="E24" i="8" s="1"/>
  <c r="D15" i="8"/>
  <c r="D24" i="8" s="1"/>
  <c r="C15" i="8"/>
  <c r="C24" i="8" s="1"/>
  <c r="H12" i="8"/>
  <c r="H23" i="8" s="1"/>
  <c r="G12" i="8"/>
  <c r="G23" i="8" s="1"/>
  <c r="F12" i="8"/>
  <c r="F23" i="8" s="1"/>
  <c r="E12" i="8"/>
  <c r="E23" i="8" s="1"/>
  <c r="D12" i="8"/>
  <c r="D23" i="8" s="1"/>
  <c r="C12" i="8"/>
  <c r="C23" i="8" s="1"/>
  <c r="C25" i="8" l="1"/>
  <c r="F25" i="8"/>
  <c r="H25" i="8"/>
  <c r="E25" i="8"/>
  <c r="D25" i="8"/>
  <c r="G25" i="8"/>
  <c r="H70" i="7" l="1"/>
  <c r="I70" i="7" s="1"/>
  <c r="H38" i="7"/>
  <c r="I38" i="7" s="1"/>
  <c r="H19" i="7"/>
  <c r="I19" i="7" s="1"/>
  <c r="H37" i="7"/>
  <c r="I37" i="7" s="1"/>
  <c r="I40" i="7" s="1"/>
  <c r="H17" i="7"/>
  <c r="I17" i="7" s="1"/>
  <c r="M5" i="11"/>
  <c r="H30" i="7"/>
  <c r="I30" i="7" s="1"/>
  <c r="H13" i="7"/>
  <c r="I13" i="7" s="1"/>
  <c r="A94" i="3"/>
  <c r="D72" i="3"/>
  <c r="B73" i="3"/>
  <c r="B72" i="3"/>
  <c r="D67" i="3"/>
  <c r="B68" i="3"/>
  <c r="B67" i="3"/>
  <c r="D61" i="3"/>
  <c r="D55" i="3"/>
  <c r="B62" i="3"/>
  <c r="B61" i="3"/>
  <c r="B56" i="3"/>
  <c r="B55" i="3"/>
  <c r="A53" i="3"/>
  <c r="D47" i="3"/>
  <c r="D41" i="3"/>
  <c r="B42" i="3"/>
  <c r="B41" i="3"/>
  <c r="B35" i="3"/>
  <c r="D23" i="3"/>
  <c r="B24" i="3"/>
  <c r="B23" i="3"/>
  <c r="A14" i="3"/>
  <c r="A6" i="3"/>
  <c r="D8" i="3"/>
  <c r="B9" i="3"/>
  <c r="B8" i="3"/>
  <c r="H77" i="7"/>
  <c r="I77" i="7" s="1"/>
  <c r="H76" i="7"/>
  <c r="I76" i="7" s="1"/>
  <c r="H72" i="7"/>
  <c r="I72" i="7" s="1"/>
  <c r="H71" i="7"/>
  <c r="I71" i="7" s="1"/>
  <c r="H69" i="7"/>
  <c r="I69" i="7" s="1"/>
  <c r="H68" i="7"/>
  <c r="I68" i="7" s="1"/>
  <c r="H67" i="7"/>
  <c r="I67" i="7" s="1"/>
  <c r="D16" i="11" l="1"/>
  <c r="I78" i="7"/>
  <c r="D19" i="11" s="1"/>
  <c r="I73" i="7"/>
  <c r="H62" i="7"/>
  <c r="I62" i="7" s="1"/>
  <c r="H61" i="7"/>
  <c r="I61" i="7" s="1"/>
  <c r="H60" i="7"/>
  <c r="I60" i="7" s="1"/>
  <c r="H59" i="7"/>
  <c r="I59" i="7" s="1"/>
  <c r="H58" i="7"/>
  <c r="I58" i="7" s="1"/>
  <c r="H57" i="7"/>
  <c r="I57" i="7" s="1"/>
  <c r="H56" i="7"/>
  <c r="I56" i="7" s="1"/>
  <c r="H54" i="7"/>
  <c r="I54" i="7" s="1"/>
  <c r="H53" i="7"/>
  <c r="I53" i="7" s="1"/>
  <c r="H52" i="7"/>
  <c r="I52" i="7" s="1"/>
  <c r="H51" i="7"/>
  <c r="I51" i="7" s="1"/>
  <c r="H50" i="7"/>
  <c r="I50" i="7" s="1"/>
  <c r="H49" i="7"/>
  <c r="I49" i="7" s="1"/>
  <c r="H48" i="7"/>
  <c r="I48" i="7" s="1"/>
  <c r="H47" i="7"/>
  <c r="I47" i="7" s="1"/>
  <c r="H46" i="7"/>
  <c r="I46" i="7" s="1"/>
  <c r="H29" i="7"/>
  <c r="I29" i="7" s="1"/>
  <c r="H28" i="7"/>
  <c r="I28" i="7" s="1"/>
  <c r="H27" i="7"/>
  <c r="I27" i="7" s="1"/>
  <c r="H26" i="7"/>
  <c r="I26" i="7" s="1"/>
  <c r="H22" i="7"/>
  <c r="H21" i="7"/>
  <c r="H20" i="7"/>
  <c r="H18" i="7"/>
  <c r="I18" i="7" s="1"/>
  <c r="I34" i="7" l="1"/>
  <c r="D18" i="11"/>
  <c r="I14" i="7"/>
  <c r="D13" i="11" s="1"/>
  <c r="I75" i="3" l="1"/>
  <c r="I76" i="3" s="1"/>
  <c r="I11" i="3"/>
  <c r="I12" i="3" s="1"/>
  <c r="B13" i="6" l="1"/>
  <c r="C13" i="6" s="1"/>
  <c r="I99" i="3" l="1"/>
  <c r="I81" i="3"/>
  <c r="I43" i="3"/>
  <c r="I27" i="3"/>
  <c r="F5" i="5" l="1"/>
  <c r="H55" i="7" l="1"/>
  <c r="I55" i="7" s="1"/>
  <c r="G45" i="7"/>
  <c r="H45" i="7" s="1"/>
  <c r="I45" i="7" s="1"/>
  <c r="I63" i="7" l="1"/>
  <c r="I100" i="3"/>
  <c r="D17" i="11" l="1"/>
  <c r="I71" i="3"/>
  <c r="I59" i="3"/>
  <c r="A50" i="3"/>
  <c r="I65" i="3"/>
  <c r="I82" i="3" l="1"/>
  <c r="D15" i="11" l="1"/>
  <c r="I38" i="3"/>
  <c r="F20" i="7" s="1"/>
  <c r="I20" i="7" s="1"/>
  <c r="D44" i="3"/>
  <c r="I44" i="3" s="1"/>
  <c r="F21" i="7" s="1"/>
  <c r="I21" i="7" s="1"/>
  <c r="I45" i="3" l="1"/>
  <c r="D50" i="3" s="1"/>
  <c r="I50" i="3" s="1"/>
  <c r="I39" i="3"/>
  <c r="I51" i="3" l="1"/>
  <c r="F22" i="7"/>
  <c r="I22" i="7" s="1"/>
  <c r="I23" i="7" s="1"/>
  <c r="I81" i="7" s="1"/>
  <c r="D14" i="11" l="1"/>
  <c r="L22" i="11" l="1"/>
  <c r="H22" i="11"/>
  <c r="F22" i="11"/>
  <c r="G22" i="11" s="1"/>
  <c r="J22" i="11"/>
  <c r="D21" i="11"/>
  <c r="E14" i="11" s="1"/>
  <c r="I22" i="11" l="1"/>
  <c r="K22" i="11" s="1"/>
  <c r="M22" i="11" s="1"/>
  <c r="E13" i="11"/>
  <c r="E19" i="11"/>
  <c r="E17" i="11"/>
  <c r="E16" i="11"/>
  <c r="E18" i="11"/>
  <c r="E15" i="11"/>
  <c r="E21" i="11" l="1"/>
</calcChain>
</file>

<file path=xl/sharedStrings.xml><?xml version="1.0" encoding="utf-8"?>
<sst xmlns="http://schemas.openxmlformats.org/spreadsheetml/2006/main" count="927" uniqueCount="360">
  <si>
    <t>ITEM</t>
  </si>
  <si>
    <t>CÓDIGO</t>
  </si>
  <si>
    <t>FONTE</t>
  </si>
  <si>
    <t>UN</t>
  </si>
  <si>
    <t>1.1</t>
  </si>
  <si>
    <t>M2</t>
  </si>
  <si>
    <t>MEMORIA DE CÁCULO</t>
  </si>
  <si>
    <t>OBJETO:</t>
  </si>
  <si>
    <t>CÓDIGO:</t>
  </si>
  <si>
    <t>Compr.</t>
  </si>
  <si>
    <t>Larg.</t>
  </si>
  <si>
    <t>Repet.</t>
  </si>
  <si>
    <t>OBS:</t>
  </si>
  <si>
    <t>TOTAL</t>
  </si>
  <si>
    <t xml:space="preserve">DESCRIÇÃO: </t>
  </si>
  <si>
    <t>M3</t>
  </si>
  <si>
    <t>SETOP</t>
  </si>
  <si>
    <t>Altura</t>
  </si>
  <si>
    <t>Volume Total (m³)</t>
  </si>
  <si>
    <t>U</t>
  </si>
  <si>
    <t>Área (m²)</t>
  </si>
  <si>
    <t>Quantidade</t>
  </si>
  <si>
    <t>CPRB</t>
  </si>
  <si>
    <t>SERVIÇOS PRELIMINARES</t>
  </si>
  <si>
    <t>Área Total (m²)</t>
  </si>
  <si>
    <t>2.1</t>
  </si>
  <si>
    <t>2.2</t>
  </si>
  <si>
    <t>2.3</t>
  </si>
  <si>
    <t>Comprimento</t>
  </si>
  <si>
    <t>3.1</t>
  </si>
  <si>
    <t>3.2</t>
  </si>
  <si>
    <t>M</t>
  </si>
  <si>
    <t>6.1</t>
  </si>
  <si>
    <t>Comprimento (m)</t>
  </si>
  <si>
    <t>COTAÇÕES MATERIAIS</t>
  </si>
  <si>
    <t>PRODUTO</t>
  </si>
  <si>
    <t>COTAÇÕES (INCLUSO FRETE)</t>
  </si>
  <si>
    <t>ADOTADO (MÉDIA)</t>
  </si>
  <si>
    <t>3.3</t>
  </si>
  <si>
    <t>Conforme projeto</t>
  </si>
  <si>
    <t>INSTALAÇÕES ELÉTRICAS</t>
  </si>
  <si>
    <t>4.1</t>
  </si>
  <si>
    <t>M3xKM</t>
  </si>
  <si>
    <t>COTAÇÃO</t>
  </si>
  <si>
    <t>2.4</t>
  </si>
  <si>
    <t>COMPACTAÇÃO NA OBRA</t>
  </si>
  <si>
    <t>Distancia</t>
  </si>
  <si>
    <t>Volume x Distancia (m3xkm)</t>
  </si>
  <si>
    <t>Comprimento (un)</t>
  </si>
  <si>
    <t>Quantidade (U)</t>
  </si>
  <si>
    <t>Espessura</t>
  </si>
  <si>
    <t>Volume (m3)</t>
  </si>
  <si>
    <t>ÁREA RETIRADA DE PROJETO</t>
  </si>
  <si>
    <t>conforme projeto</t>
  </si>
  <si>
    <t>DISJUNTOR BIPOLAR TERMOMAGNÉTICO 5KA, DE 60A</t>
  </si>
  <si>
    <t>ED-49278</t>
  </si>
  <si>
    <t>OK</t>
  </si>
  <si>
    <t>ED-15117</t>
  </si>
  <si>
    <t>CONFORME PROJ. ELÉTRICO</t>
  </si>
  <si>
    <t>ED-48971</t>
  </si>
  <si>
    <t>ED-49187</t>
  </si>
  <si>
    <t>FUNDAÇÕES</t>
  </si>
  <si>
    <t>TER-ESC-035</t>
  </si>
  <si>
    <t>M³</t>
  </si>
  <si>
    <t>ED-49810</t>
  </si>
  <si>
    <t>M²</t>
  </si>
  <si>
    <t>ED-49629</t>
  </si>
  <si>
    <t>CORTE, DOBRA E MONTAGEM DE AÇO CA-50/60</t>
  </si>
  <si>
    <t>ED-48298</t>
  </si>
  <si>
    <t>KG</t>
  </si>
  <si>
    <t>Reaterro e compactação manual de vala</t>
  </si>
  <si>
    <t>RO-40234</t>
  </si>
  <si>
    <t>ARRANQUE</t>
  </si>
  <si>
    <t>SAPATAS</t>
  </si>
  <si>
    <t>PILAR</t>
  </si>
  <si>
    <t>ESTRIBO PILAR</t>
  </si>
  <si>
    <t>ESTRIBO ARRANQUE</t>
  </si>
  <si>
    <t>ESTRIBO VIGAS</t>
  </si>
  <si>
    <t>VIGAS</t>
  </si>
  <si>
    <t>10MM</t>
  </si>
  <si>
    <t>8MM</t>
  </si>
  <si>
    <t>5MM</t>
  </si>
  <si>
    <t>ESTRUTURA</t>
  </si>
  <si>
    <t>COMPR.</t>
  </si>
  <si>
    <t>QUAN.</t>
  </si>
  <si>
    <t>UND</t>
  </si>
  <si>
    <t>BITOLA</t>
  </si>
  <si>
    <t>PESO</t>
  </si>
  <si>
    <t>PESO/M</t>
  </si>
  <si>
    <t>PESO TOTAL</t>
  </si>
  <si>
    <t>PINTURA</t>
  </si>
  <si>
    <t>ED-50514</t>
  </si>
  <si>
    <t>ED-9013</t>
  </si>
  <si>
    <t>ED-51148</t>
  </si>
  <si>
    <t>3.4</t>
  </si>
  <si>
    <t>PLACA DE INAUGURAÇÃO EM ALUMÍNIO FUNDIDO 85 X 50 CM</t>
  </si>
  <si>
    <t>ED-50635</t>
  </si>
  <si>
    <t>cj</t>
  </si>
  <si>
    <t>ok</t>
  </si>
  <si>
    <t>Unidadade</t>
  </si>
  <si>
    <t>4.2</t>
  </si>
  <si>
    <t>COMPRIMENTO</t>
  </si>
  <si>
    <t>Quantidade (M³)</t>
  </si>
  <si>
    <t>CONFORME PROJ.</t>
  </si>
  <si>
    <t>Volume (m³)</t>
  </si>
  <si>
    <t>kg</t>
  </si>
  <si>
    <t>ESCAVAÇÃO MECÂNICA DE VALAS COM DESCARGA LATERAL H&lt;= 1,50 M</t>
  </si>
  <si>
    <t>RAMPA PARA ACESSO DE DEFICIENTE, EM CONCRETO SIMPLES FCK = 25 MPA, DESEMPENADA, COM PINTURA INDICATIVA, 02 DEMÃOS</t>
  </si>
  <si>
    <t>PINTURA COM TEXTURA ACRÍLICA COM DESEMPENADEIRA DE AÇO, EXCLUSIVE SELADOR ACRÍLICO/FUNDO PREPARADOR</t>
  </si>
  <si>
    <t>A N E X O   I I</t>
  </si>
  <si>
    <t>PLANILHA ORÇAMENTÁRIA DE CUSTOS</t>
  </si>
  <si>
    <t>DATA:</t>
  </si>
  <si>
    <t>FORMA DE EXECUÇÃO</t>
  </si>
  <si>
    <t>(    )</t>
  </si>
  <si>
    <t>DIRETA</t>
  </si>
  <si>
    <t>(  x  )</t>
  </si>
  <si>
    <t>INDIRETA</t>
  </si>
  <si>
    <t xml:space="preserve">LDI: </t>
  </si>
  <si>
    <t>DESCRIÇÃO</t>
  </si>
  <si>
    <t>UNIDADE</t>
  </si>
  <si>
    <t>QUANTIDADE</t>
  </si>
  <si>
    <t>PREÇO UNITÁRIO S/ LDI</t>
  </si>
  <si>
    <t>PREÇO UNITÁRIO C/ LDI</t>
  </si>
  <si>
    <t>PREÇO TOTAL</t>
  </si>
  <si>
    <t>SUB -TOTAL DO ITEM 1</t>
  </si>
  <si>
    <t>GUIA DE MEIO-FIO, EM CONCRETO COM FCK 20MPA, PRÉ-MOLDADA, MFC-01 PADRÃO DER-MG, DIMENSÕES (12X16,7X35)CM, EXCLUSIVE SARJETA, INCLUSIVE ESCAVAÇÃO, APILOAMENTO E TRANSPORTE COM RETIRADA DO MATERIAL ESCAVADO (EM CAÇAMBA)</t>
  </si>
  <si>
    <t>SUB -TOTAL DO ITEM 2</t>
  </si>
  <si>
    <t>SUB -TOTAL DO ITEM 3</t>
  </si>
  <si>
    <t>ELETRODUTO FLEXÍVEL CORRUGADO, PVC, ANTI-CHAMA, DN 25MM (3/4"), APLICADO EM ALVENARIA, INCLUSIVE RASGO</t>
  </si>
  <si>
    <t>QUADRO DE DISTRIBUIÇÃO PARA 12 MÓDULOS COM BARRAMENTO E CHAVE</t>
  </si>
  <si>
    <t>SUB -TOTAL DO ITEM 4</t>
  </si>
  <si>
    <t>VALOR TOTAL DA OBRA:</t>
  </si>
  <si>
    <t xml:space="preserve">________________________________________________________ </t>
  </si>
  <si>
    <t>_____________________________________________________</t>
  </si>
  <si>
    <t xml:space="preserve">Prefeito Municipal                                                </t>
  </si>
  <si>
    <t>Marcus Vinicius Ferreira Carvalho</t>
  </si>
  <si>
    <r>
      <t xml:space="preserve">PREFEITURA: </t>
    </r>
    <r>
      <rPr>
        <sz val="11"/>
        <rFont val="Arial"/>
        <family val="2"/>
      </rPr>
      <t>PREFEITURA MUNICIPAL DE BRASILIA DE MINAS /MG</t>
    </r>
  </si>
  <si>
    <r>
      <t xml:space="preserve">ISS DO MUNICÍPIO: </t>
    </r>
    <r>
      <rPr>
        <sz val="11"/>
        <rFont val="Arial"/>
        <family val="2"/>
      </rPr>
      <t>3 %</t>
    </r>
  </si>
  <si>
    <t>ED-48440</t>
  </si>
  <si>
    <t>DEMOLIÇÃO MANUAL DE CONCRETO, SEM ARMAÇÃO, INCLUSIVE AFASTAMENTO E EMPILHAMENTO, EXCLUSIVE TRANSPORTE E RETIRADA DO MATERIAL DEMOLIDO</t>
  </si>
  <si>
    <t>ED-51132</t>
  </si>
  <si>
    <t>CARGA DE MATERIAL DE QUALQUER NATUREZA SOBRE CAMINHÃO - MECÂNICA</t>
  </si>
  <si>
    <t>ED-51129</t>
  </si>
  <si>
    <t>TRANSPORTE DE MATERIAL DE QUALQUER NATUREZA EM CAMINHÃO 2 KM &lt; DMT &lt;= 5 KM (DENTRO DO PERÍMETRO URBANO)</t>
  </si>
  <si>
    <t>ED-50417</t>
  </si>
  <si>
    <t>EXECUÇÃO DE PAVIMENTO INTERTRAVADO, ESPESSURA 6CM, FCK 35MPA, INCLUINDO FORNECIMENTO E TRANSPORTE DE TODOS OS MATERIAIS E COLCHÃO DE ASSENTAMENTO COM ESPESSURA 6CM</t>
  </si>
  <si>
    <t>ED-50586</t>
  </si>
  <si>
    <t>PISO PODOTÁTIL DE CONCRETO, ALERTA, APLICADO EM PISO (40X40CM) COM JUNTA SECA, COR VERMELHO/AMARELO, ASSENTAMENTO COM ARGAMASSA INDUSTRIALIZADA, INCLUSIVE FORNECIMENTO E INSTALAÇÃO</t>
  </si>
  <si>
    <t>ED-50587</t>
  </si>
  <si>
    <t>PISO PODOTÁTIL DE CONCRETO, DIRECIONAL, APLICADO EM PISO (40X40CM) COM JUNTA SECA, COR VERMELHO/AMARELO, ASSENTAMENTO COM ARGAMASSA INDUSTRIALIZADA, INCLUSIVE FORNECIMENTO E INSTALAÇÃO</t>
  </si>
  <si>
    <t>ED-51139</t>
  </si>
  <si>
    <t>ED-49497</t>
  </si>
  <si>
    <t>ED-20580</t>
  </si>
  <si>
    <t>ENTRADA DE ENERGIA AÉREA, TIPO B2, PADRÃO CEMIG, CARGA INSTALADA DE 10,1KW ATÉ 15KW, BIFÁSICO, COM SAÍDA SUBTERRÂNEA, INCLUSIVE POSTE, CAIXA PARA MEDIDOR, DISJUNTOR, BARRAMENTO, ATERRAMENTO E ACESSÓRIOS</t>
  </si>
  <si>
    <t>ED-49499</t>
  </si>
  <si>
    <t>ED-49155</t>
  </si>
  <si>
    <t>CAIXA DE PASSAGEM EM CHAPA DE AÇO COM TAMPA APARAFUSADA, SOBREPOR, 302 X 302 X 122 MM</t>
  </si>
  <si>
    <t>ED-49197</t>
  </si>
  <si>
    <t>CAIXA DE INSPEÇÃO EM CONCRETO, TIPO "ZA" PASSEIO, PADRÃO CEMIG, DIMENSÃO (28X28)CM, ALTURA 40CM, COM TAMPA E ARO ARTICULADO EM FERRO FUNDIDO, INCLUSIVE ESCAVAÇÃO, APILOAMENTO, LASTRO DE BRITA, REATERRO E TRANSPORTE E RETIRADA DO MATERIAL ESCAVADO (EM CAÇAMBA)</t>
  </si>
  <si>
    <t>ED-49268</t>
  </si>
  <si>
    <t>DISJUNTOR BIPOLAR TERMOMAGNÉTICO 5KA, DE 10A</t>
  </si>
  <si>
    <t>ED-49527</t>
  </si>
  <si>
    <t>SUPRESSOR DE SURTO PARA PROTEÇÃO PRIMÁRIA EM QGD, ATÉ 1,5 KV - 5 KA</t>
  </si>
  <si>
    <t>ED-49523</t>
  </si>
  <si>
    <t>RELÉ FOTOELÉTRICO, TENSÃO 120V COM CAPACIDADE DE CARGA 1200VA, INCLUSIVE BASE E INSTALAÇÃO</t>
  </si>
  <si>
    <t>ED-48956</t>
  </si>
  <si>
    <t>CABO DE COBRE FLEXÍVEL, CLASSE 5, ISOLAMENTO TIPO LSHF/ATOX, NÃO HALOGENADO, ANTICHAMA, TERMOPLÁSTICO, UNIPOLAR, SEÇÃO 4 MM2, 70°C, 450/750V</t>
  </si>
  <si>
    <t>ED-48966</t>
  </si>
  <si>
    <t>ED-49414</t>
  </si>
  <si>
    <t>ED-17953</t>
  </si>
  <si>
    <t>ELETRODUTO FLEXÍVEL CORRUGADO, PVC, ANTI-CHAMA, DN 32MM (1"), APLICADO EM ALVENARIA, EXCLUSIVE RASGO</t>
  </si>
  <si>
    <t>FORNECIMENTO DE CONCRETO ESTRUTURAL, USINADO, COM FCK 20 MPA, INCLUSIVE LANÇAMENTO, ADENSAMENTO E ACABAMENTO</t>
  </si>
  <si>
    <t>PREPARAÇÃO PARA EMASSAMENTO OU PINTURA (LÁTEX/ ACRÍLICA) EM PAREDE, INCLUSIVE UMA (1) DEMÃO DE SELADOR ACRÍLICO</t>
  </si>
  <si>
    <t>PASSEIO INTERTRAVADO</t>
  </si>
  <si>
    <t xml:space="preserve">PISO DE ALERTA </t>
  </si>
  <si>
    <t>PISO DIRECIONAL</t>
  </si>
  <si>
    <t>DEMONSTRATIVO DO BDI - COM DESONERAÇÃO - OBRA DE EDIFICAÇÃO</t>
  </si>
  <si>
    <t>BDI (CONFORME ACÓRDÃO Nº 2622/13 e LEI Nº 13.161 DE 31/08/15)</t>
  </si>
  <si>
    <t>DISCRIMINAÇÃO DAS PARCELAS</t>
  </si>
  <si>
    <r>
      <t xml:space="preserve">SIG.
</t>
    </r>
    <r>
      <rPr>
        <b/>
        <vertAlign val="superscript"/>
        <sz val="8"/>
        <color theme="0"/>
        <rFont val="Arial"/>
        <family val="2"/>
      </rPr>
      <t>(1)</t>
    </r>
  </si>
  <si>
    <t>CONSTRUÇÃO DE EDIFÍCIOS</t>
  </si>
  <si>
    <r>
      <t xml:space="preserve">INC.
</t>
    </r>
    <r>
      <rPr>
        <b/>
        <vertAlign val="superscript"/>
        <sz val="8"/>
        <color theme="0"/>
        <rFont val="Arial"/>
        <family val="2"/>
      </rPr>
      <t>(5)</t>
    </r>
  </si>
  <si>
    <r>
      <t xml:space="preserve">ISS </t>
    </r>
    <r>
      <rPr>
        <b/>
        <vertAlign val="superscript"/>
        <sz val="8"/>
        <color theme="0"/>
        <rFont val="Arial"/>
        <family val="2"/>
      </rPr>
      <t>(2)</t>
    </r>
  </si>
  <si>
    <t>DIFERENCIADO</t>
  </si>
  <si>
    <r>
      <t xml:space="preserve">MATERIAL
</t>
    </r>
    <r>
      <rPr>
        <b/>
        <vertAlign val="superscript"/>
        <sz val="8"/>
        <color theme="0"/>
        <rFont val="Arial"/>
        <family val="2"/>
      </rPr>
      <t>(3)</t>
    </r>
  </si>
  <si>
    <r>
      <t xml:space="preserve">SERVIÇO TERCEIRIZADO </t>
    </r>
    <r>
      <rPr>
        <b/>
        <vertAlign val="superscript"/>
        <sz val="8"/>
        <color theme="0"/>
        <rFont val="Arial"/>
        <family val="2"/>
      </rPr>
      <t xml:space="preserve">(4)
 </t>
    </r>
    <r>
      <rPr>
        <b/>
        <sz val="8"/>
        <color theme="0"/>
        <rFont val="Arial"/>
        <family val="2"/>
      </rPr>
      <t>(ISS=5%)</t>
    </r>
  </si>
  <si>
    <t>CUSTO DIRETO</t>
  </si>
  <si>
    <t>CD</t>
  </si>
  <si>
    <t>ADMINISTRAÇÃO CENTRAL</t>
  </si>
  <si>
    <t>AC</t>
  </si>
  <si>
    <t>LUCRO BRUTO</t>
  </si>
  <si>
    <t>L</t>
  </si>
  <si>
    <t>DESPESAS FINANCEIRAS</t>
  </si>
  <si>
    <t>DF</t>
  </si>
  <si>
    <t>SEGUROS, GARANTIAS E RISCO</t>
  </si>
  <si>
    <t>SEGUROS + GARANTIAS</t>
  </si>
  <si>
    <t>S</t>
  </si>
  <si>
    <t>RISCO(*)</t>
  </si>
  <si>
    <t>R</t>
  </si>
  <si>
    <t>TRIBUTOS</t>
  </si>
  <si>
    <t>I</t>
  </si>
  <si>
    <t>PV</t>
  </si>
  <si>
    <t>ISS</t>
  </si>
  <si>
    <r>
      <t>ISS</t>
    </r>
    <r>
      <rPr>
        <vertAlign val="superscript"/>
        <sz val="8"/>
        <rFont val="Arial"/>
        <family val="2"/>
      </rPr>
      <t>(2)</t>
    </r>
  </si>
  <si>
    <t>-</t>
  </si>
  <si>
    <t>PIS</t>
  </si>
  <si>
    <t>COFINS</t>
  </si>
  <si>
    <t>INSS</t>
  </si>
  <si>
    <t>FÓRMULA DO BDI</t>
  </si>
  <si>
    <t>(1 + (AC + S + G + R)) x (1 + DF) x  (1 + L)</t>
  </si>
  <si>
    <t>(1 - (I + CPRB))</t>
  </si>
  <si>
    <t>BDI (NUMERADOR)</t>
  </si>
  <si>
    <t>BDI (DENOMINADOR)</t>
  </si>
  <si>
    <t>BDI</t>
  </si>
  <si>
    <t>OBSERVAÇÕES</t>
  </si>
  <si>
    <r>
      <rPr>
        <vertAlign val="superscript"/>
        <sz val="8"/>
        <rFont val="Arial"/>
        <family val="2"/>
      </rPr>
      <t xml:space="preserve">(1) </t>
    </r>
    <r>
      <rPr>
        <sz val="8"/>
        <rFont val="Arial"/>
        <family val="2"/>
      </rPr>
      <t>SIGLA.</t>
    </r>
    <r>
      <rPr>
        <vertAlign val="superscript"/>
        <sz val="8"/>
        <rFont val="Arial"/>
        <family val="2"/>
      </rPr>
      <t xml:space="preserve">
(2) </t>
    </r>
    <r>
      <rPr>
        <sz val="8"/>
        <rFont val="Arial"/>
        <family val="2"/>
      </rPr>
      <t xml:space="preserve">QUANTO AO ISS O TCU ORIENTA OBSERVAR A LEGISLAÇÃO DO MUNICÍPIO. NO REFERIDO ACÓRDÃO O TCU PARTIU DA PREMISSA DE INCIDÊNCIA DO ISS EM 50% DO PREÇO DE VENDA, COM PERCENTUAIS DE 2%, 3%, 4% E 5%.
</t>
    </r>
    <r>
      <rPr>
        <vertAlign val="superscript"/>
        <sz val="8"/>
        <rFont val="Arial"/>
        <family val="2"/>
      </rPr>
      <t xml:space="preserve">(3) </t>
    </r>
    <r>
      <rPr>
        <sz val="8"/>
        <rFont val="Arial"/>
        <family val="2"/>
      </rPr>
      <t xml:space="preserve">BDI DIFERENCIADO A SER APLICADO EM CASOS DE FORNECIMENTO DE MATERIAIS E EQUIPAMENTOS. EX. ELEVADOR, ESCADAS ROLANTES, EQUIPAMENTOS DE REFRIGERAÇÃO ETC.
</t>
    </r>
    <r>
      <rPr>
        <vertAlign val="superscript"/>
        <sz val="8"/>
        <rFont val="Arial"/>
        <family val="2"/>
      </rPr>
      <t xml:space="preserve">(4) </t>
    </r>
    <r>
      <rPr>
        <sz val="8"/>
        <rFont val="Arial"/>
        <family val="2"/>
      </rPr>
      <t xml:space="preserve">BDI DIFERENCIADO A SER APLICADO PARA SERVIÇOS TERCEIRIZADOS.
</t>
    </r>
    <r>
      <rPr>
        <vertAlign val="superscript"/>
        <sz val="8"/>
        <rFont val="Arial"/>
        <family val="2"/>
      </rPr>
      <t xml:space="preserve">(5) </t>
    </r>
    <r>
      <rPr>
        <sz val="8"/>
        <rFont val="Arial"/>
        <family val="2"/>
      </rPr>
      <t>INCIDÊNCIA.</t>
    </r>
  </si>
  <si>
    <r>
      <t xml:space="preserve">___________________________
</t>
    </r>
    <r>
      <rPr>
        <sz val="10"/>
        <rFont val="Arial Narrow"/>
        <family val="2"/>
      </rPr>
      <t xml:space="preserve">Marcelo Braga Padiglione                                                        Engenheiro Civil 
</t>
    </r>
    <r>
      <rPr>
        <sz val="8"/>
        <rFont val="Arial Narrow"/>
        <family val="2"/>
      </rPr>
      <t>CREA 146.219/D</t>
    </r>
  </si>
  <si>
    <t>CAIXA DE LIGAÇÃO/PASSAGEM EM PVC RÍGIDO PARA ELETRODUTO, DIMENSÕES 4"X2", EMBUTIDA EM ALVENARIA - FORNECIMENTO E INSTALAÇÃO</t>
  </si>
  <si>
    <t>DISJUNTOR DE PROTEÇÃO DIFERENCIAL RESIDUAL (DR), TETRAPOLAR, TIPO DIN, CORRENTE NOMINAL DE 63A, ALTA SENSIBILIDADE, CORRENTE DIFERENCIAL RESIDUAL NOMINAL COM ATUAÇÃO DE 30MA</t>
  </si>
  <si>
    <t>CABO DE COBRE FLEXÍVEL, CLASSE 5, ISOLAMENTO TIPO LSHF/ ATOX, NÃO HALOGENADO, ANTICHAMA, TERMOPLÁSTICO, UNIPOLAR, SEÇÃO 16 MM2, 70°C, 450/750V</t>
  </si>
  <si>
    <t>3.5</t>
  </si>
  <si>
    <t>URBANIZAÇÃO</t>
  </si>
  <si>
    <t>MEIO FIO</t>
  </si>
  <si>
    <t>PALMEIRAS</t>
  </si>
  <si>
    <t>ÁREA M²</t>
  </si>
  <si>
    <t>LIXEIRAS DUPLAS</t>
  </si>
  <si>
    <t>POSTE</t>
  </si>
  <si>
    <t>PADRÃO DE ENERGIA</t>
  </si>
  <si>
    <t>QUADRO DE DISTRIBUIÇÃO</t>
  </si>
  <si>
    <t>CAIXA DE LIGAÇÃO</t>
  </si>
  <si>
    <t>CAIXA DE PASSAGEM</t>
  </si>
  <si>
    <t>CAIXA DE INSPEÇÃO</t>
  </si>
  <si>
    <t>DISJUNTOR</t>
  </si>
  <si>
    <t>SUPRESSOR DE SURTO</t>
  </si>
  <si>
    <t>LUMINÁRIA</t>
  </si>
  <si>
    <t>RELÉ</t>
  </si>
  <si>
    <t>CABO FLEXÍVEL</t>
  </si>
  <si>
    <t>ELETRODUTO</t>
  </si>
  <si>
    <t>ESCAVAÇÃO</t>
  </si>
  <si>
    <t>FORMA</t>
  </si>
  <si>
    <t>CONCRETO ESTRUTURAL</t>
  </si>
  <si>
    <t>AÇO</t>
  </si>
  <si>
    <t>REATERRO</t>
  </si>
  <si>
    <t>FUNDAÇÃO</t>
  </si>
  <si>
    <t xml:space="preserve">FORMA E DESFORMA DE TÁBUA E SARRAFO, REAPROVEITAMENTO (3X) (FUNDAÇÃO) </t>
  </si>
  <si>
    <t xml:space="preserve">_________________________________________________ </t>
  </si>
  <si>
    <t>PRAZO DE EXECUÇÃO: 4 Mêses</t>
  </si>
  <si>
    <t>CRONOGRAMA   FÍSICO - FINANCEIRO</t>
  </si>
  <si>
    <t>Total em percentual</t>
  </si>
  <si>
    <t>Total em real</t>
  </si>
  <si>
    <t xml:space="preserve">DISCRIMINAÇÃO DE SERVIÇOS  </t>
  </si>
  <si>
    <t>TÉRREO</t>
  </si>
  <si>
    <t>VALOR DOS  SERVIÇOS</t>
  </si>
  <si>
    <t>PESO %</t>
  </si>
  <si>
    <t>MÊS 01</t>
  </si>
  <si>
    <t>SIMPL.%</t>
  </si>
  <si>
    <t>ACUM. %</t>
  </si>
  <si>
    <t>MÊS 02</t>
  </si>
  <si>
    <t xml:space="preserve">FORMA DE EXECUÇÃO: </t>
  </si>
  <si>
    <t>MÊS 03</t>
  </si>
  <si>
    <t>SERVIÇOS A EXECUTAR</t>
  </si>
  <si>
    <t>LDI</t>
  </si>
  <si>
    <t>( X )</t>
  </si>
  <si>
    <t>MÊS 04</t>
  </si>
  <si>
    <t>PRAZO PRAZO DE EXECUÇÃO:  4 Mêses</t>
  </si>
  <si>
    <t>REFORMA DA PRAÇA DO CENTENÁRIO NO BAIRRO ALTO CLARO</t>
  </si>
  <si>
    <t>LOCAL:</t>
  </si>
  <si>
    <t>BAIRRO ALTO CLARO BRASILIA DE MINAS/MG</t>
  </si>
  <si>
    <t>PRAÇA DO CENTENÁRIO</t>
  </si>
  <si>
    <r>
      <rPr>
        <b/>
        <sz val="9"/>
        <rFont val="Arial"/>
        <family val="2"/>
      </rPr>
      <t>REGIÃO/MÊS DE REFERÊNCIA:</t>
    </r>
    <r>
      <rPr>
        <sz val="9"/>
        <rFont val="Arial"/>
        <family val="2"/>
      </rPr>
      <t xml:space="preserve"> SETOP NORTE OUTUBRO 2022  DESONERADO / SINAPI </t>
    </r>
  </si>
  <si>
    <t>VOLUME</t>
  </si>
  <si>
    <t>LARGURA</t>
  </si>
  <si>
    <t>FORMA E DESFORMA DE TÁBUA E SARRAFO, REAPROVEITAMENTO (3X) (FUNDAÇÃO)</t>
  </si>
  <si>
    <t>C.TOTAL (m)</t>
  </si>
  <si>
    <t>ED-51123</t>
  </si>
  <si>
    <t>REGULARIZAÇÃO E COMPACTAÇÃO DE TERRENO COM PLACA VIBRATÓRIA</t>
  </si>
  <si>
    <t>BOTA FORA</t>
  </si>
  <si>
    <t>DEMOLIÇÃO E TERRAPLANAGEM</t>
  </si>
  <si>
    <r>
      <t xml:space="preserve">OBRA: </t>
    </r>
    <r>
      <rPr>
        <sz val="11"/>
        <rFont val="Arial"/>
        <family val="2"/>
      </rPr>
      <t>REFORMA DA PRAÇA DA MATRIZ</t>
    </r>
  </si>
  <si>
    <r>
      <t xml:space="preserve">LOCAL: </t>
    </r>
    <r>
      <rPr>
        <sz val="11"/>
        <rFont val="Arial"/>
        <family val="2"/>
      </rPr>
      <t xml:space="preserve">CENTRO - 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BRASILIA DE MINAS/MG</t>
    </r>
  </si>
  <si>
    <t>MURO ARRIMO</t>
  </si>
  <si>
    <t>Largura</t>
  </si>
  <si>
    <t>repetição</t>
  </si>
  <si>
    <t>Canteiros, e calçada externa</t>
  </si>
  <si>
    <t>PASSEIOS DE CONCRETO E = 6 CM, FCK = 10 MPA, JUNTA SECA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</si>
  <si>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</si>
  <si>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</si>
  <si>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</si>
  <si>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</si>
  <si>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</si>
  <si>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</si>
  <si>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</si>
  <si>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</si>
  <si>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</si>
  <si>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</si>
  <si>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</si>
  <si>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</si>
  <si>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</si>
  <si>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</si>
  <si>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</si>
  <si>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</si>
  <si>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</si>
  <si>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</si>
  <si>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ED-50436</t>
  </si>
  <si>
    <t>PLANTIO DE GRAMA SÃO CARLOS EM PLACAS, INCLUSIVE TERRA
VEGETAL E CONSERVAÇÃO POR TRINTA (30) DIAS</t>
  </si>
  <si>
    <t>DISTANCIA</t>
  </si>
  <si>
    <t>POSTE DECORATIVO PARA 2 LUMINARIA</t>
  </si>
  <si>
    <t>ED-49309</t>
  </si>
  <si>
    <t>ELETRODUTO DE PVC RÍGIDO ROSCÁVEL, DN 25 MM (1"),
INCLUSIVE CONEXÕES, SUPORTES E FIXAÇÃO</t>
  </si>
  <si>
    <t>6.1.1</t>
  </si>
  <si>
    <t>6.1.2</t>
  </si>
  <si>
    <t>6.1.3</t>
  </si>
  <si>
    <t>6.1.4</t>
  </si>
  <si>
    <t>6.1.5</t>
  </si>
  <si>
    <t xml:space="preserve">Poste Luminária Dupla </t>
  </si>
  <si>
    <t>COTAÇÃO 01 https://www.inspirehome.com.br/poste-de-luz-saturno-duplo-externo-220x70x40cm-aco-fosfatizado-e-vidro-ideal-iluminac-o-p-28-25146199/p?utm_source=chatgpt.com</t>
  </si>
  <si>
    <t>COTAÇÃO 02-https://www.mercadolivre.com.br/poste-jardim-com-globo-220m-frete-gratis/up/MLBU1089976681?utm_source=chatgpt.com</t>
  </si>
  <si>
    <t>COTAÇÃO 3-https://www.lojaeletrica.com.br/poste-ideal-preto-globo-boca-10-2xe27-2-20m-pi28-2.html?mp_feed=MTozOkdhcUdwanR6WEV5eXpJQVZYQTRxOUtHcnhjSE1wTnFvMHJUdFp5OD0%3D&amp;utm_source=chatgpt.com</t>
  </si>
  <si>
    <r>
      <t xml:space="preserve">_____________________________________
Luan Gonçalves Matos
Engenheiro Civil
</t>
    </r>
    <r>
      <rPr>
        <sz val="10"/>
        <rFont val="Arial Narrow"/>
        <family val="2"/>
      </rPr>
      <t>CREA 146.219/D</t>
    </r>
  </si>
  <si>
    <t>4.3</t>
  </si>
  <si>
    <t>m2</t>
  </si>
  <si>
    <t>2.5</t>
  </si>
  <si>
    <t>ED-28444</t>
  </si>
  <si>
    <t>TAPUME FIXO DE PROTEÇÃO PARA FECHAMENTO DE OBRA EM
TELHA METÁLICA GALVANIZADA, TIPO TRAPEZOIDAL, ESP. 0,5MM,
COM MÓDULO NA DIMENSÃO DE (300X220)CM, COM
REAPROVEITAMENTO, EXCLUSIVE PINTURA ESMALTE, INCLUSIVE
PONTALETE E FIXAÇÃO</t>
  </si>
  <si>
    <t>METRO (m)</t>
  </si>
  <si>
    <t>CONFORME PROJETO</t>
  </si>
  <si>
    <t>ED-13343</t>
  </si>
  <si>
    <t>LÂMPADA LED, BASE E27, POTÊNCIA 15W, BULBO A65,
TEMPERATURA DA COR 6500K, TENSÃO 110-127V,
FORNECIMENTO E INSTALAÇÃO, EXCLUSIVE LUMINÁRIA</t>
  </si>
  <si>
    <t>CABO DE COBRE FLEXÍVEL, CLASSE 5, ISOLAMENTO TIPO LSHF/
ATOX, NÃO HALOGENADO, ANTICHAMA, TERMOPLÁSTICO,
UNIPOLAR, SEÇÃO 10 MM2, 70°C, 450/750V</t>
  </si>
  <si>
    <t>ED-48192</t>
  </si>
  <si>
    <t>6.1.6</t>
  </si>
  <si>
    <t>ALVENARIA DE VEDAÇÃO COM BLOCO DE CONCRETO, ESP. 14CM,
PARA REVESTIMENTO, INCLUSIVE ARGAMASSA PARA
ASSENTAMENTO</t>
  </si>
  <si>
    <t>Metro quadrado (m²)</t>
  </si>
  <si>
    <t>MURETA DE CONTENÇÕES EXISTENTE</t>
  </si>
  <si>
    <t>RO-41602</t>
  </si>
  <si>
    <t>Demolição mecânica de concreto armado</t>
  </si>
  <si>
    <t>FORMA VIGAS</t>
  </si>
  <si>
    <t>FORMA PILARES</t>
  </si>
  <si>
    <t>COTAÇÕES MATERIAIS BANCOS</t>
  </si>
  <si>
    <t>COTAÇÃO 01 https://www.magazineluiza.com.br/banco-de-jardim-tamandua-estilo-praca-150cm-10-reguas-madeira-stok/p/ae270j3ah8/mo/bcae/?seller_id=madeirastok&amp;region_id=123466&amp;utm_source=google&amp;utm_medium=cpc&amp;utm_term=84427&amp;utm_campaign=google_eco_per_ven_pla_mo_sor_3p_mo1-mo2-b-0326&amp;utm_content=&amp;partner_id=84427&amp;gclsrc=aw.ds&amp;gad_source=1&amp;gad_campaignid=23594815623&amp;gclid=CjwKCAjwtcHPBhADEiwAWo3sJlDeoqfPgBxAgMIeLCjWYIuLR0JgBkHGI0kBGQ28nMg4ur7Shb_KYBoC3G8QAvD_BwE</t>
  </si>
  <si>
    <t>COTAÇÃO 02https://www.kinderplay.com.br/carrinho/index</t>
  </si>
  <si>
    <t>COTAÇÃO 3-https://www.leroymerlin.com.br/banco-de-jardim-tamandua-em-ferro-8-reguas-madeira-verniz_1572159949?gad_campaignid=23686328093#caracteristicas-tecnicas</t>
  </si>
  <si>
    <t>COTAÇÃO 02</t>
  </si>
  <si>
    <t>MERCADO</t>
  </si>
  <si>
    <t>BANCO EM ESTRUTURA MISTA COM FERRAGEM E MADEIRA COM 8 RÉGUAS DIMENSÃO DE 1,5 METROS DE LARGURA</t>
  </si>
  <si>
    <t>UM</t>
  </si>
  <si>
    <t>Banco de praça pública</t>
  </si>
  <si>
    <t>PAVIMENTAÇÃO E CONSTRUÇÃO DE PASSEIO</t>
  </si>
  <si>
    <t>2.6</t>
  </si>
  <si>
    <t>RESERVATÓRIO DE ÁGUA EXISTENTE</t>
  </si>
  <si>
    <t xml:space="preserve">MURO ARRIMO </t>
  </si>
  <si>
    <t>3.6</t>
  </si>
  <si>
    <t>3.7</t>
  </si>
  <si>
    <t>7.1</t>
  </si>
  <si>
    <t>7.2</t>
  </si>
  <si>
    <t>ÁREA</t>
  </si>
  <si>
    <t>EXPESSURA</t>
  </si>
  <si>
    <t>Luan Gonçalves Matos</t>
  </si>
  <si>
    <t xml:space="preserve"> CREA/MG 199.844/D-MG</t>
  </si>
  <si>
    <r>
      <t xml:space="preserve">REGIÃO/MÊS DE REFERÊNCIA: </t>
    </r>
    <r>
      <rPr>
        <sz val="11"/>
        <rFont val="Arial"/>
        <family val="2"/>
      </rPr>
      <t>SETOP NORTE OUTUBRO 2022  DESONERADO / COTAÇOES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</si>
</sst>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\-??_-;_-@_-"/>
    <numFmt numFmtId="165" formatCode="_(&quot;R$ &quot;* #,##0.00_);_(&quot;R$ &quot;* \(#,##0.00\);_(&quot;R$ &quot;* &quot;-&quot;??_);_(@_)"/>
    <numFmt numFmtId="166" formatCode="&quot;R$ &quot;#,##0.00_);[Red]\(&quot;R$ &quot;#,##0.00\)"/>
    <numFmt numFmtId="167" formatCode="&quot;R$&quot;\ #,##0.00"/>
    <numFmt numFmtId="168" formatCode="0000"/>
    <numFmt numFmtId="169" formatCode="_(* #,##0.00_);_(* \(#,##0.00\);_(* &quot;-&quot;??_);_(@_)"/>
    <numFmt numFmtId="170" formatCode="0.000%"/>
    <numFmt numFmtId="171" formatCode="&quot;R$ &quot;#,##0.00"/>
    <numFmt numFmtId="172" formatCode="&quot;R$&quot;#,##0.00"/>
    <numFmt numFmtId="173" formatCode="&quot;R$&quot;#,##0.00_);\(&quot;R$&quot;#,##0.00\)"/>
  </numFmts>
  <fonts count="44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sz val="12"/>
      <name val="Arial"/>
      <family val="2"/>
    </font>
    <font>
      <b/>
      <sz val="20"/>
      <color theme="0"/>
      <name val="Arial"/>
      <family val="2"/>
    </font>
    <font>
      <b/>
      <sz val="12"/>
      <color theme="0"/>
      <name val="Arial"/>
      <family val="2"/>
    </font>
    <font>
      <sz val="11"/>
      <color theme="1"/>
      <name val="Calibri"/>
      <charset val="134"/>
      <scheme val="minor"/>
    </font>
    <font>
      <sz val="10"/>
      <name val="Arial"/>
    </font>
    <font>
      <b/>
      <sz val="16"/>
      <color theme="0"/>
      <name val="Arial"/>
      <family val="2"/>
    </font>
    <font>
      <sz val="10"/>
      <color rgb="FF000000"/>
      <name val="Times New Roman"/>
      <charset val="204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10000"/>
      <name val="Arial"/>
      <family val="2"/>
    </font>
    <font>
      <sz val="12"/>
      <name val="Arial Black"/>
      <family val="2"/>
    </font>
    <font>
      <b/>
      <sz val="8"/>
      <color theme="0"/>
      <name val="Arial"/>
      <family val="2"/>
    </font>
    <font>
      <b/>
      <vertAlign val="superscript"/>
      <sz val="8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b/>
      <sz val="8"/>
      <name val="Arial Narrow"/>
      <family val="2"/>
    </font>
    <font>
      <sz val="14"/>
      <name val="Arial Narrow"/>
      <family val="2"/>
    </font>
    <font>
      <sz val="16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name val="Times New Roman"/>
      <charset val="204"/>
    </font>
    <font>
      <u/>
      <sz val="10"/>
      <color theme="10"/>
      <name val="Times New Roman"/>
      <charset val="204"/>
    </font>
  </fonts>
  <fills count="20">
    <fill>
      <patternFill patternType="none"/>
    </fill>
    <fill>
      <patternFill patternType="gray125"/>
    </fill>
    <fill>
      <patternFill patternType="solid">
        <fgColor rgb="FFC4BC96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bgColor theme="0"/>
      </patternFill>
    </fill>
    <fill>
      <patternFill patternType="gray0625"/>
    </fill>
    <fill>
      <patternFill patternType="solid">
        <fgColor rgb="FF29B95C"/>
        <bgColor indexed="64"/>
      </patternFill>
    </fill>
  </fills>
  <borders count="8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10000"/>
      </top>
      <bottom style="thin">
        <color rgb="FF010000"/>
      </bottom>
      <diagonal/>
    </border>
    <border>
      <left/>
      <right/>
      <top style="thin">
        <color rgb="FF01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hair">
        <color auto="1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/>
      <right/>
      <top style="hair">
        <color auto="1"/>
      </top>
      <bottom/>
      <diagonal/>
    </border>
    <border>
      <left style="hair">
        <color theme="1"/>
      </left>
      <right/>
      <top/>
      <bottom style="hair">
        <color auto="1"/>
      </bottom>
      <diagonal/>
    </border>
    <border>
      <left/>
      <right style="hair">
        <color theme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2">
    <xf numFmtId="0" fontId="0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9" fillId="0" borderId="0"/>
    <xf numFmtId="164" fontId="9" fillId="0" borderId="0"/>
    <xf numFmtId="44" fontId="10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15" fillId="0" borderId="0"/>
    <xf numFmtId="9" fontId="1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9" fontId="7" fillId="0" borderId="0"/>
    <xf numFmtId="0" fontId="5" fillId="0" borderId="0"/>
    <xf numFmtId="0" fontId="43" fillId="0" borderId="0" applyNumberFormat="0" applyFill="0" applyBorder="0" applyAlignment="0" applyProtection="0"/>
  </cellStyleXfs>
  <cellXfs count="467">
    <xf numFmtId="0" fontId="0" fillId="0" borderId="0" xfId="0" applyAlignment="1">
      <alignment horizontal="left" vertical="top"/>
    </xf>
    <xf numFmtId="0" fontId="5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2" fontId="5" fillId="0" borderId="11" xfId="0" applyNumberFormat="1" applyFont="1" applyBorder="1" applyAlignment="1">
      <alignment horizontal="center" vertical="center" shrinkToFit="1"/>
    </xf>
    <xf numFmtId="4" fontId="5" fillId="0" borderId="11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0" borderId="35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0" fontId="5" fillId="5" borderId="0" xfId="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8" fillId="2" borderId="11" xfId="0" applyFont="1" applyFill="1" applyBorder="1" applyAlignment="1">
      <alignment horizontal="center" vertical="center" wrapText="1"/>
    </xf>
    <xf numFmtId="1" fontId="8" fillId="4" borderId="11" xfId="0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25" xfId="0" applyFont="1" applyBorder="1" applyAlignment="1">
      <alignment horizontal="left" vertical="center"/>
    </xf>
    <xf numFmtId="0" fontId="3" fillId="0" borderId="0" xfId="0" applyFont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" fontId="8" fillId="2" borderId="11" xfId="0" applyNumberFormat="1" applyFont="1" applyFill="1" applyBorder="1" applyAlignment="1">
      <alignment horizontal="center" vertical="center" wrapText="1"/>
    </xf>
    <xf numFmtId="2" fontId="5" fillId="0" borderId="11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1" fontId="8" fillId="4" borderId="11" xfId="0" applyNumberFormat="1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0" xfId="0" applyFont="1" applyBorder="1" applyAlignment="1">
      <alignment vertical="center" wrapText="1"/>
    </xf>
    <xf numFmtId="2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5" fillId="0" borderId="33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5" fillId="0" borderId="12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2" fontId="3" fillId="3" borderId="11" xfId="0" applyNumberFormat="1" applyFont="1" applyFill="1" applyBorder="1" applyAlignment="1">
      <alignment horizontal="center" vertical="center" shrinkToFit="1"/>
    </xf>
    <xf numFmtId="0" fontId="11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vertical="center"/>
    </xf>
    <xf numFmtId="0" fontId="5" fillId="0" borderId="14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4" fontId="5" fillId="0" borderId="11" xfId="0" applyNumberFormat="1" applyFont="1" applyBorder="1" applyAlignment="1">
      <alignment horizontal="center" vertical="center" wrapText="1"/>
    </xf>
    <xf numFmtId="2" fontId="5" fillId="0" borderId="11" xfId="0" applyNumberFormat="1" applyFont="1" applyBorder="1" applyAlignment="1">
      <alignment horizontal="left" vertical="center" wrapText="1"/>
    </xf>
    <xf numFmtId="4" fontId="5" fillId="0" borderId="11" xfId="0" applyNumberFormat="1" applyFont="1" applyBorder="1" applyAlignment="1">
      <alignment horizontal="left" vertical="center" wrapText="1"/>
    </xf>
    <xf numFmtId="0" fontId="16" fillId="0" borderId="0" xfId="14"/>
    <xf numFmtId="0" fontId="6" fillId="8" borderId="56" xfId="14" applyFont="1" applyFill="1" applyBorder="1" applyAlignment="1">
      <alignment horizontal="center" vertical="center" wrapText="1"/>
    </xf>
    <xf numFmtId="0" fontId="16" fillId="0" borderId="55" xfId="14" applyBorder="1" applyAlignment="1">
      <alignment horizontal="left" vertical="top"/>
    </xf>
    <xf numFmtId="0" fontId="7" fillId="0" borderId="61" xfId="14" applyFont="1" applyBorder="1" applyAlignment="1">
      <alignment vertical="center" wrapText="1"/>
    </xf>
    <xf numFmtId="165" fontId="7" fillId="0" borderId="57" xfId="15" applyFont="1" applyFill="1" applyBorder="1" applyAlignment="1">
      <alignment horizontal="center" vertical="center"/>
    </xf>
    <xf numFmtId="0" fontId="16" fillId="0" borderId="18" xfId="14" applyBorder="1"/>
    <xf numFmtId="0" fontId="16" fillId="0" borderId="19" xfId="14" applyBorder="1"/>
    <xf numFmtId="0" fontId="16" fillId="0" borderId="25" xfId="14" applyBorder="1"/>
    <xf numFmtId="0" fontId="16" fillId="0" borderId="26" xfId="14" applyBorder="1"/>
    <xf numFmtId="0" fontId="3" fillId="0" borderId="18" xfId="0" applyFont="1" applyBorder="1" applyAlignment="1">
      <alignment horizontal="right" vertical="center" wrapText="1"/>
    </xf>
    <xf numFmtId="2" fontId="3" fillId="3" borderId="0" xfId="0" applyNumberFormat="1" applyFont="1" applyFill="1" applyAlignment="1">
      <alignment horizontal="center" vertical="center" shrinkToFit="1"/>
    </xf>
    <xf numFmtId="0" fontId="4" fillId="0" borderId="20" xfId="0" applyFont="1" applyBorder="1" applyAlignment="1">
      <alignment horizontal="left" vertical="center" wrapText="1"/>
    </xf>
    <xf numFmtId="0" fontId="4" fillId="6" borderId="20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21" fillId="0" borderId="20" xfId="0" applyFont="1" applyBorder="1" applyAlignment="1">
      <alignment vertical="center"/>
    </xf>
    <xf numFmtId="14" fontId="21" fillId="0" borderId="20" xfId="0" applyNumberFormat="1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10" fontId="22" fillId="0" borderId="20" xfId="1" applyNumberFormat="1" applyFont="1" applyFill="1" applyBorder="1" applyAlignment="1">
      <alignment horizontal="center" vertical="center"/>
    </xf>
    <xf numFmtId="0" fontId="21" fillId="8" borderId="20" xfId="0" applyFont="1" applyFill="1" applyBorder="1" applyAlignment="1">
      <alignment horizontal="center" vertical="center" wrapText="1"/>
    </xf>
    <xf numFmtId="49" fontId="21" fillId="8" borderId="20" xfId="0" applyNumberFormat="1" applyFont="1" applyFill="1" applyBorder="1" applyAlignment="1">
      <alignment horizontal="center" vertical="center" wrapText="1"/>
    </xf>
    <xf numFmtId="0" fontId="21" fillId="8" borderId="20" xfId="0" applyFont="1" applyFill="1" applyBorder="1" applyAlignment="1">
      <alignment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0" xfId="3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2" fontId="22" fillId="0" borderId="20" xfId="0" applyNumberFormat="1" applyFont="1" applyBorder="1" applyAlignment="1">
      <alignment horizontal="right" vertical="center"/>
    </xf>
    <xf numFmtId="0" fontId="23" fillId="0" borderId="63" xfId="0" applyFont="1" applyBorder="1" applyAlignment="1">
      <alignment horizontal="left" vertical="center" wrapText="1"/>
    </xf>
    <xf numFmtId="167" fontId="21" fillId="8" borderId="20" xfId="0" applyNumberFormat="1" applyFont="1" applyFill="1" applyBorder="1" applyAlignment="1">
      <alignment horizontal="center" vertical="center" wrapText="1"/>
    </xf>
    <xf numFmtId="0" fontId="0" fillId="0" borderId="0" xfId="0"/>
    <xf numFmtId="49" fontId="22" fillId="8" borderId="20" xfId="0" applyNumberFormat="1" applyFont="1" applyFill="1" applyBorder="1" applyAlignment="1">
      <alignment horizontal="center" vertical="center" wrapText="1"/>
    </xf>
    <xf numFmtId="168" fontId="23" fillId="0" borderId="20" xfId="0" applyNumberFormat="1" applyFont="1" applyBorder="1" applyAlignment="1">
      <alignment horizontal="center" vertical="center" wrapText="1"/>
    </xf>
    <xf numFmtId="0" fontId="22" fillId="9" borderId="20" xfId="0" applyFont="1" applyFill="1" applyBorder="1" applyAlignment="1">
      <alignment horizontal="center" vertical="center" wrapText="1"/>
    </xf>
    <xf numFmtId="0" fontId="23" fillId="0" borderId="20" xfId="0" applyFont="1" applyBorder="1" applyAlignment="1">
      <alignment horizontal="left" vertical="center" wrapText="1"/>
    </xf>
    <xf numFmtId="0" fontId="22" fillId="0" borderId="50" xfId="0" applyFont="1" applyBorder="1" applyAlignment="1">
      <alignment horizontal="center" vertical="center" wrapText="1"/>
    </xf>
    <xf numFmtId="168" fontId="23" fillId="0" borderId="50" xfId="0" applyNumberFormat="1" applyFont="1" applyBorder="1" applyAlignment="1">
      <alignment horizontal="center" vertical="center" wrapText="1"/>
    </xf>
    <xf numFmtId="0" fontId="23" fillId="0" borderId="50" xfId="0" applyFont="1" applyBorder="1" applyAlignment="1">
      <alignment horizontal="left" vertical="center" wrapText="1"/>
    </xf>
    <xf numFmtId="0" fontId="22" fillId="9" borderId="50" xfId="0" applyFont="1" applyFill="1" applyBorder="1" applyAlignment="1">
      <alignment horizontal="center" vertical="center" wrapText="1"/>
    </xf>
    <xf numFmtId="2" fontId="22" fillId="0" borderId="50" xfId="0" applyNumberFormat="1" applyFont="1" applyBorder="1" applyAlignment="1">
      <alignment horizontal="right" vertical="center"/>
    </xf>
    <xf numFmtId="0" fontId="21" fillId="8" borderId="20" xfId="0" applyFont="1" applyFill="1" applyBorder="1" applyAlignment="1">
      <alignment horizontal="left" vertical="center" wrapText="1"/>
    </xf>
    <xf numFmtId="2" fontId="22" fillId="8" borderId="20" xfId="16" applyNumberFormat="1" applyFont="1" applyFill="1" applyBorder="1" applyAlignment="1">
      <alignment horizontal="center" vertical="center" wrapText="1"/>
    </xf>
    <xf numFmtId="4" fontId="22" fillId="8" borderId="20" xfId="0" applyNumberFormat="1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vertical="center" wrapText="1"/>
    </xf>
    <xf numFmtId="2" fontId="22" fillId="0" borderId="20" xfId="0" applyNumberFormat="1" applyFont="1" applyBorder="1" applyAlignment="1">
      <alignment vertical="center"/>
    </xf>
    <xf numFmtId="4" fontId="22" fillId="9" borderId="20" xfId="0" applyNumberFormat="1" applyFont="1" applyFill="1" applyBorder="1" applyAlignment="1">
      <alignment vertical="center" wrapText="1"/>
    </xf>
    <xf numFmtId="2" fontId="22" fillId="0" borderId="20" xfId="17" applyNumberFormat="1" applyFont="1" applyFill="1" applyBorder="1" applyAlignment="1">
      <alignment horizontal="center" vertical="center" wrapText="1"/>
    </xf>
    <xf numFmtId="4" fontId="22" fillId="0" borderId="20" xfId="0" applyNumberFormat="1" applyFont="1" applyBorder="1" applyAlignment="1">
      <alignment horizontal="right" vertical="center"/>
    </xf>
    <xf numFmtId="0" fontId="22" fillId="0" borderId="20" xfId="0" applyFont="1" applyBorder="1" applyAlignment="1">
      <alignment horizontal="left" vertical="center" wrapText="1"/>
    </xf>
    <xf numFmtId="0" fontId="22" fillId="0" borderId="20" xfId="0" applyFont="1" applyBorder="1" applyAlignment="1">
      <alignment wrapText="1"/>
    </xf>
    <xf numFmtId="2" fontId="22" fillId="0" borderId="20" xfId="16" applyNumberFormat="1" applyFont="1" applyFill="1" applyBorder="1" applyAlignment="1">
      <alignment horizontal="center" vertical="center"/>
    </xf>
    <xf numFmtId="0" fontId="22" fillId="0" borderId="65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22" fillId="0" borderId="44" xfId="0" applyFont="1" applyBorder="1" applyAlignment="1">
      <alignment vertical="center" wrapText="1"/>
    </xf>
    <xf numFmtId="0" fontId="22" fillId="0" borderId="22" xfId="0" applyFont="1" applyBorder="1" applyAlignment="1">
      <alignment vertical="center" wrapText="1"/>
    </xf>
    <xf numFmtId="0" fontId="21" fillId="6" borderId="20" xfId="0" applyFont="1" applyFill="1" applyBorder="1" applyAlignment="1">
      <alignment horizontal="center" vertical="center"/>
    </xf>
    <xf numFmtId="0" fontId="21" fillId="6" borderId="20" xfId="0" applyFont="1" applyFill="1" applyBorder="1" applyAlignment="1">
      <alignment horizontal="left" vertical="center"/>
    </xf>
    <xf numFmtId="0" fontId="21" fillId="6" borderId="20" xfId="0" applyFont="1" applyFill="1" applyBorder="1" applyAlignment="1">
      <alignment horizontal="center" vertical="center" wrapText="1"/>
    </xf>
    <xf numFmtId="0" fontId="22" fillId="8" borderId="20" xfId="0" applyFont="1" applyFill="1" applyBorder="1" applyAlignment="1">
      <alignment horizontal="center" vertical="center" wrapText="1"/>
    </xf>
    <xf numFmtId="0" fontId="22" fillId="8" borderId="20" xfId="3" applyFont="1" applyFill="1" applyBorder="1" applyAlignment="1">
      <alignment horizontal="center" vertical="center"/>
    </xf>
    <xf numFmtId="2" fontId="22" fillId="8" borderId="20" xfId="17" applyNumberFormat="1" applyFont="1" applyFill="1" applyBorder="1" applyAlignment="1">
      <alignment horizontal="center" vertical="center" wrapText="1"/>
    </xf>
    <xf numFmtId="4" fontId="22" fillId="8" borderId="20" xfId="0" applyNumberFormat="1" applyFont="1" applyFill="1" applyBorder="1" applyAlignment="1">
      <alignment horizontal="right" vertical="center"/>
    </xf>
    <xf numFmtId="0" fontId="22" fillId="8" borderId="20" xfId="3" applyFont="1" applyFill="1" applyBorder="1" applyAlignment="1">
      <alignment horizontal="right" vertical="center"/>
    </xf>
    <xf numFmtId="4" fontId="22" fillId="8" borderId="20" xfId="0" applyNumberFormat="1" applyFont="1" applyFill="1" applyBorder="1" applyAlignment="1">
      <alignment horizontal="right" vertical="center" wrapText="1"/>
    </xf>
    <xf numFmtId="4" fontId="22" fillId="8" borderId="20" xfId="0" applyNumberFormat="1" applyFont="1" applyFill="1" applyBorder="1" applyAlignment="1">
      <alignment vertical="center" wrapText="1"/>
    </xf>
    <xf numFmtId="0" fontId="21" fillId="8" borderId="20" xfId="3" applyFont="1" applyFill="1" applyBorder="1" applyAlignment="1">
      <alignment vertical="center" wrapText="1"/>
    </xf>
    <xf numFmtId="0" fontId="21" fillId="8" borderId="20" xfId="3" applyFont="1" applyFill="1" applyBorder="1" applyAlignment="1">
      <alignment horizontal="center" vertical="center" wrapText="1"/>
    </xf>
    <xf numFmtId="2" fontId="22" fillId="0" borderId="20" xfId="16" applyNumberFormat="1" applyFont="1" applyFill="1" applyBorder="1" applyAlignment="1">
      <alignment horizontal="left" vertical="top" wrapText="1"/>
    </xf>
    <xf numFmtId="2" fontId="3" fillId="3" borderId="1" xfId="0" applyNumberFormat="1" applyFont="1" applyFill="1" applyBorder="1" applyAlignment="1">
      <alignment horizontal="center" vertical="center" shrinkToFit="1"/>
    </xf>
    <xf numFmtId="0" fontId="5" fillId="0" borderId="31" xfId="0" applyFont="1" applyBorder="1" applyAlignment="1">
      <alignment horizontal="left" vertical="center" wrapText="1"/>
    </xf>
    <xf numFmtId="0" fontId="3" fillId="2" borderId="32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shrinkToFit="1"/>
    </xf>
    <xf numFmtId="2" fontId="5" fillId="0" borderId="13" xfId="0" applyNumberFormat="1" applyFont="1" applyBorder="1" applyAlignment="1">
      <alignment horizontal="center" vertical="center" wrapText="1"/>
    </xf>
    <xf numFmtId="4" fontId="5" fillId="0" borderId="13" xfId="0" applyNumberFormat="1" applyFont="1" applyBorder="1" applyAlignment="1">
      <alignment horizontal="center" vertical="center" shrinkToFit="1"/>
    </xf>
    <xf numFmtId="2" fontId="5" fillId="0" borderId="13" xfId="0" applyNumberFormat="1" applyFont="1" applyBorder="1" applyAlignment="1">
      <alignment horizontal="center" vertical="center" shrinkToFit="1"/>
    </xf>
    <xf numFmtId="9" fontId="25" fillId="11" borderId="70" xfId="18" applyNumberFormat="1" applyFont="1" applyFill="1" applyBorder="1" applyAlignment="1">
      <alignment horizontal="center" vertical="center" wrapText="1"/>
    </xf>
    <xf numFmtId="0" fontId="25" fillId="11" borderId="70" xfId="18" applyFont="1" applyFill="1" applyBorder="1" applyAlignment="1">
      <alignment horizontal="center" vertical="center" wrapText="1"/>
    </xf>
    <xf numFmtId="10" fontId="27" fillId="0" borderId="70" xfId="18" applyNumberFormat="1" applyFont="1" applyBorder="1" applyAlignment="1">
      <alignment horizontal="left" vertical="center" wrapText="1"/>
    </xf>
    <xf numFmtId="10" fontId="8" fillId="0" borderId="68" xfId="18" applyNumberFormat="1" applyFont="1" applyBorder="1" applyAlignment="1">
      <alignment horizontal="center" vertical="center"/>
    </xf>
    <xf numFmtId="9" fontId="27" fillId="0" borderId="70" xfId="19" applyFont="1" applyBorder="1" applyAlignment="1">
      <alignment horizontal="center" vertical="center"/>
    </xf>
    <xf numFmtId="170" fontId="27" fillId="0" borderId="70" xfId="19" applyNumberFormat="1" applyFont="1" applyBorder="1" applyAlignment="1">
      <alignment horizontal="center" vertical="center"/>
    </xf>
    <xf numFmtId="10" fontId="27" fillId="0" borderId="70" xfId="19" applyNumberFormat="1" applyFont="1" applyBorder="1" applyAlignment="1">
      <alignment horizontal="center" vertical="center"/>
    </xf>
    <xf numFmtId="10" fontId="27" fillId="0" borderId="70" xfId="18" applyNumberFormat="1" applyFont="1" applyBorder="1" applyAlignment="1">
      <alignment horizontal="center" vertical="center"/>
    </xf>
    <xf numFmtId="10" fontId="27" fillId="0" borderId="68" xfId="18" applyNumberFormat="1" applyFont="1" applyBorder="1" applyAlignment="1">
      <alignment horizontal="center" vertical="center"/>
    </xf>
    <xf numFmtId="10" fontId="8" fillId="0" borderId="70" xfId="19" applyNumberFormat="1" applyFont="1" applyBorder="1" applyAlignment="1">
      <alignment horizontal="center" vertical="center"/>
    </xf>
    <xf numFmtId="170" fontId="8" fillId="0" borderId="70" xfId="19" applyNumberFormat="1" applyFont="1" applyBorder="1" applyAlignment="1">
      <alignment horizontal="center" vertical="center"/>
    </xf>
    <xf numFmtId="10" fontId="27" fillId="12" borderId="70" xfId="19" applyNumberFormat="1" applyFont="1" applyFill="1" applyBorder="1" applyAlignment="1">
      <alignment horizontal="center" vertical="center"/>
    </xf>
    <xf numFmtId="10" fontId="27" fillId="0" borderId="70" xfId="1" applyNumberFormat="1" applyFont="1" applyBorder="1" applyAlignment="1">
      <alignment horizontal="center" vertical="center"/>
    </xf>
    <xf numFmtId="10" fontId="30" fillId="0" borderId="70" xfId="19" applyNumberFormat="1" applyFont="1" applyBorder="1" applyAlignment="1">
      <alignment horizontal="center" vertical="center"/>
    </xf>
    <xf numFmtId="0" fontId="0" fillId="0" borderId="21" xfId="0" applyBorder="1"/>
    <xf numFmtId="0" fontId="0" fillId="0" borderId="23" xfId="0" applyBorder="1"/>
    <xf numFmtId="0" fontId="0" fillId="0" borderId="43" xfId="0" applyBorder="1"/>
    <xf numFmtId="0" fontId="0" fillId="0" borderId="65" xfId="0" applyBorder="1"/>
    <xf numFmtId="0" fontId="0" fillId="0" borderId="66" xfId="0" applyBorder="1"/>
    <xf numFmtId="0" fontId="0" fillId="0" borderId="44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45" xfId="0" applyBorder="1" applyAlignment="1">
      <alignment horizontal="left" vertical="top"/>
    </xf>
    <xf numFmtId="44" fontId="23" fillId="0" borderId="63" xfId="6" applyFont="1" applyBorder="1" applyAlignment="1">
      <alignment horizontal="right" vertical="center" wrapText="1"/>
    </xf>
    <xf numFmtId="44" fontId="22" fillId="9" borderId="20" xfId="6" applyFont="1" applyFill="1" applyBorder="1" applyAlignment="1">
      <alignment horizontal="right" vertical="center" wrapText="1"/>
    </xf>
    <xf numFmtId="44" fontId="22" fillId="9" borderId="20" xfId="6" applyFont="1" applyFill="1" applyBorder="1" applyAlignment="1">
      <alignment vertical="center" wrapText="1"/>
    </xf>
    <xf numFmtId="44" fontId="22" fillId="0" borderId="20" xfId="6" applyFont="1" applyBorder="1" applyAlignment="1">
      <alignment horizontal="right" vertical="center"/>
    </xf>
    <xf numFmtId="44" fontId="23" fillId="0" borderId="20" xfId="6" applyFont="1" applyFill="1" applyBorder="1" applyAlignment="1" applyProtection="1">
      <alignment horizontal="right" vertical="center" wrapText="1"/>
    </xf>
    <xf numFmtId="44" fontId="23" fillId="0" borderId="64" xfId="6" applyFont="1" applyFill="1" applyBorder="1" applyAlignment="1" applyProtection="1">
      <alignment horizontal="right" vertical="center" wrapText="1"/>
    </xf>
    <xf numFmtId="44" fontId="22" fillId="0" borderId="20" xfId="6" applyFont="1" applyFill="1" applyBorder="1" applyAlignment="1">
      <alignment horizontal="center" vertical="center"/>
    </xf>
    <xf numFmtId="0" fontId="5" fillId="0" borderId="50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" fontId="3" fillId="3" borderId="2" xfId="0" applyNumberFormat="1" applyFont="1" applyFill="1" applyBorder="1" applyAlignment="1">
      <alignment horizontal="center" vertical="center" shrinkToFit="1"/>
    </xf>
    <xf numFmtId="0" fontId="3" fillId="0" borderId="37" xfId="0" applyFont="1" applyBorder="1" applyAlignment="1">
      <alignment horizontal="center" vertical="center" wrapText="1"/>
    </xf>
    <xf numFmtId="2" fontId="8" fillId="2" borderId="7" xfId="0" applyNumberFormat="1" applyFont="1" applyFill="1" applyBorder="1" applyAlignment="1">
      <alignment horizontal="center" vertical="center" wrapText="1"/>
    </xf>
    <xf numFmtId="0" fontId="5" fillId="0" borderId="36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8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4" xfId="0" applyFont="1" applyBorder="1" applyAlignment="1">
      <alignment wrapText="1"/>
    </xf>
    <xf numFmtId="0" fontId="5" fillId="0" borderId="25" xfId="0" applyFont="1" applyBorder="1" applyAlignment="1">
      <alignment wrapText="1"/>
    </xf>
    <xf numFmtId="0" fontId="5" fillId="0" borderId="37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22" fillId="0" borderId="0" xfId="0" applyFont="1" applyAlignment="1">
      <alignment wrapText="1"/>
    </xf>
    <xf numFmtId="2" fontId="37" fillId="8" borderId="84" xfId="20" applyNumberFormat="1" applyFont="1" applyFill="1" applyBorder="1" applyAlignment="1">
      <alignment horizontal="center" textRotation="255"/>
    </xf>
    <xf numFmtId="0" fontId="38" fillId="0" borderId="20" xfId="0" applyFont="1" applyBorder="1" applyAlignment="1">
      <alignment horizontal="center" vertical="center"/>
    </xf>
    <xf numFmtId="0" fontId="40" fillId="0" borderId="21" xfId="0" applyFont="1" applyBorder="1"/>
    <xf numFmtId="0" fontId="40" fillId="0" borderId="65" xfId="0" applyFont="1" applyBorder="1"/>
    <xf numFmtId="0" fontId="40" fillId="0" borderId="44" xfId="0" applyFont="1" applyBorder="1"/>
    <xf numFmtId="0" fontId="40" fillId="0" borderId="23" xfId="0" applyFont="1" applyBorder="1"/>
    <xf numFmtId="0" fontId="40" fillId="0" borderId="0" xfId="0" applyFont="1"/>
    <xf numFmtId="0" fontId="40" fillId="0" borderId="22" xfId="0" applyFont="1" applyBorder="1"/>
    <xf numFmtId="2" fontId="41" fillId="8" borderId="84" xfId="20" applyNumberFormat="1" applyFont="1" applyFill="1" applyBorder="1" applyAlignment="1">
      <alignment horizontal="center" vertical="center" wrapText="1"/>
    </xf>
    <xf numFmtId="171" fontId="12" fillId="0" borderId="84" xfId="0" applyNumberFormat="1" applyFont="1" applyBorder="1" applyAlignment="1">
      <alignment horizontal="left" vertical="center"/>
    </xf>
    <xf numFmtId="172" fontId="12" fillId="16" borderId="46" xfId="20" applyNumberFormat="1" applyFont="1" applyFill="1" applyBorder="1" applyAlignment="1">
      <alignment horizontal="left" vertical="center"/>
    </xf>
    <xf numFmtId="173" fontId="12" fillId="0" borderId="86" xfId="20" applyNumberFormat="1" applyFont="1" applyBorder="1" applyAlignment="1">
      <alignment horizontal="center" vertical="center"/>
    </xf>
    <xf numFmtId="2" fontId="41" fillId="8" borderId="45" xfId="20" applyNumberFormat="1" applyFont="1" applyFill="1" applyBorder="1" applyAlignment="1">
      <alignment horizontal="center" vertical="center"/>
    </xf>
    <xf numFmtId="10" fontId="12" fillId="0" borderId="59" xfId="20" applyNumberFormat="1" applyFont="1" applyBorder="1" applyAlignment="1">
      <alignment horizontal="center" vertical="center"/>
    </xf>
    <xf numFmtId="10" fontId="12" fillId="9" borderId="56" xfId="20" applyNumberFormat="1" applyFont="1" applyFill="1" applyBorder="1" applyAlignment="1">
      <alignment horizontal="center" vertical="center"/>
    </xf>
    <xf numFmtId="2" fontId="12" fillId="17" borderId="86" xfId="20" applyNumberFormat="1" applyFont="1" applyFill="1" applyBorder="1" applyAlignment="1">
      <alignment horizontal="center" vertical="center"/>
    </xf>
    <xf numFmtId="2" fontId="41" fillId="8" borderId="20" xfId="20" applyNumberFormat="1" applyFont="1" applyFill="1" applyBorder="1" applyAlignment="1">
      <alignment horizontal="center"/>
    </xf>
    <xf numFmtId="2" fontId="41" fillId="0" borderId="20" xfId="20" applyNumberFormat="1" applyFont="1" applyBorder="1" applyAlignment="1">
      <alignment horizontal="center"/>
    </xf>
    <xf numFmtId="2" fontId="41" fillId="8" borderId="50" xfId="20" applyNumberFormat="1" applyFont="1" applyFill="1" applyBorder="1" applyAlignment="1">
      <alignment horizontal="center"/>
    </xf>
    <xf numFmtId="9" fontId="12" fillId="0" borderId="20" xfId="1" applyFont="1" applyBorder="1" applyAlignment="1" applyProtection="1">
      <alignment horizontal="center" vertical="center"/>
      <protection locked="0"/>
    </xf>
    <xf numFmtId="9" fontId="12" fillId="0" borderId="50" xfId="1" applyFont="1" applyBorder="1" applyAlignment="1" applyProtection="1">
      <alignment horizontal="center" vertical="center"/>
      <protection locked="0"/>
    </xf>
    <xf numFmtId="44" fontId="12" fillId="9" borderId="86" xfId="6" applyFont="1" applyFill="1" applyBorder="1" applyAlignment="1">
      <alignment horizontal="center" vertical="center"/>
    </xf>
    <xf numFmtId="0" fontId="31" fillId="0" borderId="23" xfId="0" applyFont="1" applyBorder="1" applyAlignment="1">
      <alignment wrapText="1"/>
    </xf>
    <xf numFmtId="9" fontId="12" fillId="18" borderId="20" xfId="1" applyFont="1" applyFill="1" applyBorder="1" applyAlignment="1" applyProtection="1">
      <alignment horizontal="center" vertical="center"/>
    </xf>
    <xf numFmtId="10" fontId="12" fillId="17" borderId="56" xfId="20" applyNumberFormat="1" applyFont="1" applyFill="1" applyBorder="1" applyAlignment="1">
      <alignment horizontal="center" vertical="center"/>
    </xf>
    <xf numFmtId="44" fontId="12" fillId="17" borderId="86" xfId="6" applyFont="1" applyFill="1" applyBorder="1" applyAlignment="1" applyProtection="1">
      <alignment horizontal="center" vertical="center"/>
    </xf>
    <xf numFmtId="0" fontId="31" fillId="0" borderId="23" xfId="0" applyFont="1" applyBorder="1"/>
    <xf numFmtId="0" fontId="36" fillId="0" borderId="20" xfId="0" applyFont="1" applyBorder="1" applyAlignment="1">
      <alignment horizontal="center" vertical="center"/>
    </xf>
    <xf numFmtId="0" fontId="36" fillId="0" borderId="20" xfId="0" applyFont="1" applyBorder="1" applyAlignment="1">
      <alignment vertical="center"/>
    </xf>
    <xf numFmtId="0" fontId="0" fillId="8" borderId="20" xfId="0" applyFill="1" applyBorder="1"/>
    <xf numFmtId="2" fontId="41" fillId="8" borderId="20" xfId="20" applyNumberFormat="1" applyFont="1" applyFill="1" applyBorder="1"/>
    <xf numFmtId="0" fontId="38" fillId="0" borderId="23" xfId="0" applyFont="1" applyBorder="1"/>
    <xf numFmtId="14" fontId="36" fillId="0" borderId="20" xfId="0" applyNumberFormat="1" applyFont="1" applyBorder="1" applyAlignment="1">
      <alignment horizontal="left" vertical="center"/>
    </xf>
    <xf numFmtId="10" fontId="36" fillId="0" borderId="20" xfId="1" applyNumberFormat="1" applyFont="1" applyFill="1" applyBorder="1" applyAlignment="1">
      <alignment horizontal="center" vertical="center"/>
    </xf>
    <xf numFmtId="44" fontId="34" fillId="17" borderId="86" xfId="6" applyFont="1" applyFill="1" applyBorder="1" applyAlignment="1" applyProtection="1">
      <alignment horizontal="center" vertical="center"/>
    </xf>
    <xf numFmtId="44" fontId="38" fillId="0" borderId="43" xfId="0" applyNumberFormat="1" applyFont="1" applyBorder="1"/>
    <xf numFmtId="0" fontId="40" fillId="0" borderId="45" xfId="0" applyFont="1" applyBorder="1"/>
    <xf numFmtId="171" fontId="12" fillId="0" borderId="20" xfId="0" applyNumberFormat="1" applyFont="1" applyBorder="1" applyAlignment="1">
      <alignment horizontal="left" vertical="center"/>
    </xf>
    <xf numFmtId="2" fontId="22" fillId="0" borderId="2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2" fontId="0" fillId="0" borderId="0" xfId="0" applyNumberFormat="1" applyAlignment="1">
      <alignment horizontal="left" vertical="top"/>
    </xf>
    <xf numFmtId="2" fontId="4" fillId="0" borderId="20" xfId="0" applyNumberFormat="1" applyFont="1" applyBorder="1" applyAlignment="1">
      <alignment horizontal="left" vertical="center" wrapText="1"/>
    </xf>
    <xf numFmtId="2" fontId="4" fillId="6" borderId="20" xfId="0" applyNumberFormat="1" applyFont="1" applyFill="1" applyBorder="1" applyAlignment="1">
      <alignment horizontal="left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8" borderId="0" xfId="0" applyFill="1" applyAlignment="1">
      <alignment horizontal="left" vertical="top"/>
    </xf>
    <xf numFmtId="49" fontId="21" fillId="9" borderId="60" xfId="0" applyNumberFormat="1" applyFont="1" applyFill="1" applyBorder="1" applyAlignment="1">
      <alignment horizontal="right" vertical="center" wrapText="1"/>
    </xf>
    <xf numFmtId="49" fontId="21" fillId="9" borderId="27" xfId="0" applyNumberFormat="1" applyFont="1" applyFill="1" applyBorder="1" applyAlignment="1">
      <alignment horizontal="right" vertical="center" wrapText="1"/>
    </xf>
    <xf numFmtId="167" fontId="21" fillId="9" borderId="59" xfId="0" applyNumberFormat="1" applyFont="1" applyFill="1" applyBorder="1" applyAlignment="1">
      <alignment horizontal="center" vertical="center" wrapText="1"/>
    </xf>
    <xf numFmtId="0" fontId="16" fillId="0" borderId="24" xfId="14" applyBorder="1" applyAlignment="1">
      <alignment wrapText="1"/>
    </xf>
    <xf numFmtId="0" fontId="16" fillId="0" borderId="25" xfId="14" applyBorder="1" applyAlignment="1">
      <alignment wrapText="1"/>
    </xf>
    <xf numFmtId="165" fontId="7" fillId="0" borderId="62" xfId="7" applyBorder="1" applyAlignment="1">
      <alignment horizontal="center" vertical="center"/>
    </xf>
    <xf numFmtId="0" fontId="16" fillId="0" borderId="19" xfId="14" applyBorder="1" applyAlignment="1">
      <alignment wrapText="1"/>
    </xf>
    <xf numFmtId="168" fontId="22" fillId="0" borderId="20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 wrapText="1"/>
    </xf>
    <xf numFmtId="1" fontId="22" fillId="0" borderId="20" xfId="0" applyNumberFormat="1" applyFont="1" applyBorder="1" applyAlignment="1">
      <alignment horizontal="center" vertical="center" wrapText="1"/>
    </xf>
    <xf numFmtId="0" fontId="43" fillId="8" borderId="56" xfId="2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2" fontId="3" fillId="9" borderId="0" xfId="0" applyNumberFormat="1" applyFont="1" applyFill="1" applyAlignment="1">
      <alignment horizontal="center" vertical="center" shrinkToFit="1"/>
    </xf>
    <xf numFmtId="2" fontId="3" fillId="0" borderId="11" xfId="0" applyNumberFormat="1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44" fontId="23" fillId="0" borderId="0" xfId="6" applyFont="1" applyBorder="1" applyAlignment="1">
      <alignment horizontal="right" vertical="center" wrapText="1"/>
    </xf>
    <xf numFmtId="49" fontId="21" fillId="8" borderId="60" xfId="0" applyNumberFormat="1" applyFont="1" applyFill="1" applyBorder="1" applyAlignment="1">
      <alignment horizontal="right" vertical="center" wrapText="1"/>
    </xf>
    <xf numFmtId="49" fontId="21" fillId="8" borderId="27" xfId="0" applyNumberFormat="1" applyFont="1" applyFill="1" applyBorder="1" applyAlignment="1">
      <alignment horizontal="right" vertical="center" wrapText="1"/>
    </xf>
    <xf numFmtId="49" fontId="21" fillId="8" borderId="59" xfId="0" applyNumberFormat="1" applyFont="1" applyFill="1" applyBorder="1" applyAlignment="1">
      <alignment horizontal="right" vertical="center" wrapText="1"/>
    </xf>
    <xf numFmtId="0" fontId="22" fillId="0" borderId="20" xfId="0" applyFont="1" applyBorder="1" applyAlignment="1">
      <alignment horizontal="center" vertical="center" wrapText="1"/>
    </xf>
    <xf numFmtId="49" fontId="21" fillId="8" borderId="20" xfId="0" applyNumberFormat="1" applyFont="1" applyFill="1" applyBorder="1" applyAlignment="1">
      <alignment horizontal="right" vertical="center" wrapText="1"/>
    </xf>
    <xf numFmtId="0" fontId="22" fillId="0" borderId="22" xfId="0" applyFont="1" applyBorder="1" applyAlignment="1">
      <alignment horizontal="center" vertical="top" wrapText="1"/>
    </xf>
    <xf numFmtId="0" fontId="22" fillId="0" borderId="45" xfId="0" applyFont="1" applyBorder="1" applyAlignment="1">
      <alignment horizontal="center" vertical="top" wrapText="1"/>
    </xf>
    <xf numFmtId="0" fontId="22" fillId="0" borderId="0" xfId="0" applyFont="1" applyAlignment="1">
      <alignment horizontal="center" wrapText="1"/>
    </xf>
    <xf numFmtId="0" fontId="22" fillId="0" borderId="23" xfId="0" applyFont="1" applyBorder="1" applyAlignment="1">
      <alignment horizontal="center" wrapText="1"/>
    </xf>
    <xf numFmtId="0" fontId="22" fillId="0" borderId="43" xfId="0" applyFont="1" applyBorder="1" applyAlignment="1">
      <alignment horizontal="center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center" wrapText="1"/>
    </xf>
    <xf numFmtId="0" fontId="22" fillId="0" borderId="66" xfId="0" applyFont="1" applyBorder="1" applyAlignment="1">
      <alignment horizontal="center" vertical="center" wrapText="1"/>
    </xf>
    <xf numFmtId="49" fontId="21" fillId="9" borderId="60" xfId="0" applyNumberFormat="1" applyFont="1" applyFill="1" applyBorder="1" applyAlignment="1">
      <alignment horizontal="center" vertical="center" wrapText="1"/>
    </xf>
    <xf numFmtId="49" fontId="21" fillId="9" borderId="27" xfId="0" applyNumberFormat="1" applyFont="1" applyFill="1" applyBorder="1" applyAlignment="1">
      <alignment horizontal="center" vertical="center" wrapText="1"/>
    </xf>
    <xf numFmtId="49" fontId="21" fillId="9" borderId="59" xfId="0" applyNumberFormat="1" applyFont="1" applyFill="1" applyBorder="1" applyAlignment="1">
      <alignment horizontal="center" vertical="center" wrapText="1"/>
    </xf>
    <xf numFmtId="0" fontId="19" fillId="0" borderId="20" xfId="3" applyFont="1" applyBorder="1" applyAlignment="1">
      <alignment horizontal="center" vertical="center"/>
    </xf>
    <xf numFmtId="0" fontId="20" fillId="0" borderId="20" xfId="3" applyFont="1" applyBorder="1" applyAlignment="1">
      <alignment horizontal="center" vertical="center"/>
    </xf>
    <xf numFmtId="0" fontId="21" fillId="0" borderId="60" xfId="0" applyFont="1" applyBorder="1" applyAlignment="1">
      <alignment horizontal="left" vertical="center"/>
    </xf>
    <xf numFmtId="0" fontId="21" fillId="0" borderId="27" xfId="0" applyFont="1" applyBorder="1" applyAlignment="1">
      <alignment horizontal="left" vertical="center"/>
    </xf>
    <xf numFmtId="0" fontId="21" fillId="0" borderId="59" xfId="0" applyFont="1" applyBorder="1" applyAlignment="1">
      <alignment horizontal="left" vertical="center"/>
    </xf>
    <xf numFmtId="0" fontId="21" fillId="0" borderId="20" xfId="0" applyFont="1" applyBorder="1" applyAlignment="1">
      <alignment horizontal="left" vertical="center"/>
    </xf>
    <xf numFmtId="0" fontId="21" fillId="0" borderId="20" xfId="0" applyFont="1" applyBorder="1" applyAlignment="1">
      <alignment horizontal="center" vertical="center"/>
    </xf>
    <xf numFmtId="0" fontId="21" fillId="0" borderId="60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1" fillId="0" borderId="59" xfId="0" applyFont="1" applyBorder="1" applyAlignment="1">
      <alignment horizontal="left" vertical="center" wrapText="1"/>
    </xf>
    <xf numFmtId="0" fontId="21" fillId="0" borderId="20" xfId="0" applyFont="1" applyBorder="1" applyAlignment="1">
      <alignment horizontal="right" vertical="center"/>
    </xf>
    <xf numFmtId="0" fontId="21" fillId="8" borderId="60" xfId="0" applyFont="1" applyFill="1" applyBorder="1" applyAlignment="1">
      <alignment horizontal="center" vertical="center" wrapText="1"/>
    </xf>
    <xf numFmtId="0" fontId="21" fillId="8" borderId="27" xfId="0" applyFont="1" applyFill="1" applyBorder="1" applyAlignment="1">
      <alignment horizontal="center" vertical="center" wrapText="1"/>
    </xf>
    <xf numFmtId="0" fontId="21" fillId="8" borderId="59" xfId="0" applyFont="1" applyFill="1" applyBorder="1" applyAlignment="1">
      <alignment horizontal="center" vertical="center" wrapText="1"/>
    </xf>
    <xf numFmtId="0" fontId="8" fillId="10" borderId="67" xfId="18" applyFont="1" applyFill="1" applyBorder="1" applyAlignment="1">
      <alignment horizontal="center" vertical="center"/>
    </xf>
    <xf numFmtId="0" fontId="8" fillId="10" borderId="68" xfId="18" applyFont="1" applyFill="1" applyBorder="1" applyAlignment="1">
      <alignment horizontal="center" vertical="center"/>
    </xf>
    <xf numFmtId="0" fontId="8" fillId="10" borderId="69" xfId="18" applyFont="1" applyFill="1" applyBorder="1" applyAlignment="1">
      <alignment horizontal="center" vertical="center"/>
    </xf>
    <xf numFmtId="0" fontId="27" fillId="12" borderId="71" xfId="18" applyFont="1" applyFill="1" applyBorder="1" applyAlignment="1">
      <alignment horizontal="left" vertical="center" wrapText="1"/>
    </xf>
    <xf numFmtId="0" fontId="27" fillId="12" borderId="81" xfId="18" applyFont="1" applyFill="1" applyBorder="1" applyAlignment="1">
      <alignment horizontal="left" vertical="center" wrapText="1"/>
    </xf>
    <xf numFmtId="0" fontId="27" fillId="12" borderId="72" xfId="18" applyFont="1" applyFill="1" applyBorder="1" applyAlignment="1">
      <alignment horizontal="left" vertical="center" wrapText="1"/>
    </xf>
    <xf numFmtId="0" fontId="31" fillId="0" borderId="22" xfId="0" applyFont="1" applyBorder="1" applyAlignment="1">
      <alignment horizontal="center" wrapText="1"/>
    </xf>
    <xf numFmtId="10" fontId="8" fillId="12" borderId="70" xfId="19" applyNumberFormat="1" applyFont="1" applyFill="1" applyBorder="1" applyAlignment="1">
      <alignment horizontal="center" vertical="center"/>
    </xf>
    <xf numFmtId="10" fontId="8" fillId="12" borderId="79" xfId="19" applyNumberFormat="1" applyFont="1" applyFill="1" applyBorder="1" applyAlignment="1">
      <alignment horizontal="center" vertical="center"/>
    </xf>
    <xf numFmtId="10" fontId="8" fillId="13" borderId="70" xfId="19" applyNumberFormat="1" applyFont="1" applyFill="1" applyBorder="1" applyAlignment="1">
      <alignment horizontal="center" vertical="center"/>
    </xf>
    <xf numFmtId="10" fontId="8" fillId="13" borderId="79" xfId="19" applyNumberFormat="1" applyFont="1" applyFill="1" applyBorder="1" applyAlignment="1">
      <alignment horizontal="center" vertical="center"/>
    </xf>
    <xf numFmtId="10" fontId="8" fillId="12" borderId="71" xfId="19" applyNumberFormat="1" applyFont="1" applyFill="1" applyBorder="1" applyAlignment="1">
      <alignment horizontal="center" vertical="center"/>
    </xf>
    <xf numFmtId="10" fontId="8" fillId="12" borderId="72" xfId="19" applyNumberFormat="1" applyFont="1" applyFill="1" applyBorder="1" applyAlignment="1">
      <alignment horizontal="center" vertical="center"/>
    </xf>
    <xf numFmtId="10" fontId="8" fillId="12" borderId="74" xfId="19" applyNumberFormat="1" applyFont="1" applyFill="1" applyBorder="1" applyAlignment="1">
      <alignment horizontal="center" vertical="center"/>
    </xf>
    <xf numFmtId="10" fontId="8" fillId="12" borderId="75" xfId="19" applyNumberFormat="1" applyFont="1" applyFill="1" applyBorder="1" applyAlignment="1">
      <alignment horizontal="center" vertical="center"/>
    </xf>
    <xf numFmtId="0" fontId="27" fillId="0" borderId="67" xfId="18" applyFont="1" applyBorder="1" applyAlignment="1">
      <alignment horizontal="left" vertical="center"/>
    </xf>
    <xf numFmtId="0" fontId="27" fillId="0" borderId="68" xfId="18" applyFont="1" applyBorder="1" applyAlignment="1">
      <alignment horizontal="left" vertical="center"/>
    </xf>
    <xf numFmtId="0" fontId="27" fillId="0" borderId="69" xfId="18" applyFont="1" applyBorder="1" applyAlignment="1">
      <alignment horizontal="left" vertical="center"/>
    </xf>
    <xf numFmtId="0" fontId="8" fillId="0" borderId="71" xfId="18" applyFont="1" applyBorder="1" applyAlignment="1">
      <alignment horizontal="center" vertical="center"/>
    </xf>
    <xf numFmtId="0" fontId="8" fillId="0" borderId="72" xfId="18" applyFont="1" applyBorder="1" applyAlignment="1">
      <alignment horizontal="center" vertical="center"/>
    </xf>
    <xf numFmtId="0" fontId="8" fillId="0" borderId="74" xfId="18" applyFont="1" applyBorder="1" applyAlignment="1">
      <alignment horizontal="center" vertical="center"/>
    </xf>
    <xf numFmtId="0" fontId="8" fillId="0" borderId="75" xfId="18" applyFont="1" applyBorder="1" applyAlignment="1">
      <alignment horizontal="center" vertical="center"/>
    </xf>
    <xf numFmtId="0" fontId="29" fillId="10" borderId="71" xfId="18" applyFont="1" applyFill="1" applyBorder="1" applyAlignment="1">
      <alignment horizontal="center" vertical="center"/>
    </xf>
    <xf numFmtId="0" fontId="29" fillId="10" borderId="73" xfId="18" applyFont="1" applyFill="1" applyBorder="1" applyAlignment="1">
      <alignment horizontal="center" vertical="center"/>
    </xf>
    <xf numFmtId="0" fontId="29" fillId="10" borderId="72" xfId="18" applyFont="1" applyFill="1" applyBorder="1" applyAlignment="1">
      <alignment horizontal="center" vertical="center"/>
    </xf>
    <xf numFmtId="0" fontId="8" fillId="10" borderId="74" xfId="18" applyFont="1" applyFill="1" applyBorder="1" applyAlignment="1">
      <alignment horizontal="center" vertical="center"/>
    </xf>
    <xf numFmtId="0" fontId="8" fillId="10" borderId="76" xfId="18" applyFont="1" applyFill="1" applyBorder="1" applyAlignment="1">
      <alignment horizontal="center" vertical="center"/>
    </xf>
    <xf numFmtId="0" fontId="8" fillId="10" borderId="75" xfId="18" applyFont="1" applyFill="1" applyBorder="1" applyAlignment="1">
      <alignment horizontal="center" vertical="center"/>
    </xf>
    <xf numFmtId="0" fontId="27" fillId="0" borderId="67" xfId="18" applyFont="1" applyBorder="1" applyAlignment="1">
      <alignment horizontal="right" vertical="center"/>
    </xf>
    <xf numFmtId="0" fontId="27" fillId="0" borderId="69" xfId="18" applyFont="1" applyBorder="1" applyAlignment="1">
      <alignment horizontal="right" vertical="center"/>
    </xf>
    <xf numFmtId="10" fontId="30" fillId="0" borderId="67" xfId="19" applyNumberFormat="1" applyFont="1" applyBorder="1" applyAlignment="1">
      <alignment horizontal="center" vertical="center"/>
    </xf>
    <xf numFmtId="10" fontId="30" fillId="0" borderId="69" xfId="19" applyNumberFormat="1" applyFont="1" applyBorder="1" applyAlignment="1">
      <alignment horizontal="center" vertical="center"/>
    </xf>
    <xf numFmtId="170" fontId="8" fillId="0" borderId="77" xfId="19" applyNumberFormat="1" applyFont="1" applyBorder="1" applyAlignment="1">
      <alignment horizontal="center" vertical="center"/>
    </xf>
    <xf numFmtId="170" fontId="8" fillId="0" borderId="78" xfId="19" applyNumberFormat="1" applyFont="1" applyBorder="1" applyAlignment="1">
      <alignment horizontal="center" vertical="center"/>
    </xf>
    <xf numFmtId="170" fontId="8" fillId="0" borderId="80" xfId="19" applyNumberFormat="1" applyFont="1" applyBorder="1" applyAlignment="1">
      <alignment horizontal="center" vertical="center"/>
    </xf>
    <xf numFmtId="10" fontId="27" fillId="0" borderId="82" xfId="1" applyNumberFormat="1" applyFont="1" applyBorder="1" applyAlignment="1">
      <alignment horizontal="center" vertical="center"/>
    </xf>
    <xf numFmtId="10" fontId="27" fillId="0" borderId="83" xfId="1" applyNumberFormat="1" applyFont="1" applyBorder="1" applyAlignment="1">
      <alignment horizontal="center" vertical="center"/>
    </xf>
    <xf numFmtId="9" fontId="27" fillId="0" borderId="67" xfId="19" applyFont="1" applyBorder="1" applyAlignment="1">
      <alignment horizontal="center" vertical="center"/>
    </xf>
    <xf numFmtId="9" fontId="27" fillId="0" borderId="69" xfId="19" applyFont="1" applyBorder="1" applyAlignment="1">
      <alignment horizontal="center" vertical="center"/>
    </xf>
    <xf numFmtId="10" fontId="27" fillId="0" borderId="67" xfId="19" applyNumberFormat="1" applyFont="1" applyBorder="1" applyAlignment="1">
      <alignment horizontal="center" vertical="center"/>
    </xf>
    <xf numFmtId="10" fontId="27" fillId="0" borderId="69" xfId="19" applyNumberFormat="1" applyFont="1" applyBorder="1" applyAlignment="1">
      <alignment horizontal="center" vertical="center"/>
    </xf>
    <xf numFmtId="10" fontId="27" fillId="0" borderId="67" xfId="18" applyNumberFormat="1" applyFont="1" applyBorder="1" applyAlignment="1">
      <alignment horizontal="center" vertical="center"/>
    </xf>
    <xf numFmtId="10" fontId="27" fillId="0" borderId="69" xfId="18" applyNumberFormat="1" applyFont="1" applyBorder="1" applyAlignment="1">
      <alignment horizontal="center" vertical="center"/>
    </xf>
    <xf numFmtId="10" fontId="8" fillId="0" borderId="67" xfId="19" applyNumberFormat="1" applyFont="1" applyBorder="1" applyAlignment="1">
      <alignment horizontal="center" vertical="center"/>
    </xf>
    <xf numFmtId="10" fontId="8" fillId="0" borderId="69" xfId="19" applyNumberFormat="1" applyFont="1" applyBorder="1" applyAlignment="1">
      <alignment horizontal="center" vertical="center"/>
    </xf>
    <xf numFmtId="10" fontId="27" fillId="12" borderId="67" xfId="19" applyNumberFormat="1" applyFont="1" applyFill="1" applyBorder="1" applyAlignment="1">
      <alignment horizontal="center" vertical="center"/>
    </xf>
    <xf numFmtId="10" fontId="27" fillId="12" borderId="69" xfId="19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24" fillId="10" borderId="67" xfId="18" applyFont="1" applyFill="1" applyBorder="1" applyAlignment="1">
      <alignment horizontal="center" vertical="center" wrapText="1"/>
    </xf>
    <xf numFmtId="0" fontId="24" fillId="10" borderId="68" xfId="18" applyFont="1" applyFill="1" applyBorder="1" applyAlignment="1">
      <alignment horizontal="center" vertical="center" wrapText="1"/>
    </xf>
    <xf numFmtId="0" fontId="24" fillId="10" borderId="69" xfId="18" applyFont="1" applyFill="1" applyBorder="1" applyAlignment="1">
      <alignment horizontal="center" vertical="center" wrapText="1"/>
    </xf>
    <xf numFmtId="0" fontId="25" fillId="11" borderId="70" xfId="18" applyFont="1" applyFill="1" applyBorder="1" applyAlignment="1">
      <alignment horizontal="center" vertical="center" wrapText="1"/>
    </xf>
    <xf numFmtId="0" fontId="25" fillId="11" borderId="67" xfId="18" applyFont="1" applyFill="1" applyBorder="1" applyAlignment="1">
      <alignment horizontal="center" vertical="center" wrapText="1"/>
    </xf>
    <xf numFmtId="0" fontId="25" fillId="11" borderId="68" xfId="18" applyFont="1" applyFill="1" applyBorder="1" applyAlignment="1">
      <alignment horizontal="center" vertical="center" wrapText="1"/>
    </xf>
    <xf numFmtId="0" fontId="25" fillId="11" borderId="69" xfId="18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6" borderId="60" xfId="0" applyFont="1" applyFill="1" applyBorder="1" applyAlignment="1">
      <alignment vertical="center" wrapText="1"/>
    </xf>
    <xf numFmtId="0" fontId="3" fillId="6" borderId="27" xfId="0" applyFont="1" applyFill="1" applyBorder="1" applyAlignment="1">
      <alignment vertical="center" wrapText="1"/>
    </xf>
    <xf numFmtId="0" fontId="3" fillId="6" borderId="59" xfId="0" applyFont="1" applyFill="1" applyBorder="1" applyAlignment="1">
      <alignment vertical="center" wrapText="1"/>
    </xf>
    <xf numFmtId="0" fontId="5" fillId="0" borderId="6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19" borderId="5" xfId="0" applyFont="1" applyFill="1" applyBorder="1" applyAlignment="1">
      <alignment horizontal="left" vertical="center" wrapText="1"/>
    </xf>
    <xf numFmtId="0" fontId="5" fillId="19" borderId="7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0" xfId="0" applyFont="1" applyFill="1" applyAlignment="1">
      <alignment horizontal="left" vertical="center" wrapText="1"/>
    </xf>
    <xf numFmtId="0" fontId="5" fillId="4" borderId="19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30" xfId="0" applyFont="1" applyFill="1" applyBorder="1" applyAlignment="1">
      <alignment horizontal="left" vertical="center" wrapText="1"/>
    </xf>
    <xf numFmtId="0" fontId="5" fillId="8" borderId="5" xfId="0" applyFont="1" applyFill="1" applyBorder="1" applyAlignment="1">
      <alignment horizontal="left" vertical="center" wrapText="1"/>
    </xf>
    <xf numFmtId="0" fontId="5" fillId="8" borderId="7" xfId="0" applyFont="1" applyFill="1" applyBorder="1" applyAlignment="1">
      <alignment horizontal="left" vertical="center" wrapText="1"/>
    </xf>
    <xf numFmtId="2" fontId="5" fillId="4" borderId="6" xfId="0" applyNumberFormat="1" applyFont="1" applyFill="1" applyBorder="1" applyAlignment="1">
      <alignment horizontal="left" vertical="center" wrapText="1"/>
    </xf>
    <xf numFmtId="0" fontId="35" fillId="14" borderId="42" xfId="0" applyFont="1" applyFill="1" applyBorder="1" applyAlignment="1">
      <alignment horizontal="center" vertical="center" wrapText="1"/>
    </xf>
    <xf numFmtId="0" fontId="35" fillId="14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3" fillId="6" borderId="18" xfId="0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3" fillId="6" borderId="19" xfId="0" applyFont="1" applyFill="1" applyBorder="1" applyAlignment="1">
      <alignment horizontal="left" vertical="center" wrapText="1"/>
    </xf>
    <xf numFmtId="0" fontId="3" fillId="9" borderId="60" xfId="0" applyFont="1" applyFill="1" applyBorder="1" applyAlignment="1">
      <alignment horizontal="center" vertical="center" wrapText="1"/>
    </xf>
    <xf numFmtId="0" fontId="3" fillId="9" borderId="27" xfId="0" applyFont="1" applyFill="1" applyBorder="1" applyAlignment="1">
      <alignment horizontal="center" vertical="center" wrapText="1"/>
    </xf>
    <xf numFmtId="0" fontId="3" fillId="9" borderId="5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4" borderId="37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3" fillId="7" borderId="38" xfId="0" applyFont="1" applyFill="1" applyBorder="1" applyAlignment="1">
      <alignment horizontal="center" vertical="center" wrapText="1"/>
    </xf>
    <xf numFmtId="0" fontId="13" fillId="7" borderId="39" xfId="0" applyFont="1" applyFill="1" applyBorder="1" applyAlignment="1">
      <alignment horizontal="center" vertical="center" wrapText="1"/>
    </xf>
    <xf numFmtId="0" fontId="13" fillId="7" borderId="4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14" fillId="7" borderId="42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0" fontId="14" fillId="7" borderId="41" xfId="0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left" vertical="center" wrapText="1"/>
    </xf>
    <xf numFmtId="0" fontId="3" fillId="6" borderId="13" xfId="0" applyFont="1" applyFill="1" applyBorder="1" applyAlignment="1">
      <alignment horizontal="left" vertical="center" wrapText="1"/>
    </xf>
    <xf numFmtId="0" fontId="3" fillId="6" borderId="41" xfId="0" applyFont="1" applyFill="1" applyBorder="1" applyAlignment="1">
      <alignment horizontal="left" vertical="center" wrapText="1"/>
    </xf>
    <xf numFmtId="0" fontId="3" fillId="6" borderId="29" xfId="0" applyFont="1" applyFill="1" applyBorder="1" applyAlignment="1">
      <alignment horizontal="left" vertical="center" wrapText="1"/>
    </xf>
    <xf numFmtId="0" fontId="3" fillId="6" borderId="9" xfId="0" applyFont="1" applyFill="1" applyBorder="1" applyAlignment="1">
      <alignment horizontal="left" vertical="center" wrapText="1"/>
    </xf>
    <xf numFmtId="0" fontId="3" fillId="6" borderId="30" xfId="0" applyFont="1" applyFill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right" vertical="center" wrapText="1"/>
    </xf>
    <xf numFmtId="0" fontId="3" fillId="0" borderId="13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19" borderId="1" xfId="0" applyFont="1" applyFill="1" applyBorder="1" applyAlignment="1">
      <alignment horizontal="left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9" borderId="42" xfId="0" applyFont="1" applyFill="1" applyBorder="1" applyAlignment="1">
      <alignment horizontal="left" vertical="center" wrapText="1"/>
    </xf>
    <xf numFmtId="0" fontId="5" fillId="9" borderId="13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5" fillId="0" borderId="60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5" fillId="9" borderId="28" xfId="0" applyFont="1" applyFill="1" applyBorder="1" applyAlignment="1">
      <alignment horizontal="left" vertical="center" wrapText="1"/>
    </xf>
    <xf numFmtId="0" fontId="5" fillId="9" borderId="20" xfId="0" applyFont="1" applyFill="1" applyBorder="1" applyAlignment="1">
      <alignment horizontal="left" vertical="center" wrapText="1"/>
    </xf>
    <xf numFmtId="0" fontId="34" fillId="8" borderId="60" xfId="0" applyFont="1" applyFill="1" applyBorder="1" applyAlignment="1">
      <alignment horizontal="center" vertical="center"/>
    </xf>
    <xf numFmtId="0" fontId="34" fillId="8" borderId="27" xfId="0" applyFont="1" applyFill="1" applyBorder="1" applyAlignment="1">
      <alignment horizontal="center" vertical="center"/>
    </xf>
    <xf numFmtId="0" fontId="34" fillId="8" borderId="59" xfId="0" applyFont="1" applyFill="1" applyBorder="1" applyAlignment="1">
      <alignment horizontal="center" vertical="center"/>
    </xf>
    <xf numFmtId="0" fontId="36" fillId="0" borderId="21" xfId="0" applyFont="1" applyBorder="1" applyAlignment="1">
      <alignment horizontal="center" vertical="center"/>
    </xf>
    <xf numFmtId="0" fontId="36" fillId="0" borderId="23" xfId="0" applyFont="1" applyBorder="1" applyAlignment="1">
      <alignment horizontal="center" vertical="center"/>
    </xf>
    <xf numFmtId="0" fontId="36" fillId="0" borderId="43" xfId="0" applyFont="1" applyBorder="1" applyAlignment="1">
      <alignment horizontal="center" vertical="center"/>
    </xf>
    <xf numFmtId="0" fontId="36" fillId="0" borderId="60" xfId="0" applyFont="1" applyBorder="1" applyAlignment="1">
      <alignment horizontal="left" vertical="top"/>
    </xf>
    <xf numFmtId="0" fontId="36" fillId="0" borderId="27" xfId="0" applyFont="1" applyBorder="1" applyAlignment="1">
      <alignment horizontal="left" vertical="top"/>
    </xf>
    <xf numFmtId="0" fontId="36" fillId="0" borderId="59" xfId="0" applyFont="1" applyBorder="1" applyAlignment="1">
      <alignment horizontal="left" vertical="top"/>
    </xf>
    <xf numFmtId="0" fontId="36" fillId="0" borderId="21" xfId="0" applyFont="1" applyBorder="1" applyAlignment="1">
      <alignment horizontal="left" vertical="top"/>
    </xf>
    <xf numFmtId="0" fontId="36" fillId="0" borderId="23" xfId="0" applyFont="1" applyBorder="1" applyAlignment="1">
      <alignment horizontal="left" vertical="top"/>
    </xf>
    <xf numFmtId="0" fontId="36" fillId="0" borderId="43" xfId="0" applyFont="1" applyBorder="1" applyAlignment="1">
      <alignment horizontal="left" vertical="top"/>
    </xf>
    <xf numFmtId="0" fontId="36" fillId="0" borderId="65" xfId="0" applyFont="1" applyBorder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36" fillId="0" borderId="66" xfId="0" applyFont="1" applyBorder="1" applyAlignment="1">
      <alignment horizontal="left" vertical="center"/>
    </xf>
    <xf numFmtId="0" fontId="36" fillId="0" borderId="65" xfId="0" applyFont="1" applyBorder="1" applyAlignment="1">
      <alignment horizontal="left" vertical="center" wrapText="1"/>
    </xf>
    <xf numFmtId="0" fontId="36" fillId="0" borderId="0" xfId="0" applyFont="1" applyAlignment="1">
      <alignment horizontal="left" vertical="center" wrapText="1"/>
    </xf>
    <xf numFmtId="0" fontId="36" fillId="0" borderId="66" xfId="0" applyFont="1" applyBorder="1" applyAlignment="1">
      <alignment horizontal="left" vertical="center" wrapText="1"/>
    </xf>
    <xf numFmtId="0" fontId="36" fillId="0" borderId="50" xfId="0" applyFont="1" applyBorder="1" applyAlignment="1">
      <alignment horizontal="center" vertical="center"/>
    </xf>
    <xf numFmtId="0" fontId="36" fillId="0" borderId="84" xfId="0" applyFont="1" applyBorder="1" applyAlignment="1">
      <alignment horizontal="center" vertical="center"/>
    </xf>
    <xf numFmtId="0" fontId="36" fillId="0" borderId="50" xfId="0" applyFont="1" applyBorder="1" applyAlignment="1">
      <alignment horizontal="left" vertical="center"/>
    </xf>
    <xf numFmtId="0" fontId="36" fillId="0" borderId="84" xfId="0" applyFont="1" applyBorder="1" applyAlignment="1">
      <alignment horizontal="left" vertical="center"/>
    </xf>
    <xf numFmtId="0" fontId="36" fillId="0" borderId="44" xfId="0" applyFont="1" applyBorder="1" applyAlignment="1">
      <alignment horizontal="center" vertical="center"/>
    </xf>
    <xf numFmtId="0" fontId="36" fillId="0" borderId="45" xfId="0" applyFont="1" applyBorder="1" applyAlignment="1">
      <alignment horizontal="center" vertical="center"/>
    </xf>
    <xf numFmtId="0" fontId="36" fillId="0" borderId="44" xfId="0" applyFont="1" applyBorder="1" applyAlignment="1">
      <alignment horizontal="left" vertical="center" wrapText="1"/>
    </xf>
    <xf numFmtId="0" fontId="36" fillId="0" borderId="22" xfId="0" applyFont="1" applyBorder="1" applyAlignment="1">
      <alignment horizontal="left" vertical="center" wrapText="1"/>
    </xf>
    <xf numFmtId="0" fontId="36" fillId="0" borderId="45" xfId="0" applyFont="1" applyBorder="1" applyAlignment="1">
      <alignment horizontal="left" vertical="center" wrapText="1"/>
    </xf>
    <xf numFmtId="2" fontId="39" fillId="0" borderId="53" xfId="20" applyNumberFormat="1" applyFont="1" applyBorder="1" applyAlignment="1">
      <alignment horizontal="left" vertical="center"/>
    </xf>
    <xf numFmtId="2" fontId="39" fillId="0" borderId="54" xfId="20" applyNumberFormat="1" applyFont="1" applyBorder="1" applyAlignment="1">
      <alignment horizontal="left" vertical="center"/>
    </xf>
    <xf numFmtId="2" fontId="39" fillId="0" borderId="85" xfId="20" applyNumberFormat="1" applyFont="1" applyBorder="1" applyAlignment="1">
      <alignment horizontal="left" vertical="center"/>
    </xf>
    <xf numFmtId="0" fontId="40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wrapText="1"/>
    </xf>
    <xf numFmtId="2" fontId="41" fillId="0" borderId="20" xfId="20" applyNumberFormat="1" applyFont="1" applyBorder="1" applyAlignment="1" applyProtection="1">
      <alignment horizontal="center"/>
      <protection locked="0"/>
    </xf>
    <xf numFmtId="0" fontId="6" fillId="8" borderId="21" xfId="0" applyFont="1" applyFill="1" applyBorder="1" applyAlignment="1">
      <alignment horizontal="left" vertical="center" wrapText="1"/>
    </xf>
    <xf numFmtId="0" fontId="6" fillId="8" borderId="43" xfId="0" applyFont="1" applyFill="1" applyBorder="1" applyAlignment="1">
      <alignment horizontal="left" vertical="center" wrapText="1"/>
    </xf>
    <xf numFmtId="0" fontId="22" fillId="15" borderId="60" xfId="0" applyFont="1" applyFill="1" applyBorder="1" applyAlignment="1">
      <alignment horizontal="left" vertical="center" wrapText="1"/>
    </xf>
    <xf numFmtId="0" fontId="22" fillId="15" borderId="59" xfId="0" applyFont="1" applyFill="1" applyBorder="1" applyAlignment="1">
      <alignment horizontal="left" vertical="center" wrapText="1"/>
    </xf>
    <xf numFmtId="2" fontId="37" fillId="0" borderId="20" xfId="20" applyNumberFormat="1" applyFont="1" applyBorder="1" applyAlignment="1">
      <alignment horizontal="center" textRotation="255"/>
    </xf>
    <xf numFmtId="2" fontId="41" fillId="0" borderId="20" xfId="20" applyNumberFormat="1" applyFont="1" applyBorder="1" applyAlignment="1">
      <alignment horizontal="center" vertical="center" wrapText="1"/>
    </xf>
    <xf numFmtId="2" fontId="41" fillId="0" borderId="20" xfId="20" applyNumberFormat="1" applyFont="1" applyBorder="1" applyAlignment="1">
      <alignment horizontal="center" vertical="center"/>
    </xf>
    <xf numFmtId="2" fontId="38" fillId="0" borderId="48" xfId="20" applyNumberFormat="1" applyFont="1" applyBorder="1" applyAlignment="1">
      <alignment horizontal="left" vertical="center"/>
    </xf>
    <xf numFmtId="2" fontId="38" fillId="0" borderId="46" xfId="20" applyNumberFormat="1" applyFont="1" applyBorder="1" applyAlignment="1">
      <alignment horizontal="left" vertical="center"/>
    </xf>
    <xf numFmtId="2" fontId="38" fillId="0" borderId="47" xfId="20" applyNumberFormat="1" applyFont="1" applyBorder="1" applyAlignment="1">
      <alignment horizontal="left" vertical="center"/>
    </xf>
    <xf numFmtId="0" fontId="16" fillId="0" borderId="0" xfId="14" applyAlignment="1">
      <alignment horizontal="center" wrapText="1"/>
    </xf>
    <xf numFmtId="0" fontId="17" fillId="7" borderId="15" xfId="14" applyFont="1" applyFill="1" applyBorder="1" applyAlignment="1">
      <alignment horizontal="center" vertical="center"/>
    </xf>
    <xf numFmtId="0" fontId="17" fillId="7" borderId="16" xfId="14" applyFont="1" applyFill="1" applyBorder="1" applyAlignment="1">
      <alignment horizontal="center" vertical="center"/>
    </xf>
    <xf numFmtId="0" fontId="17" fillId="7" borderId="17" xfId="14" applyFont="1" applyFill="1" applyBorder="1" applyAlignment="1">
      <alignment horizontal="center" vertical="center"/>
    </xf>
    <xf numFmtId="0" fontId="17" fillId="7" borderId="18" xfId="14" applyFont="1" applyFill="1" applyBorder="1" applyAlignment="1">
      <alignment horizontal="center" vertical="center"/>
    </xf>
    <xf numFmtId="0" fontId="17" fillId="7" borderId="0" xfId="14" applyFont="1" applyFill="1" applyAlignment="1">
      <alignment horizontal="center" vertical="center"/>
    </xf>
    <xf numFmtId="0" fontId="17" fillId="7" borderId="19" xfId="14" applyFont="1" applyFill="1" applyBorder="1" applyAlignment="1">
      <alignment horizontal="center" vertical="center"/>
    </xf>
    <xf numFmtId="0" fontId="6" fillId="8" borderId="52" xfId="14" applyFont="1" applyFill="1" applyBorder="1" applyAlignment="1">
      <alignment horizontal="center" vertical="center"/>
    </xf>
    <xf numFmtId="0" fontId="6" fillId="8" borderId="55" xfId="14" applyFont="1" applyFill="1" applyBorder="1" applyAlignment="1">
      <alignment horizontal="center" vertical="center"/>
    </xf>
    <xf numFmtId="0" fontId="6" fillId="8" borderId="53" xfId="14" applyFont="1" applyFill="1" applyBorder="1" applyAlignment="1">
      <alignment horizontal="center" vertical="center"/>
    </xf>
    <xf numFmtId="0" fontId="6" fillId="8" borderId="54" xfId="14" applyFont="1" applyFill="1" applyBorder="1" applyAlignment="1">
      <alignment horizontal="center" vertical="center"/>
    </xf>
    <xf numFmtId="0" fontId="6" fillId="8" borderId="49" xfId="14" applyFont="1" applyFill="1" applyBorder="1" applyAlignment="1">
      <alignment horizontal="center" vertical="center" wrapText="1"/>
    </xf>
    <xf numFmtId="0" fontId="6" fillId="8" borderId="58" xfId="14" applyFont="1" applyFill="1" applyBorder="1" applyAlignment="1">
      <alignment horizontal="center" vertical="center" wrapText="1"/>
    </xf>
  </cellXfs>
  <cellStyles count="22">
    <cellStyle name="Hiperlink" xfId="21" builtinId="8"/>
    <cellStyle name="Moeda" xfId="6" builtinId="4"/>
    <cellStyle name="Moeda 2" xfId="15" xr:uid="{00000000-0005-0000-0000-000001000000}"/>
    <cellStyle name="Moeda 4" xfId="7" xr:uid="{00000000-0005-0000-0000-000002000000}"/>
    <cellStyle name="Normal" xfId="0" builtinId="0"/>
    <cellStyle name="Normal 10" xfId="18" xr:uid="{00000000-0005-0000-0000-000004000000}"/>
    <cellStyle name="Normal 2" xfId="12" xr:uid="{00000000-0005-0000-0000-000005000000}"/>
    <cellStyle name="Normal 2 2" xfId="3" xr:uid="{00000000-0005-0000-0000-000006000000}"/>
    <cellStyle name="Normal 2 2 2" xfId="10" xr:uid="{00000000-0005-0000-0000-000007000000}"/>
    <cellStyle name="Normal 3" xfId="14" xr:uid="{00000000-0005-0000-0000-000008000000}"/>
    <cellStyle name="Normal 7" xfId="8" xr:uid="{00000000-0005-0000-0000-000009000000}"/>
    <cellStyle name="Normal 9" xfId="4" xr:uid="{00000000-0005-0000-0000-00000A000000}"/>
    <cellStyle name="Normal_Plan1" xfId="20" xr:uid="{00000000-0005-0000-0000-00000B000000}"/>
    <cellStyle name="Porcentagem" xfId="1" builtinId="5"/>
    <cellStyle name="Porcentagem 2" xfId="2" xr:uid="{00000000-0005-0000-0000-00000D000000}"/>
    <cellStyle name="Porcentagem 2 2" xfId="19" xr:uid="{00000000-0005-0000-0000-00000E000000}"/>
    <cellStyle name="Porcentagem 3" xfId="13" xr:uid="{00000000-0005-0000-0000-00000F000000}"/>
    <cellStyle name="Porcentagem 9" xfId="9" xr:uid="{00000000-0005-0000-0000-000010000000}"/>
    <cellStyle name="Separador de milhares 2" xfId="17" xr:uid="{00000000-0005-0000-0000-000011000000}"/>
    <cellStyle name="Separador de milhares 5" xfId="5" xr:uid="{00000000-0005-0000-0000-000012000000}"/>
    <cellStyle name="Vírgula" xfId="16" builtinId="3"/>
    <cellStyle name="Vírgula 2" xfId="11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1096494</xdr:colOff>
      <xdr:row>0</xdr:row>
      <xdr:rowOff>112059</xdr:rowOff>
    </xdr:from>
    <xdr:to>
      <xdr:col>6</xdr:col>
      <xdr:colOff>750793</xdr:colOff>
      <xdr:row>1</xdr:row>
      <xdr:rowOff>1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391769" y="112059"/>
          <a:ext cx="4731124" cy="498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pt-BR" sz="1100" b="0" i="0" strike="noStrike">
              <a:solidFill>
                <a:srgbClr val="000000"/>
              </a:solidFill>
              <a:latin typeface="Arial"/>
              <a:cs typeface="Arial"/>
            </a:rPr>
            <a:t>ESTADO DE MINAS GERAIS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Secretaria de Estado de Transportes e Obras Públicas</a:t>
          </a:r>
        </a:p>
        <a:p>
          <a:pPr algn="l" rtl="1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Superintendência de Apoio a Infra-estrutura Municipal</a:t>
          </a:r>
        </a:p>
        <a:p>
          <a:pPr algn="l" rtl="1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Diretoria de Prestação de Contas</a:t>
          </a:r>
        </a:p>
      </xdr:txBody>
    </xdr:sp>
    <xdr:clientData/>
  </xdr:twoCellAnchor>
  <xdr:twoCellAnchor>
    <xdr:from>
      <xdr:col>2</xdr:col>
      <xdr:colOff>590923</xdr:colOff>
      <xdr:row>1</xdr:row>
      <xdr:rowOff>73956</xdr:rowOff>
    </xdr:from>
    <xdr:to>
      <xdr:col>10</xdr:col>
      <xdr:colOff>857250</xdr:colOff>
      <xdr:row>3</xdr:row>
      <xdr:rowOff>28573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076823" y="235881"/>
          <a:ext cx="8838827" cy="10880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/>
          <a:r>
            <a:rPr lang="pt-BR" sz="1800" b="1">
              <a:effectLst/>
              <a:latin typeface="+mn-lt"/>
              <a:ea typeface="+mn-ea"/>
              <a:cs typeface="+mn-cs"/>
            </a:rPr>
            <a:t>PREFEITURA MUNICIPAL DE BRASÍLIA DE MINAS</a:t>
          </a:r>
          <a:endParaRPr lang="pt-BR" sz="18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800" b="1">
              <a:effectLst/>
              <a:latin typeface="+mn-lt"/>
              <a:ea typeface="+mn-ea"/>
              <a:cs typeface="+mn-cs"/>
            </a:rPr>
            <a:t>Secretaria Municipal de Obras e Serviços</a:t>
          </a:r>
          <a:endParaRPr lang="pt-BR" sz="18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>
              <a:effectLst/>
              <a:latin typeface="+mn-lt"/>
              <a:ea typeface="+mn-ea"/>
              <a:cs typeface="+mn-cs"/>
            </a:rPr>
            <a:t>Rua Coronel Sansão, nº 375 - Centro - CEP: 39.330-000 </a:t>
          </a:r>
        </a:p>
      </xdr:txBody>
    </xdr:sp>
    <xdr:clientData/>
  </xdr:twoCellAnchor>
  <xdr:twoCellAnchor editAs="oneCell">
    <xdr:from>
      <xdr:col>1</xdr:col>
      <xdr:colOff>171451</xdr:colOff>
      <xdr:row>1</xdr:row>
      <xdr:rowOff>57150</xdr:rowOff>
    </xdr:from>
    <xdr:to>
      <xdr:col>1</xdr:col>
      <xdr:colOff>1104901</xdr:colOff>
      <xdr:row>1</xdr:row>
      <xdr:rowOff>942561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6726" y="219075"/>
          <a:ext cx="933450" cy="866775"/>
        </a:xfrm>
        <a:prstGeom prst="rect">
          <a:avLst/>
        </a:prstGeom>
        <a:noFill/>
        <a:ln w="1270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ENGENHARIA/Desktop/OBRAS/PRA&#199;A%20VILA%20DE%20F&#193;TIMA/PLAN%20OR&#199;%20PRA&#199;A%20VILA%20DE%20FATIMA%202.xlsx" TargetMode="External"/><Relationship Id="rId1" Type="http://schemas.openxmlformats.org/officeDocument/2006/relationships/externalLinkPath" Target="/Users/ENGENHARIA/Desktop/OBRAS/PRA&#199;A%20VILA%20DE%20F&#193;TIMA/PLAN%20OR&#199;%20PRA&#199;A%20VILA%20DE%20FATIMA%202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ENGENHARIA/Desktop/Pra&#231;a%20Vale%20das%20Palmeiras/PRA&#199;A%20VALE%20DAS%20PALMEIRAS%20SETOP.xlsx" TargetMode="External"/><Relationship Id="rId1" Type="http://schemas.openxmlformats.org/officeDocument/2006/relationships/externalLinkPath" Target="/Users/ENGENHARIA/Desktop/Pra&#231;a%20Vale%20das%20Palmeiras/PRA&#199;A%20VALE%20DAS%20PALMEIRAS%20SETO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LANILHA ORÇAMENTÁRIA (PRAÇA F)"/>
      <sheetName val="CRONOGRAMA"/>
      <sheetName val="BDI - COM DESONERAÇÃO"/>
      <sheetName val="MEMORIAL DE CÁLCULO"/>
    </sheetNames>
    <sheetDataSet>
      <sheetData sheetId="0" refreshError="1">
        <row r="6">
          <cell r="A6" t="str">
            <v>PREFEITURA: PREFEITURA MUNICIPAL DE BRASILIA DE MINAS /MG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lanilha de Orçamento"/>
      <sheetName val="Memória de Cálculo "/>
      <sheetName val="Composição de Custo "/>
      <sheetName val="BDI"/>
      <sheetName val="Cronograma"/>
    </sheetNames>
    <sheetDataSet>
      <sheetData sheetId="0" refreshError="1"/>
      <sheetData sheetId="1" refreshError="1">
        <row r="70">
          <cell r="B70" t="str">
            <v>_______________________________________
Prefeito Municipal
Marcus Vinicius Ferreira Carvalho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www.inspirehome.com.br/poste-de-luz-saturno-duplo-externo-220x70x40cm-aco-fosfatizado-e-vidro-ideal-iluminac-o-p-28-25146199/p?utm_source=chatgpt.com" TargetMode="External"/><Relationship Id="rId1" Type="http://schemas.openxmlformats.org/officeDocument/2006/relationships/hyperlink" Target="https://www.inspirehome.com.br/poste-de-luz-saturno-duplo-externo-220x70x40cm-aco-fosfatizado-e-vidro-ideal-iluminac-o-p-28-25146199/p?utm_source=chatgpt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4"/>
  <sheetViews>
    <sheetView tabSelected="1" view="pageBreakPreview" topLeftCell="A73" zoomScale="115" zoomScaleNormal="100" zoomScaleSheetLayoutView="115" workbookViewId="0">
      <selection activeCell="D46" sqref="D46"/>
    </sheetView>
  </sheetViews>
  <sheetFormatPr defaultRowHeight="12.75"/>
  <cols>
    <col min="1" max="1" width="8.5" customWidth="1"/>
    <col min="2" max="2" width="12.83203125" customWidth="1"/>
    <col min="3" max="3" width="18.5" customWidth="1"/>
    <col min="4" max="4" width="62.6640625" customWidth="1"/>
    <col min="5" max="5" width="11.1640625" customWidth="1"/>
    <col min="6" max="6" width="16.1640625" customWidth="1"/>
    <col min="7" max="7" width="17.6640625" bestFit="1" customWidth="1"/>
    <col min="8" max="8" width="17.1640625" bestFit="1" customWidth="1"/>
    <col min="9" max="9" width="19" customWidth="1"/>
  </cols>
  <sheetData>
    <row r="1" spans="1:10" ht="46.5" customHeight="1">
      <c r="A1" s="258"/>
      <c r="B1" s="258"/>
      <c r="C1" s="258"/>
      <c r="D1" s="258"/>
      <c r="E1" s="258"/>
      <c r="F1" s="258"/>
      <c r="G1" s="258"/>
      <c r="H1" s="258"/>
      <c r="I1" s="258"/>
    </row>
    <row r="2" spans="1:10" ht="15">
      <c r="A2" s="259" t="s">
        <v>109</v>
      </c>
      <c r="B2" s="259"/>
      <c r="C2" s="259"/>
      <c r="D2" s="259"/>
      <c r="E2" s="259"/>
      <c r="F2" s="259"/>
      <c r="G2" s="259"/>
      <c r="H2" s="259"/>
      <c r="I2" s="259"/>
    </row>
    <row r="3" spans="1:10" ht="14.25">
      <c r="A3" s="258"/>
      <c r="B3" s="258"/>
      <c r="C3" s="258"/>
      <c r="D3" s="258"/>
      <c r="E3" s="258"/>
      <c r="F3" s="258"/>
      <c r="G3" s="258"/>
      <c r="H3" s="258"/>
      <c r="I3" s="258"/>
    </row>
    <row r="4" spans="1:10" ht="15">
      <c r="A4" s="259" t="s">
        <v>110</v>
      </c>
      <c r="B4" s="259"/>
      <c r="C4" s="259"/>
      <c r="D4" s="259"/>
      <c r="E4" s="259"/>
      <c r="F4" s="259"/>
      <c r="G4" s="259"/>
      <c r="H4" s="259"/>
      <c r="I4" s="259"/>
    </row>
    <row r="5" spans="1:10" ht="15">
      <c r="A5" s="260" t="s">
        <v>136</v>
      </c>
      <c r="B5" s="261"/>
      <c r="C5" s="261"/>
      <c r="D5" s="261"/>
      <c r="E5" s="261"/>
      <c r="F5" s="261"/>
      <c r="G5" s="261"/>
      <c r="H5" s="261"/>
      <c r="I5" s="262"/>
    </row>
    <row r="6" spans="1:10" ht="15">
      <c r="A6" s="263" t="s">
        <v>278</v>
      </c>
      <c r="B6" s="263"/>
      <c r="C6" s="263"/>
      <c r="D6" s="263"/>
      <c r="E6" s="263"/>
      <c r="F6" s="263"/>
      <c r="G6" s="263"/>
      <c r="H6" s="75" t="s">
        <v>111</v>
      </c>
      <c r="I6" s="76">
        <v>45917</v>
      </c>
    </row>
    <row r="7" spans="1:10" ht="15">
      <c r="A7" s="263" t="s">
        <v>279</v>
      </c>
      <c r="B7" s="263"/>
      <c r="C7" s="263"/>
      <c r="D7" s="263"/>
      <c r="E7" s="263"/>
      <c r="F7" s="264" t="s">
        <v>112</v>
      </c>
      <c r="G7" s="264"/>
      <c r="H7" s="264"/>
      <c r="I7" s="264"/>
    </row>
    <row r="8" spans="1:10" ht="15">
      <c r="A8" s="265" t="s">
        <v>359</v>
      </c>
      <c r="B8" s="266"/>
      <c r="C8" s="266"/>
      <c r="D8" s="266"/>
      <c r="E8" s="267"/>
      <c r="F8" s="77" t="s">
        <v>113</v>
      </c>
      <c r="G8" s="75" t="s">
        <v>114</v>
      </c>
      <c r="H8" s="77" t="s">
        <v>115</v>
      </c>
      <c r="I8" s="77" t="s">
        <v>116</v>
      </c>
    </row>
    <row r="9" spans="1:10" ht="15">
      <c r="A9" s="265" t="s">
        <v>137</v>
      </c>
      <c r="B9" s="266"/>
      <c r="C9" s="266"/>
      <c r="D9" s="266"/>
      <c r="E9" s="267"/>
      <c r="F9" s="75"/>
      <c r="G9" s="75"/>
      <c r="H9" s="77"/>
      <c r="I9" s="77"/>
    </row>
    <row r="10" spans="1:10" ht="15">
      <c r="A10" s="263" t="s">
        <v>264</v>
      </c>
      <c r="B10" s="263"/>
      <c r="C10" s="263"/>
      <c r="D10" s="263"/>
      <c r="E10" s="263"/>
      <c r="F10" s="268" t="s">
        <v>117</v>
      </c>
      <c r="G10" s="268"/>
      <c r="H10" s="268"/>
      <c r="I10" s="78">
        <v>0.29459999999999997</v>
      </c>
    </row>
    <row r="11" spans="1:10" ht="45">
      <c r="A11" s="113" t="s">
        <v>0</v>
      </c>
      <c r="B11" s="113" t="s">
        <v>2</v>
      </c>
      <c r="C11" s="113" t="s">
        <v>1</v>
      </c>
      <c r="D11" s="114" t="s">
        <v>118</v>
      </c>
      <c r="E11" s="113" t="s">
        <v>119</v>
      </c>
      <c r="F11" s="113" t="s">
        <v>120</v>
      </c>
      <c r="G11" s="115" t="s">
        <v>121</v>
      </c>
      <c r="H11" s="115" t="s">
        <v>122</v>
      </c>
      <c r="I11" s="115" t="s">
        <v>123</v>
      </c>
    </row>
    <row r="12" spans="1:10" ht="15">
      <c r="A12" s="79">
        <v>1</v>
      </c>
      <c r="B12" s="79"/>
      <c r="C12" s="80"/>
      <c r="D12" s="81" t="s">
        <v>23</v>
      </c>
      <c r="E12" s="81"/>
      <c r="F12" s="81"/>
      <c r="G12" s="81"/>
      <c r="H12" s="81"/>
      <c r="I12" s="81"/>
    </row>
    <row r="13" spans="1:10" ht="28.5">
      <c r="A13" s="82" t="s">
        <v>4</v>
      </c>
      <c r="B13" s="82" t="s">
        <v>96</v>
      </c>
      <c r="C13" s="83" t="s">
        <v>16</v>
      </c>
      <c r="D13" s="86" t="s">
        <v>95</v>
      </c>
      <c r="E13" s="84" t="s">
        <v>97</v>
      </c>
      <c r="F13" s="85">
        <v>1</v>
      </c>
      <c r="G13" s="156">
        <v>946.22</v>
      </c>
      <c r="H13" s="157">
        <f t="shared" ref="H13" si="0">ROUND((G13*(1+$I$10)),2)</f>
        <v>1224.98</v>
      </c>
      <c r="I13" s="157">
        <f>ROUND((F13*H13),2)</f>
        <v>1224.98</v>
      </c>
      <c r="J13" t="s">
        <v>56</v>
      </c>
    </row>
    <row r="14" spans="1:10" ht="15">
      <c r="A14" s="246" t="s">
        <v>124</v>
      </c>
      <c r="B14" s="246"/>
      <c r="C14" s="246"/>
      <c r="D14" s="246"/>
      <c r="E14" s="246"/>
      <c r="F14" s="246"/>
      <c r="G14" s="246"/>
      <c r="H14" s="246"/>
      <c r="I14" s="87">
        <f>SUM(I13:I13)</f>
        <v>1224.98</v>
      </c>
    </row>
    <row r="15" spans="1:10">
      <c r="A15" s="88"/>
      <c r="B15" s="88"/>
      <c r="C15" s="88"/>
      <c r="D15" s="88"/>
      <c r="E15" s="88"/>
      <c r="F15" s="88"/>
      <c r="G15" s="88"/>
      <c r="H15" s="88"/>
      <c r="I15" s="88"/>
    </row>
    <row r="16" spans="1:10" ht="15">
      <c r="A16" s="79">
        <v>2</v>
      </c>
      <c r="B16" s="79"/>
      <c r="C16" s="89"/>
      <c r="D16" s="81" t="s">
        <v>277</v>
      </c>
      <c r="E16" s="81"/>
      <c r="F16" s="81"/>
      <c r="G16" s="269"/>
      <c r="H16" s="270"/>
      <c r="I16" s="271"/>
    </row>
    <row r="17" spans="1:10" ht="128.25">
      <c r="A17" s="82" t="s">
        <v>25</v>
      </c>
      <c r="B17" s="82" t="s">
        <v>322</v>
      </c>
      <c r="C17" s="90" t="s">
        <v>16</v>
      </c>
      <c r="D17" s="86" t="s">
        <v>323</v>
      </c>
      <c r="E17" s="91" t="s">
        <v>31</v>
      </c>
      <c r="F17" s="85">
        <v>112.86</v>
      </c>
      <c r="G17" s="156">
        <v>166.43</v>
      </c>
      <c r="H17" s="157">
        <f t="shared" ref="H17" si="1">ROUND((G17*(1+$I$10)),2)</f>
        <v>215.46</v>
      </c>
      <c r="I17" s="158">
        <f>ROUND(F17*H17,2)</f>
        <v>24316.82</v>
      </c>
    </row>
    <row r="18" spans="1:10" ht="57">
      <c r="A18" s="82" t="s">
        <v>26</v>
      </c>
      <c r="B18" s="82" t="s">
        <v>138</v>
      </c>
      <c r="C18" s="90" t="s">
        <v>16</v>
      </c>
      <c r="D18" s="86" t="s">
        <v>139</v>
      </c>
      <c r="E18" s="91" t="s">
        <v>15</v>
      </c>
      <c r="F18" s="85">
        <f>MEMORIA!I26</f>
        <v>8.85</v>
      </c>
      <c r="G18" s="156">
        <v>234.24</v>
      </c>
      <c r="H18" s="157">
        <f t="shared" ref="H18:H22" si="2">ROUND((G18*(1+$I$10)),2)</f>
        <v>303.25</v>
      </c>
      <c r="I18" s="158">
        <f>ROUND(F18*H18,2)</f>
        <v>2683.76</v>
      </c>
      <c r="J18" t="s">
        <v>56</v>
      </c>
    </row>
    <row r="19" spans="1:10" ht="14.25">
      <c r="A19" s="82" t="s">
        <v>27</v>
      </c>
      <c r="B19" s="82" t="s">
        <v>334</v>
      </c>
      <c r="C19" s="90" t="s">
        <v>16</v>
      </c>
      <c r="D19" s="240" t="s">
        <v>335</v>
      </c>
      <c r="E19" s="91" t="s">
        <v>63</v>
      </c>
      <c r="F19" s="85">
        <v>28</v>
      </c>
      <c r="G19" s="241">
        <v>184.19</v>
      </c>
      <c r="H19" s="157">
        <f t="shared" si="2"/>
        <v>238.45</v>
      </c>
      <c r="I19" s="158">
        <f>ROUND(F19*H19,2)</f>
        <v>6676.6</v>
      </c>
    </row>
    <row r="20" spans="1:10" ht="28.5">
      <c r="A20" s="82" t="s">
        <v>44</v>
      </c>
      <c r="B20" s="82" t="s">
        <v>274</v>
      </c>
      <c r="C20" s="90" t="s">
        <v>16</v>
      </c>
      <c r="D20" s="92" t="s">
        <v>275</v>
      </c>
      <c r="E20" s="84" t="s">
        <v>5</v>
      </c>
      <c r="F20" s="85">
        <f>MEMORIA!I38</f>
        <v>18.21</v>
      </c>
      <c r="G20" s="159">
        <v>4.1399999999999997</v>
      </c>
      <c r="H20" s="157">
        <f t="shared" si="2"/>
        <v>5.36</v>
      </c>
      <c r="I20" s="158">
        <f t="shared" ref="I20:I22" si="3">ROUND(F20*H20,2)</f>
        <v>97.61</v>
      </c>
      <c r="J20" t="s">
        <v>56</v>
      </c>
    </row>
    <row r="21" spans="1:10" ht="28.5">
      <c r="A21" s="82" t="s">
        <v>321</v>
      </c>
      <c r="B21" s="82" t="s">
        <v>140</v>
      </c>
      <c r="C21" s="90" t="s">
        <v>16</v>
      </c>
      <c r="D21" s="92" t="s">
        <v>141</v>
      </c>
      <c r="E21" s="91" t="s">
        <v>15</v>
      </c>
      <c r="F21" s="85">
        <f>MEMORIA!I44</f>
        <v>18.21</v>
      </c>
      <c r="G21" s="160">
        <v>2.92</v>
      </c>
      <c r="H21" s="157">
        <f t="shared" si="2"/>
        <v>3.78</v>
      </c>
      <c r="I21" s="158">
        <f t="shared" si="3"/>
        <v>68.83</v>
      </c>
      <c r="J21" t="s">
        <v>56</v>
      </c>
    </row>
    <row r="22" spans="1:10" ht="42.75">
      <c r="A22" s="82" t="s">
        <v>348</v>
      </c>
      <c r="B22" s="93" t="s">
        <v>142</v>
      </c>
      <c r="C22" s="94" t="s">
        <v>16</v>
      </c>
      <c r="D22" s="95" t="s">
        <v>143</v>
      </c>
      <c r="E22" s="96" t="s">
        <v>42</v>
      </c>
      <c r="F22" s="97">
        <f>MEMORIA!I50</f>
        <v>97.97</v>
      </c>
      <c r="G22" s="161">
        <v>4.97</v>
      </c>
      <c r="H22" s="157">
        <f t="shared" si="2"/>
        <v>6.43</v>
      </c>
      <c r="I22" s="158">
        <f t="shared" si="3"/>
        <v>629.95000000000005</v>
      </c>
      <c r="J22" t="s">
        <v>56</v>
      </c>
    </row>
    <row r="23" spans="1:10" ht="15">
      <c r="A23" s="246" t="s">
        <v>126</v>
      </c>
      <c r="B23" s="246"/>
      <c r="C23" s="246"/>
      <c r="D23" s="246"/>
      <c r="E23" s="246"/>
      <c r="F23" s="246"/>
      <c r="G23" s="246"/>
      <c r="H23" s="246"/>
      <c r="I23" s="87">
        <f>SUM(I17:I22)</f>
        <v>34473.57</v>
      </c>
    </row>
    <row r="24" spans="1:10" ht="15">
      <c r="A24" s="255"/>
      <c r="B24" s="256"/>
      <c r="C24" s="256"/>
      <c r="D24" s="256"/>
      <c r="E24" s="256"/>
      <c r="F24" s="256"/>
      <c r="G24" s="256"/>
      <c r="H24" s="256"/>
      <c r="I24" s="257"/>
    </row>
    <row r="25" spans="1:10" ht="15">
      <c r="A25" s="79">
        <v>3</v>
      </c>
      <c r="B25" s="79"/>
      <c r="C25" s="89"/>
      <c r="D25" s="98" t="s">
        <v>347</v>
      </c>
      <c r="E25" s="99"/>
      <c r="F25" s="99"/>
      <c r="G25" s="100"/>
      <c r="H25" s="100"/>
      <c r="I25" s="100"/>
    </row>
    <row r="26" spans="1:10" ht="71.25">
      <c r="A26" s="84" t="s">
        <v>29</v>
      </c>
      <c r="B26" s="84" t="s">
        <v>144</v>
      </c>
      <c r="C26" s="84" t="s">
        <v>16</v>
      </c>
      <c r="D26" s="101" t="s">
        <v>145</v>
      </c>
      <c r="E26" s="84" t="s">
        <v>5</v>
      </c>
      <c r="F26" s="102">
        <f>MEMORIA!I58</f>
        <v>660.47</v>
      </c>
      <c r="G26" s="158">
        <v>67.599999999999994</v>
      </c>
      <c r="H26" s="157">
        <f t="shared" ref="H26:H32" si="4">ROUND((G26*(1+$I$10)),2)</f>
        <v>87.51</v>
      </c>
      <c r="I26" s="158">
        <f>ROUND(F26*H26,2)</f>
        <v>57797.73</v>
      </c>
      <c r="J26" t="s">
        <v>56</v>
      </c>
    </row>
    <row r="27" spans="1:10" ht="71.25">
      <c r="A27" s="84" t="s">
        <v>30</v>
      </c>
      <c r="B27" s="84" t="s">
        <v>146</v>
      </c>
      <c r="C27" s="84" t="s">
        <v>16</v>
      </c>
      <c r="D27" s="101" t="s">
        <v>147</v>
      </c>
      <c r="E27" s="84" t="s">
        <v>5</v>
      </c>
      <c r="F27" s="102">
        <f>MEMORIA!I64</f>
        <v>6.64</v>
      </c>
      <c r="G27" s="158">
        <v>120.57</v>
      </c>
      <c r="H27" s="157">
        <f t="shared" si="4"/>
        <v>156.09</v>
      </c>
      <c r="I27" s="158">
        <f t="shared" ref="I27:I32" si="5">ROUND(F27*H27,2)</f>
        <v>1036.44</v>
      </c>
      <c r="J27" t="s">
        <v>56</v>
      </c>
    </row>
    <row r="28" spans="1:10" ht="71.25">
      <c r="A28" s="84" t="s">
        <v>38</v>
      </c>
      <c r="B28" s="84" t="s">
        <v>148</v>
      </c>
      <c r="C28" s="84" t="s">
        <v>16</v>
      </c>
      <c r="D28" s="101" t="s">
        <v>149</v>
      </c>
      <c r="E28" s="84" t="s">
        <v>5</v>
      </c>
      <c r="F28" s="102">
        <f>MEMORIA!I70</f>
        <v>67.88</v>
      </c>
      <c r="G28" s="158">
        <v>120.13</v>
      </c>
      <c r="H28" s="157">
        <f t="shared" si="4"/>
        <v>155.52000000000001</v>
      </c>
      <c r="I28" s="158">
        <f t="shared" si="5"/>
        <v>10556.7</v>
      </c>
      <c r="J28" t="s">
        <v>56</v>
      </c>
    </row>
    <row r="29" spans="1:10" ht="57">
      <c r="A29" s="84" t="s">
        <v>94</v>
      </c>
      <c r="B29" s="84" t="s">
        <v>93</v>
      </c>
      <c r="C29" s="84" t="s">
        <v>16</v>
      </c>
      <c r="D29" s="101" t="s">
        <v>107</v>
      </c>
      <c r="E29" s="84" t="s">
        <v>19</v>
      </c>
      <c r="F29" s="102">
        <v>8</v>
      </c>
      <c r="G29" s="158">
        <v>371.1</v>
      </c>
      <c r="H29" s="157">
        <f t="shared" si="4"/>
        <v>480.43</v>
      </c>
      <c r="I29" s="158">
        <f t="shared" si="5"/>
        <v>3843.44</v>
      </c>
      <c r="J29" t="s">
        <v>56</v>
      </c>
    </row>
    <row r="30" spans="1:10" ht="85.5">
      <c r="A30" s="84" t="s">
        <v>220</v>
      </c>
      <c r="B30" s="84" t="s">
        <v>150</v>
      </c>
      <c r="C30" s="84" t="s">
        <v>16</v>
      </c>
      <c r="D30" s="101" t="s">
        <v>125</v>
      </c>
      <c r="E30" s="84" t="s">
        <v>31</v>
      </c>
      <c r="F30" s="102">
        <f>MEMORIA!D81</f>
        <v>640.08000000000004</v>
      </c>
      <c r="G30" s="158">
        <v>51.19</v>
      </c>
      <c r="H30" s="157">
        <f t="shared" si="4"/>
        <v>66.27</v>
      </c>
      <c r="I30" s="158">
        <f t="shared" si="5"/>
        <v>42418.1</v>
      </c>
      <c r="J30" t="s">
        <v>56</v>
      </c>
    </row>
    <row r="31" spans="1:10" ht="28.5">
      <c r="A31" s="84" t="s">
        <v>351</v>
      </c>
      <c r="B31" s="234" t="s">
        <v>71</v>
      </c>
      <c r="C31" s="84" t="s">
        <v>16</v>
      </c>
      <c r="D31" s="101" t="s">
        <v>284</v>
      </c>
      <c r="E31" s="104" t="s">
        <v>63</v>
      </c>
      <c r="F31" s="105">
        <v>21.85</v>
      </c>
      <c r="G31" s="157">
        <v>49.38</v>
      </c>
      <c r="H31" s="157">
        <f t="shared" si="4"/>
        <v>63.93</v>
      </c>
      <c r="I31" s="158">
        <f t="shared" si="5"/>
        <v>1396.87</v>
      </c>
    </row>
    <row r="32" spans="1:10" ht="28.5">
      <c r="A32" s="84" t="s">
        <v>352</v>
      </c>
      <c r="B32" s="234" t="s">
        <v>274</v>
      </c>
      <c r="C32" s="84" t="s">
        <v>16</v>
      </c>
      <c r="D32" s="101" t="s">
        <v>275</v>
      </c>
      <c r="E32" s="104" t="s">
        <v>65</v>
      </c>
      <c r="F32" s="105">
        <v>364.23</v>
      </c>
      <c r="G32" s="157">
        <v>4.1399999999999997</v>
      </c>
      <c r="H32" s="157">
        <f t="shared" si="4"/>
        <v>5.36</v>
      </c>
      <c r="I32" s="158">
        <f t="shared" si="5"/>
        <v>1952.27</v>
      </c>
    </row>
    <row r="33" spans="1:14" ht="14.25">
      <c r="A33" s="84"/>
      <c r="B33" s="234"/>
      <c r="C33" s="84"/>
      <c r="D33" s="101"/>
      <c r="E33" s="104"/>
      <c r="F33" s="105"/>
      <c r="G33" s="157"/>
      <c r="H33" s="157"/>
      <c r="I33" s="158"/>
    </row>
    <row r="34" spans="1:14" ht="15">
      <c r="A34" s="246" t="s">
        <v>127</v>
      </c>
      <c r="B34" s="246"/>
      <c r="C34" s="246"/>
      <c r="D34" s="246"/>
      <c r="E34" s="246"/>
      <c r="F34" s="246"/>
      <c r="G34" s="246"/>
      <c r="H34" s="246"/>
      <c r="I34" s="87">
        <f>SUM(I26:I32)</f>
        <v>119001.55</v>
      </c>
      <c r="N34">
        <v>68000</v>
      </c>
    </row>
    <row r="35" spans="1:14" ht="14.25">
      <c r="A35" s="245"/>
      <c r="B35" s="245"/>
      <c r="C35" s="245"/>
      <c r="D35" s="245"/>
      <c r="E35" s="245"/>
      <c r="F35" s="245"/>
      <c r="G35" s="245"/>
      <c r="H35" s="245"/>
      <c r="I35" s="245"/>
      <c r="N35">
        <v>505.2</v>
      </c>
    </row>
    <row r="36" spans="1:14" ht="15">
      <c r="A36" s="79">
        <v>4</v>
      </c>
      <c r="B36" s="79"/>
      <c r="C36" s="89"/>
      <c r="D36" s="98" t="s">
        <v>221</v>
      </c>
      <c r="E36" s="99"/>
      <c r="F36" s="99"/>
      <c r="G36" s="100"/>
      <c r="H36" s="100"/>
      <c r="I36" s="100"/>
      <c r="N36">
        <f>N34/N35</f>
        <v>134.60015835312748</v>
      </c>
    </row>
    <row r="37" spans="1:14" ht="42.75">
      <c r="A37" s="83" t="s">
        <v>41</v>
      </c>
      <c r="B37" s="82" t="s">
        <v>303</v>
      </c>
      <c r="C37" s="84" t="s">
        <v>16</v>
      </c>
      <c r="D37" s="106" t="s">
        <v>304</v>
      </c>
      <c r="E37" s="104" t="s">
        <v>5</v>
      </c>
      <c r="F37" s="105">
        <v>680.42</v>
      </c>
      <c r="G37" s="103">
        <v>33.770000000000003</v>
      </c>
      <c r="H37" s="157">
        <f t="shared" ref="H37:H39" si="6">ROUND((G37*(1+$I$10)),2)</f>
        <v>43.72</v>
      </c>
      <c r="I37" s="158">
        <f>ROUND((F37*H37),2)</f>
        <v>29747.96</v>
      </c>
      <c r="J37" s="219" t="s">
        <v>56</v>
      </c>
    </row>
    <row r="38" spans="1:14" ht="42.75">
      <c r="A38" s="83" t="s">
        <v>100</v>
      </c>
      <c r="B38" s="82" t="str">
        <f>B22</f>
        <v>ED-51129</v>
      </c>
      <c r="C38" s="232" t="str">
        <f>C22</f>
        <v>SETOP</v>
      </c>
      <c r="D38" s="106" t="str">
        <f>D22</f>
        <v>TRANSPORTE DE MATERIAL DE QUALQUER NATUREZA EM CAMINHÃO 2 KM &lt; DMT &lt;= 5 KM (DENTRO DO PERÍMETRO URBANO)</v>
      </c>
      <c r="E38" s="104" t="str">
        <f>E22</f>
        <v>M3xKM</v>
      </c>
      <c r="F38" s="105">
        <v>20.41</v>
      </c>
      <c r="G38" s="103">
        <f>G22</f>
        <v>4.97</v>
      </c>
      <c r="H38" s="157">
        <f t="shared" si="6"/>
        <v>6.43</v>
      </c>
      <c r="I38" s="158">
        <f t="shared" ref="I38:I39" si="7">ROUND((F38*H38),2)</f>
        <v>131.24</v>
      </c>
      <c r="J38" s="219" t="s">
        <v>56</v>
      </c>
    </row>
    <row r="39" spans="1:14" ht="42.75">
      <c r="A39" s="83" t="s">
        <v>319</v>
      </c>
      <c r="B39" s="82" t="s">
        <v>342</v>
      </c>
      <c r="C39" s="232" t="s">
        <v>343</v>
      </c>
      <c r="D39" s="106" t="s">
        <v>344</v>
      </c>
      <c r="E39" s="104" t="s">
        <v>345</v>
      </c>
      <c r="F39" s="105">
        <v>32</v>
      </c>
      <c r="G39" s="103">
        <f>COTAÇÕES!F10</f>
        <v>1149.5033333333333</v>
      </c>
      <c r="H39" s="157">
        <f t="shared" si="6"/>
        <v>1488.15</v>
      </c>
      <c r="I39" s="158">
        <f t="shared" si="7"/>
        <v>47620.800000000003</v>
      </c>
      <c r="J39" s="219" t="s">
        <v>56</v>
      </c>
    </row>
    <row r="40" spans="1:14" ht="15">
      <c r="A40" s="246" t="s">
        <v>127</v>
      </c>
      <c r="B40" s="246"/>
      <c r="C40" s="246"/>
      <c r="D40" s="246"/>
      <c r="E40" s="246"/>
      <c r="F40" s="246"/>
      <c r="G40" s="246"/>
      <c r="H40" s="246"/>
      <c r="I40" s="87">
        <f>SUM(I37:I39)</f>
        <v>77500</v>
      </c>
    </row>
    <row r="41" spans="1:14" ht="14.25">
      <c r="A41" s="245"/>
      <c r="B41" s="245"/>
      <c r="C41" s="245"/>
      <c r="D41" s="245"/>
      <c r="E41" s="245"/>
      <c r="F41" s="245"/>
      <c r="G41" s="245"/>
      <c r="H41" s="245"/>
      <c r="I41" s="245"/>
    </row>
    <row r="42" spans="1:14" ht="15">
      <c r="A42" s="246"/>
      <c r="B42" s="246"/>
      <c r="C42" s="246"/>
      <c r="D42" s="246"/>
      <c r="E42" s="246"/>
      <c r="F42" s="246"/>
      <c r="G42" s="246"/>
      <c r="H42" s="246"/>
      <c r="I42" s="87"/>
    </row>
    <row r="43" spans="1:14" ht="14.25">
      <c r="A43" s="245"/>
      <c r="B43" s="245"/>
      <c r="C43" s="245"/>
      <c r="D43" s="245"/>
      <c r="E43" s="245"/>
      <c r="F43" s="245"/>
      <c r="G43" s="245"/>
      <c r="H43" s="245"/>
      <c r="I43" s="245"/>
    </row>
    <row r="44" spans="1:14" ht="15">
      <c r="A44" s="79">
        <v>5</v>
      </c>
      <c r="B44" s="79"/>
      <c r="C44" s="89"/>
      <c r="D44" s="98" t="s">
        <v>40</v>
      </c>
      <c r="E44" s="99"/>
      <c r="F44" s="99"/>
      <c r="G44" s="100"/>
      <c r="H44" s="100"/>
      <c r="I44" s="100"/>
    </row>
    <row r="45" spans="1:14" ht="14.25">
      <c r="A45" s="83" t="s">
        <v>285</v>
      </c>
      <c r="B45" s="82" t="s">
        <v>151</v>
      </c>
      <c r="C45" s="84" t="s">
        <v>43</v>
      </c>
      <c r="D45" s="106" t="s">
        <v>306</v>
      </c>
      <c r="E45" s="104" t="s">
        <v>3</v>
      </c>
      <c r="F45" s="105">
        <v>12</v>
      </c>
      <c r="G45" s="158">
        <f>COTAÇÕES!F5</f>
        <v>850.93999999999994</v>
      </c>
      <c r="H45" s="157">
        <f t="shared" ref="H45:H62" si="8">ROUND((G45*(1+$I$10)),2)</f>
        <v>1101.6300000000001</v>
      </c>
      <c r="I45" s="158">
        <f>ROUND((F45*H45),2)</f>
        <v>13219.56</v>
      </c>
      <c r="J45" t="s">
        <v>56</v>
      </c>
    </row>
    <row r="46" spans="1:14" ht="71.25">
      <c r="A46" s="83" t="s">
        <v>286</v>
      </c>
      <c r="B46" s="82" t="s">
        <v>152</v>
      </c>
      <c r="C46" s="84" t="s">
        <v>16</v>
      </c>
      <c r="D46" s="106" t="s">
        <v>153</v>
      </c>
      <c r="E46" s="104" t="s">
        <v>3</v>
      </c>
      <c r="F46" s="105">
        <v>1</v>
      </c>
      <c r="G46" s="158">
        <v>2839.56</v>
      </c>
      <c r="H46" s="157">
        <f t="shared" si="8"/>
        <v>3676.09</v>
      </c>
      <c r="I46" s="158">
        <f>ROUND((F46*H46),2)</f>
        <v>3676.09</v>
      </c>
      <c r="J46" t="s">
        <v>56</v>
      </c>
    </row>
    <row r="47" spans="1:14" ht="28.5">
      <c r="A47" s="83" t="s">
        <v>287</v>
      </c>
      <c r="B47" s="82" t="s">
        <v>154</v>
      </c>
      <c r="C47" s="84" t="s">
        <v>16</v>
      </c>
      <c r="D47" s="106" t="s">
        <v>129</v>
      </c>
      <c r="E47" s="104" t="s">
        <v>3</v>
      </c>
      <c r="F47" s="105">
        <v>1</v>
      </c>
      <c r="G47" s="158">
        <v>182.24</v>
      </c>
      <c r="H47" s="157">
        <f t="shared" si="8"/>
        <v>235.93</v>
      </c>
      <c r="I47" s="158">
        <f t="shared" ref="I47:I62" si="9">ROUND((F47*H47),2)</f>
        <v>235.93</v>
      </c>
      <c r="J47" t="s">
        <v>56</v>
      </c>
    </row>
    <row r="48" spans="1:14" ht="47.25" customHeight="1">
      <c r="A48" s="83" t="s">
        <v>288</v>
      </c>
      <c r="B48" s="82" t="s">
        <v>60</v>
      </c>
      <c r="C48" s="84" t="s">
        <v>16</v>
      </c>
      <c r="D48" s="106" t="s">
        <v>217</v>
      </c>
      <c r="E48" s="104" t="s">
        <v>3</v>
      </c>
      <c r="F48" s="105">
        <v>3</v>
      </c>
      <c r="G48" s="158">
        <v>8.24</v>
      </c>
      <c r="H48" s="157">
        <f t="shared" si="8"/>
        <v>10.67</v>
      </c>
      <c r="I48" s="158">
        <f t="shared" si="9"/>
        <v>32.01</v>
      </c>
      <c r="J48" t="s">
        <v>56</v>
      </c>
    </row>
    <row r="49" spans="1:10" ht="42.75">
      <c r="A49" s="83" t="s">
        <v>289</v>
      </c>
      <c r="B49" s="82" t="s">
        <v>155</v>
      </c>
      <c r="C49" s="84" t="s">
        <v>16</v>
      </c>
      <c r="D49" s="106" t="s">
        <v>156</v>
      </c>
      <c r="E49" s="104" t="s">
        <v>3</v>
      </c>
      <c r="F49" s="105">
        <v>13</v>
      </c>
      <c r="G49" s="158">
        <v>123.79</v>
      </c>
      <c r="H49" s="157">
        <f t="shared" si="8"/>
        <v>160.26</v>
      </c>
      <c r="I49" s="158">
        <f t="shared" si="9"/>
        <v>2083.38</v>
      </c>
      <c r="J49" t="s">
        <v>56</v>
      </c>
    </row>
    <row r="50" spans="1:10" ht="99.75">
      <c r="A50" s="83" t="s">
        <v>290</v>
      </c>
      <c r="B50" s="82" t="s">
        <v>157</v>
      </c>
      <c r="C50" s="84" t="s">
        <v>16</v>
      </c>
      <c r="D50" s="106" t="s">
        <v>158</v>
      </c>
      <c r="E50" s="104" t="s">
        <v>3</v>
      </c>
      <c r="F50" s="105">
        <v>1</v>
      </c>
      <c r="G50" s="158">
        <v>194.6</v>
      </c>
      <c r="H50" s="157">
        <f t="shared" si="8"/>
        <v>251.93</v>
      </c>
      <c r="I50" s="158">
        <f t="shared" si="9"/>
        <v>251.93</v>
      </c>
      <c r="J50" t="s">
        <v>56</v>
      </c>
    </row>
    <row r="51" spans="1:10" ht="28.5">
      <c r="A51" s="83" t="s">
        <v>291</v>
      </c>
      <c r="B51" s="82" t="s">
        <v>159</v>
      </c>
      <c r="C51" s="84" t="s">
        <v>16</v>
      </c>
      <c r="D51" s="106" t="s">
        <v>160</v>
      </c>
      <c r="E51" s="104" t="s">
        <v>3</v>
      </c>
      <c r="F51" s="105">
        <v>1</v>
      </c>
      <c r="G51" s="158">
        <v>47.91</v>
      </c>
      <c r="H51" s="157">
        <f t="shared" si="8"/>
        <v>62.02</v>
      </c>
      <c r="I51" s="158">
        <f t="shared" si="9"/>
        <v>62.02</v>
      </c>
      <c r="J51" t="s">
        <v>56</v>
      </c>
    </row>
    <row r="52" spans="1:10" ht="28.5">
      <c r="A52" s="83" t="s">
        <v>292</v>
      </c>
      <c r="B52" s="82" t="s">
        <v>55</v>
      </c>
      <c r="C52" s="84" t="s">
        <v>16</v>
      </c>
      <c r="D52" s="106" t="s">
        <v>54</v>
      </c>
      <c r="E52" s="104" t="s">
        <v>3</v>
      </c>
      <c r="F52" s="105">
        <v>1</v>
      </c>
      <c r="G52" s="158">
        <v>49.71</v>
      </c>
      <c r="H52" s="157">
        <f t="shared" si="8"/>
        <v>64.349999999999994</v>
      </c>
      <c r="I52" s="158">
        <f t="shared" si="9"/>
        <v>64.349999999999994</v>
      </c>
      <c r="J52" t="s">
        <v>56</v>
      </c>
    </row>
    <row r="53" spans="1:10" ht="71.25">
      <c r="A53" s="83" t="s">
        <v>293</v>
      </c>
      <c r="B53" s="82" t="s">
        <v>57</v>
      </c>
      <c r="C53" s="84" t="s">
        <v>16</v>
      </c>
      <c r="D53" s="106" t="s">
        <v>218</v>
      </c>
      <c r="E53" s="104" t="s">
        <v>3</v>
      </c>
      <c r="F53" s="105">
        <v>1</v>
      </c>
      <c r="G53" s="158">
        <v>152.66999999999999</v>
      </c>
      <c r="H53" s="157">
        <f t="shared" si="8"/>
        <v>197.65</v>
      </c>
      <c r="I53" s="158">
        <f t="shared" si="9"/>
        <v>197.65</v>
      </c>
      <c r="J53" t="s">
        <v>56</v>
      </c>
    </row>
    <row r="54" spans="1:10" ht="28.5">
      <c r="A54" s="83" t="s">
        <v>294</v>
      </c>
      <c r="B54" s="82" t="s">
        <v>161</v>
      </c>
      <c r="C54" s="84" t="s">
        <v>16</v>
      </c>
      <c r="D54" s="106" t="s">
        <v>162</v>
      </c>
      <c r="E54" s="104" t="s">
        <v>3</v>
      </c>
      <c r="F54" s="105">
        <v>1</v>
      </c>
      <c r="G54" s="158">
        <v>275.45999999999998</v>
      </c>
      <c r="H54" s="157">
        <f t="shared" si="8"/>
        <v>356.61</v>
      </c>
      <c r="I54" s="158">
        <f t="shared" si="9"/>
        <v>356.61</v>
      </c>
      <c r="J54" t="s">
        <v>56</v>
      </c>
    </row>
    <row r="55" spans="1:10" ht="71.25">
      <c r="A55" s="83" t="s">
        <v>295</v>
      </c>
      <c r="B55" s="82" t="s">
        <v>326</v>
      </c>
      <c r="C55" s="84" t="s">
        <v>16</v>
      </c>
      <c r="D55" s="106" t="s">
        <v>327</v>
      </c>
      <c r="E55" s="104" t="s">
        <v>3</v>
      </c>
      <c r="F55" s="105">
        <v>24</v>
      </c>
      <c r="G55" s="158">
        <v>14.42</v>
      </c>
      <c r="H55" s="157">
        <f t="shared" si="8"/>
        <v>18.670000000000002</v>
      </c>
      <c r="I55" s="158">
        <f t="shared" si="9"/>
        <v>448.08</v>
      </c>
      <c r="J55" t="s">
        <v>56</v>
      </c>
    </row>
    <row r="56" spans="1:10" ht="42.75">
      <c r="A56" s="83" t="s">
        <v>296</v>
      </c>
      <c r="B56" s="82" t="s">
        <v>163</v>
      </c>
      <c r="C56" s="84" t="s">
        <v>16</v>
      </c>
      <c r="D56" s="106" t="s">
        <v>164</v>
      </c>
      <c r="E56" s="104" t="s">
        <v>3</v>
      </c>
      <c r="F56" s="105">
        <v>1</v>
      </c>
      <c r="G56" s="158">
        <v>38.06</v>
      </c>
      <c r="H56" s="157">
        <f t="shared" si="8"/>
        <v>49.27</v>
      </c>
      <c r="I56" s="158">
        <f t="shared" si="9"/>
        <v>49.27</v>
      </c>
      <c r="J56" t="s">
        <v>56</v>
      </c>
    </row>
    <row r="57" spans="1:10" ht="57">
      <c r="A57" s="83" t="s">
        <v>297</v>
      </c>
      <c r="B57" s="82" t="s">
        <v>59</v>
      </c>
      <c r="C57" s="84" t="s">
        <v>16</v>
      </c>
      <c r="D57" s="106" t="s">
        <v>219</v>
      </c>
      <c r="E57" s="104" t="s">
        <v>31</v>
      </c>
      <c r="F57" s="105">
        <v>17.899999999999999</v>
      </c>
      <c r="G57" s="158">
        <v>19.68</v>
      </c>
      <c r="H57" s="157">
        <f t="shared" si="8"/>
        <v>25.48</v>
      </c>
      <c r="I57" s="158">
        <f t="shared" si="9"/>
        <v>456.09</v>
      </c>
      <c r="J57" s="219" t="s">
        <v>56</v>
      </c>
    </row>
    <row r="58" spans="1:10" ht="71.25">
      <c r="A58" s="83" t="s">
        <v>298</v>
      </c>
      <c r="B58" s="82" t="s">
        <v>167</v>
      </c>
      <c r="C58" s="84" t="s">
        <v>16</v>
      </c>
      <c r="D58" s="106" t="s">
        <v>328</v>
      </c>
      <c r="E58" s="104" t="s">
        <v>31</v>
      </c>
      <c r="F58" s="105">
        <v>2.9</v>
      </c>
      <c r="G58" s="158">
        <v>13.73</v>
      </c>
      <c r="H58" s="157">
        <f t="shared" si="8"/>
        <v>17.77</v>
      </c>
      <c r="I58" s="158">
        <f t="shared" si="9"/>
        <v>51.53</v>
      </c>
      <c r="J58" t="s">
        <v>56</v>
      </c>
    </row>
    <row r="59" spans="1:10" ht="57">
      <c r="A59" s="83" t="s">
        <v>299</v>
      </c>
      <c r="B59" s="82" t="s">
        <v>165</v>
      </c>
      <c r="C59" s="84" t="s">
        <v>16</v>
      </c>
      <c r="D59" s="106" t="s">
        <v>166</v>
      </c>
      <c r="E59" s="104" t="s">
        <v>31</v>
      </c>
      <c r="F59" s="105">
        <v>447.4</v>
      </c>
      <c r="G59" s="158">
        <v>6.28</v>
      </c>
      <c r="H59" s="157">
        <f t="shared" si="8"/>
        <v>8.1300000000000008</v>
      </c>
      <c r="I59" s="158">
        <f t="shared" si="9"/>
        <v>3637.36</v>
      </c>
      <c r="J59" t="s">
        <v>56</v>
      </c>
    </row>
    <row r="60" spans="1:10" ht="42.75">
      <c r="A60" s="83" t="s">
        <v>300</v>
      </c>
      <c r="B60" s="82" t="s">
        <v>307</v>
      </c>
      <c r="C60" s="84" t="s">
        <v>16</v>
      </c>
      <c r="D60" s="106" t="s">
        <v>308</v>
      </c>
      <c r="E60" s="104" t="s">
        <v>31</v>
      </c>
      <c r="F60" s="105">
        <v>161.80000000000001</v>
      </c>
      <c r="G60" s="158">
        <v>13.73</v>
      </c>
      <c r="H60" s="157">
        <f t="shared" si="8"/>
        <v>17.77</v>
      </c>
      <c r="I60" s="158">
        <f t="shared" si="9"/>
        <v>2875.19</v>
      </c>
      <c r="J60" t="s">
        <v>56</v>
      </c>
    </row>
    <row r="61" spans="1:10" ht="42.75">
      <c r="A61" s="83" t="s">
        <v>301</v>
      </c>
      <c r="B61" s="82" t="s">
        <v>168</v>
      </c>
      <c r="C61" s="84" t="s">
        <v>16</v>
      </c>
      <c r="D61" s="106" t="s">
        <v>128</v>
      </c>
      <c r="E61" s="104" t="s">
        <v>31</v>
      </c>
      <c r="F61" s="105">
        <v>3</v>
      </c>
      <c r="G61" s="158">
        <v>8.42</v>
      </c>
      <c r="H61" s="157">
        <f t="shared" si="8"/>
        <v>10.9</v>
      </c>
      <c r="I61" s="158">
        <f t="shared" si="9"/>
        <v>32.700000000000003</v>
      </c>
      <c r="J61" t="s">
        <v>56</v>
      </c>
    </row>
    <row r="62" spans="1:10" ht="42.75">
      <c r="A62" s="83" t="s">
        <v>302</v>
      </c>
      <c r="B62" s="82" t="s">
        <v>169</v>
      </c>
      <c r="C62" s="84" t="s">
        <v>16</v>
      </c>
      <c r="D62" s="106" t="s">
        <v>170</v>
      </c>
      <c r="E62" s="104" t="s">
        <v>31</v>
      </c>
      <c r="F62" s="105">
        <v>39</v>
      </c>
      <c r="G62" s="158">
        <v>7.28</v>
      </c>
      <c r="H62" s="157">
        <f t="shared" si="8"/>
        <v>9.42</v>
      </c>
      <c r="I62" s="158">
        <f t="shared" si="9"/>
        <v>367.38</v>
      </c>
      <c r="J62" t="s">
        <v>56</v>
      </c>
    </row>
    <row r="63" spans="1:10" ht="15">
      <c r="A63" s="246" t="s">
        <v>127</v>
      </c>
      <c r="B63" s="246"/>
      <c r="C63" s="246"/>
      <c r="D63" s="246"/>
      <c r="E63" s="246"/>
      <c r="F63" s="246"/>
      <c r="G63" s="246"/>
      <c r="H63" s="246"/>
      <c r="I63" s="87">
        <f>SUM(I45:I62)</f>
        <v>28097.130000000005</v>
      </c>
    </row>
    <row r="64" spans="1:10" ht="14.25">
      <c r="A64" s="245"/>
      <c r="B64" s="245"/>
      <c r="C64" s="245"/>
      <c r="D64" s="245"/>
      <c r="E64" s="245"/>
      <c r="F64" s="245"/>
      <c r="G64" s="245"/>
      <c r="H64" s="245"/>
      <c r="I64" s="245"/>
    </row>
    <row r="65" spans="1:10" ht="15">
      <c r="A65" s="79">
        <v>6</v>
      </c>
      <c r="B65" s="79"/>
      <c r="C65" s="89"/>
      <c r="D65" s="98" t="s">
        <v>280</v>
      </c>
      <c r="E65" s="99"/>
      <c r="F65" s="99"/>
      <c r="G65" s="100"/>
      <c r="H65" s="100"/>
      <c r="I65" s="100"/>
    </row>
    <row r="66" spans="1:10" ht="15">
      <c r="A66" s="79" t="s">
        <v>32</v>
      </c>
      <c r="B66" s="79"/>
      <c r="C66" s="89"/>
      <c r="D66" s="98" t="s">
        <v>61</v>
      </c>
      <c r="E66" s="99"/>
      <c r="F66" s="99"/>
      <c r="G66" s="100"/>
      <c r="H66" s="100"/>
      <c r="I66" s="100"/>
    </row>
    <row r="67" spans="1:10" ht="28.5">
      <c r="A67" s="83" t="s">
        <v>309</v>
      </c>
      <c r="B67" s="82" t="s">
        <v>62</v>
      </c>
      <c r="C67" s="84" t="s">
        <v>16</v>
      </c>
      <c r="D67" s="106" t="s">
        <v>106</v>
      </c>
      <c r="E67" s="104" t="s">
        <v>63</v>
      </c>
      <c r="F67" s="105">
        <f>MEMORIA!I228</f>
        <v>3.8</v>
      </c>
      <c r="G67" s="160">
        <v>8.5399999999999991</v>
      </c>
      <c r="H67" s="157">
        <f t="shared" ref="H67:H72" si="10">ROUND((G67*(1+$I$10)),2)</f>
        <v>11.06</v>
      </c>
      <c r="I67" s="158">
        <f>ROUND((F67*H67),2)</f>
        <v>42.03</v>
      </c>
      <c r="J67" t="s">
        <v>98</v>
      </c>
    </row>
    <row r="68" spans="1:10" ht="28.5">
      <c r="A68" s="83" t="s">
        <v>310</v>
      </c>
      <c r="B68" s="82" t="s">
        <v>64</v>
      </c>
      <c r="C68" s="84" t="s">
        <v>16</v>
      </c>
      <c r="D68" s="92" t="s">
        <v>244</v>
      </c>
      <c r="E68" s="104" t="s">
        <v>65</v>
      </c>
      <c r="F68" s="105">
        <f>MEMORIA!I234</f>
        <v>75.959999999999994</v>
      </c>
      <c r="G68" s="160">
        <v>58.57</v>
      </c>
      <c r="H68" s="157">
        <f t="shared" si="10"/>
        <v>75.819999999999993</v>
      </c>
      <c r="I68" s="158">
        <f t="shared" ref="I68:I72" si="11">ROUND((F68*H68),2)</f>
        <v>5759.29</v>
      </c>
      <c r="J68" t="s">
        <v>98</v>
      </c>
    </row>
    <row r="69" spans="1:10" ht="42.75">
      <c r="A69" s="83" t="s">
        <v>311</v>
      </c>
      <c r="B69" s="82" t="s">
        <v>66</v>
      </c>
      <c r="C69" s="84" t="s">
        <v>16</v>
      </c>
      <c r="D69" s="101" t="s">
        <v>171</v>
      </c>
      <c r="E69" s="104" t="s">
        <v>63</v>
      </c>
      <c r="F69" s="105">
        <f>MEMORIA!I241</f>
        <v>17.72</v>
      </c>
      <c r="G69" s="160">
        <v>712.12</v>
      </c>
      <c r="H69" s="157">
        <f t="shared" si="10"/>
        <v>921.91</v>
      </c>
      <c r="I69" s="158">
        <f t="shared" si="11"/>
        <v>16336.25</v>
      </c>
      <c r="J69" t="s">
        <v>98</v>
      </c>
    </row>
    <row r="70" spans="1:10" ht="71.25">
      <c r="A70" s="83" t="s">
        <v>312</v>
      </c>
      <c r="B70" s="82" t="s">
        <v>329</v>
      </c>
      <c r="C70" s="84" t="s">
        <v>16</v>
      </c>
      <c r="D70" s="101" t="s">
        <v>331</v>
      </c>
      <c r="E70" s="104" t="s">
        <v>320</v>
      </c>
      <c r="F70" s="105">
        <v>23.46</v>
      </c>
      <c r="G70" s="160">
        <v>59.79</v>
      </c>
      <c r="H70" s="157">
        <f t="shared" si="10"/>
        <v>77.400000000000006</v>
      </c>
      <c r="I70" s="158">
        <f t="shared" si="11"/>
        <v>1815.8</v>
      </c>
      <c r="J70" s="219" t="s">
        <v>56</v>
      </c>
    </row>
    <row r="71" spans="1:10" ht="14.25">
      <c r="A71" s="83" t="s">
        <v>313</v>
      </c>
      <c r="B71" s="82" t="s">
        <v>68</v>
      </c>
      <c r="C71" s="90" t="s">
        <v>16</v>
      </c>
      <c r="D71" s="107" t="s">
        <v>67</v>
      </c>
      <c r="E71" s="104" t="s">
        <v>69</v>
      </c>
      <c r="F71" s="105">
        <v>592.88</v>
      </c>
      <c r="G71" s="160">
        <v>13.08</v>
      </c>
      <c r="H71" s="157">
        <f t="shared" si="10"/>
        <v>16.93</v>
      </c>
      <c r="I71" s="158">
        <f t="shared" si="11"/>
        <v>10037.459999999999</v>
      </c>
      <c r="J71" t="s">
        <v>98</v>
      </c>
    </row>
    <row r="72" spans="1:10" ht="14.25">
      <c r="A72" s="83" t="s">
        <v>330</v>
      </c>
      <c r="B72" s="82" t="s">
        <v>71</v>
      </c>
      <c r="C72" s="84" t="s">
        <v>16</v>
      </c>
      <c r="D72" s="107" t="s">
        <v>70</v>
      </c>
      <c r="E72" s="104" t="s">
        <v>63</v>
      </c>
      <c r="F72" s="105">
        <f>MEMORIA!D258</f>
        <v>28.53</v>
      </c>
      <c r="G72" s="160">
        <v>31.53</v>
      </c>
      <c r="H72" s="157">
        <f t="shared" si="10"/>
        <v>40.82</v>
      </c>
      <c r="I72" s="158">
        <f t="shared" si="11"/>
        <v>1164.5899999999999</v>
      </c>
      <c r="J72" t="s">
        <v>98</v>
      </c>
    </row>
    <row r="73" spans="1:10" ht="15">
      <c r="A73" s="246" t="s">
        <v>127</v>
      </c>
      <c r="B73" s="246"/>
      <c r="C73" s="246"/>
      <c r="D73" s="246"/>
      <c r="E73" s="246"/>
      <c r="F73" s="246"/>
      <c r="G73" s="246"/>
      <c r="H73" s="246"/>
      <c r="I73" s="87">
        <f>SUM(I67:I72)</f>
        <v>35155.42</v>
      </c>
    </row>
    <row r="74" spans="1:10" ht="14.25">
      <c r="A74" s="245"/>
      <c r="B74" s="245"/>
      <c r="C74" s="245"/>
      <c r="D74" s="245"/>
      <c r="E74" s="245"/>
      <c r="F74" s="245"/>
      <c r="G74" s="245"/>
      <c r="H74" s="245"/>
      <c r="I74" s="245"/>
    </row>
    <row r="75" spans="1:10" ht="12.75" customHeight="1">
      <c r="A75" s="124">
        <v>7</v>
      </c>
      <c r="B75" s="116"/>
      <c r="C75" s="117"/>
      <c r="D75" s="123" t="s">
        <v>90</v>
      </c>
      <c r="E75" s="118"/>
      <c r="F75" s="119"/>
      <c r="G75" s="120"/>
      <c r="H75" s="121"/>
      <c r="I75" s="122"/>
    </row>
    <row r="76" spans="1:10" ht="42.75">
      <c r="A76" s="108" t="s">
        <v>353</v>
      </c>
      <c r="B76" s="108" t="s">
        <v>91</v>
      </c>
      <c r="C76" s="108" t="s">
        <v>16</v>
      </c>
      <c r="D76" s="125" t="s">
        <v>172</v>
      </c>
      <c r="E76" s="108" t="s">
        <v>65</v>
      </c>
      <c r="F76" s="108">
        <v>13.58</v>
      </c>
      <c r="G76" s="162">
        <v>5.3</v>
      </c>
      <c r="H76" s="157">
        <f t="shared" ref="H76:H77" si="12">ROUND((G76*(1+$I$10)),2)</f>
        <v>6.86</v>
      </c>
      <c r="I76" s="158">
        <f t="shared" ref="I76:I77" si="13">F76*H76</f>
        <v>93.158799999999999</v>
      </c>
    </row>
    <row r="77" spans="1:10" ht="42.75">
      <c r="A77" s="108" t="s">
        <v>354</v>
      </c>
      <c r="B77" s="108" t="s">
        <v>92</v>
      </c>
      <c r="C77" s="108" t="s">
        <v>16</v>
      </c>
      <c r="D77" s="125" t="s">
        <v>108</v>
      </c>
      <c r="E77" s="108" t="s">
        <v>65</v>
      </c>
      <c r="F77" s="108">
        <v>27.16</v>
      </c>
      <c r="G77" s="162">
        <v>21.9</v>
      </c>
      <c r="H77" s="157">
        <f t="shared" si="12"/>
        <v>28.35</v>
      </c>
      <c r="I77" s="158">
        <f t="shared" si="13"/>
        <v>769.98599999999999</v>
      </c>
    </row>
    <row r="78" spans="1:10" ht="15">
      <c r="A78" s="246" t="s">
        <v>130</v>
      </c>
      <c r="B78" s="246"/>
      <c r="C78" s="246"/>
      <c r="D78" s="246"/>
      <c r="E78" s="246"/>
      <c r="F78" s="246"/>
      <c r="G78" s="246"/>
      <c r="H78" s="246"/>
      <c r="I78" s="87">
        <f>SUM(I76:I77)</f>
        <v>863.14480000000003</v>
      </c>
    </row>
    <row r="79" spans="1:10" ht="14.25">
      <c r="A79" s="245"/>
      <c r="B79" s="245"/>
      <c r="C79" s="245"/>
      <c r="D79" s="245"/>
      <c r="E79" s="245"/>
      <c r="F79" s="245"/>
      <c r="G79" s="245"/>
      <c r="H79" s="245"/>
      <c r="I79" s="245"/>
    </row>
    <row r="80" spans="1:10" ht="15" customHeight="1">
      <c r="A80" s="225"/>
      <c r="B80" s="226"/>
      <c r="C80" s="226"/>
      <c r="D80" s="226"/>
      <c r="E80" s="226"/>
      <c r="F80" s="226"/>
      <c r="G80" s="226"/>
      <c r="H80" s="226"/>
      <c r="I80" s="227"/>
    </row>
    <row r="81" spans="1:9" ht="15" customHeight="1">
      <c r="A81" s="242" t="s">
        <v>131</v>
      </c>
      <c r="B81" s="243"/>
      <c r="C81" s="243"/>
      <c r="D81" s="243"/>
      <c r="E81" s="243"/>
      <c r="F81" s="243"/>
      <c r="G81" s="243"/>
      <c r="H81" s="244"/>
      <c r="I81" s="87">
        <f>I14+I34+I40+I63+I73+I78+I23</f>
        <v>296315.79480000003</v>
      </c>
    </row>
    <row r="82" spans="1:9" ht="65.25" customHeight="1">
      <c r="A82" s="109"/>
      <c r="B82" s="110"/>
      <c r="C82" s="249" t="s">
        <v>132</v>
      </c>
      <c r="D82" s="249"/>
      <c r="E82" s="250" t="s">
        <v>133</v>
      </c>
      <c r="F82" s="250"/>
      <c r="G82" s="250"/>
      <c r="H82" s="250"/>
      <c r="I82" s="251"/>
    </row>
    <row r="83" spans="1:9" ht="14.25" customHeight="1">
      <c r="A83" s="109"/>
      <c r="B83" s="110"/>
      <c r="C83" s="252" t="s">
        <v>357</v>
      </c>
      <c r="D83" s="252"/>
      <c r="E83" s="253" t="s">
        <v>134</v>
      </c>
      <c r="F83" s="253"/>
      <c r="G83" s="253"/>
      <c r="H83" s="253"/>
      <c r="I83" s="254"/>
    </row>
    <row r="84" spans="1:9" ht="32.25" customHeight="1">
      <c r="A84" s="111"/>
      <c r="B84" s="112"/>
      <c r="C84" s="247" t="s">
        <v>358</v>
      </c>
      <c r="D84" s="247"/>
      <c r="E84" s="247" t="s">
        <v>135</v>
      </c>
      <c r="F84" s="247"/>
      <c r="G84" s="247"/>
      <c r="H84" s="247"/>
      <c r="I84" s="248"/>
    </row>
  </sheetData>
  <mergeCells count="35">
    <mergeCell ref="A10:E10"/>
    <mergeCell ref="F10:H10"/>
    <mergeCell ref="A14:H14"/>
    <mergeCell ref="G16:I16"/>
    <mergeCell ref="A23:H23"/>
    <mergeCell ref="A6:G6"/>
    <mergeCell ref="A7:E7"/>
    <mergeCell ref="F7:I7"/>
    <mergeCell ref="A8:E8"/>
    <mergeCell ref="A9:E9"/>
    <mergeCell ref="A1:I1"/>
    <mergeCell ref="A2:I2"/>
    <mergeCell ref="A3:I3"/>
    <mergeCell ref="A4:I4"/>
    <mergeCell ref="A5:I5"/>
    <mergeCell ref="A73:H73"/>
    <mergeCell ref="A35:I35"/>
    <mergeCell ref="A63:H63"/>
    <mergeCell ref="A64:I64"/>
    <mergeCell ref="A24:I24"/>
    <mergeCell ref="A40:H40"/>
    <mergeCell ref="A41:I41"/>
    <mergeCell ref="A42:H42"/>
    <mergeCell ref="A43:I43"/>
    <mergeCell ref="A34:H34"/>
    <mergeCell ref="A81:H81"/>
    <mergeCell ref="A74:I74"/>
    <mergeCell ref="A78:H78"/>
    <mergeCell ref="A79:I79"/>
    <mergeCell ref="C84:D84"/>
    <mergeCell ref="E84:I84"/>
    <mergeCell ref="C82:D82"/>
    <mergeCell ref="E82:I82"/>
    <mergeCell ref="C83:D83"/>
    <mergeCell ref="E83:I83"/>
  </mergeCells>
  <phoneticPr fontId="42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view="pageBreakPreview" zoomScale="115" zoomScaleNormal="115" zoomScaleSheetLayoutView="115" workbookViewId="0">
      <selection activeCell="L26" sqref="L26"/>
    </sheetView>
  </sheetViews>
  <sheetFormatPr defaultRowHeight="12.75"/>
  <cols>
    <col min="1" max="1" width="19.83203125" customWidth="1"/>
    <col min="8" max="8" width="6.1640625" customWidth="1"/>
    <col min="9" max="9" width="7.6640625" customWidth="1"/>
    <col min="10" max="10" width="11" customWidth="1"/>
  </cols>
  <sheetData>
    <row r="1" spans="1:10">
      <c r="A1" s="88"/>
      <c r="B1" s="88"/>
      <c r="C1" s="88"/>
      <c r="D1" s="88"/>
      <c r="E1" s="88"/>
      <c r="F1" s="88"/>
      <c r="G1" s="88"/>
      <c r="H1" s="88"/>
      <c r="I1" s="88"/>
      <c r="J1" s="88"/>
    </row>
    <row r="2" spans="1:10" ht="15.75">
      <c r="A2" s="319" t="s">
        <v>176</v>
      </c>
      <c r="B2" s="319"/>
      <c r="C2" s="319"/>
      <c r="D2" s="319"/>
      <c r="E2" s="319"/>
      <c r="F2" s="319"/>
      <c r="G2" s="319"/>
      <c r="H2" s="319"/>
      <c r="I2" s="319"/>
      <c r="J2" s="319"/>
    </row>
    <row r="3" spans="1:10">
      <c r="A3" s="88"/>
      <c r="B3" s="88"/>
      <c r="C3" s="88"/>
      <c r="D3" s="88"/>
      <c r="E3" s="88"/>
      <c r="F3" s="88"/>
      <c r="G3" s="88"/>
      <c r="H3" s="88"/>
      <c r="I3" s="88"/>
      <c r="J3" s="88"/>
    </row>
    <row r="4" spans="1:10" ht="19.5">
      <c r="A4" s="320" t="s">
        <v>177</v>
      </c>
      <c r="B4" s="321"/>
      <c r="C4" s="321"/>
      <c r="D4" s="321"/>
      <c r="E4" s="321"/>
      <c r="F4" s="321"/>
      <c r="G4" s="321"/>
      <c r="H4" s="321"/>
      <c r="I4" s="321"/>
      <c r="J4" s="322"/>
    </row>
    <row r="5" spans="1:10">
      <c r="A5" s="323" t="s">
        <v>178</v>
      </c>
      <c r="B5" s="323" t="s">
        <v>179</v>
      </c>
      <c r="C5" s="323" t="s">
        <v>180</v>
      </c>
      <c r="D5" s="323"/>
      <c r="E5" s="323"/>
      <c r="F5" s="323"/>
      <c r="G5" s="323"/>
      <c r="H5" s="323"/>
      <c r="I5" s="323"/>
      <c r="J5" s="323" t="s">
        <v>181</v>
      </c>
    </row>
    <row r="6" spans="1:10">
      <c r="A6" s="323"/>
      <c r="B6" s="323"/>
      <c r="C6" s="324" t="s">
        <v>182</v>
      </c>
      <c r="D6" s="325"/>
      <c r="E6" s="325"/>
      <c r="F6" s="325"/>
      <c r="G6" s="325" t="s">
        <v>183</v>
      </c>
      <c r="H6" s="325"/>
      <c r="I6" s="326"/>
      <c r="J6" s="323"/>
    </row>
    <row r="7" spans="1:10" ht="33.75">
      <c r="A7" s="323"/>
      <c r="B7" s="323"/>
      <c r="C7" s="134">
        <v>0.02</v>
      </c>
      <c r="D7" s="134">
        <v>0.03</v>
      </c>
      <c r="E7" s="134">
        <v>0.04</v>
      </c>
      <c r="F7" s="134">
        <v>0.05</v>
      </c>
      <c r="G7" s="135" t="s">
        <v>184</v>
      </c>
      <c r="H7" s="324" t="s">
        <v>185</v>
      </c>
      <c r="I7" s="326"/>
      <c r="J7" s="323"/>
    </row>
    <row r="8" spans="1:10">
      <c r="A8" s="136" t="s">
        <v>186</v>
      </c>
      <c r="B8" s="137" t="s">
        <v>187</v>
      </c>
      <c r="C8" s="138">
        <v>1</v>
      </c>
      <c r="D8" s="138">
        <v>1</v>
      </c>
      <c r="E8" s="138">
        <v>1</v>
      </c>
      <c r="F8" s="138">
        <v>1</v>
      </c>
      <c r="G8" s="138">
        <v>1</v>
      </c>
      <c r="H8" s="309">
        <v>1</v>
      </c>
      <c r="I8" s="310"/>
      <c r="J8" s="139"/>
    </row>
    <row r="9" spans="1:10" ht="22.5">
      <c r="A9" s="136" t="s">
        <v>188</v>
      </c>
      <c r="B9" s="137" t="s">
        <v>189</v>
      </c>
      <c r="C9" s="140">
        <v>5.5E-2</v>
      </c>
      <c r="D9" s="140">
        <v>5.5E-2</v>
      </c>
      <c r="E9" s="140">
        <v>5.5E-2</v>
      </c>
      <c r="F9" s="140">
        <v>5.5E-2</v>
      </c>
      <c r="G9" s="140">
        <v>3.4199999999999994E-2</v>
      </c>
      <c r="H9" s="311">
        <v>0.04</v>
      </c>
      <c r="I9" s="312"/>
      <c r="J9" s="139" t="s">
        <v>187</v>
      </c>
    </row>
    <row r="10" spans="1:10">
      <c r="A10" s="136" t="s">
        <v>190</v>
      </c>
      <c r="B10" s="137" t="s">
        <v>191</v>
      </c>
      <c r="C10" s="140">
        <v>7.4999999999999997E-2</v>
      </c>
      <c r="D10" s="140">
        <v>7.4999999999999997E-2</v>
      </c>
      <c r="E10" s="140">
        <v>7.4999999999999997E-2</v>
      </c>
      <c r="F10" s="140">
        <v>7.4999999999999997E-2</v>
      </c>
      <c r="G10" s="141">
        <v>4.9399999999999999E-2</v>
      </c>
      <c r="H10" s="313">
        <v>6.1600000000000002E-2</v>
      </c>
      <c r="I10" s="314"/>
      <c r="J10" s="139" t="s">
        <v>187</v>
      </c>
    </row>
    <row r="11" spans="1:10" ht="22.5">
      <c r="A11" s="136" t="s">
        <v>192</v>
      </c>
      <c r="B11" s="137" t="s">
        <v>193</v>
      </c>
      <c r="C11" s="140">
        <v>9.5999999999999992E-3</v>
      </c>
      <c r="D11" s="140">
        <v>9.5999999999999992E-3</v>
      </c>
      <c r="E11" s="140">
        <v>9.5999999999999992E-3</v>
      </c>
      <c r="F11" s="140">
        <v>9.5999999999999992E-3</v>
      </c>
      <c r="G11" s="140">
        <v>9.5999999999999992E-3</v>
      </c>
      <c r="H11" s="311">
        <v>9.5999999999999992E-3</v>
      </c>
      <c r="I11" s="312"/>
      <c r="J11" s="139" t="s">
        <v>187</v>
      </c>
    </row>
    <row r="12" spans="1:10" ht="22.5">
      <c r="A12" s="136" t="s">
        <v>194</v>
      </c>
      <c r="B12" s="142"/>
      <c r="C12" s="143">
        <f>SUM(C13:C14)</f>
        <v>2.2699999999999998E-2</v>
      </c>
      <c r="D12" s="143">
        <f>SUM(D13:D14)</f>
        <v>2.2699999999999998E-2</v>
      </c>
      <c r="E12" s="143">
        <f>SUM(E13:E14)</f>
        <v>2.2699999999999998E-2</v>
      </c>
      <c r="F12" s="143">
        <f>SUM(F13:F14)</f>
        <v>2.2699999999999998E-2</v>
      </c>
      <c r="G12" s="143">
        <f>SUM(G13:G14)</f>
        <v>1.29E-2</v>
      </c>
      <c r="H12" s="315">
        <f>SUM(H13:I14)</f>
        <v>1.77E-2</v>
      </c>
      <c r="I12" s="316"/>
      <c r="J12" s="144" t="s">
        <v>187</v>
      </c>
    </row>
    <row r="13" spans="1:10" ht="22.5">
      <c r="A13" s="136" t="s">
        <v>195</v>
      </c>
      <c r="B13" s="137" t="s">
        <v>196</v>
      </c>
      <c r="C13" s="140">
        <v>0.01</v>
      </c>
      <c r="D13" s="140">
        <v>0.01</v>
      </c>
      <c r="E13" s="140">
        <v>0.01</v>
      </c>
      <c r="F13" s="140">
        <v>0.01</v>
      </c>
      <c r="G13" s="140">
        <v>5.3E-3</v>
      </c>
      <c r="H13" s="311">
        <v>8.0000000000000002E-3</v>
      </c>
      <c r="I13" s="312"/>
      <c r="J13" s="139" t="s">
        <v>187</v>
      </c>
    </row>
    <row r="14" spans="1:10">
      <c r="A14" s="136" t="s">
        <v>197</v>
      </c>
      <c r="B14" s="137" t="s">
        <v>198</v>
      </c>
      <c r="C14" s="140">
        <v>1.2699999999999999E-2</v>
      </c>
      <c r="D14" s="140">
        <v>1.2699999999999999E-2</v>
      </c>
      <c r="E14" s="140">
        <v>1.2699999999999999E-2</v>
      </c>
      <c r="F14" s="140">
        <v>1.2699999999999999E-2</v>
      </c>
      <c r="G14" s="140">
        <v>7.6E-3</v>
      </c>
      <c r="H14" s="311">
        <v>9.7000000000000003E-3</v>
      </c>
      <c r="I14" s="312"/>
      <c r="J14" s="139" t="s">
        <v>187</v>
      </c>
    </row>
    <row r="15" spans="1:10">
      <c r="A15" s="136" t="s">
        <v>199</v>
      </c>
      <c r="B15" s="137" t="s">
        <v>200</v>
      </c>
      <c r="C15" s="143">
        <f>SUM(C16:C18)</f>
        <v>4.65E-2</v>
      </c>
      <c r="D15" s="143">
        <f>SUM(D16:D18)</f>
        <v>5.1499999999999997E-2</v>
      </c>
      <c r="E15" s="143">
        <f>SUM(E16:E18)</f>
        <v>5.6499999999999995E-2</v>
      </c>
      <c r="F15" s="143">
        <f>SUM(F16:F18)</f>
        <v>6.1499999999999999E-2</v>
      </c>
      <c r="G15" s="143">
        <f>SUM(G16:G18)</f>
        <v>3.6499999999999998E-2</v>
      </c>
      <c r="H15" s="315">
        <f>SUM(H16:I18)</f>
        <v>6.1499999999999999E-2</v>
      </c>
      <c r="I15" s="316"/>
      <c r="J15" s="144" t="s">
        <v>201</v>
      </c>
    </row>
    <row r="16" spans="1:10">
      <c r="A16" s="136" t="s">
        <v>202</v>
      </c>
      <c r="B16" s="142" t="s">
        <v>203</v>
      </c>
      <c r="C16" s="145">
        <v>0.01</v>
      </c>
      <c r="D16" s="145">
        <v>1.4999999999999999E-2</v>
      </c>
      <c r="E16" s="145">
        <v>0.02</v>
      </c>
      <c r="F16" s="145">
        <v>2.5000000000000001E-2</v>
      </c>
      <c r="G16" s="145" t="s">
        <v>204</v>
      </c>
      <c r="H16" s="317">
        <v>2.5000000000000001E-2</v>
      </c>
      <c r="I16" s="318"/>
      <c r="J16" s="139" t="s">
        <v>201</v>
      </c>
    </row>
    <row r="17" spans="1:10">
      <c r="A17" s="136" t="s">
        <v>205</v>
      </c>
      <c r="B17" s="142" t="s">
        <v>205</v>
      </c>
      <c r="C17" s="140">
        <v>6.4999999999999997E-3</v>
      </c>
      <c r="D17" s="140">
        <v>6.4999999999999997E-3</v>
      </c>
      <c r="E17" s="140">
        <v>6.4999999999999997E-3</v>
      </c>
      <c r="F17" s="140">
        <v>6.4999999999999997E-3</v>
      </c>
      <c r="G17" s="140">
        <v>6.4999999999999997E-3</v>
      </c>
      <c r="H17" s="311">
        <v>6.4999999999999997E-3</v>
      </c>
      <c r="I17" s="312"/>
      <c r="J17" s="139" t="s">
        <v>201</v>
      </c>
    </row>
    <row r="18" spans="1:10">
      <c r="A18" s="136" t="s">
        <v>206</v>
      </c>
      <c r="B18" s="142" t="s">
        <v>204</v>
      </c>
      <c r="C18" s="140">
        <v>0.03</v>
      </c>
      <c r="D18" s="140">
        <v>0.03</v>
      </c>
      <c r="E18" s="140">
        <v>0.03</v>
      </c>
      <c r="F18" s="140">
        <v>0.03</v>
      </c>
      <c r="G18" s="140">
        <v>0.03</v>
      </c>
      <c r="H18" s="311">
        <v>0.03</v>
      </c>
      <c r="I18" s="312"/>
      <c r="J18" s="139" t="s">
        <v>201</v>
      </c>
    </row>
    <row r="19" spans="1:10">
      <c r="A19" s="136" t="s">
        <v>22</v>
      </c>
      <c r="B19" s="142" t="s">
        <v>207</v>
      </c>
      <c r="C19" s="146">
        <v>4.4999999999999998E-2</v>
      </c>
      <c r="D19" s="146">
        <v>4.4999999999999998E-2</v>
      </c>
      <c r="E19" s="146">
        <v>4.4999999999999998E-2</v>
      </c>
      <c r="F19" s="146">
        <v>4.4999999999999998E-2</v>
      </c>
      <c r="G19" s="146">
        <v>4.4999999999999998E-2</v>
      </c>
      <c r="H19" s="307">
        <v>4.4999999999999998E-2</v>
      </c>
      <c r="I19" s="308"/>
      <c r="J19" s="139" t="s">
        <v>201</v>
      </c>
    </row>
    <row r="20" spans="1:10">
      <c r="A20" s="287"/>
      <c r="B20" s="288"/>
      <c r="C20" s="288"/>
      <c r="D20" s="288"/>
      <c r="E20" s="288"/>
      <c r="F20" s="288"/>
      <c r="G20" s="288"/>
      <c r="H20" s="288"/>
      <c r="I20" s="288"/>
      <c r="J20" s="289"/>
    </row>
    <row r="21" spans="1:10">
      <c r="A21" s="290" t="s">
        <v>208</v>
      </c>
      <c r="B21" s="291"/>
      <c r="C21" s="294" t="s">
        <v>209</v>
      </c>
      <c r="D21" s="295"/>
      <c r="E21" s="295"/>
      <c r="F21" s="295"/>
      <c r="G21" s="295"/>
      <c r="H21" s="295"/>
      <c r="I21" s="295"/>
      <c r="J21" s="296"/>
    </row>
    <row r="22" spans="1:10">
      <c r="A22" s="292"/>
      <c r="B22" s="293"/>
      <c r="C22" s="297" t="s">
        <v>210</v>
      </c>
      <c r="D22" s="298"/>
      <c r="E22" s="298"/>
      <c r="F22" s="298"/>
      <c r="G22" s="298"/>
      <c r="H22" s="298"/>
      <c r="I22" s="298"/>
      <c r="J22" s="299"/>
    </row>
    <row r="23" spans="1:10">
      <c r="A23" s="300" t="s">
        <v>211</v>
      </c>
      <c r="B23" s="301"/>
      <c r="C23" s="147">
        <f t="shared" ref="C23:H23" si="0">(1+(C9+C12))*(1+C11)*(1+C10)-1</f>
        <v>0.16964936400000008</v>
      </c>
      <c r="D23" s="147">
        <f t="shared" si="0"/>
        <v>0.16964936400000008</v>
      </c>
      <c r="E23" s="147">
        <f t="shared" si="0"/>
        <v>0.16964936400000008</v>
      </c>
      <c r="F23" s="147">
        <f t="shared" si="0"/>
        <v>0.16964936400000008</v>
      </c>
      <c r="G23" s="147">
        <f t="shared" si="0"/>
        <v>0.10937547670399983</v>
      </c>
      <c r="H23" s="302">
        <f t="shared" si="0"/>
        <v>0.13363372147200026</v>
      </c>
      <c r="I23" s="303"/>
      <c r="J23" s="304"/>
    </row>
    <row r="24" spans="1:10">
      <c r="A24" s="300" t="s">
        <v>212</v>
      </c>
      <c r="B24" s="301"/>
      <c r="C24" s="147">
        <f t="shared" ref="C24:H24" si="1">(1-(C15+C19))</f>
        <v>0.90849999999999997</v>
      </c>
      <c r="D24" s="147">
        <f t="shared" si="1"/>
        <v>0.90349999999999997</v>
      </c>
      <c r="E24" s="147">
        <f t="shared" si="1"/>
        <v>0.89849999999999997</v>
      </c>
      <c r="F24" s="147">
        <f t="shared" si="1"/>
        <v>0.89349999999999996</v>
      </c>
      <c r="G24" s="147">
        <f t="shared" si="1"/>
        <v>0.91849999999999998</v>
      </c>
      <c r="H24" s="302">
        <f t="shared" si="1"/>
        <v>0.89349999999999996</v>
      </c>
      <c r="I24" s="303"/>
      <c r="J24" s="305"/>
    </row>
    <row r="25" spans="1:10">
      <c r="A25" s="283" t="s">
        <v>213</v>
      </c>
      <c r="B25" s="284"/>
      <c r="C25" s="279">
        <f t="shared" ref="C25:H25" si="2">(1+C23)/C24-1</f>
        <v>0.28745114364336821</v>
      </c>
      <c r="D25" s="281">
        <f t="shared" si="2"/>
        <v>0.29457594244604324</v>
      </c>
      <c r="E25" s="279">
        <f t="shared" si="2"/>
        <v>0.30178003784084595</v>
      </c>
      <c r="F25" s="279">
        <f t="shared" si="2"/>
        <v>0.30906476105204272</v>
      </c>
      <c r="G25" s="279">
        <f t="shared" si="2"/>
        <v>0.20781216843113759</v>
      </c>
      <c r="H25" s="283">
        <f t="shared" si="2"/>
        <v>0.26875626353889226</v>
      </c>
      <c r="I25" s="284"/>
      <c r="J25" s="305"/>
    </row>
    <row r="26" spans="1:10">
      <c r="A26" s="285"/>
      <c r="B26" s="286"/>
      <c r="C26" s="280"/>
      <c r="D26" s="282"/>
      <c r="E26" s="280"/>
      <c r="F26" s="280"/>
      <c r="G26" s="280"/>
      <c r="H26" s="285"/>
      <c r="I26" s="286"/>
      <c r="J26" s="306"/>
    </row>
    <row r="27" spans="1:10" ht="15.75" customHeight="1">
      <c r="A27" s="272" t="s">
        <v>214</v>
      </c>
      <c r="B27" s="273"/>
      <c r="C27" s="273"/>
      <c r="D27" s="273"/>
      <c r="E27" s="273"/>
      <c r="F27" s="273"/>
      <c r="G27" s="273"/>
      <c r="H27" s="273"/>
      <c r="I27" s="273"/>
      <c r="J27" s="274"/>
    </row>
    <row r="28" spans="1:10" ht="81.75" customHeight="1">
      <c r="A28" s="275" t="s">
        <v>215</v>
      </c>
      <c r="B28" s="276"/>
      <c r="C28" s="276"/>
      <c r="D28" s="276"/>
      <c r="E28" s="276"/>
      <c r="F28" s="276"/>
      <c r="G28" s="276"/>
      <c r="H28" s="276"/>
      <c r="I28" s="276"/>
      <c r="J28" s="277"/>
    </row>
    <row r="29" spans="1:10">
      <c r="A29" s="148"/>
      <c r="B29" s="149"/>
      <c r="C29" s="149"/>
      <c r="D29" s="149"/>
      <c r="E29" s="149"/>
      <c r="F29" s="149"/>
      <c r="G29" s="149"/>
      <c r="H29" s="149"/>
      <c r="I29" s="149"/>
      <c r="J29" s="150"/>
    </row>
    <row r="30" spans="1:10" ht="21" customHeight="1">
      <c r="A30" s="151"/>
      <c r="B30" s="88"/>
      <c r="C30" s="88"/>
      <c r="D30" s="88"/>
      <c r="E30" s="88"/>
      <c r="F30" s="88"/>
      <c r="G30" s="88"/>
      <c r="H30" s="88"/>
      <c r="I30" s="88"/>
      <c r="J30" s="152"/>
    </row>
    <row r="31" spans="1:10" ht="33.75" customHeight="1">
      <c r="A31" s="153"/>
      <c r="B31" s="154"/>
      <c r="C31" s="278" t="s">
        <v>216</v>
      </c>
      <c r="D31" s="278"/>
      <c r="E31" s="278"/>
      <c r="F31" s="278"/>
      <c r="G31" s="278"/>
      <c r="H31" s="154"/>
      <c r="I31" s="154"/>
      <c r="J31" s="155"/>
    </row>
  </sheetData>
  <mergeCells count="40">
    <mergeCell ref="A2:J2"/>
    <mergeCell ref="A4:J4"/>
    <mergeCell ref="A5:A7"/>
    <mergeCell ref="B5:B7"/>
    <mergeCell ref="C5:I5"/>
    <mergeCell ref="J5:J7"/>
    <mergeCell ref="C6:F6"/>
    <mergeCell ref="G6:I6"/>
    <mergeCell ref="H7:I7"/>
    <mergeCell ref="H19:I19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A20:J20"/>
    <mergeCell ref="A21:B22"/>
    <mergeCell ref="C21:J21"/>
    <mergeCell ref="C22:J22"/>
    <mergeCell ref="A23:B23"/>
    <mergeCell ref="H23:I23"/>
    <mergeCell ref="J23:J26"/>
    <mergeCell ref="A24:B24"/>
    <mergeCell ref="H24:I24"/>
    <mergeCell ref="A25:B26"/>
    <mergeCell ref="A27:J27"/>
    <mergeCell ref="A28:J28"/>
    <mergeCell ref="C31:G31"/>
    <mergeCell ref="C25:C26"/>
    <mergeCell ref="D25:D26"/>
    <mergeCell ref="E25:E26"/>
    <mergeCell ref="F25:F26"/>
    <mergeCell ref="G25:G26"/>
    <mergeCell ref="H25:I2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296"/>
  <sheetViews>
    <sheetView view="pageBreakPreview" topLeftCell="A250" zoomScaleSheetLayoutView="100" workbookViewId="0">
      <selection activeCell="A284" sqref="A284"/>
    </sheetView>
  </sheetViews>
  <sheetFormatPr defaultColWidth="9.33203125" defaultRowHeight="12"/>
  <cols>
    <col min="1" max="1" width="27" style="10" customWidth="1"/>
    <col min="2" max="2" width="16" style="24" customWidth="1"/>
    <col min="3" max="3" width="26.6640625" style="10" customWidth="1"/>
    <col min="4" max="4" width="23.5" style="10" customWidth="1"/>
    <col min="5" max="5" width="22.33203125" style="10" customWidth="1"/>
    <col min="6" max="6" width="14.33203125" style="10" customWidth="1"/>
    <col min="7" max="7" width="14.83203125" style="10" customWidth="1"/>
    <col min="8" max="8" width="19.83203125" style="10" customWidth="1"/>
    <col min="9" max="9" width="22" style="10" customWidth="1"/>
    <col min="10" max="10" width="23.83203125" style="10" customWidth="1"/>
    <col min="11" max="11" width="16" style="10" customWidth="1"/>
    <col min="12" max="16384" width="9.33203125" style="10"/>
  </cols>
  <sheetData>
    <row r="1" spans="1:10" s="32" customFormat="1" ht="27.75" customHeight="1">
      <c r="A1" s="369" t="s">
        <v>6</v>
      </c>
      <c r="B1" s="370"/>
      <c r="C1" s="370"/>
      <c r="D1" s="370"/>
      <c r="E1" s="370"/>
      <c r="F1" s="370"/>
      <c r="G1" s="370"/>
      <c r="H1" s="370"/>
      <c r="I1" s="370"/>
      <c r="J1" s="371"/>
    </row>
    <row r="2" spans="1:10">
      <c r="A2" s="6" t="s">
        <v>7</v>
      </c>
      <c r="B2" s="372" t="s">
        <v>265</v>
      </c>
      <c r="C2" s="373"/>
      <c r="D2" s="373"/>
      <c r="E2" s="373"/>
      <c r="F2" s="373"/>
      <c r="G2" s="373"/>
      <c r="H2" s="373"/>
      <c r="I2" s="373"/>
      <c r="J2" s="374"/>
    </row>
    <row r="3" spans="1:10">
      <c r="A3" s="6" t="s">
        <v>266</v>
      </c>
      <c r="B3" s="372" t="s">
        <v>267</v>
      </c>
      <c r="C3" s="373"/>
      <c r="D3" s="373"/>
      <c r="E3" s="373"/>
      <c r="F3" s="373"/>
      <c r="G3" s="373"/>
      <c r="H3" s="373"/>
      <c r="I3" s="373"/>
      <c r="J3" s="374"/>
    </row>
    <row r="4" spans="1:10">
      <c r="A4" s="331" t="s">
        <v>269</v>
      </c>
      <c r="B4" s="373"/>
      <c r="C4" s="373"/>
      <c r="D4" s="373"/>
      <c r="E4" s="373"/>
      <c r="F4" s="373"/>
      <c r="G4" s="373"/>
      <c r="H4" s="373"/>
      <c r="I4" s="373"/>
      <c r="J4" s="374"/>
    </row>
    <row r="5" spans="1:10" ht="19.5" customHeight="1">
      <c r="A5" s="375" t="s">
        <v>268</v>
      </c>
      <c r="B5" s="376"/>
      <c r="C5" s="376"/>
      <c r="D5" s="376"/>
      <c r="E5" s="376"/>
      <c r="F5" s="376"/>
      <c r="G5" s="376"/>
      <c r="H5" s="376"/>
      <c r="I5" s="376"/>
      <c r="J5" s="377"/>
    </row>
    <row r="6" spans="1:10" ht="12" customHeight="1">
      <c r="A6" s="378" t="str">
        <f>'PLANILHA ORÇAMENTÁRIA'!D12</f>
        <v>SERVIÇOS PRELIMINARES</v>
      </c>
      <c r="B6" s="379"/>
      <c r="C6" s="379"/>
      <c r="D6" s="379"/>
      <c r="E6" s="379"/>
      <c r="F6" s="379"/>
      <c r="G6" s="379"/>
      <c r="H6" s="379"/>
      <c r="I6" s="379"/>
      <c r="J6" s="380"/>
    </row>
    <row r="7" spans="1:10" ht="12" customHeight="1">
      <c r="A7" s="327"/>
      <c r="B7" s="328"/>
      <c r="C7" s="328"/>
      <c r="D7" s="328"/>
      <c r="E7" s="328"/>
      <c r="F7" s="328"/>
      <c r="G7" s="328"/>
      <c r="H7" s="328"/>
      <c r="I7" s="328"/>
      <c r="J7" s="329"/>
    </row>
    <row r="8" spans="1:10">
      <c r="A8" s="128" t="s">
        <v>14</v>
      </c>
      <c r="B8" s="129" t="str">
        <f>'PLANILHA ORÇAMENTÁRIA'!A13</f>
        <v>1.1</v>
      </c>
      <c r="C8" s="355" t="str">
        <f>'PLANILHA ORÇAMENTÁRIA'!C13</f>
        <v>SETOP</v>
      </c>
      <c r="D8" s="344" t="str">
        <f>'PLANILHA ORÇAMENTÁRIA'!D13</f>
        <v>PLACA DE INAUGURAÇÃO EM ALUMÍNIO FUNDIDO 85 X 50 CM</v>
      </c>
      <c r="E8" s="345"/>
      <c r="F8" s="345"/>
      <c r="G8" s="345"/>
      <c r="H8" s="345"/>
      <c r="I8" s="345"/>
      <c r="J8" s="346"/>
    </row>
    <row r="9" spans="1:10">
      <c r="A9" s="7" t="s">
        <v>8</v>
      </c>
      <c r="B9" s="33" t="str">
        <f>'PLANILHA ORÇAMENTÁRIA'!B13</f>
        <v>ED-50635</v>
      </c>
      <c r="C9" s="356"/>
      <c r="D9" s="347"/>
      <c r="E9" s="348"/>
      <c r="F9" s="348"/>
      <c r="G9" s="348"/>
      <c r="H9" s="348"/>
      <c r="I9" s="348"/>
      <c r="J9" s="349"/>
    </row>
    <row r="10" spans="1:10" ht="12" customHeight="1">
      <c r="A10" s="327"/>
      <c r="B10" s="330"/>
      <c r="C10" s="2"/>
      <c r="D10" s="2" t="s">
        <v>9</v>
      </c>
      <c r="E10" s="2" t="s">
        <v>10</v>
      </c>
      <c r="F10" s="2" t="s">
        <v>17</v>
      </c>
      <c r="G10" s="2" t="s">
        <v>11</v>
      </c>
      <c r="H10" s="11"/>
      <c r="I10" s="3" t="s">
        <v>24</v>
      </c>
      <c r="J10" s="8" t="s">
        <v>12</v>
      </c>
    </row>
    <row r="11" spans="1:10" ht="12" customHeight="1">
      <c r="A11" s="331"/>
      <c r="B11" s="385"/>
      <c r="C11" s="11"/>
      <c r="D11" s="31">
        <v>0.85</v>
      </c>
      <c r="E11" s="31">
        <v>0.5</v>
      </c>
      <c r="F11" s="31"/>
      <c r="G11" s="1"/>
      <c r="H11" s="11"/>
      <c r="I11" s="4">
        <f>ROUND((D11*E11),2)</f>
        <v>0.43</v>
      </c>
      <c r="J11" s="34" t="s">
        <v>325</v>
      </c>
    </row>
    <row r="12" spans="1:10" ht="12" customHeight="1">
      <c r="A12" s="386" t="s">
        <v>13</v>
      </c>
      <c r="B12" s="387"/>
      <c r="C12" s="387"/>
      <c r="D12" s="387"/>
      <c r="E12" s="387"/>
      <c r="F12" s="387"/>
      <c r="G12" s="387"/>
      <c r="H12" s="388"/>
      <c r="I12" s="126">
        <f>ROUND((I11),2)</f>
        <v>0.43</v>
      </c>
      <c r="J12" s="127"/>
    </row>
    <row r="13" spans="1:10" ht="12" customHeight="1">
      <c r="A13" s="384"/>
      <c r="B13" s="384"/>
      <c r="C13" s="384"/>
      <c r="D13" s="384"/>
      <c r="E13" s="384"/>
      <c r="F13" s="384"/>
      <c r="G13" s="384"/>
      <c r="H13" s="384"/>
      <c r="I13" s="384"/>
      <c r="J13" s="384"/>
    </row>
    <row r="14" spans="1:10" ht="12" customHeight="1">
      <c r="A14" s="381" t="str">
        <f>'PLANILHA ORÇAMENTÁRIA'!D16</f>
        <v>DEMOLIÇÃO E TERRAPLANAGEM</v>
      </c>
      <c r="B14" s="382"/>
      <c r="C14" s="382"/>
      <c r="D14" s="382"/>
      <c r="E14" s="382"/>
      <c r="F14" s="382"/>
      <c r="G14" s="382"/>
      <c r="H14" s="382"/>
      <c r="I14" s="382"/>
      <c r="J14" s="383"/>
    </row>
    <row r="15" spans="1:10" ht="36.75" customHeight="1">
      <c r="A15" s="7" t="s">
        <v>14</v>
      </c>
      <c r="B15" s="22" t="s">
        <v>25</v>
      </c>
      <c r="C15" s="363" t="s">
        <v>16</v>
      </c>
      <c r="D15" s="364" t="str">
        <f>'PLANILHA ORÇAMENTÁRIA'!D17</f>
        <v>TAPUME FIXO DE PROTEÇÃO PARA FECHAMENTO DE OBRA EM
TELHA METÁLICA GALVANIZADA, TIPO TRAPEZOIDAL, ESP. 0,5MM,
COM MÓDULO NA DIMENSÃO DE (300X220)CM, COM
REAPROVEITAMENTO, EXCLUSIVE PINTURA ESMALTE, INCLUSIVE
PONTALETE E FIXAÇÃO</v>
      </c>
      <c r="E15" s="365"/>
      <c r="F15" s="365"/>
      <c r="G15" s="365"/>
      <c r="H15" s="365"/>
      <c r="I15" s="365"/>
      <c r="J15" s="366"/>
    </row>
    <row r="16" spans="1:10" ht="12" customHeight="1">
      <c r="A16" s="7" t="s">
        <v>8</v>
      </c>
      <c r="B16" s="23" t="str">
        <f>'PLANILHA ORÇAMENTÁRIA'!B13</f>
        <v>ED-50635</v>
      </c>
      <c r="C16" s="356"/>
      <c r="D16" s="347"/>
      <c r="E16" s="348"/>
      <c r="F16" s="348"/>
      <c r="G16" s="348"/>
      <c r="H16" s="348"/>
      <c r="I16" s="348"/>
      <c r="J16" s="349"/>
    </row>
    <row r="17" spans="1:11" ht="12" customHeight="1">
      <c r="A17" s="327"/>
      <c r="B17" s="330"/>
      <c r="C17" s="2"/>
      <c r="D17" s="3" t="s">
        <v>31</v>
      </c>
      <c r="E17" s="2"/>
      <c r="F17" s="2"/>
      <c r="G17" s="2"/>
      <c r="H17" s="2"/>
      <c r="I17" s="3" t="s">
        <v>324</v>
      </c>
      <c r="J17" s="8" t="s">
        <v>12</v>
      </c>
    </row>
    <row r="18" spans="1:11" ht="12" customHeight="1">
      <c r="A18" s="331"/>
      <c r="B18" s="332"/>
      <c r="C18" s="11"/>
      <c r="D18" s="31">
        <f>'PLANILHA ORÇAMENTÁRIA'!F17</f>
        <v>112.86</v>
      </c>
      <c r="E18" s="31"/>
      <c r="F18" s="31"/>
      <c r="G18" s="53"/>
      <c r="H18" s="53"/>
      <c r="I18" s="31">
        <f>D18</f>
        <v>112.86</v>
      </c>
      <c r="J18" s="51" t="s">
        <v>325</v>
      </c>
    </row>
    <row r="19" spans="1:11" ht="12" customHeight="1">
      <c r="A19" s="333" t="s">
        <v>13</v>
      </c>
      <c r="B19" s="334"/>
      <c r="C19" s="334"/>
      <c r="D19" s="334"/>
      <c r="E19" s="334"/>
      <c r="F19" s="334"/>
      <c r="G19" s="334"/>
      <c r="H19" s="335"/>
      <c r="I19" s="46">
        <f>ROUND((I18),2)</f>
        <v>112.86</v>
      </c>
      <c r="J19" s="39"/>
    </row>
    <row r="20" spans="1:11" ht="12" customHeight="1">
      <c r="A20" s="398"/>
      <c r="B20" s="399"/>
      <c r="C20" s="399"/>
      <c r="D20" s="399"/>
      <c r="E20" s="399"/>
      <c r="F20" s="399"/>
      <c r="G20" s="399"/>
      <c r="H20" s="399"/>
      <c r="I20" s="399"/>
      <c r="J20" s="399"/>
    </row>
    <row r="21" spans="1:11" ht="12" customHeight="1">
      <c r="A21" s="327"/>
      <c r="B21" s="328"/>
      <c r="C21" s="328"/>
      <c r="D21" s="328"/>
      <c r="E21" s="328"/>
      <c r="F21" s="328"/>
      <c r="G21" s="328"/>
      <c r="H21" s="328"/>
      <c r="I21" s="328"/>
      <c r="J21" s="329"/>
    </row>
    <row r="22" spans="1:11" s="44" customFormat="1" ht="12" customHeight="1">
      <c r="A22" s="43"/>
    </row>
    <row r="23" spans="1:11">
      <c r="A23" s="7" t="s">
        <v>14</v>
      </c>
      <c r="B23" s="22" t="str">
        <f>'PLANILHA ORÇAMENTÁRIA'!A18</f>
        <v>2.2</v>
      </c>
      <c r="C23" s="363" t="str">
        <f>'PLANILHA ORÇAMENTÁRIA'!C18</f>
        <v>SETOP</v>
      </c>
      <c r="D23" s="364" t="str">
        <f>'PLANILHA ORÇAMENTÁRIA'!D18</f>
        <v>DEMOLIÇÃO MANUAL DE CONCRETO, SEM ARMAÇÃO, INCLUSIVE AFASTAMENTO E EMPILHAMENTO, EXCLUSIVE TRANSPORTE E RETIRADA DO MATERIAL DEMOLIDO</v>
      </c>
      <c r="E23" s="365"/>
      <c r="F23" s="365"/>
      <c r="G23" s="365"/>
      <c r="H23" s="365"/>
      <c r="I23" s="365"/>
      <c r="J23" s="366"/>
      <c r="K23" s="10" t="s">
        <v>56</v>
      </c>
    </row>
    <row r="24" spans="1:11">
      <c r="A24" s="7" t="s">
        <v>8</v>
      </c>
      <c r="B24" s="23" t="str">
        <f>'PLANILHA ORÇAMENTÁRIA'!B18</f>
        <v>ED-48440</v>
      </c>
      <c r="C24" s="356"/>
      <c r="D24" s="347"/>
      <c r="E24" s="348"/>
      <c r="F24" s="348"/>
      <c r="G24" s="348"/>
      <c r="H24" s="348"/>
      <c r="I24" s="348"/>
      <c r="J24" s="349"/>
    </row>
    <row r="25" spans="1:11" s="38" customFormat="1" ht="12" customHeight="1">
      <c r="A25" s="327"/>
      <c r="B25" s="330"/>
      <c r="C25" s="2"/>
      <c r="D25" s="3" t="s">
        <v>224</v>
      </c>
      <c r="E25" s="2" t="s">
        <v>50</v>
      </c>
      <c r="F25" s="2"/>
      <c r="G25" s="2"/>
      <c r="H25" s="2"/>
      <c r="I25" s="3" t="s">
        <v>51</v>
      </c>
      <c r="J25" s="8" t="s">
        <v>12</v>
      </c>
    </row>
    <row r="26" spans="1:11" ht="36">
      <c r="A26" s="331"/>
      <c r="B26" s="332"/>
      <c r="C26" s="11"/>
      <c r="D26" s="31">
        <v>44.24</v>
      </c>
      <c r="E26" s="31">
        <v>0.2</v>
      </c>
      <c r="F26" s="31"/>
      <c r="G26" s="53"/>
      <c r="H26" s="53"/>
      <c r="I26" s="31">
        <f>ROUND((D26*E26),2)</f>
        <v>8.85</v>
      </c>
      <c r="J26" s="51" t="s">
        <v>333</v>
      </c>
    </row>
    <row r="27" spans="1:11" ht="12" customHeight="1">
      <c r="A27" s="333" t="s">
        <v>13</v>
      </c>
      <c r="B27" s="334"/>
      <c r="C27" s="334"/>
      <c r="D27" s="334"/>
      <c r="E27" s="334"/>
      <c r="F27" s="334"/>
      <c r="G27" s="334"/>
      <c r="H27" s="335"/>
      <c r="I27" s="46">
        <f>ROUND((I26),2)</f>
        <v>8.85</v>
      </c>
      <c r="J27" s="39"/>
    </row>
    <row r="28" spans="1:11" ht="12" customHeight="1">
      <c r="A28" s="7" t="s">
        <v>14</v>
      </c>
      <c r="B28" s="22" t="str">
        <f>'PLANILHA ORÇAMENTÁRIA'!A19</f>
        <v>2.3</v>
      </c>
      <c r="C28" s="363" t="str">
        <f>'PLANILHA ORÇAMENTÁRIA'!C13</f>
        <v>SETOP</v>
      </c>
      <c r="D28" s="364" t="str">
        <f>'PLANILHA ORÇAMENTÁRIA'!D19</f>
        <v>Demolição mecânica de concreto armado</v>
      </c>
      <c r="E28" s="365"/>
      <c r="F28" s="365"/>
      <c r="G28" s="365"/>
      <c r="H28" s="365"/>
      <c r="I28" s="365"/>
      <c r="J28" s="366"/>
    </row>
    <row r="29" spans="1:11" ht="12" customHeight="1">
      <c r="A29" s="7" t="s">
        <v>8</v>
      </c>
      <c r="B29" s="33" t="str">
        <f>'PLANILHA ORÇAMENTÁRIA'!B19</f>
        <v>RO-41602</v>
      </c>
      <c r="C29" s="356"/>
      <c r="D29" s="347"/>
      <c r="E29" s="348"/>
      <c r="F29" s="348"/>
      <c r="G29" s="348"/>
      <c r="H29" s="348"/>
      <c r="I29" s="348"/>
      <c r="J29" s="349"/>
    </row>
    <row r="30" spans="1:11" ht="12" customHeight="1">
      <c r="A30" s="327"/>
      <c r="B30" s="330"/>
      <c r="C30" s="2"/>
      <c r="D30" s="3" t="str">
        <f>I25</f>
        <v>Volume (m3)</v>
      </c>
      <c r="E30" s="2"/>
      <c r="F30" s="2"/>
      <c r="G30" s="2"/>
      <c r="H30" s="11"/>
      <c r="I30" s="3" t="s">
        <v>18</v>
      </c>
      <c r="J30" s="8" t="s">
        <v>12</v>
      </c>
    </row>
    <row r="31" spans="1:11" ht="12" customHeight="1">
      <c r="A31" s="331" t="s">
        <v>45</v>
      </c>
      <c r="B31" s="385"/>
      <c r="C31" s="11"/>
      <c r="D31" s="31">
        <f>'PLANILHA ORÇAMENTÁRIA'!F19</f>
        <v>28</v>
      </c>
      <c r="E31" s="31"/>
      <c r="F31" s="31"/>
      <c r="G31" s="31"/>
      <c r="H31" s="11"/>
      <c r="I31" s="4">
        <f>D31</f>
        <v>28</v>
      </c>
      <c r="J31" s="389" t="s">
        <v>349</v>
      </c>
    </row>
    <row r="32" spans="1:11" ht="12" customHeight="1">
      <c r="A32" s="391" t="s">
        <v>13</v>
      </c>
      <c r="B32" s="392"/>
      <c r="C32" s="392"/>
      <c r="D32" s="392"/>
      <c r="E32" s="392"/>
      <c r="F32" s="392"/>
      <c r="G32" s="392"/>
      <c r="H32" s="393"/>
      <c r="I32" s="46">
        <f>ROUND((I31),2)</f>
        <v>28</v>
      </c>
      <c r="J32" s="390"/>
    </row>
    <row r="33" spans="1:11" s="44" customFormat="1" ht="12" customHeight="1">
      <c r="A33" s="394"/>
      <c r="B33" s="395"/>
      <c r="C33" s="395"/>
      <c r="D33" s="395"/>
      <c r="E33" s="395"/>
      <c r="F33" s="395"/>
      <c r="G33" s="395"/>
      <c r="H33" s="395"/>
      <c r="I33" s="395"/>
      <c r="J33" s="396"/>
    </row>
    <row r="34" spans="1:11" ht="12" customHeight="1">
      <c r="A34" s="327"/>
      <c r="B34" s="328"/>
      <c r="C34" s="328"/>
      <c r="D34" s="328"/>
      <c r="E34" s="328"/>
      <c r="F34" s="328"/>
      <c r="G34" s="328"/>
      <c r="H34" s="328"/>
      <c r="I34" s="328"/>
      <c r="J34" s="329"/>
    </row>
    <row r="35" spans="1:11" ht="12" customHeight="1">
      <c r="A35" s="7" t="s">
        <v>14</v>
      </c>
      <c r="B35" s="22" t="str">
        <f>'PLANILHA ORÇAMENTÁRIA'!A20</f>
        <v>2.4</v>
      </c>
      <c r="C35" s="363" t="str">
        <f>'PLANILHA ORÇAMENTÁRIA'!C20</f>
        <v>SETOP</v>
      </c>
      <c r="D35" s="364" t="str">
        <f>'PLANILHA ORÇAMENTÁRIA'!D20</f>
        <v>REGULARIZAÇÃO E COMPACTAÇÃO DE TERRENO COM PLACA VIBRATÓRIA</v>
      </c>
      <c r="E35" s="365"/>
      <c r="F35" s="365"/>
      <c r="G35" s="365"/>
      <c r="H35" s="365"/>
      <c r="I35" s="365"/>
      <c r="J35" s="366"/>
    </row>
    <row r="36" spans="1:11" ht="12" customHeight="1">
      <c r="A36" s="7" t="s">
        <v>8</v>
      </c>
      <c r="B36" s="33" t="str">
        <f>'PLANILHA ORÇAMENTÁRIA'!B20</f>
        <v>ED-51123</v>
      </c>
      <c r="C36" s="356"/>
      <c r="D36" s="347"/>
      <c r="E36" s="348"/>
      <c r="F36" s="348"/>
      <c r="G36" s="348"/>
      <c r="H36" s="348"/>
      <c r="I36" s="348"/>
      <c r="J36" s="349"/>
      <c r="K36" s="10" t="s">
        <v>56</v>
      </c>
    </row>
    <row r="37" spans="1:11" ht="12" customHeight="1">
      <c r="A37" s="327"/>
      <c r="B37" s="330"/>
      <c r="C37" s="2"/>
      <c r="D37" s="3" t="s">
        <v>224</v>
      </c>
      <c r="E37" s="2" t="s">
        <v>50</v>
      </c>
      <c r="F37" s="2"/>
      <c r="G37" s="2"/>
      <c r="H37" s="11"/>
      <c r="I37" s="3" t="s">
        <v>18</v>
      </c>
      <c r="J37" s="8" t="s">
        <v>12</v>
      </c>
    </row>
    <row r="38" spans="1:11">
      <c r="A38" s="331" t="s">
        <v>45</v>
      </c>
      <c r="B38" s="385"/>
      <c r="C38" s="11"/>
      <c r="D38" s="31">
        <v>364.23</v>
      </c>
      <c r="E38" s="31">
        <v>0.05</v>
      </c>
      <c r="F38" s="31"/>
      <c r="G38" s="31"/>
      <c r="H38" s="11"/>
      <c r="I38" s="4">
        <f>ROUND((D38*E38),2)</f>
        <v>18.21</v>
      </c>
      <c r="J38" s="34" t="s">
        <v>325</v>
      </c>
    </row>
    <row r="39" spans="1:11" ht="12" customHeight="1">
      <c r="A39" s="391" t="s">
        <v>13</v>
      </c>
      <c r="B39" s="392"/>
      <c r="C39" s="392"/>
      <c r="D39" s="392"/>
      <c r="E39" s="392"/>
      <c r="F39" s="392"/>
      <c r="G39" s="392"/>
      <c r="H39" s="393"/>
      <c r="I39" s="46">
        <f>ROUND((I38),2)</f>
        <v>18.21</v>
      </c>
      <c r="J39" s="9"/>
    </row>
    <row r="40" spans="1:11" ht="12" customHeight="1">
      <c r="A40" s="394"/>
      <c r="B40" s="395"/>
      <c r="C40" s="395"/>
      <c r="D40" s="395"/>
      <c r="E40" s="395"/>
      <c r="F40" s="395"/>
      <c r="G40" s="395"/>
      <c r="H40" s="395"/>
      <c r="I40" s="395"/>
      <c r="J40" s="396"/>
    </row>
    <row r="41" spans="1:11" ht="12" customHeight="1">
      <c r="A41" s="7" t="s">
        <v>14</v>
      </c>
      <c r="B41" s="22" t="str">
        <f>'PLANILHA ORÇAMENTÁRIA'!A21</f>
        <v>2.5</v>
      </c>
      <c r="C41" s="363" t="str">
        <f>'PLANILHA ORÇAMENTÁRIA'!C21</f>
        <v>SETOP</v>
      </c>
      <c r="D41" s="364" t="str">
        <f>'PLANILHA ORÇAMENTÁRIA'!D21</f>
        <v>CARGA DE MATERIAL DE QUALQUER NATUREZA SOBRE CAMINHÃO - MECÂNICA</v>
      </c>
      <c r="E41" s="365"/>
      <c r="F41" s="365"/>
      <c r="G41" s="365"/>
      <c r="H41" s="365"/>
      <c r="I41" s="365"/>
      <c r="J41" s="366"/>
    </row>
    <row r="42" spans="1:11" ht="12" customHeight="1">
      <c r="A42" s="7" t="s">
        <v>8</v>
      </c>
      <c r="B42" s="33" t="str">
        <f>'PLANILHA ORÇAMENTÁRIA'!B21</f>
        <v>ED-51132</v>
      </c>
      <c r="C42" s="356"/>
      <c r="D42" s="347"/>
      <c r="E42" s="348"/>
      <c r="F42" s="348"/>
      <c r="G42" s="348"/>
      <c r="H42" s="348"/>
      <c r="I42" s="348"/>
      <c r="J42" s="349"/>
      <c r="K42" s="10" t="s">
        <v>56</v>
      </c>
    </row>
    <row r="43" spans="1:11" ht="12" customHeight="1">
      <c r="A43" s="327"/>
      <c r="B43" s="330"/>
      <c r="C43" s="2"/>
      <c r="D43" s="3" t="s">
        <v>224</v>
      </c>
      <c r="E43" s="2" t="s">
        <v>50</v>
      </c>
      <c r="F43" s="2"/>
      <c r="G43" s="2"/>
      <c r="H43" s="2"/>
      <c r="I43" s="3" t="str">
        <f>I37</f>
        <v>Volume Total (m³)</v>
      </c>
      <c r="J43" s="8" t="s">
        <v>12</v>
      </c>
    </row>
    <row r="44" spans="1:11" ht="15.6" customHeight="1">
      <c r="A44" s="331" t="s">
        <v>276</v>
      </c>
      <c r="B44" s="385"/>
      <c r="C44" s="11"/>
      <c r="D44" s="31">
        <f>D38</f>
        <v>364.23</v>
      </c>
      <c r="E44" s="1">
        <v>0.05</v>
      </c>
      <c r="F44" s="31"/>
      <c r="G44" s="1"/>
      <c r="H44" s="11"/>
      <c r="I44" s="4">
        <f>ROUND((D44*E44),2)</f>
        <v>18.21</v>
      </c>
      <c r="J44" s="34" t="s">
        <v>325</v>
      </c>
    </row>
    <row r="45" spans="1:11" ht="12" customHeight="1">
      <c r="A45" s="391" t="s">
        <v>13</v>
      </c>
      <c r="B45" s="392"/>
      <c r="C45" s="392"/>
      <c r="D45" s="392"/>
      <c r="E45" s="392"/>
      <c r="F45" s="392"/>
      <c r="G45" s="392"/>
      <c r="H45" s="393"/>
      <c r="I45" s="46">
        <f>ROUND((I44),2)</f>
        <v>18.21</v>
      </c>
      <c r="J45" s="9"/>
    </row>
    <row r="46" spans="1:11" ht="13.5" customHeight="1">
      <c r="A46" s="327"/>
      <c r="B46" s="328"/>
      <c r="C46" s="328"/>
      <c r="D46" s="328"/>
      <c r="E46" s="328"/>
      <c r="F46" s="328"/>
      <c r="G46" s="328"/>
      <c r="H46" s="328"/>
      <c r="I46" s="328"/>
      <c r="J46" s="329"/>
    </row>
    <row r="47" spans="1:11" ht="13.5" customHeight="1">
      <c r="A47" s="7" t="s">
        <v>14</v>
      </c>
      <c r="B47" s="30" t="str">
        <f>'PLANILHA ORÇAMENTÁRIA'!A22</f>
        <v>2.6</v>
      </c>
      <c r="C47" s="363" t="s">
        <v>16</v>
      </c>
      <c r="D47" s="364" t="str">
        <f>'PLANILHA ORÇAMENTÁRIA'!D22</f>
        <v>TRANSPORTE DE MATERIAL DE QUALQUER NATUREZA EM CAMINHÃO 2 KM &lt; DMT &lt;= 5 KM (DENTRO DO PERÍMETRO URBANO)</v>
      </c>
      <c r="E47" s="365"/>
      <c r="F47" s="365"/>
      <c r="G47" s="365"/>
      <c r="H47" s="365"/>
      <c r="I47" s="365"/>
      <c r="J47" s="366"/>
      <c r="K47" s="10" t="s">
        <v>56</v>
      </c>
    </row>
    <row r="48" spans="1:11" ht="13.5" customHeight="1">
      <c r="A48" s="7" t="s">
        <v>8</v>
      </c>
      <c r="B48" s="23" t="str">
        <f>'PLANILHA ORÇAMENTÁRIA'!B22</f>
        <v>ED-51129</v>
      </c>
      <c r="C48" s="356"/>
      <c r="D48" s="347"/>
      <c r="E48" s="348"/>
      <c r="F48" s="348"/>
      <c r="G48" s="348"/>
      <c r="H48" s="348"/>
      <c r="I48" s="348"/>
      <c r="J48" s="349"/>
    </row>
    <row r="49" spans="1:11" ht="28.9" customHeight="1">
      <c r="A49" s="327"/>
      <c r="B49" s="330"/>
      <c r="C49" s="35"/>
      <c r="D49" s="3" t="s">
        <v>270</v>
      </c>
      <c r="E49" s="3" t="s">
        <v>46</v>
      </c>
      <c r="F49" s="3"/>
      <c r="G49" s="3"/>
      <c r="H49" s="11"/>
      <c r="I49" s="3" t="s">
        <v>47</v>
      </c>
      <c r="J49" s="8" t="s">
        <v>12</v>
      </c>
    </row>
    <row r="50" spans="1:11" ht="16.149999999999999" customHeight="1">
      <c r="A50" s="331" t="str">
        <f>A44</f>
        <v>BOTA FORA</v>
      </c>
      <c r="B50" s="373"/>
      <c r="C50" s="36"/>
      <c r="D50" s="37">
        <f>I45</f>
        <v>18.21</v>
      </c>
      <c r="E50" s="5">
        <v>5.38</v>
      </c>
      <c r="F50" s="5"/>
      <c r="G50" s="5"/>
      <c r="H50" s="11"/>
      <c r="I50" s="4">
        <f>ROUND((D50*E50),2)</f>
        <v>97.97</v>
      </c>
      <c r="J50" s="9" t="s">
        <v>325</v>
      </c>
      <c r="K50" s="12"/>
    </row>
    <row r="51" spans="1:11" ht="12" customHeight="1">
      <c r="A51" s="386" t="s">
        <v>13</v>
      </c>
      <c r="B51" s="387"/>
      <c r="C51" s="405"/>
      <c r="D51" s="387"/>
      <c r="E51" s="387"/>
      <c r="F51" s="387"/>
      <c r="G51" s="387"/>
      <c r="H51" s="388"/>
      <c r="I51" s="130">
        <f>ROUND((I50),2)</f>
        <v>97.97</v>
      </c>
      <c r="J51" s="127"/>
    </row>
    <row r="52" spans="1:11" ht="12" customHeight="1">
      <c r="A52" s="384"/>
      <c r="B52" s="384"/>
      <c r="C52" s="384"/>
      <c r="D52" s="384"/>
      <c r="E52" s="384"/>
      <c r="F52" s="384"/>
      <c r="G52" s="384"/>
      <c r="H52" s="384"/>
      <c r="I52" s="384"/>
      <c r="J52" s="384"/>
    </row>
    <row r="53" spans="1:11" ht="12" customHeight="1">
      <c r="A53" s="381" t="str">
        <f>'PLANILHA ORÇAMENTÁRIA'!D25</f>
        <v>PAVIMENTAÇÃO E CONSTRUÇÃO DE PASSEIO</v>
      </c>
      <c r="B53" s="382"/>
      <c r="C53" s="382"/>
      <c r="D53" s="382"/>
      <c r="E53" s="382"/>
      <c r="F53" s="382"/>
      <c r="G53" s="382"/>
      <c r="H53" s="382"/>
      <c r="I53" s="382"/>
      <c r="J53" s="383"/>
    </row>
    <row r="54" spans="1:11" s="327" customFormat="1" ht="12" customHeight="1">
      <c r="A54" s="367"/>
      <c r="B54" s="368"/>
      <c r="C54" s="368"/>
      <c r="D54" s="368"/>
      <c r="E54" s="368"/>
      <c r="F54" s="368"/>
      <c r="G54" s="368"/>
      <c r="H54" s="368"/>
      <c r="I54" s="368"/>
      <c r="J54" s="368"/>
      <c r="K54" s="368"/>
    </row>
    <row r="55" spans="1:11" ht="13.5" customHeight="1">
      <c r="A55" s="7" t="s">
        <v>14</v>
      </c>
      <c r="B55" s="22" t="str">
        <f>'PLANILHA ORÇAMENTÁRIA'!A26</f>
        <v>3.1</v>
      </c>
      <c r="C55" s="363" t="s">
        <v>16</v>
      </c>
      <c r="D55" s="364" t="str">
        <f>'PLANILHA ORÇAMENTÁRIA'!D26</f>
        <v>EXECUÇÃO DE PAVIMENTO INTERTRAVADO, ESPESSURA 6CM, FCK 35MPA, INCLUINDO FORNECIMENTO E TRANSPORTE DE TODOS OS MATERIAIS E COLCHÃO DE ASSENTAMENTO COM ESPESSURA 6CM</v>
      </c>
      <c r="E55" s="365"/>
      <c r="F55" s="365"/>
      <c r="G55" s="365"/>
      <c r="H55" s="365"/>
      <c r="I55" s="365"/>
      <c r="J55" s="366"/>
      <c r="K55" s="10" t="s">
        <v>98</v>
      </c>
    </row>
    <row r="56" spans="1:11" ht="13.5" customHeight="1">
      <c r="A56" s="7" t="s">
        <v>8</v>
      </c>
      <c r="B56" s="23" t="str">
        <f>'PLANILHA ORÇAMENTÁRIA'!B26</f>
        <v>ED-50417</v>
      </c>
      <c r="C56" s="356"/>
      <c r="D56" s="347"/>
      <c r="E56" s="348"/>
      <c r="F56" s="348"/>
      <c r="G56" s="348"/>
      <c r="H56" s="348"/>
      <c r="I56" s="348"/>
      <c r="J56" s="349"/>
    </row>
    <row r="57" spans="1:11" ht="12" customHeight="1">
      <c r="A57" s="327"/>
      <c r="B57" s="330"/>
      <c r="C57" s="11"/>
      <c r="D57" s="3" t="s">
        <v>224</v>
      </c>
      <c r="E57" s="3"/>
      <c r="F57" s="3"/>
      <c r="G57" s="3"/>
      <c r="H57" s="11"/>
      <c r="I57" s="3" t="s">
        <v>20</v>
      </c>
      <c r="J57" s="8" t="s">
        <v>12</v>
      </c>
    </row>
    <row r="58" spans="1:11" ht="22.9" customHeight="1">
      <c r="A58" s="331" t="s">
        <v>173</v>
      </c>
      <c r="B58" s="332"/>
      <c r="C58" s="11"/>
      <c r="D58" s="31">
        <v>660.47</v>
      </c>
      <c r="E58" s="5"/>
      <c r="F58" s="5"/>
      <c r="G58" s="5"/>
      <c r="H58" s="11"/>
      <c r="I58" s="4">
        <f>D58</f>
        <v>660.47</v>
      </c>
      <c r="J58" s="389" t="s">
        <v>52</v>
      </c>
      <c r="K58" s="12"/>
    </row>
    <row r="59" spans="1:11" ht="12" customHeight="1">
      <c r="A59" s="391" t="s">
        <v>13</v>
      </c>
      <c r="B59" s="392"/>
      <c r="C59" s="392"/>
      <c r="D59" s="392"/>
      <c r="E59" s="392"/>
      <c r="F59" s="392"/>
      <c r="G59" s="392"/>
      <c r="H59" s="393"/>
      <c r="I59" s="46">
        <f>ROUND((I58),2)</f>
        <v>660.47</v>
      </c>
      <c r="J59" s="390"/>
    </row>
    <row r="60" spans="1:11" s="327" customFormat="1" ht="12" customHeight="1">
      <c r="A60" s="367"/>
      <c r="B60" s="368"/>
      <c r="C60" s="368"/>
      <c r="D60" s="368"/>
      <c r="E60" s="368"/>
      <c r="F60" s="368"/>
      <c r="G60" s="368"/>
      <c r="H60" s="368"/>
      <c r="I60" s="368"/>
      <c r="J60" s="368"/>
      <c r="K60" s="368"/>
    </row>
    <row r="61" spans="1:11" ht="12" customHeight="1">
      <c r="A61" s="7" t="s">
        <v>14</v>
      </c>
      <c r="B61" s="22" t="str">
        <f>'PLANILHA ORÇAMENTÁRIA'!A27</f>
        <v>3.2</v>
      </c>
      <c r="C61" s="363" t="s">
        <v>16</v>
      </c>
      <c r="D61" s="364" t="str">
        <f>'PLANILHA ORÇAMENTÁRIA'!D27</f>
        <v>PISO PODOTÁTIL DE CONCRETO, ALERTA, APLICADO EM PISO (40X40CM) COM JUNTA SECA, COR VERMELHO/AMARELO, ASSENTAMENTO COM ARGAMASSA INDUSTRIALIZADA, INCLUSIVE FORNECIMENTO E INSTALAÇÃO</v>
      </c>
      <c r="E61" s="365"/>
      <c r="F61" s="365"/>
      <c r="G61" s="365"/>
      <c r="H61" s="365"/>
      <c r="I61" s="365"/>
      <c r="J61" s="366"/>
      <c r="K61" s="10" t="s">
        <v>98</v>
      </c>
    </row>
    <row r="62" spans="1:11" ht="12" customHeight="1">
      <c r="A62" s="7" t="s">
        <v>8</v>
      </c>
      <c r="B62" s="23" t="str">
        <f>'PLANILHA ORÇAMENTÁRIA'!B27</f>
        <v>ED-50586</v>
      </c>
      <c r="C62" s="356"/>
      <c r="D62" s="347"/>
      <c r="E62" s="348"/>
      <c r="F62" s="348"/>
      <c r="G62" s="348"/>
      <c r="H62" s="348"/>
      <c r="I62" s="348"/>
      <c r="J62" s="349"/>
    </row>
    <row r="63" spans="1:11" ht="12" customHeight="1">
      <c r="A63" s="398"/>
      <c r="B63" s="400"/>
      <c r="C63" s="11"/>
      <c r="D63" s="3" t="s">
        <v>101</v>
      </c>
      <c r="E63" s="3" t="s">
        <v>271</v>
      </c>
      <c r="F63" s="2"/>
      <c r="G63" s="2"/>
      <c r="H63" s="3"/>
      <c r="I63" s="29" t="s">
        <v>20</v>
      </c>
      <c r="J63" s="8" t="s">
        <v>12</v>
      </c>
    </row>
    <row r="64" spans="1:11" ht="24" customHeight="1">
      <c r="A64" s="409" t="s">
        <v>174</v>
      </c>
      <c r="B64" s="410"/>
      <c r="C64" s="49"/>
      <c r="D64" s="31">
        <v>16.600000000000001</v>
      </c>
      <c r="E64" s="5">
        <v>0.4</v>
      </c>
      <c r="F64" s="5"/>
      <c r="G64" s="5"/>
      <c r="H64" s="42"/>
      <c r="I64" s="4">
        <f>ROUND((D64*E64),2)</f>
        <v>6.64</v>
      </c>
      <c r="J64" s="51" t="s">
        <v>39</v>
      </c>
      <c r="K64" s="12"/>
    </row>
    <row r="65" spans="1:11" ht="12" customHeight="1">
      <c r="A65" s="333" t="s">
        <v>13</v>
      </c>
      <c r="B65" s="334"/>
      <c r="C65" s="392"/>
      <c r="D65" s="392"/>
      <c r="E65" s="392"/>
      <c r="F65" s="392"/>
      <c r="G65" s="392"/>
      <c r="H65" s="393"/>
      <c r="I65" s="46">
        <f>ROUND((I64),2)</f>
        <v>6.64</v>
      </c>
      <c r="J65" s="9"/>
    </row>
    <row r="66" spans="1:11" ht="12" customHeight="1">
      <c r="A66" s="398"/>
      <c r="B66" s="399"/>
      <c r="C66" s="399"/>
      <c r="D66" s="399"/>
      <c r="E66" s="399"/>
      <c r="F66" s="399"/>
      <c r="G66" s="399"/>
      <c r="H66" s="399"/>
      <c r="I66" s="399"/>
      <c r="J66" s="399"/>
    </row>
    <row r="67" spans="1:11" ht="13.5" customHeight="1">
      <c r="A67" s="7" t="s">
        <v>14</v>
      </c>
      <c r="B67" s="30" t="str">
        <f>'PLANILHA ORÇAMENTÁRIA'!A28</f>
        <v>3.3</v>
      </c>
      <c r="C67" s="363" t="s">
        <v>16</v>
      </c>
      <c r="D67" s="364" t="str">
        <f>'PLANILHA ORÇAMENTÁRIA'!D28</f>
        <v>PISO PODOTÁTIL DE CONCRETO, DIRECIONAL, APLICADO EM PISO (40X40CM) COM JUNTA SECA, COR VERMELHO/AMARELO, ASSENTAMENTO COM ARGAMASSA INDUSTRIALIZADA, INCLUSIVE FORNECIMENTO E INSTALAÇÃO</v>
      </c>
      <c r="E67" s="365"/>
      <c r="F67" s="365"/>
      <c r="G67" s="365"/>
      <c r="H67" s="365"/>
      <c r="I67" s="365"/>
      <c r="J67" s="366"/>
      <c r="K67" s="10" t="s">
        <v>98</v>
      </c>
    </row>
    <row r="68" spans="1:11" ht="13.5" customHeight="1">
      <c r="A68" s="7" t="s">
        <v>8</v>
      </c>
      <c r="B68" s="23" t="str">
        <f>'PLANILHA ORÇAMENTÁRIA'!B28</f>
        <v>ED-50587</v>
      </c>
      <c r="C68" s="356"/>
      <c r="D68" s="347"/>
      <c r="E68" s="348"/>
      <c r="F68" s="348"/>
      <c r="G68" s="348"/>
      <c r="H68" s="348"/>
      <c r="I68" s="348"/>
      <c r="J68" s="349"/>
    </row>
    <row r="69" spans="1:11" ht="12" customHeight="1">
      <c r="A69" s="327"/>
      <c r="B69" s="330"/>
      <c r="C69" s="35"/>
      <c r="D69" s="3" t="s">
        <v>101</v>
      </c>
      <c r="E69" s="3" t="s">
        <v>271</v>
      </c>
      <c r="F69" s="3"/>
      <c r="G69" s="3"/>
      <c r="H69" s="11"/>
      <c r="I69" s="3" t="s">
        <v>20</v>
      </c>
      <c r="J69" s="8" t="s">
        <v>12</v>
      </c>
    </row>
    <row r="70" spans="1:11" ht="26.45" customHeight="1">
      <c r="A70" s="402" t="s">
        <v>175</v>
      </c>
      <c r="B70" s="403"/>
      <c r="C70" s="36"/>
      <c r="D70" s="37">
        <v>169.69</v>
      </c>
      <c r="E70" s="5">
        <v>0.4</v>
      </c>
      <c r="F70" s="5"/>
      <c r="G70" s="5"/>
      <c r="H70" s="11"/>
      <c r="I70" s="4">
        <f>ROUND((D70*E70),2)</f>
        <v>67.88</v>
      </c>
      <c r="J70" s="9" t="s">
        <v>39</v>
      </c>
      <c r="K70" s="12"/>
    </row>
    <row r="71" spans="1:11" ht="12" customHeight="1">
      <c r="A71" s="391" t="s">
        <v>13</v>
      </c>
      <c r="B71" s="392"/>
      <c r="C71" s="334"/>
      <c r="D71" s="392"/>
      <c r="E71" s="392"/>
      <c r="F71" s="392"/>
      <c r="G71" s="392"/>
      <c r="H71" s="393"/>
      <c r="I71" s="46">
        <f>ROUND((I70),2)</f>
        <v>67.88</v>
      </c>
      <c r="J71" s="9"/>
    </row>
    <row r="72" spans="1:11" ht="12" customHeight="1">
      <c r="A72" s="7" t="s">
        <v>14</v>
      </c>
      <c r="B72" s="30" t="str">
        <f>'PLANILHA ORÇAMENTÁRIA'!A29</f>
        <v>3.4</v>
      </c>
      <c r="C72" s="363" t="s">
        <v>16</v>
      </c>
      <c r="D72" s="364" t="str">
        <f>'PLANILHA ORÇAMENTÁRIA'!D29</f>
        <v>RAMPA PARA ACESSO DE DEFICIENTE, EM CONCRETO SIMPLES FCK = 25 MPA, DESEMPENADA, COM PINTURA INDICATIVA, 02 DEMÃOS</v>
      </c>
      <c r="E72" s="365"/>
      <c r="F72" s="365"/>
      <c r="G72" s="365"/>
      <c r="H72" s="365"/>
      <c r="I72" s="365"/>
      <c r="J72" s="366"/>
      <c r="K72" s="10" t="s">
        <v>56</v>
      </c>
    </row>
    <row r="73" spans="1:11" ht="12" customHeight="1">
      <c r="A73" s="7" t="s">
        <v>8</v>
      </c>
      <c r="B73" s="23" t="str">
        <f>'PLANILHA ORÇAMENTÁRIA'!B29</f>
        <v>ED-51148</v>
      </c>
      <c r="C73" s="356"/>
      <c r="D73" s="347"/>
      <c r="E73" s="348"/>
      <c r="F73" s="348"/>
      <c r="G73" s="348"/>
      <c r="H73" s="348"/>
      <c r="I73" s="348"/>
      <c r="J73" s="349"/>
    </row>
    <row r="74" spans="1:11" ht="12" customHeight="1">
      <c r="A74" s="327"/>
      <c r="B74" s="330"/>
      <c r="C74" s="35"/>
      <c r="D74" s="3" t="s">
        <v>119</v>
      </c>
      <c r="E74" s="3"/>
      <c r="F74" s="3"/>
      <c r="G74" s="3"/>
      <c r="H74" s="11"/>
      <c r="I74" s="3" t="s">
        <v>99</v>
      </c>
      <c r="J74" s="8" t="s">
        <v>12</v>
      </c>
    </row>
    <row r="75" spans="1:11" ht="12" customHeight="1">
      <c r="A75" s="331"/>
      <c r="B75" s="373"/>
      <c r="C75" s="36"/>
      <c r="D75" s="218">
        <v>8</v>
      </c>
      <c r="E75" s="5"/>
      <c r="F75" s="5"/>
      <c r="G75" s="5"/>
      <c r="H75" s="11"/>
      <c r="I75" s="4">
        <f>ROUND((D75),2)</f>
        <v>8</v>
      </c>
      <c r="J75" s="9" t="s">
        <v>325</v>
      </c>
    </row>
    <row r="76" spans="1:11" ht="12" customHeight="1">
      <c r="A76" s="391" t="s">
        <v>13</v>
      </c>
      <c r="B76" s="392"/>
      <c r="C76" s="405"/>
      <c r="D76" s="392"/>
      <c r="E76" s="392"/>
      <c r="F76" s="392"/>
      <c r="G76" s="392"/>
      <c r="H76" s="393"/>
      <c r="I76" s="46">
        <f>ROUND((I75),2)</f>
        <v>8</v>
      </c>
      <c r="J76" s="9"/>
    </row>
    <row r="77" spans="1:11" ht="12" customHeight="1">
      <c r="A77" s="71"/>
      <c r="B77" s="70"/>
      <c r="C77" s="36"/>
      <c r="D77" s="131"/>
      <c r="E77" s="132"/>
      <c r="F77" s="132"/>
      <c r="G77" s="132"/>
      <c r="H77" s="70"/>
      <c r="I77" s="133"/>
      <c r="J77" s="72"/>
    </row>
    <row r="78" spans="1:11" ht="12" customHeight="1">
      <c r="A78" s="7" t="s">
        <v>14</v>
      </c>
      <c r="B78" s="22" t="str">
        <f>'PLANILHA ORÇAMENTÁRIA'!A30</f>
        <v>3.5</v>
      </c>
      <c r="C78" s="363" t="s">
        <v>16</v>
      </c>
      <c r="D78" s="364" t="str">
        <f>'PLANILHA ORÇAMENTÁRIA'!D30</f>
        <v>GUIA DE MEIO-FIO, EM CONCRETO COM FCK 20MPA, PRÉ-MOLDADA, MFC-01 PADRÃO DER-MG, DIMENSÕES (12X16,7X35)CM, EXCLUSIVE SARJETA, INCLUSIVE ESCAVAÇÃO, APILOAMENTO E TRANSPORTE COM RETIRADA DO MATERIAL ESCAVADO (EM CAÇAMBA)</v>
      </c>
      <c r="E78" s="365"/>
      <c r="F78" s="365"/>
      <c r="G78" s="365"/>
      <c r="H78" s="365"/>
      <c r="I78" s="365"/>
      <c r="J78" s="366"/>
      <c r="K78" s="10" t="s">
        <v>56</v>
      </c>
    </row>
    <row r="79" spans="1:11" ht="12" customHeight="1">
      <c r="A79" s="7" t="s">
        <v>8</v>
      </c>
      <c r="B79" s="23" t="str">
        <f>'PLANILHA ORÇAMENTÁRIA'!B30</f>
        <v>ED-51139</v>
      </c>
      <c r="C79" s="356"/>
      <c r="D79" s="347"/>
      <c r="E79" s="348"/>
      <c r="F79" s="348"/>
      <c r="G79" s="348"/>
      <c r="H79" s="348"/>
      <c r="I79" s="348"/>
      <c r="J79" s="349"/>
    </row>
    <row r="80" spans="1:11" ht="12" customHeight="1">
      <c r="A80" s="327"/>
      <c r="B80" s="330"/>
      <c r="C80" s="2"/>
      <c r="D80" s="3" t="s">
        <v>101</v>
      </c>
      <c r="E80" s="2"/>
      <c r="F80" s="2"/>
      <c r="G80" s="2"/>
      <c r="H80" s="2"/>
      <c r="I80" s="3" t="s">
        <v>48</v>
      </c>
      <c r="J80" s="8" t="s">
        <v>12</v>
      </c>
    </row>
    <row r="81" spans="1:11" ht="12" customHeight="1">
      <c r="A81" s="331" t="s">
        <v>222</v>
      </c>
      <c r="B81" s="332"/>
      <c r="C81" s="11"/>
      <c r="D81" s="31">
        <v>640.08000000000004</v>
      </c>
      <c r="E81" s="52"/>
      <c r="F81" s="4"/>
      <c r="G81" s="54"/>
      <c r="H81" s="11"/>
      <c r="I81" s="31">
        <f>ROUND((D81),2)</f>
        <v>640.08000000000004</v>
      </c>
      <c r="J81" s="51" t="s">
        <v>283</v>
      </c>
    </row>
    <row r="82" spans="1:11" ht="12" customHeight="1">
      <c r="A82" s="404" t="s">
        <v>13</v>
      </c>
      <c r="B82" s="405"/>
      <c r="C82" s="405"/>
      <c r="D82" s="405"/>
      <c r="E82" s="405"/>
      <c r="F82" s="405"/>
      <c r="G82" s="405"/>
      <c r="H82" s="405"/>
      <c r="I82" s="167">
        <f>ROUND((I81),2)</f>
        <v>640.08000000000004</v>
      </c>
      <c r="J82" s="163"/>
    </row>
    <row r="83" spans="1:11" ht="12" customHeight="1">
      <c r="A83" s="7" t="s">
        <v>14</v>
      </c>
      <c r="B83" s="22" t="str">
        <f>'PLANILHA ORÇAMENTÁRIA'!A31</f>
        <v>3.6</v>
      </c>
      <c r="C83" s="363" t="s">
        <v>16</v>
      </c>
      <c r="D83" s="364" t="str">
        <f>'PLANILHA ORÇAMENTÁRIA'!D31</f>
        <v>PASSEIOS DE CONCRETO E = 6 CM, FCK = 10 MPA, JUNTA SECA</v>
      </c>
      <c r="E83" s="365"/>
      <c r="F83" s="365"/>
      <c r="G83" s="365"/>
      <c r="H83" s="365"/>
      <c r="I83" s="365"/>
      <c r="J83" s="366"/>
    </row>
    <row r="84" spans="1:11" ht="12" customHeight="1">
      <c r="A84" s="7" t="s">
        <v>8</v>
      </c>
      <c r="B84" s="23" t="str">
        <f>'PLANILHA ORÇAMENTÁRIA'!B31</f>
        <v>RO-40234</v>
      </c>
      <c r="C84" s="356"/>
      <c r="D84" s="347"/>
      <c r="E84" s="348"/>
      <c r="F84" s="348"/>
      <c r="G84" s="348"/>
      <c r="H84" s="348"/>
      <c r="I84" s="348"/>
      <c r="J84" s="349"/>
      <c r="K84" s="10" t="s">
        <v>56</v>
      </c>
    </row>
    <row r="85" spans="1:11" ht="12" customHeight="1">
      <c r="A85" s="327"/>
      <c r="B85" s="330"/>
      <c r="C85" s="2"/>
      <c r="D85" s="3" t="s">
        <v>355</v>
      </c>
      <c r="E85" s="2" t="s">
        <v>356</v>
      </c>
      <c r="F85" s="2"/>
      <c r="G85" s="2"/>
      <c r="H85" s="2"/>
      <c r="I85" s="3" t="s">
        <v>48</v>
      </c>
      <c r="J85" s="8" t="s">
        <v>12</v>
      </c>
    </row>
    <row r="86" spans="1:11" ht="12" customHeight="1">
      <c r="A86" s="331" t="s">
        <v>222</v>
      </c>
      <c r="B86" s="332"/>
      <c r="C86" s="11"/>
      <c r="D86" s="31">
        <v>364.23</v>
      </c>
      <c r="E86" s="52">
        <v>0.06</v>
      </c>
      <c r="F86" s="4"/>
      <c r="G86" s="54"/>
      <c r="H86" s="11"/>
      <c r="I86" s="31">
        <f>ROUND((D86*E86),2)</f>
        <v>21.85</v>
      </c>
      <c r="J86" s="51" t="s">
        <v>283</v>
      </c>
    </row>
    <row r="87" spans="1:11" ht="12" customHeight="1">
      <c r="A87" s="404" t="s">
        <v>13</v>
      </c>
      <c r="B87" s="405"/>
      <c r="C87" s="405"/>
      <c r="D87" s="405"/>
      <c r="E87" s="405"/>
      <c r="F87" s="405"/>
      <c r="G87" s="405"/>
      <c r="H87" s="405"/>
      <c r="I87" s="167">
        <f>ROUND((I86),2)</f>
        <v>21.85</v>
      </c>
      <c r="J87" s="163"/>
    </row>
    <row r="88" spans="1:11" ht="24.75" customHeight="1">
      <c r="A88" s="7" t="s">
        <v>14</v>
      </c>
      <c r="B88" s="22" t="str">
        <f>'PLANILHA ORÇAMENTÁRIA'!A32</f>
        <v>3.7</v>
      </c>
      <c r="C88" s="363" t="s">
        <v>16</v>
      </c>
      <c r="D88" s="364" t="str">
        <f>'PLANILHA ORÇAMENTÁRIA'!D32</f>
        <v>REGULARIZAÇÃO E COMPACTAÇÃO DE TERRENO COM PLACA VIBRATÓRIA</v>
      </c>
      <c r="E88" s="365"/>
      <c r="F88" s="365"/>
      <c r="G88" s="365"/>
      <c r="H88" s="365"/>
      <c r="I88" s="365"/>
      <c r="J88" s="366"/>
      <c r="K88" s="10" t="s">
        <v>56</v>
      </c>
    </row>
    <row r="89" spans="1:11" ht="12" customHeight="1">
      <c r="A89" s="7" t="s">
        <v>8</v>
      </c>
      <c r="B89" s="23" t="str">
        <f>'PLANILHA ORÇAMENTÁRIA'!B32</f>
        <v>ED-51123</v>
      </c>
      <c r="C89" s="356"/>
      <c r="D89" s="347"/>
      <c r="E89" s="348"/>
      <c r="F89" s="348"/>
      <c r="G89" s="348"/>
      <c r="H89" s="348"/>
      <c r="I89" s="348"/>
      <c r="J89" s="349"/>
    </row>
    <row r="90" spans="1:11" ht="12" customHeight="1">
      <c r="A90" s="327"/>
      <c r="B90" s="330"/>
      <c r="C90" s="2"/>
      <c r="D90" s="3" t="s">
        <v>101</v>
      </c>
      <c r="E90" s="2"/>
      <c r="F90" s="2"/>
      <c r="G90" s="2"/>
      <c r="H90" s="2"/>
      <c r="I90" s="3" t="s">
        <v>48</v>
      </c>
      <c r="J90" s="8" t="s">
        <v>12</v>
      </c>
    </row>
    <row r="91" spans="1:11" ht="12" customHeight="1">
      <c r="A91" s="331" t="s">
        <v>222</v>
      </c>
      <c r="B91" s="332"/>
      <c r="C91" s="11"/>
      <c r="D91" s="31">
        <f>'PLANILHA ORÇAMENTÁRIA'!F32</f>
        <v>364.23</v>
      </c>
      <c r="E91" s="52"/>
      <c r="F91" s="4"/>
      <c r="G91" s="54"/>
      <c r="H91" s="11"/>
      <c r="I91" s="31">
        <f>ROUND((D91),2)</f>
        <v>364.23</v>
      </c>
      <c r="J91" s="51" t="s">
        <v>283</v>
      </c>
    </row>
    <row r="92" spans="1:11" ht="12" customHeight="1">
      <c r="A92" s="404" t="s">
        <v>13</v>
      </c>
      <c r="B92" s="405"/>
      <c r="C92" s="405"/>
      <c r="D92" s="405"/>
      <c r="E92" s="405"/>
      <c r="F92" s="405"/>
      <c r="G92" s="405"/>
      <c r="H92" s="405"/>
      <c r="I92" s="167">
        <f>ROUND((I91),2)</f>
        <v>364.23</v>
      </c>
      <c r="J92" s="163"/>
    </row>
    <row r="93" spans="1:11" ht="12" customHeight="1">
      <c r="A93" s="406"/>
      <c r="B93" s="407"/>
      <c r="C93" s="407"/>
      <c r="D93" s="407"/>
      <c r="E93" s="407"/>
      <c r="F93" s="407"/>
      <c r="G93" s="407"/>
      <c r="H93" s="407"/>
      <c r="I93" s="407"/>
      <c r="J93" s="408"/>
    </row>
    <row r="94" spans="1:11" ht="12" customHeight="1">
      <c r="A94" s="381" t="str">
        <f>'PLANILHA ORÇAMENTÁRIA'!D36</f>
        <v>URBANIZAÇÃO</v>
      </c>
      <c r="B94" s="382"/>
      <c r="C94" s="382"/>
      <c r="D94" s="382"/>
      <c r="E94" s="382"/>
      <c r="F94" s="382"/>
      <c r="G94" s="382"/>
      <c r="H94" s="382"/>
      <c r="I94" s="382"/>
      <c r="J94" s="383"/>
    </row>
    <row r="95" spans="1:11" ht="12" customHeight="1">
      <c r="A95" s="327"/>
      <c r="B95" s="328"/>
      <c r="C95" s="328"/>
      <c r="D95" s="328"/>
      <c r="E95" s="328"/>
      <c r="F95" s="328"/>
      <c r="G95" s="328"/>
      <c r="H95" s="328"/>
      <c r="I95" s="328"/>
      <c r="J95" s="329"/>
    </row>
    <row r="96" spans="1:11" ht="12" customHeight="1">
      <c r="A96" s="128" t="s">
        <v>14</v>
      </c>
      <c r="B96" s="129" t="str">
        <f>'PLANILHA ORÇAMENTÁRIA'!A37</f>
        <v>4.1</v>
      </c>
      <c r="C96" s="355" t="s">
        <v>16</v>
      </c>
      <c r="D96" s="344" t="str">
        <f>'PLANILHA ORÇAMENTÁRIA'!D37</f>
        <v>PLANTIO DE GRAMA SÃO CARLOS EM PLACAS, INCLUSIVE TERRA
VEGETAL E CONSERVAÇÃO POR TRINTA (30) DIAS</v>
      </c>
      <c r="E96" s="345"/>
      <c r="F96" s="345"/>
      <c r="G96" s="345"/>
      <c r="H96" s="345"/>
      <c r="I96" s="345"/>
      <c r="J96" s="346"/>
      <c r="K96" s="10" t="s">
        <v>56</v>
      </c>
    </row>
    <row r="97" spans="1:11" ht="12" customHeight="1">
      <c r="A97" s="7" t="s">
        <v>8</v>
      </c>
      <c r="B97" s="33" t="str">
        <f>'PLANILHA ORÇAMENTÁRIA'!B37</f>
        <v>ED-50436</v>
      </c>
      <c r="C97" s="356"/>
      <c r="D97" s="347"/>
      <c r="E97" s="348"/>
      <c r="F97" s="348"/>
      <c r="G97" s="348"/>
      <c r="H97" s="348"/>
      <c r="I97" s="348"/>
      <c r="J97" s="349"/>
    </row>
    <row r="98" spans="1:11" ht="12" customHeight="1">
      <c r="A98" s="327"/>
      <c r="B98" s="330"/>
      <c r="C98" s="2"/>
      <c r="D98" s="3" t="s">
        <v>270</v>
      </c>
      <c r="E98" s="2" t="s">
        <v>305</v>
      </c>
      <c r="F98" s="2"/>
      <c r="G98" s="2"/>
      <c r="H98" s="2"/>
      <c r="I98" s="3" t="s">
        <v>20</v>
      </c>
      <c r="J98" s="8" t="s">
        <v>12</v>
      </c>
    </row>
    <row r="99" spans="1:11" ht="15.6" customHeight="1">
      <c r="A99" s="331" t="s">
        <v>223</v>
      </c>
      <c r="B99" s="332"/>
      <c r="C99" s="11"/>
      <c r="D99" s="31">
        <v>680.42</v>
      </c>
      <c r="E99" s="31"/>
      <c r="F99" s="31"/>
      <c r="G99" s="31"/>
      <c r="H99" s="11"/>
      <c r="I99" s="4">
        <f>ROUND((D99),2)</f>
        <v>680.42</v>
      </c>
      <c r="J99" s="51" t="s">
        <v>325</v>
      </c>
    </row>
    <row r="100" spans="1:11" ht="12" customHeight="1">
      <c r="A100" s="391" t="s">
        <v>13</v>
      </c>
      <c r="B100" s="392"/>
      <c r="C100" s="392"/>
      <c r="D100" s="392"/>
      <c r="E100" s="392"/>
      <c r="F100" s="392"/>
      <c r="G100" s="392"/>
      <c r="H100" s="393"/>
      <c r="I100" s="46">
        <f>ROUND((I99),2)</f>
        <v>680.42</v>
      </c>
      <c r="J100" s="9"/>
    </row>
    <row r="101" spans="1:11" ht="13.5" customHeight="1">
      <c r="A101" s="327"/>
      <c r="B101" s="328"/>
      <c r="C101" s="328"/>
      <c r="D101" s="328"/>
      <c r="E101" s="328"/>
      <c r="F101" s="328"/>
      <c r="G101" s="328"/>
      <c r="H101" s="328"/>
      <c r="I101" s="328"/>
      <c r="J101" s="329"/>
    </row>
    <row r="102" spans="1:11" ht="13.5" customHeight="1">
      <c r="A102" s="164"/>
      <c r="B102" s="165"/>
      <c r="C102" s="166"/>
      <c r="D102" s="166"/>
      <c r="E102" s="166"/>
      <c r="F102" s="166"/>
      <c r="G102" s="166"/>
      <c r="H102" s="166"/>
      <c r="I102" s="166"/>
      <c r="J102" s="168"/>
    </row>
    <row r="103" spans="1:11" ht="13.5" customHeight="1">
      <c r="A103" s="7" t="s">
        <v>14</v>
      </c>
      <c r="B103" s="22" t="str">
        <f>'PLANILHA ORÇAMENTÁRIA'!A38</f>
        <v>4.2</v>
      </c>
      <c r="C103" s="363" t="s">
        <v>16</v>
      </c>
      <c r="D103" s="364" t="str">
        <f>'PLANILHA ORÇAMENTÁRIA'!D38</f>
        <v>TRANSPORTE DE MATERIAL DE QUALQUER NATUREZA EM CAMINHÃO 2 KM &lt; DMT &lt;= 5 KM (DENTRO DO PERÍMETRO URBANO)</v>
      </c>
      <c r="E103" s="365"/>
      <c r="F103" s="365"/>
      <c r="G103" s="365"/>
      <c r="H103" s="365"/>
      <c r="I103" s="365"/>
      <c r="J103" s="366"/>
      <c r="K103" s="10" t="s">
        <v>56</v>
      </c>
    </row>
    <row r="104" spans="1:11" ht="13.5" customHeight="1">
      <c r="A104" s="7" t="s">
        <v>8</v>
      </c>
      <c r="B104" s="33" t="str">
        <f>'PLANILHA ORÇAMENTÁRIA'!B38</f>
        <v>ED-51129</v>
      </c>
      <c r="C104" s="356"/>
      <c r="D104" s="347"/>
      <c r="E104" s="348"/>
      <c r="F104" s="348"/>
      <c r="G104" s="348"/>
      <c r="H104" s="348"/>
      <c r="I104" s="348"/>
      <c r="J104" s="349"/>
    </row>
    <row r="105" spans="1:11" ht="13.5" customHeight="1">
      <c r="A105" s="327"/>
      <c r="B105" s="330"/>
      <c r="C105" s="2"/>
      <c r="D105" s="233" t="str">
        <f>'PLANILHA ORÇAMENTÁRIA'!E38</f>
        <v>M3xKM</v>
      </c>
      <c r="E105" s="2"/>
      <c r="F105" s="2"/>
      <c r="G105" s="2"/>
      <c r="H105" s="2"/>
      <c r="I105" s="233" t="str">
        <f>D105</f>
        <v>M3xKM</v>
      </c>
      <c r="J105" s="8" t="s">
        <v>12</v>
      </c>
    </row>
    <row r="106" spans="1:11" ht="13.5" customHeight="1">
      <c r="A106" s="331" t="s">
        <v>225</v>
      </c>
      <c r="B106" s="332"/>
      <c r="C106" s="11"/>
      <c r="D106" s="31">
        <f>'PLANILHA ORÇAMENTÁRIA'!F38</f>
        <v>20.41</v>
      </c>
      <c r="E106" s="31"/>
      <c r="F106" s="31"/>
      <c r="G106" s="31"/>
      <c r="H106" s="11"/>
      <c r="I106" s="4">
        <f>ROUND((D106),2)</f>
        <v>20.41</v>
      </c>
      <c r="J106" s="51" t="s">
        <v>53</v>
      </c>
    </row>
    <row r="107" spans="1:11" ht="13.5" customHeight="1">
      <c r="A107" s="386" t="s">
        <v>13</v>
      </c>
      <c r="B107" s="387"/>
      <c r="C107" s="387"/>
      <c r="D107" s="387"/>
      <c r="E107" s="387"/>
      <c r="F107" s="387"/>
      <c r="G107" s="387"/>
      <c r="H107" s="388"/>
      <c r="I107" s="126">
        <f>ROUND((I106),2)</f>
        <v>20.41</v>
      </c>
      <c r="J107" s="127"/>
    </row>
    <row r="108" spans="1:11" ht="13.5" customHeight="1">
      <c r="A108" s="7" t="s">
        <v>14</v>
      </c>
      <c r="B108" s="30" t="str">
        <f>'PLANILHA ORÇAMENTÁRIA'!A39</f>
        <v>4.3</v>
      </c>
      <c r="C108" s="363" t="s">
        <v>16</v>
      </c>
      <c r="D108" s="364" t="str">
        <f>'PLANILHA ORÇAMENTÁRIA'!D39</f>
        <v>BANCO EM ESTRUTURA MISTA COM FERRAGEM E MADEIRA COM 8 RÉGUAS DIMENSÃO DE 1,5 METROS DE LARGURA</v>
      </c>
      <c r="E108" s="365"/>
      <c r="F108" s="365"/>
      <c r="G108" s="365"/>
      <c r="H108" s="365"/>
      <c r="I108" s="365"/>
      <c r="J108" s="366"/>
      <c r="K108" s="10" t="s">
        <v>56</v>
      </c>
    </row>
    <row r="109" spans="1:11" ht="13.5" customHeight="1">
      <c r="A109" s="7" t="s">
        <v>8</v>
      </c>
      <c r="B109" s="23" t="str">
        <f>'PLANILHA ORÇAMENTÁRIA'!B39</f>
        <v>COTAÇÃO 02</v>
      </c>
      <c r="C109" s="356"/>
      <c r="D109" s="347"/>
      <c r="E109" s="348"/>
      <c r="F109" s="348"/>
      <c r="G109" s="348"/>
      <c r="H109" s="348"/>
      <c r="I109" s="348"/>
      <c r="J109" s="349"/>
    </row>
    <row r="110" spans="1:11" ht="13.5" customHeight="1">
      <c r="A110" s="327"/>
      <c r="B110" s="330"/>
      <c r="C110" s="11"/>
      <c r="D110" s="2" t="s">
        <v>21</v>
      </c>
      <c r="E110" s="3"/>
      <c r="F110" s="3"/>
      <c r="G110" s="3"/>
      <c r="H110" s="11"/>
      <c r="I110" s="3" t="s">
        <v>49</v>
      </c>
      <c r="J110" s="8" t="s">
        <v>12</v>
      </c>
    </row>
    <row r="111" spans="1:11" ht="13.5" customHeight="1">
      <c r="A111" s="331" t="s">
        <v>226</v>
      </c>
      <c r="B111" s="332"/>
      <c r="C111" s="11"/>
      <c r="D111" s="31">
        <f>'PLANILHA ORÇAMENTÁRIA'!F39</f>
        <v>32</v>
      </c>
      <c r="E111" s="5"/>
      <c r="F111" s="5"/>
      <c r="G111" s="5"/>
      <c r="H111" s="11"/>
      <c r="I111" s="4">
        <f>D111</f>
        <v>32</v>
      </c>
      <c r="J111" s="389" t="s">
        <v>325</v>
      </c>
    </row>
    <row r="112" spans="1:11" ht="13.5" customHeight="1">
      <c r="A112" s="391" t="s">
        <v>13</v>
      </c>
      <c r="B112" s="392"/>
      <c r="C112" s="392"/>
      <c r="D112" s="392"/>
      <c r="E112" s="392"/>
      <c r="F112" s="392"/>
      <c r="G112" s="392"/>
      <c r="H112" s="393"/>
      <c r="I112" s="46">
        <f>I111</f>
        <v>32</v>
      </c>
      <c r="J112" s="390"/>
    </row>
    <row r="113" spans="1:11" s="327" customFormat="1" ht="12" customHeight="1">
      <c r="A113" s="367"/>
      <c r="B113" s="368"/>
      <c r="C113" s="368"/>
      <c r="D113" s="368"/>
      <c r="E113" s="368"/>
      <c r="F113" s="368"/>
      <c r="G113" s="368"/>
      <c r="H113" s="368"/>
      <c r="I113" s="368"/>
      <c r="J113" s="368"/>
      <c r="K113" s="368"/>
    </row>
    <row r="114" spans="1:11" ht="13.5" customHeight="1">
      <c r="A114" s="7" t="s">
        <v>14</v>
      </c>
      <c r="B114" s="30" t="str">
        <f>'PLANILHA ORÇAMENTÁRIA'!A45</f>
        <v>5.1</v>
      </c>
      <c r="C114" s="363" t="s">
        <v>16</v>
      </c>
      <c r="D114" s="364" t="str">
        <f>'PLANILHA ORÇAMENTÁRIA'!D45</f>
        <v>POSTE DECORATIVO PARA 2 LUMINARIA</v>
      </c>
      <c r="E114" s="365"/>
      <c r="F114" s="365"/>
      <c r="G114" s="365"/>
      <c r="H114" s="365"/>
      <c r="I114" s="365"/>
      <c r="J114" s="366"/>
      <c r="K114" s="10" t="s">
        <v>98</v>
      </c>
    </row>
    <row r="115" spans="1:11" ht="13.5" customHeight="1">
      <c r="A115" s="7" t="s">
        <v>8</v>
      </c>
      <c r="B115" s="23" t="str">
        <f>'PLANILHA ORÇAMENTÁRIA'!B45</f>
        <v>ED-49497</v>
      </c>
      <c r="C115" s="356"/>
      <c r="D115" s="347"/>
      <c r="E115" s="348"/>
      <c r="F115" s="348"/>
      <c r="G115" s="348"/>
      <c r="H115" s="348"/>
      <c r="I115" s="348"/>
      <c r="J115" s="349"/>
    </row>
    <row r="116" spans="1:11" ht="12" customHeight="1">
      <c r="A116" s="327"/>
      <c r="B116" s="330"/>
      <c r="C116" s="11"/>
      <c r="D116" s="2" t="s">
        <v>21</v>
      </c>
      <c r="E116" s="3"/>
      <c r="F116" s="3"/>
      <c r="G116" s="3"/>
      <c r="H116" s="11"/>
      <c r="I116" s="3" t="s">
        <v>49</v>
      </c>
      <c r="J116" s="8" t="s">
        <v>12</v>
      </c>
    </row>
    <row r="117" spans="1:11" ht="22.9" customHeight="1">
      <c r="A117" s="331" t="s">
        <v>226</v>
      </c>
      <c r="B117" s="332"/>
      <c r="C117" s="11"/>
      <c r="D117" s="31">
        <f>'PLANILHA ORÇAMENTÁRIA'!F45</f>
        <v>12</v>
      </c>
      <c r="E117" s="5"/>
      <c r="F117" s="5"/>
      <c r="G117" s="5"/>
      <c r="H117" s="11"/>
      <c r="I117" s="4">
        <f>D117</f>
        <v>12</v>
      </c>
      <c r="J117" s="389" t="s">
        <v>58</v>
      </c>
      <c r="K117" s="12"/>
    </row>
    <row r="118" spans="1:11" ht="12" customHeight="1">
      <c r="A118" s="391" t="s">
        <v>13</v>
      </c>
      <c r="B118" s="392"/>
      <c r="C118" s="392"/>
      <c r="D118" s="392"/>
      <c r="E118" s="392"/>
      <c r="F118" s="392"/>
      <c r="G118" s="392"/>
      <c r="H118" s="393"/>
      <c r="I118" s="46">
        <f>I117</f>
        <v>12</v>
      </c>
      <c r="J118" s="390"/>
    </row>
    <row r="119" spans="1:11" s="327" customFormat="1" ht="12" customHeight="1">
      <c r="A119" s="367"/>
      <c r="B119" s="368"/>
      <c r="C119" s="368"/>
      <c r="D119" s="368"/>
      <c r="E119" s="368"/>
      <c r="F119" s="368"/>
      <c r="G119" s="368"/>
      <c r="H119" s="368"/>
      <c r="I119" s="368"/>
      <c r="J119" s="368"/>
      <c r="K119" s="368"/>
    </row>
    <row r="120" spans="1:11" ht="13.5" customHeight="1">
      <c r="A120" s="7" t="s">
        <v>14</v>
      </c>
      <c r="B120" s="30" t="str">
        <f>'PLANILHA ORÇAMENTÁRIA'!A46</f>
        <v>5.2</v>
      </c>
      <c r="C120" s="363" t="s">
        <v>16</v>
      </c>
      <c r="D120" s="364" t="s">
        <v>153</v>
      </c>
      <c r="E120" s="365"/>
      <c r="F120" s="365"/>
      <c r="G120" s="365"/>
      <c r="H120" s="365"/>
      <c r="I120" s="365"/>
      <c r="J120" s="366"/>
      <c r="K120" s="10" t="s">
        <v>98</v>
      </c>
    </row>
    <row r="121" spans="1:11" ht="13.5" customHeight="1">
      <c r="A121" s="7" t="s">
        <v>8</v>
      </c>
      <c r="B121" s="23" t="s">
        <v>152</v>
      </c>
      <c r="C121" s="356"/>
      <c r="D121" s="347"/>
      <c r="E121" s="348"/>
      <c r="F121" s="348"/>
      <c r="G121" s="348"/>
      <c r="H121" s="348"/>
      <c r="I121" s="348"/>
      <c r="J121" s="349"/>
    </row>
    <row r="122" spans="1:11" ht="12" customHeight="1">
      <c r="A122" s="327"/>
      <c r="B122" s="330"/>
      <c r="C122" s="11"/>
      <c r="D122" s="2" t="s">
        <v>21</v>
      </c>
      <c r="E122" s="3"/>
      <c r="F122" s="3"/>
      <c r="G122" s="3"/>
      <c r="H122" s="11"/>
      <c r="I122" s="3" t="s">
        <v>49</v>
      </c>
      <c r="J122" s="8" t="s">
        <v>12</v>
      </c>
    </row>
    <row r="123" spans="1:11" ht="22.9" customHeight="1">
      <c r="A123" s="331" t="s">
        <v>227</v>
      </c>
      <c r="B123" s="332"/>
      <c r="C123" s="11"/>
      <c r="D123" s="31">
        <v>1</v>
      </c>
      <c r="E123" s="5"/>
      <c r="F123" s="5"/>
      <c r="G123" s="5"/>
      <c r="H123" s="11"/>
      <c r="I123" s="4">
        <v>1</v>
      </c>
      <c r="J123" s="389" t="s">
        <v>58</v>
      </c>
      <c r="K123" s="12"/>
    </row>
    <row r="124" spans="1:11" ht="12" customHeight="1">
      <c r="A124" s="391" t="s">
        <v>13</v>
      </c>
      <c r="B124" s="392"/>
      <c r="C124" s="392"/>
      <c r="D124" s="392"/>
      <c r="E124" s="392"/>
      <c r="F124" s="392"/>
      <c r="G124" s="392"/>
      <c r="H124" s="393"/>
      <c r="I124" s="46">
        <v>1</v>
      </c>
      <c r="J124" s="390"/>
    </row>
    <row r="125" spans="1:11" s="327" customFormat="1" ht="12" customHeight="1">
      <c r="A125" s="367"/>
      <c r="B125" s="368"/>
      <c r="C125" s="368"/>
      <c r="D125" s="368"/>
      <c r="E125" s="368"/>
      <c r="F125" s="368"/>
      <c r="G125" s="368"/>
      <c r="H125" s="368"/>
      <c r="I125" s="368"/>
      <c r="J125" s="368"/>
      <c r="K125" s="368"/>
    </row>
    <row r="126" spans="1:11" ht="13.5" customHeight="1">
      <c r="A126" s="7" t="s">
        <v>14</v>
      </c>
      <c r="B126" s="22" t="str">
        <f>'PLANILHA ORÇAMENTÁRIA'!A47</f>
        <v>5.3</v>
      </c>
      <c r="C126" s="363" t="s">
        <v>16</v>
      </c>
      <c r="D126" s="364" t="s">
        <v>129</v>
      </c>
      <c r="E126" s="365"/>
      <c r="F126" s="365"/>
      <c r="G126" s="365"/>
      <c r="H126" s="365"/>
      <c r="I126" s="365"/>
      <c r="J126" s="366"/>
      <c r="K126" s="10" t="s">
        <v>98</v>
      </c>
    </row>
    <row r="127" spans="1:11" ht="13.5" customHeight="1">
      <c r="A127" s="7" t="s">
        <v>8</v>
      </c>
      <c r="B127" s="23" t="s">
        <v>154</v>
      </c>
      <c r="C127" s="356"/>
      <c r="D127" s="347"/>
      <c r="E127" s="348"/>
      <c r="F127" s="348"/>
      <c r="G127" s="348"/>
      <c r="H127" s="348"/>
      <c r="I127" s="348"/>
      <c r="J127" s="349"/>
    </row>
    <row r="128" spans="1:11" ht="12" customHeight="1">
      <c r="A128" s="327"/>
      <c r="B128" s="330"/>
      <c r="C128" s="11"/>
      <c r="D128" s="2" t="s">
        <v>21</v>
      </c>
      <c r="E128" s="3"/>
      <c r="F128" s="3"/>
      <c r="G128" s="3"/>
      <c r="H128" s="11"/>
      <c r="I128" s="3" t="s">
        <v>49</v>
      </c>
      <c r="J128" s="8" t="s">
        <v>12</v>
      </c>
    </row>
    <row r="129" spans="1:11" ht="22.9" customHeight="1">
      <c r="A129" s="331" t="s">
        <v>228</v>
      </c>
      <c r="B129" s="332"/>
      <c r="C129" s="11"/>
      <c r="D129" s="31">
        <v>1</v>
      </c>
      <c r="E129" s="5"/>
      <c r="F129" s="5"/>
      <c r="G129" s="5"/>
      <c r="H129" s="11"/>
      <c r="I129" s="4">
        <v>1</v>
      </c>
      <c r="J129" s="401" t="s">
        <v>58</v>
      </c>
      <c r="K129" s="12"/>
    </row>
    <row r="130" spans="1:11" ht="12" customHeight="1">
      <c r="A130" s="391" t="s">
        <v>13</v>
      </c>
      <c r="B130" s="392"/>
      <c r="C130" s="392"/>
      <c r="D130" s="392"/>
      <c r="E130" s="392"/>
      <c r="F130" s="392"/>
      <c r="G130" s="392"/>
      <c r="H130" s="393"/>
      <c r="I130" s="46">
        <v>1</v>
      </c>
      <c r="J130" s="390"/>
    </row>
    <row r="131" spans="1:11" ht="12" customHeight="1">
      <c r="A131" s="64"/>
      <c r="B131" s="27"/>
      <c r="C131" s="27"/>
      <c r="D131" s="27"/>
      <c r="E131" s="27"/>
      <c r="F131" s="27"/>
      <c r="G131" s="27"/>
      <c r="H131" s="27"/>
      <c r="I131" s="65"/>
      <c r="J131" s="45"/>
    </row>
    <row r="132" spans="1:11" ht="12" customHeight="1">
      <c r="A132" s="7" t="s">
        <v>14</v>
      </c>
      <c r="B132" s="22" t="str">
        <f>'PLANILHA ORÇAMENTÁRIA'!A48</f>
        <v>5.4</v>
      </c>
      <c r="C132" s="363" t="s">
        <v>16</v>
      </c>
      <c r="D132" s="364" t="s">
        <v>217</v>
      </c>
      <c r="E132" s="365"/>
      <c r="F132" s="365"/>
      <c r="G132" s="365"/>
      <c r="H132" s="365"/>
      <c r="I132" s="365"/>
      <c r="J132" s="366"/>
    </row>
    <row r="133" spans="1:11">
      <c r="A133" s="7" t="s">
        <v>8</v>
      </c>
      <c r="B133" s="23" t="s">
        <v>60</v>
      </c>
      <c r="C133" s="356"/>
      <c r="D133" s="347"/>
      <c r="E133" s="348"/>
      <c r="F133" s="348"/>
      <c r="G133" s="348"/>
      <c r="H133" s="348"/>
      <c r="I133" s="348"/>
      <c r="J133" s="349"/>
      <c r="K133" s="10" t="s">
        <v>98</v>
      </c>
    </row>
    <row r="134" spans="1:11" ht="12" customHeight="1">
      <c r="A134" s="327"/>
      <c r="B134" s="330"/>
      <c r="C134" s="11"/>
      <c r="D134" s="2" t="s">
        <v>21</v>
      </c>
      <c r="E134" s="3"/>
      <c r="F134" s="3"/>
      <c r="G134" s="3"/>
      <c r="H134" s="11"/>
      <c r="I134" s="3" t="s">
        <v>49</v>
      </c>
      <c r="J134" s="8" t="s">
        <v>12</v>
      </c>
    </row>
    <row r="135" spans="1:11" ht="12" customHeight="1">
      <c r="A135" s="331" t="s">
        <v>229</v>
      </c>
      <c r="B135" s="332"/>
      <c r="C135" s="11"/>
      <c r="D135" s="31">
        <v>3</v>
      </c>
      <c r="E135" s="5"/>
      <c r="F135" s="5"/>
      <c r="G135" s="5"/>
      <c r="H135" s="11"/>
      <c r="I135" s="4">
        <f>D135</f>
        <v>3</v>
      </c>
      <c r="J135" s="401" t="s">
        <v>58</v>
      </c>
    </row>
    <row r="136" spans="1:11" ht="12" customHeight="1">
      <c r="A136" s="391" t="s">
        <v>13</v>
      </c>
      <c r="B136" s="392"/>
      <c r="C136" s="392"/>
      <c r="D136" s="392"/>
      <c r="E136" s="392"/>
      <c r="F136" s="392"/>
      <c r="G136" s="392"/>
      <c r="H136" s="393"/>
      <c r="I136" s="46">
        <v>3</v>
      </c>
      <c r="J136" s="390"/>
    </row>
    <row r="137" spans="1:11" s="327" customFormat="1" ht="12" customHeight="1">
      <c r="A137" s="367"/>
      <c r="B137" s="368"/>
      <c r="C137" s="368"/>
      <c r="D137" s="368"/>
      <c r="E137" s="368"/>
      <c r="F137" s="368"/>
      <c r="G137" s="368"/>
      <c r="H137" s="368"/>
      <c r="I137" s="368"/>
      <c r="J137" s="368"/>
      <c r="K137" s="368"/>
    </row>
    <row r="138" spans="1:11" ht="13.5" customHeight="1">
      <c r="A138" s="7" t="s">
        <v>14</v>
      </c>
      <c r="B138" s="22" t="str">
        <f>'PLANILHA ORÇAMENTÁRIA'!A49</f>
        <v>5.5</v>
      </c>
      <c r="C138" s="363" t="s">
        <v>16</v>
      </c>
      <c r="D138" s="364" t="s">
        <v>156</v>
      </c>
      <c r="E138" s="365"/>
      <c r="F138" s="365"/>
      <c r="G138" s="365"/>
      <c r="H138" s="365"/>
      <c r="I138" s="365"/>
      <c r="J138" s="366"/>
      <c r="K138" s="10" t="s">
        <v>98</v>
      </c>
    </row>
    <row r="139" spans="1:11" ht="13.5" customHeight="1">
      <c r="A139" s="7" t="s">
        <v>8</v>
      </c>
      <c r="B139" s="23" t="s">
        <v>155</v>
      </c>
      <c r="C139" s="356"/>
      <c r="D139" s="347"/>
      <c r="E139" s="348"/>
      <c r="F139" s="348"/>
      <c r="G139" s="348"/>
      <c r="H139" s="348"/>
      <c r="I139" s="348"/>
      <c r="J139" s="349"/>
    </row>
    <row r="140" spans="1:11" ht="12" customHeight="1">
      <c r="A140" s="327"/>
      <c r="B140" s="330"/>
      <c r="C140" s="11"/>
      <c r="D140" s="2" t="s">
        <v>21</v>
      </c>
      <c r="E140" s="3"/>
      <c r="F140" s="3"/>
      <c r="G140" s="3"/>
      <c r="H140" s="11"/>
      <c r="I140" s="3" t="s">
        <v>49</v>
      </c>
      <c r="J140" s="8" t="s">
        <v>12</v>
      </c>
    </row>
    <row r="141" spans="1:11" ht="22.9" customHeight="1">
      <c r="A141" s="331" t="s">
        <v>230</v>
      </c>
      <c r="B141" s="332"/>
      <c r="C141" s="11"/>
      <c r="D141" s="31">
        <v>13</v>
      </c>
      <c r="E141" s="5"/>
      <c r="F141" s="5"/>
      <c r="G141" s="5"/>
      <c r="H141" s="11"/>
      <c r="I141" s="4">
        <f>D141</f>
        <v>13</v>
      </c>
      <c r="J141" s="401" t="s">
        <v>58</v>
      </c>
      <c r="K141" s="12"/>
    </row>
    <row r="142" spans="1:11" ht="12" customHeight="1">
      <c r="A142" s="391" t="s">
        <v>13</v>
      </c>
      <c r="B142" s="392"/>
      <c r="C142" s="392"/>
      <c r="D142" s="392"/>
      <c r="E142" s="392"/>
      <c r="F142" s="392"/>
      <c r="G142" s="392"/>
      <c r="H142" s="393"/>
      <c r="I142" s="46">
        <v>13</v>
      </c>
      <c r="J142" s="390"/>
    </row>
    <row r="143" spans="1:11" s="327" customFormat="1" ht="12" customHeight="1">
      <c r="A143" s="367"/>
      <c r="B143" s="368"/>
      <c r="C143" s="368"/>
      <c r="D143" s="368"/>
      <c r="E143" s="368"/>
      <c r="F143" s="368"/>
      <c r="G143" s="368"/>
      <c r="H143" s="368"/>
      <c r="I143" s="368"/>
      <c r="J143" s="368"/>
      <c r="K143" s="368"/>
    </row>
    <row r="144" spans="1:11" ht="13.5" customHeight="1">
      <c r="A144" s="7" t="s">
        <v>14</v>
      </c>
      <c r="B144" s="22" t="str">
        <f>'PLANILHA ORÇAMENTÁRIA'!A50</f>
        <v>5.6</v>
      </c>
      <c r="C144" s="363" t="s">
        <v>16</v>
      </c>
      <c r="D144" s="364" t="s">
        <v>158</v>
      </c>
      <c r="E144" s="365"/>
      <c r="F144" s="365"/>
      <c r="G144" s="365"/>
      <c r="H144" s="365"/>
      <c r="I144" s="365"/>
      <c r="J144" s="366"/>
    </row>
    <row r="145" spans="1:11" ht="21.75" customHeight="1">
      <c r="A145" s="7" t="s">
        <v>8</v>
      </c>
      <c r="B145" s="23" t="s">
        <v>157</v>
      </c>
      <c r="C145" s="356"/>
      <c r="D145" s="347"/>
      <c r="E145" s="348"/>
      <c r="F145" s="348"/>
      <c r="G145" s="348"/>
      <c r="H145" s="348"/>
      <c r="I145" s="348"/>
      <c r="J145" s="349"/>
      <c r="K145" s="10" t="s">
        <v>98</v>
      </c>
    </row>
    <row r="146" spans="1:11" ht="12" customHeight="1">
      <c r="A146" s="327"/>
      <c r="B146" s="330"/>
      <c r="C146" s="11"/>
      <c r="D146" s="2" t="s">
        <v>21</v>
      </c>
      <c r="E146" s="3"/>
      <c r="F146" s="3"/>
      <c r="G146" s="3"/>
      <c r="H146" s="11"/>
      <c r="I146" s="3" t="s">
        <v>49</v>
      </c>
      <c r="J146" s="8" t="s">
        <v>12</v>
      </c>
    </row>
    <row r="147" spans="1:11" ht="22.9" customHeight="1">
      <c r="A147" s="331" t="s">
        <v>231</v>
      </c>
      <c r="B147" s="332"/>
      <c r="C147" s="11"/>
      <c r="D147" s="31">
        <v>1</v>
      </c>
      <c r="E147" s="5"/>
      <c r="F147" s="5"/>
      <c r="G147" s="5"/>
      <c r="H147" s="11"/>
      <c r="I147" s="4">
        <v>1</v>
      </c>
      <c r="J147" s="401" t="s">
        <v>58</v>
      </c>
      <c r="K147" s="12"/>
    </row>
    <row r="148" spans="1:11" ht="12" customHeight="1">
      <c r="A148" s="391" t="s">
        <v>13</v>
      </c>
      <c r="B148" s="392"/>
      <c r="C148" s="392"/>
      <c r="D148" s="392"/>
      <c r="E148" s="392"/>
      <c r="F148" s="392"/>
      <c r="G148" s="392"/>
      <c r="H148" s="393"/>
      <c r="I148" s="46">
        <v>1</v>
      </c>
      <c r="J148" s="390"/>
    </row>
    <row r="149" spans="1:11" s="327" customFormat="1" ht="12" customHeight="1">
      <c r="A149" s="367"/>
      <c r="B149" s="368"/>
      <c r="C149" s="368"/>
      <c r="D149" s="368"/>
      <c r="E149" s="368"/>
      <c r="F149" s="368"/>
      <c r="G149" s="368"/>
      <c r="H149" s="368"/>
      <c r="I149" s="368"/>
      <c r="J149" s="368"/>
      <c r="K149" s="368"/>
    </row>
    <row r="150" spans="1:11" ht="13.5" customHeight="1">
      <c r="A150" s="7" t="s">
        <v>14</v>
      </c>
      <c r="B150" s="22" t="str">
        <f>'PLANILHA ORÇAMENTÁRIA'!A51</f>
        <v>5.7</v>
      </c>
      <c r="C150" s="363" t="s">
        <v>16</v>
      </c>
      <c r="D150" s="364" t="s">
        <v>160</v>
      </c>
      <c r="E150" s="365"/>
      <c r="F150" s="365"/>
      <c r="G150" s="365"/>
      <c r="H150" s="365"/>
      <c r="I150" s="365"/>
      <c r="J150" s="366"/>
      <c r="K150" s="10" t="s">
        <v>98</v>
      </c>
    </row>
    <row r="151" spans="1:11" ht="13.5" customHeight="1">
      <c r="A151" s="7" t="s">
        <v>8</v>
      </c>
      <c r="B151" s="23" t="s">
        <v>159</v>
      </c>
      <c r="C151" s="356"/>
      <c r="D151" s="347"/>
      <c r="E151" s="348"/>
      <c r="F151" s="348"/>
      <c r="G151" s="348"/>
      <c r="H151" s="348"/>
      <c r="I151" s="348"/>
      <c r="J151" s="349"/>
    </row>
    <row r="152" spans="1:11" ht="12" customHeight="1">
      <c r="A152" s="327"/>
      <c r="B152" s="330"/>
      <c r="C152" s="11"/>
      <c r="D152" s="2" t="s">
        <v>21</v>
      </c>
      <c r="E152" s="3"/>
      <c r="F152" s="3"/>
      <c r="G152" s="3"/>
      <c r="H152" s="11"/>
      <c r="I152" s="3" t="s">
        <v>49</v>
      </c>
      <c r="J152" s="8" t="s">
        <v>12</v>
      </c>
    </row>
    <row r="153" spans="1:11" ht="22.9" customHeight="1">
      <c r="A153" s="331" t="s">
        <v>232</v>
      </c>
      <c r="B153" s="332"/>
      <c r="C153" s="11"/>
      <c r="D153" s="31">
        <v>1</v>
      </c>
      <c r="E153" s="5"/>
      <c r="F153" s="5"/>
      <c r="G153" s="5"/>
      <c r="H153" s="11"/>
      <c r="I153" s="4">
        <v>1</v>
      </c>
      <c r="J153" s="401" t="s">
        <v>58</v>
      </c>
      <c r="K153" s="12"/>
    </row>
    <row r="154" spans="1:11" ht="12" customHeight="1">
      <c r="A154" s="391" t="s">
        <v>13</v>
      </c>
      <c r="B154" s="392"/>
      <c r="C154" s="392"/>
      <c r="D154" s="392"/>
      <c r="E154" s="392"/>
      <c r="F154" s="392"/>
      <c r="G154" s="392"/>
      <c r="H154" s="393"/>
      <c r="I154" s="46">
        <v>1</v>
      </c>
      <c r="J154" s="390"/>
    </row>
    <row r="155" spans="1:11" s="327" customFormat="1" ht="12" customHeight="1">
      <c r="A155" s="367"/>
      <c r="B155" s="368"/>
      <c r="C155" s="368"/>
      <c r="D155" s="368"/>
      <c r="E155" s="368"/>
      <c r="F155" s="368"/>
      <c r="G155" s="368"/>
      <c r="H155" s="368"/>
      <c r="I155" s="368"/>
      <c r="J155" s="368"/>
      <c r="K155" s="368"/>
    </row>
    <row r="156" spans="1:11" ht="12" customHeight="1">
      <c r="A156" s="7" t="s">
        <v>14</v>
      </c>
      <c r="B156" s="22" t="str">
        <f>'PLANILHA ORÇAMENTÁRIA'!A52</f>
        <v>5.8</v>
      </c>
      <c r="C156" s="363" t="s">
        <v>16</v>
      </c>
      <c r="D156" s="364" t="s">
        <v>54</v>
      </c>
      <c r="E156" s="365"/>
      <c r="F156" s="365"/>
      <c r="G156" s="365"/>
      <c r="H156" s="365"/>
      <c r="I156" s="365"/>
      <c r="J156" s="366"/>
      <c r="K156" s="10" t="s">
        <v>98</v>
      </c>
    </row>
    <row r="157" spans="1:11" ht="12" customHeight="1">
      <c r="A157" s="7" t="s">
        <v>8</v>
      </c>
      <c r="B157" s="23" t="s">
        <v>55</v>
      </c>
      <c r="C157" s="356"/>
      <c r="D157" s="347"/>
      <c r="E157" s="348"/>
      <c r="F157" s="348"/>
      <c r="G157" s="348"/>
      <c r="H157" s="348"/>
      <c r="I157" s="348"/>
      <c r="J157" s="349"/>
    </row>
    <row r="158" spans="1:11" ht="12" customHeight="1">
      <c r="A158" s="398"/>
      <c r="B158" s="400"/>
      <c r="C158" s="11"/>
      <c r="D158" s="2" t="s">
        <v>21</v>
      </c>
      <c r="E158" s="2"/>
      <c r="F158" s="2"/>
      <c r="G158" s="2"/>
      <c r="H158" s="3"/>
      <c r="I158" s="29" t="s">
        <v>49</v>
      </c>
      <c r="J158" s="8" t="s">
        <v>12</v>
      </c>
    </row>
    <row r="159" spans="1:11" ht="24" customHeight="1">
      <c r="A159" s="331" t="s">
        <v>232</v>
      </c>
      <c r="B159" s="332"/>
      <c r="C159" s="49"/>
      <c r="D159" s="31">
        <v>1</v>
      </c>
      <c r="E159" s="5"/>
      <c r="F159" s="5"/>
      <c r="G159" s="5"/>
      <c r="H159" s="42"/>
      <c r="I159" s="4">
        <v>1</v>
      </c>
      <c r="J159" s="51" t="s">
        <v>58</v>
      </c>
      <c r="K159" s="12"/>
    </row>
    <row r="160" spans="1:11" ht="12" customHeight="1">
      <c r="A160" s="333" t="s">
        <v>13</v>
      </c>
      <c r="B160" s="334"/>
      <c r="C160" s="392"/>
      <c r="D160" s="392"/>
      <c r="E160" s="392"/>
      <c r="F160" s="392"/>
      <c r="G160" s="392"/>
      <c r="H160" s="393"/>
      <c r="I160" s="46">
        <v>1</v>
      </c>
      <c r="J160" s="9"/>
    </row>
    <row r="161" spans="1:11" ht="12" customHeight="1">
      <c r="A161" s="398"/>
      <c r="B161" s="399"/>
      <c r="C161" s="399"/>
      <c r="D161" s="399"/>
      <c r="E161" s="399"/>
      <c r="F161" s="399"/>
      <c r="G161" s="399"/>
      <c r="H161" s="399"/>
      <c r="I161" s="399"/>
      <c r="J161" s="399"/>
    </row>
    <row r="162" spans="1:11" ht="13.5" customHeight="1">
      <c r="A162" s="7" t="s">
        <v>14</v>
      </c>
      <c r="B162" s="30" t="str">
        <f>'PLANILHA ORÇAMENTÁRIA'!A53</f>
        <v>5.9</v>
      </c>
      <c r="C162" s="363" t="s">
        <v>16</v>
      </c>
      <c r="D162" s="364" t="s">
        <v>218</v>
      </c>
      <c r="E162" s="365"/>
      <c r="F162" s="365"/>
      <c r="G162" s="365"/>
      <c r="H162" s="365"/>
      <c r="I162" s="365"/>
      <c r="J162" s="366"/>
    </row>
    <row r="163" spans="1:11">
      <c r="A163" s="7" t="s">
        <v>8</v>
      </c>
      <c r="B163" s="23" t="s">
        <v>57</v>
      </c>
      <c r="C163" s="356"/>
      <c r="D163" s="347"/>
      <c r="E163" s="348"/>
      <c r="F163" s="348"/>
      <c r="G163" s="348"/>
      <c r="H163" s="348"/>
      <c r="I163" s="348"/>
      <c r="J163" s="349"/>
      <c r="K163" s="10" t="s">
        <v>98</v>
      </c>
    </row>
    <row r="164" spans="1:11" ht="12" customHeight="1">
      <c r="A164" s="327"/>
      <c r="B164" s="330"/>
      <c r="C164" s="35"/>
      <c r="D164" s="2" t="s">
        <v>21</v>
      </c>
      <c r="E164" s="3"/>
      <c r="F164" s="3"/>
      <c r="G164" s="3"/>
      <c r="H164" s="11"/>
      <c r="I164" s="3" t="s">
        <v>49</v>
      </c>
      <c r="J164" s="8" t="s">
        <v>12</v>
      </c>
    </row>
    <row r="165" spans="1:11" ht="26.45" customHeight="1">
      <c r="A165" s="331" t="s">
        <v>232</v>
      </c>
      <c r="B165" s="332"/>
      <c r="C165" s="36"/>
      <c r="D165" s="37">
        <v>1</v>
      </c>
      <c r="E165" s="5"/>
      <c r="F165" s="5"/>
      <c r="G165" s="5"/>
      <c r="H165" s="11"/>
      <c r="I165" s="4">
        <v>1</v>
      </c>
      <c r="J165" s="9" t="s">
        <v>58</v>
      </c>
      <c r="K165" s="12"/>
    </row>
    <row r="166" spans="1:11" ht="12" customHeight="1">
      <c r="A166" s="391" t="s">
        <v>13</v>
      </c>
      <c r="B166" s="392"/>
      <c r="C166" s="334"/>
      <c r="D166" s="392"/>
      <c r="E166" s="392"/>
      <c r="F166" s="392"/>
      <c r="G166" s="392"/>
      <c r="H166" s="393"/>
      <c r="I166" s="46">
        <v>1</v>
      </c>
      <c r="J166" s="9"/>
    </row>
    <row r="167" spans="1:11" s="44" customFormat="1" ht="12" customHeight="1">
      <c r="A167" s="327"/>
      <c r="B167" s="328"/>
      <c r="C167" s="328"/>
      <c r="D167" s="328"/>
      <c r="E167" s="328"/>
      <c r="F167" s="328"/>
      <c r="G167" s="328"/>
      <c r="H167" s="328"/>
      <c r="I167" s="328"/>
      <c r="J167" s="328"/>
    </row>
    <row r="168" spans="1:11" ht="13.5" customHeight="1">
      <c r="A168" s="7" t="s">
        <v>14</v>
      </c>
      <c r="B168" s="22" t="str">
        <f>'PLANILHA ORÇAMENTÁRIA'!A54</f>
        <v>5.10</v>
      </c>
      <c r="C168" s="363" t="s">
        <v>16</v>
      </c>
      <c r="D168" s="364" t="s">
        <v>162</v>
      </c>
      <c r="E168" s="365"/>
      <c r="F168" s="365"/>
      <c r="G168" s="365"/>
      <c r="H168" s="365"/>
      <c r="I168" s="365"/>
      <c r="J168" s="366"/>
      <c r="K168" s="10" t="s">
        <v>98</v>
      </c>
    </row>
    <row r="169" spans="1:11" ht="13.5" customHeight="1">
      <c r="A169" s="7" t="s">
        <v>8</v>
      </c>
      <c r="B169" s="23" t="s">
        <v>161</v>
      </c>
      <c r="C169" s="356"/>
      <c r="D169" s="347"/>
      <c r="E169" s="348"/>
      <c r="F169" s="348"/>
      <c r="G169" s="348"/>
      <c r="H169" s="348"/>
      <c r="I169" s="348"/>
      <c r="J169" s="349"/>
    </row>
    <row r="170" spans="1:11" s="38" customFormat="1" ht="12" customHeight="1">
      <c r="A170" s="327"/>
      <c r="B170" s="330"/>
      <c r="C170" s="2"/>
      <c r="D170" s="2" t="s">
        <v>21</v>
      </c>
      <c r="E170" s="2"/>
      <c r="F170" s="2"/>
      <c r="G170" s="2"/>
      <c r="H170" s="2"/>
      <c r="I170" s="3" t="s">
        <v>49</v>
      </c>
      <c r="J170" s="8" t="s">
        <v>12</v>
      </c>
    </row>
    <row r="171" spans="1:11" ht="27" customHeight="1">
      <c r="A171" s="331" t="s">
        <v>233</v>
      </c>
      <c r="B171" s="373"/>
      <c r="C171" s="36"/>
      <c r="D171" s="37">
        <v>1</v>
      </c>
      <c r="E171" s="5"/>
      <c r="F171" s="5"/>
      <c r="G171" s="5"/>
      <c r="H171" s="11"/>
      <c r="I171" s="4">
        <v>1</v>
      </c>
      <c r="J171" s="9" t="s">
        <v>58</v>
      </c>
      <c r="K171" s="12"/>
    </row>
    <row r="172" spans="1:11" ht="12" customHeight="1">
      <c r="A172" s="391" t="s">
        <v>13</v>
      </c>
      <c r="B172" s="392"/>
      <c r="C172" s="392"/>
      <c r="D172" s="392"/>
      <c r="E172" s="392"/>
      <c r="F172" s="392"/>
      <c r="G172" s="392"/>
      <c r="H172" s="393"/>
      <c r="I172" s="46">
        <v>1</v>
      </c>
      <c r="J172" s="9"/>
    </row>
    <row r="173" spans="1:11" ht="12" customHeight="1">
      <c r="A173" s="327"/>
      <c r="B173" s="328"/>
      <c r="C173" s="328"/>
      <c r="D173" s="328"/>
      <c r="E173" s="328"/>
      <c r="F173" s="328"/>
      <c r="G173" s="328"/>
      <c r="H173" s="328"/>
      <c r="I173" s="328"/>
      <c r="J173" s="329"/>
    </row>
    <row r="174" spans="1:11" ht="13.5" customHeight="1">
      <c r="A174" s="7" t="s">
        <v>14</v>
      </c>
      <c r="B174" s="22" t="str">
        <f>'PLANILHA ORÇAMENTÁRIA'!A55</f>
        <v>5.11</v>
      </c>
      <c r="C174" s="363" t="s">
        <v>16</v>
      </c>
      <c r="D174" s="364" t="str">
        <f>'PLANILHA ORÇAMENTÁRIA'!D55</f>
        <v>LÂMPADA LED, BASE E27, POTÊNCIA 15W, BULBO A65,
TEMPERATURA DA COR 6500K, TENSÃO 110-127V,
FORNECIMENTO E INSTALAÇÃO, EXCLUSIVE LUMINÁRIA</v>
      </c>
      <c r="E174" s="365"/>
      <c r="F174" s="365"/>
      <c r="G174" s="365"/>
      <c r="H174" s="365"/>
      <c r="I174" s="365"/>
      <c r="J174" s="366"/>
      <c r="K174" s="10" t="s">
        <v>98</v>
      </c>
    </row>
    <row r="175" spans="1:11" ht="30.75" customHeight="1">
      <c r="A175" s="7" t="s">
        <v>8</v>
      </c>
      <c r="B175" s="23" t="str">
        <f>'PLANILHA ORÇAMENTÁRIA'!B55</f>
        <v>ED-13343</v>
      </c>
      <c r="C175" s="356"/>
      <c r="D175" s="347"/>
      <c r="E175" s="348"/>
      <c r="F175" s="348"/>
      <c r="G175" s="348"/>
      <c r="H175" s="348"/>
      <c r="I175" s="348"/>
      <c r="J175" s="349"/>
    </row>
    <row r="176" spans="1:11" s="38" customFormat="1" ht="12" customHeight="1">
      <c r="A176" s="327"/>
      <c r="B176" s="330"/>
      <c r="C176" s="2"/>
      <c r="D176" s="2" t="s">
        <v>21</v>
      </c>
      <c r="E176" s="2"/>
      <c r="F176" s="2"/>
      <c r="G176" s="2"/>
      <c r="H176" s="2"/>
      <c r="I176" s="3" t="s">
        <v>49</v>
      </c>
      <c r="J176" s="8" t="s">
        <v>12</v>
      </c>
    </row>
    <row r="177" spans="1:38" ht="21.6" customHeight="1">
      <c r="A177" s="331" t="s">
        <v>234</v>
      </c>
      <c r="B177" s="332"/>
      <c r="C177" s="11"/>
      <c r="D177" s="31">
        <v>24</v>
      </c>
      <c r="E177" s="52"/>
      <c r="F177" s="1"/>
      <c r="G177" s="11"/>
      <c r="H177" s="11"/>
      <c r="I177" s="4">
        <v>24</v>
      </c>
      <c r="J177" s="51" t="s">
        <v>58</v>
      </c>
    </row>
    <row r="178" spans="1:38" ht="12" customHeight="1">
      <c r="A178" s="333" t="s">
        <v>13</v>
      </c>
      <c r="B178" s="334"/>
      <c r="C178" s="334"/>
      <c r="D178" s="334"/>
      <c r="E178" s="334"/>
      <c r="F178" s="334"/>
      <c r="G178" s="334"/>
      <c r="H178" s="335"/>
      <c r="I178" s="46">
        <v>24</v>
      </c>
      <c r="J178" s="39"/>
    </row>
    <row r="179" spans="1:38" ht="12" customHeight="1">
      <c r="A179" s="327"/>
      <c r="B179" s="328"/>
      <c r="C179" s="328"/>
      <c r="D179" s="328"/>
      <c r="E179" s="328"/>
      <c r="F179" s="328"/>
      <c r="G179" s="328"/>
      <c r="H179" s="328"/>
      <c r="I179" s="328"/>
      <c r="J179" s="329"/>
    </row>
    <row r="180" spans="1:38" ht="13.5" customHeight="1">
      <c r="A180" s="7" t="s">
        <v>14</v>
      </c>
      <c r="B180" s="22" t="str">
        <f>'PLANILHA ORÇAMENTÁRIA'!A56</f>
        <v>5.12</v>
      </c>
      <c r="C180" s="363" t="s">
        <v>16</v>
      </c>
      <c r="D180" s="364" t="s">
        <v>164</v>
      </c>
      <c r="E180" s="365"/>
      <c r="F180" s="365"/>
      <c r="G180" s="365"/>
      <c r="H180" s="365"/>
      <c r="I180" s="365"/>
      <c r="J180" s="366"/>
      <c r="K180" s="10" t="s">
        <v>98</v>
      </c>
    </row>
    <row r="181" spans="1:38" ht="13.5" customHeight="1">
      <c r="A181" s="7" t="s">
        <v>8</v>
      </c>
      <c r="B181" s="23" t="s">
        <v>163</v>
      </c>
      <c r="C181" s="356"/>
      <c r="D181" s="347"/>
      <c r="E181" s="348"/>
      <c r="F181" s="348"/>
      <c r="G181" s="348"/>
      <c r="H181" s="348"/>
      <c r="I181" s="348"/>
      <c r="J181" s="349"/>
    </row>
    <row r="182" spans="1:38" s="38" customFormat="1" ht="12" customHeight="1">
      <c r="A182" s="327"/>
      <c r="B182" s="330"/>
      <c r="C182" s="2"/>
      <c r="D182" s="2" t="s">
        <v>21</v>
      </c>
      <c r="E182" s="2"/>
      <c r="F182" s="2"/>
      <c r="G182" s="2"/>
      <c r="H182" s="2"/>
      <c r="I182" s="3" t="s">
        <v>49</v>
      </c>
      <c r="J182" s="8" t="s">
        <v>12</v>
      </c>
    </row>
    <row r="183" spans="1:38" ht="21.6" customHeight="1">
      <c r="A183" s="331" t="s">
        <v>235</v>
      </c>
      <c r="B183" s="332"/>
      <c r="C183" s="11"/>
      <c r="D183" s="31">
        <v>1</v>
      </c>
      <c r="E183" s="52"/>
      <c r="F183" s="31"/>
      <c r="G183" s="54"/>
      <c r="H183" s="11"/>
      <c r="I183" s="31">
        <v>1</v>
      </c>
      <c r="J183" s="389" t="s">
        <v>58</v>
      </c>
    </row>
    <row r="184" spans="1:38" ht="12" customHeight="1">
      <c r="A184" s="333" t="s">
        <v>13</v>
      </c>
      <c r="B184" s="334"/>
      <c r="C184" s="334"/>
      <c r="D184" s="334"/>
      <c r="E184" s="334"/>
      <c r="F184" s="334"/>
      <c r="G184" s="334"/>
      <c r="H184" s="334"/>
      <c r="I184" s="46">
        <v>1</v>
      </c>
      <c r="J184" s="390"/>
    </row>
    <row r="185" spans="1:38" ht="12" customHeight="1">
      <c r="A185" s="327">
        <v>1</v>
      </c>
      <c r="B185" s="328"/>
      <c r="C185" s="328"/>
      <c r="D185" s="328"/>
      <c r="E185" s="328"/>
      <c r="F185" s="328"/>
      <c r="G185" s="328"/>
      <c r="H185" s="328"/>
      <c r="I185" s="328"/>
      <c r="J185" s="329"/>
    </row>
    <row r="186" spans="1:38" ht="13.5" customHeight="1">
      <c r="A186" s="7" t="s">
        <v>14</v>
      </c>
      <c r="B186" s="22" t="str">
        <f>'PLANILHA ORÇAMENTÁRIA'!A57</f>
        <v>5.13</v>
      </c>
      <c r="C186" s="363" t="s">
        <v>16</v>
      </c>
      <c r="D186" s="364" t="s">
        <v>219</v>
      </c>
      <c r="E186" s="365"/>
      <c r="F186" s="365"/>
      <c r="G186" s="365"/>
      <c r="H186" s="365"/>
      <c r="I186" s="365"/>
      <c r="J186" s="366"/>
      <c r="K186" s="10" t="s">
        <v>98</v>
      </c>
    </row>
    <row r="187" spans="1:38">
      <c r="A187" s="7" t="s">
        <v>8</v>
      </c>
      <c r="B187" s="23" t="s">
        <v>59</v>
      </c>
      <c r="C187" s="356"/>
      <c r="D187" s="347"/>
      <c r="E187" s="348"/>
      <c r="F187" s="348"/>
      <c r="G187" s="348"/>
      <c r="H187" s="348"/>
      <c r="I187" s="348"/>
      <c r="J187" s="349"/>
    </row>
    <row r="188" spans="1:38" s="38" customFormat="1" ht="12" customHeight="1">
      <c r="A188" s="327"/>
      <c r="B188" s="330"/>
      <c r="C188" s="2"/>
      <c r="D188" s="2" t="s">
        <v>28</v>
      </c>
      <c r="E188" s="2"/>
      <c r="F188" s="2"/>
      <c r="G188" s="2"/>
      <c r="H188" s="2"/>
      <c r="I188" s="3" t="s">
        <v>33</v>
      </c>
      <c r="J188" s="8" t="s">
        <v>12</v>
      </c>
    </row>
    <row r="189" spans="1:38" ht="21.6" customHeight="1">
      <c r="A189" s="331" t="s">
        <v>236</v>
      </c>
      <c r="B189" s="332"/>
      <c r="C189" s="11"/>
      <c r="D189" s="31">
        <f>'PLANILHA ORÇAMENTÁRIA'!F57</f>
        <v>17.899999999999999</v>
      </c>
      <c r="E189" s="52"/>
      <c r="F189" s="31"/>
      <c r="G189" s="54"/>
      <c r="H189" s="11"/>
      <c r="I189" s="31">
        <f>D189</f>
        <v>17.899999999999999</v>
      </c>
      <c r="J189" s="389" t="s">
        <v>58</v>
      </c>
    </row>
    <row r="190" spans="1:38" ht="12" customHeight="1">
      <c r="A190" s="333" t="s">
        <v>13</v>
      </c>
      <c r="B190" s="334"/>
      <c r="C190" s="334"/>
      <c r="D190" s="334"/>
      <c r="E190" s="334"/>
      <c r="F190" s="334"/>
      <c r="G190" s="334"/>
      <c r="H190" s="334"/>
      <c r="I190" s="46">
        <f>I189</f>
        <v>17.899999999999999</v>
      </c>
      <c r="J190" s="390"/>
    </row>
    <row r="191" spans="1:38" s="327" customFormat="1" ht="12" customHeight="1">
      <c r="A191" s="367"/>
      <c r="B191" s="368"/>
      <c r="C191" s="368"/>
      <c r="D191" s="368"/>
      <c r="E191" s="368"/>
      <c r="F191" s="368"/>
      <c r="G191" s="368"/>
      <c r="H191" s="368"/>
      <c r="I191" s="368"/>
      <c r="J191" s="368"/>
      <c r="K191" s="368"/>
      <c r="L191" s="368"/>
      <c r="M191" s="368"/>
      <c r="N191" s="368"/>
      <c r="O191" s="368"/>
      <c r="P191" s="368"/>
      <c r="Q191" s="368"/>
      <c r="R191" s="368"/>
      <c r="S191" s="368"/>
      <c r="T191" s="368"/>
      <c r="U191" s="368"/>
      <c r="V191" s="368"/>
      <c r="W191" s="368"/>
      <c r="X191" s="368"/>
      <c r="Y191" s="368"/>
      <c r="Z191" s="368"/>
      <c r="AA191" s="368"/>
      <c r="AB191" s="368"/>
      <c r="AC191" s="368"/>
      <c r="AD191" s="368"/>
      <c r="AE191" s="368"/>
      <c r="AF191" s="368"/>
      <c r="AG191" s="368"/>
      <c r="AH191" s="368"/>
      <c r="AI191" s="368"/>
      <c r="AJ191" s="368"/>
      <c r="AK191" s="368"/>
      <c r="AL191" s="368"/>
    </row>
    <row r="192" spans="1:38" ht="13.5" customHeight="1">
      <c r="A192" s="7" t="s">
        <v>14</v>
      </c>
      <c r="B192" s="22" t="str">
        <f>'PLANILHA ORÇAMENTÁRIA'!A58</f>
        <v>5.14</v>
      </c>
      <c r="C192" s="363" t="s">
        <v>16</v>
      </c>
      <c r="D192" s="364" t="str">
        <f>'PLANILHA ORÇAMENTÁRIA'!D58</f>
        <v>CABO DE COBRE FLEXÍVEL, CLASSE 5, ISOLAMENTO TIPO LSHF/
ATOX, NÃO HALOGENADO, ANTICHAMA, TERMOPLÁSTICO,
UNIPOLAR, SEÇÃO 10 MM2, 70°C, 450/750V</v>
      </c>
      <c r="E192" s="365"/>
      <c r="F192" s="365"/>
      <c r="G192" s="365"/>
      <c r="H192" s="365"/>
      <c r="I192" s="365"/>
      <c r="J192" s="366"/>
      <c r="K192" s="10" t="s">
        <v>98</v>
      </c>
    </row>
    <row r="193" spans="1:11" ht="19.5" customHeight="1">
      <c r="A193" s="7" t="s">
        <v>8</v>
      </c>
      <c r="B193" s="23" t="str">
        <f>'PLANILHA ORÇAMENTÁRIA'!B58</f>
        <v>ED-48966</v>
      </c>
      <c r="C193" s="356"/>
      <c r="D193" s="347"/>
      <c r="E193" s="348"/>
      <c r="F193" s="348"/>
      <c r="G193" s="348"/>
      <c r="H193" s="348"/>
      <c r="I193" s="348"/>
      <c r="J193" s="349"/>
    </row>
    <row r="194" spans="1:11" s="38" customFormat="1" ht="12" customHeight="1">
      <c r="A194" s="327"/>
      <c r="B194" s="330"/>
      <c r="C194" s="2"/>
      <c r="D194" s="2" t="s">
        <v>28</v>
      </c>
      <c r="E194" s="2"/>
      <c r="F194" s="2"/>
      <c r="G194" s="2"/>
      <c r="H194" s="2"/>
      <c r="I194" s="3" t="s">
        <v>33</v>
      </c>
      <c r="J194" s="34" t="s">
        <v>12</v>
      </c>
    </row>
    <row r="195" spans="1:11" ht="14.45" customHeight="1">
      <c r="A195" s="331" t="s">
        <v>236</v>
      </c>
      <c r="B195" s="332"/>
      <c r="C195" s="11"/>
      <c r="D195" s="31">
        <f>'PLANILHA ORÇAMENTÁRIA'!F58</f>
        <v>2.9</v>
      </c>
      <c r="E195" s="31"/>
      <c r="F195" s="31"/>
      <c r="G195" s="31"/>
      <c r="H195" s="31"/>
      <c r="I195" s="31">
        <f>D195</f>
        <v>2.9</v>
      </c>
      <c r="J195" s="50" t="s">
        <v>103</v>
      </c>
    </row>
    <row r="196" spans="1:11" ht="12" customHeight="1">
      <c r="A196" s="333" t="s">
        <v>13</v>
      </c>
      <c r="B196" s="334"/>
      <c r="C196" s="334"/>
      <c r="D196" s="334"/>
      <c r="E196" s="334"/>
      <c r="F196" s="334"/>
      <c r="G196" s="334"/>
      <c r="H196" s="335"/>
      <c r="I196" s="46">
        <f>I195</f>
        <v>2.9</v>
      </c>
      <c r="J196" s="39"/>
    </row>
    <row r="197" spans="1:11" s="44" customFormat="1" ht="12" customHeight="1">
      <c r="A197" s="43"/>
    </row>
    <row r="198" spans="1:11" ht="13.5" customHeight="1">
      <c r="A198" s="7" t="s">
        <v>14</v>
      </c>
      <c r="B198" s="22" t="str">
        <f>'PLANILHA ORÇAMENTÁRIA'!A59</f>
        <v>5.15</v>
      </c>
      <c r="C198" s="363" t="s">
        <v>16</v>
      </c>
      <c r="D198" s="364" t="s">
        <v>166</v>
      </c>
      <c r="E198" s="365"/>
      <c r="F198" s="365"/>
      <c r="G198" s="365"/>
      <c r="H198" s="365"/>
      <c r="I198" s="365"/>
      <c r="J198" s="366"/>
      <c r="K198" s="10" t="s">
        <v>98</v>
      </c>
    </row>
    <row r="199" spans="1:11" ht="13.5" customHeight="1">
      <c r="A199" s="7" t="s">
        <v>8</v>
      </c>
      <c r="B199" s="23" t="str">
        <f>'PLANILHA ORÇAMENTÁRIA'!B59</f>
        <v>ED-48956</v>
      </c>
      <c r="C199" s="356"/>
      <c r="D199" s="347"/>
      <c r="E199" s="348"/>
      <c r="F199" s="348"/>
      <c r="G199" s="348"/>
      <c r="H199" s="348"/>
      <c r="I199" s="348"/>
      <c r="J199" s="349"/>
    </row>
    <row r="200" spans="1:11" s="38" customFormat="1" ht="12" customHeight="1">
      <c r="A200" s="327"/>
      <c r="B200" s="330"/>
      <c r="C200" s="2"/>
      <c r="D200" s="2" t="s">
        <v>28</v>
      </c>
      <c r="E200" s="2"/>
      <c r="F200" s="2"/>
      <c r="G200" s="2"/>
      <c r="H200" s="2"/>
      <c r="I200" s="3" t="s">
        <v>33</v>
      </c>
      <c r="J200" s="8" t="s">
        <v>12</v>
      </c>
    </row>
    <row r="201" spans="1:11" ht="17.45" customHeight="1">
      <c r="A201" s="331" t="s">
        <v>236</v>
      </c>
      <c r="B201" s="332"/>
      <c r="C201" s="11"/>
      <c r="D201" s="31">
        <f>'PLANILHA ORÇAMENTÁRIA'!F59</f>
        <v>447.4</v>
      </c>
      <c r="E201" s="31"/>
      <c r="F201" s="31"/>
      <c r="G201" s="53"/>
      <c r="H201" s="11"/>
      <c r="I201" s="31">
        <f>D201</f>
        <v>447.4</v>
      </c>
      <c r="J201" s="51" t="s">
        <v>103</v>
      </c>
    </row>
    <row r="202" spans="1:11" ht="12" customHeight="1">
      <c r="A202" s="333" t="s">
        <v>13</v>
      </c>
      <c r="B202" s="334"/>
      <c r="C202" s="334"/>
      <c r="D202" s="334"/>
      <c r="E202" s="334"/>
      <c r="F202" s="334"/>
      <c r="G202" s="334"/>
      <c r="H202" s="335"/>
      <c r="I202" s="46">
        <f>I201</f>
        <v>447.4</v>
      </c>
      <c r="J202" s="39"/>
    </row>
    <row r="203" spans="1:11" ht="12" customHeight="1">
      <c r="A203" s="327"/>
      <c r="B203" s="328"/>
      <c r="C203" s="328"/>
      <c r="D203" s="328"/>
      <c r="E203" s="328"/>
      <c r="F203" s="328"/>
      <c r="G203" s="328"/>
      <c r="H203" s="328"/>
      <c r="I203" s="328"/>
      <c r="J203" s="329"/>
    </row>
    <row r="204" spans="1:11" s="327" customFormat="1" ht="12" customHeight="1">
      <c r="A204" s="367"/>
      <c r="B204" s="368"/>
      <c r="C204" s="368"/>
      <c r="D204" s="368"/>
      <c r="E204" s="368"/>
      <c r="F204" s="368"/>
      <c r="G204" s="368"/>
      <c r="H204" s="368"/>
      <c r="I204" s="368"/>
      <c r="J204" s="368"/>
      <c r="K204" s="368"/>
    </row>
    <row r="205" spans="1:11" ht="13.5" customHeight="1">
      <c r="A205" s="7" t="s">
        <v>14</v>
      </c>
      <c r="B205" s="22" t="str">
        <f>'PLANILHA ORÇAMENTÁRIA'!A60</f>
        <v>5.16</v>
      </c>
      <c r="C205" s="363" t="s">
        <v>16</v>
      </c>
      <c r="D205" s="364" t="str">
        <f>'PLANILHA ORÇAMENTÁRIA'!D60</f>
        <v>ELETRODUTO DE PVC RÍGIDO ROSCÁVEL, DN 25 MM (1"),
INCLUSIVE CONEXÕES, SUPORTES E FIXAÇÃO</v>
      </c>
      <c r="E205" s="365"/>
      <c r="F205" s="365"/>
      <c r="G205" s="365"/>
      <c r="H205" s="365"/>
      <c r="I205" s="365"/>
      <c r="J205" s="366"/>
      <c r="K205" s="10" t="s">
        <v>98</v>
      </c>
    </row>
    <row r="206" spans="1:11" ht="13.5" customHeight="1">
      <c r="A206" s="7" t="s">
        <v>8</v>
      </c>
      <c r="B206" s="23" t="str">
        <f>'PLANILHA ORÇAMENTÁRIA'!B60</f>
        <v>ED-49309</v>
      </c>
      <c r="C206" s="356"/>
      <c r="D206" s="347"/>
      <c r="E206" s="348"/>
      <c r="F206" s="348"/>
      <c r="G206" s="348"/>
      <c r="H206" s="348"/>
      <c r="I206" s="348"/>
      <c r="J206" s="349"/>
    </row>
    <row r="207" spans="1:11" s="38" customFormat="1" ht="12" customHeight="1">
      <c r="A207" s="327"/>
      <c r="B207" s="330"/>
      <c r="C207" s="2"/>
      <c r="D207" s="2" t="s">
        <v>28</v>
      </c>
      <c r="E207" s="2"/>
      <c r="F207" s="2"/>
      <c r="G207" s="2"/>
      <c r="H207" s="2"/>
      <c r="I207" s="3" t="s">
        <v>33</v>
      </c>
      <c r="J207" s="8" t="s">
        <v>12</v>
      </c>
    </row>
    <row r="208" spans="1:11" ht="21.6" customHeight="1">
      <c r="A208" s="331" t="s">
        <v>237</v>
      </c>
      <c r="B208" s="332"/>
      <c r="C208" s="11"/>
      <c r="D208" s="31">
        <f>'PLANILHA ORÇAMENTÁRIA'!F60</f>
        <v>161.80000000000001</v>
      </c>
      <c r="E208" s="52"/>
      <c r="F208" s="1"/>
      <c r="G208" s="11"/>
      <c r="H208" s="11"/>
      <c r="I208" s="31">
        <f>D208</f>
        <v>161.80000000000001</v>
      </c>
      <c r="J208" s="51" t="s">
        <v>103</v>
      </c>
    </row>
    <row r="209" spans="1:38" ht="12" customHeight="1">
      <c r="A209" s="333" t="s">
        <v>13</v>
      </c>
      <c r="B209" s="334"/>
      <c r="C209" s="334"/>
      <c r="D209" s="334"/>
      <c r="E209" s="334"/>
      <c r="F209" s="334"/>
      <c r="G209" s="334"/>
      <c r="H209" s="335"/>
      <c r="I209" s="46">
        <f>I208</f>
        <v>161.80000000000001</v>
      </c>
      <c r="J209" s="39"/>
    </row>
    <row r="210" spans="1:38" s="327" customFormat="1" ht="12" customHeight="1">
      <c r="A210" s="367"/>
      <c r="B210" s="368"/>
      <c r="C210" s="368"/>
      <c r="D210" s="368"/>
      <c r="E210" s="368"/>
      <c r="F210" s="368"/>
      <c r="G210" s="368"/>
      <c r="H210" s="368"/>
      <c r="I210" s="368"/>
      <c r="J210" s="368"/>
      <c r="K210" s="368"/>
      <c r="L210" s="368"/>
      <c r="M210" s="368"/>
      <c r="N210" s="368"/>
      <c r="O210" s="368"/>
      <c r="P210" s="368"/>
      <c r="Q210" s="368"/>
      <c r="R210" s="368"/>
      <c r="S210" s="368"/>
      <c r="T210" s="368"/>
      <c r="U210" s="368"/>
      <c r="V210" s="368"/>
      <c r="W210" s="368"/>
      <c r="X210" s="368"/>
      <c r="Y210" s="368"/>
      <c r="Z210" s="368"/>
      <c r="AA210" s="368"/>
      <c r="AB210" s="368"/>
      <c r="AC210" s="368"/>
      <c r="AD210" s="368"/>
      <c r="AE210" s="368"/>
      <c r="AF210" s="368"/>
      <c r="AG210" s="368"/>
      <c r="AH210" s="368"/>
      <c r="AI210" s="368"/>
      <c r="AJ210" s="368"/>
      <c r="AK210" s="368"/>
      <c r="AL210" s="368"/>
    </row>
    <row r="211" spans="1:38" ht="13.5" customHeight="1">
      <c r="A211" s="7" t="s">
        <v>14</v>
      </c>
      <c r="B211" s="22" t="str">
        <f>'PLANILHA ORÇAMENTÁRIA'!A61</f>
        <v>5.17</v>
      </c>
      <c r="C211" s="363" t="s">
        <v>16</v>
      </c>
      <c r="D211" s="364" t="str">
        <f>'PLANILHA ORÇAMENTÁRIA'!D61</f>
        <v>ELETRODUTO FLEXÍVEL CORRUGADO, PVC, ANTI-CHAMA, DN 25MM (3/4"), APLICADO EM ALVENARIA, INCLUSIVE RASGO</v>
      </c>
      <c r="E211" s="365"/>
      <c r="F211" s="365"/>
      <c r="G211" s="365"/>
      <c r="H211" s="365"/>
      <c r="I211" s="365"/>
      <c r="J211" s="366"/>
      <c r="K211" s="10" t="s">
        <v>98</v>
      </c>
    </row>
    <row r="212" spans="1:38" ht="13.5" customHeight="1">
      <c r="A212" s="7" t="s">
        <v>8</v>
      </c>
      <c r="B212" s="23" t="str">
        <f>'PLANILHA ORÇAMENTÁRIA'!B61</f>
        <v>ED-49414</v>
      </c>
      <c r="C212" s="356"/>
      <c r="D212" s="347"/>
      <c r="E212" s="348"/>
      <c r="F212" s="348"/>
      <c r="G212" s="348"/>
      <c r="H212" s="348"/>
      <c r="I212" s="348"/>
      <c r="J212" s="349"/>
    </row>
    <row r="213" spans="1:38" s="38" customFormat="1" ht="12" customHeight="1">
      <c r="A213" s="327"/>
      <c r="B213" s="330"/>
      <c r="C213" s="2"/>
      <c r="D213" s="2" t="s">
        <v>28</v>
      </c>
      <c r="E213" s="2"/>
      <c r="F213" s="2"/>
      <c r="G213" s="2"/>
      <c r="H213" s="2"/>
      <c r="I213" s="3" t="s">
        <v>33</v>
      </c>
      <c r="J213" s="8" t="s">
        <v>12</v>
      </c>
    </row>
    <row r="214" spans="1:38" ht="21.6" customHeight="1">
      <c r="A214" s="331" t="s">
        <v>237</v>
      </c>
      <c r="B214" s="332"/>
      <c r="C214" s="11"/>
      <c r="D214" s="1">
        <v>3</v>
      </c>
      <c r="E214" s="1"/>
      <c r="F214" s="1"/>
      <c r="G214" s="11"/>
      <c r="H214" s="11"/>
      <c r="I214" s="1">
        <v>3</v>
      </c>
      <c r="J214" s="51" t="s">
        <v>103</v>
      </c>
    </row>
    <row r="215" spans="1:38" ht="12" customHeight="1">
      <c r="A215" s="333" t="s">
        <v>13</v>
      </c>
      <c r="B215" s="334"/>
      <c r="C215" s="334"/>
      <c r="D215" s="334"/>
      <c r="E215" s="334"/>
      <c r="F215" s="334"/>
      <c r="G215" s="334"/>
      <c r="H215" s="335"/>
      <c r="I215" s="46">
        <v>3</v>
      </c>
      <c r="J215" s="39"/>
    </row>
    <row r="216" spans="1:38" ht="12" customHeight="1">
      <c r="A216" s="7" t="s">
        <v>14</v>
      </c>
      <c r="B216" s="22" t="str">
        <f>'PLANILHA ORÇAMENTÁRIA'!A62</f>
        <v>5.18</v>
      </c>
      <c r="C216" s="363" t="s">
        <v>16</v>
      </c>
      <c r="D216" s="364" t="str">
        <f>'PLANILHA ORÇAMENTÁRIA'!D62</f>
        <v>ELETRODUTO FLEXÍVEL CORRUGADO, PVC, ANTI-CHAMA, DN 32MM (1"), APLICADO EM ALVENARIA, EXCLUSIVE RASGO</v>
      </c>
      <c r="E216" s="365"/>
      <c r="F216" s="365"/>
      <c r="G216" s="365"/>
      <c r="H216" s="365"/>
      <c r="I216" s="365"/>
      <c r="J216" s="366"/>
      <c r="K216" s="10" t="s">
        <v>56</v>
      </c>
    </row>
    <row r="217" spans="1:38" ht="12" customHeight="1">
      <c r="A217" s="7" t="s">
        <v>8</v>
      </c>
      <c r="B217" s="23" t="str">
        <f>'PLANILHA ORÇAMENTÁRIA'!B62</f>
        <v>ED-17953</v>
      </c>
      <c r="C217" s="356"/>
      <c r="D217" s="347"/>
      <c r="E217" s="348"/>
      <c r="F217" s="348"/>
      <c r="G217" s="348"/>
      <c r="H217" s="348"/>
      <c r="I217" s="348"/>
      <c r="J217" s="349"/>
    </row>
    <row r="218" spans="1:38" ht="12" customHeight="1">
      <c r="A218" s="327"/>
      <c r="B218" s="330"/>
      <c r="C218" s="2"/>
      <c r="D218" s="2" t="s">
        <v>28</v>
      </c>
      <c r="E218" s="2"/>
      <c r="F218" s="2"/>
      <c r="G218" s="2"/>
      <c r="H218" s="2"/>
      <c r="I218" s="3" t="s">
        <v>33</v>
      </c>
      <c r="J218" s="8" t="s">
        <v>12</v>
      </c>
    </row>
    <row r="219" spans="1:38" ht="12" customHeight="1">
      <c r="A219" s="331" t="s">
        <v>237</v>
      </c>
      <c r="B219" s="332"/>
      <c r="C219" s="11"/>
      <c r="D219" s="52">
        <f>'PLANILHA ORÇAMENTÁRIA'!F62</f>
        <v>39</v>
      </c>
      <c r="E219" s="1"/>
      <c r="F219" s="1"/>
      <c r="G219" s="11"/>
      <c r="H219" s="11"/>
      <c r="I219" s="52">
        <f>D219</f>
        <v>39</v>
      </c>
      <c r="J219" s="51" t="s">
        <v>103</v>
      </c>
    </row>
    <row r="220" spans="1:38" ht="12" customHeight="1">
      <c r="A220" s="333" t="s">
        <v>13</v>
      </c>
      <c r="B220" s="334"/>
      <c r="C220" s="334"/>
      <c r="D220" s="334"/>
      <c r="E220" s="334"/>
      <c r="F220" s="334"/>
      <c r="G220" s="334"/>
      <c r="H220" s="335"/>
      <c r="I220" s="46">
        <f>I219</f>
        <v>39</v>
      </c>
      <c r="J220" s="39"/>
    </row>
    <row r="221" spans="1:38" ht="12" customHeight="1">
      <c r="A221" s="327"/>
      <c r="B221" s="328"/>
      <c r="C221" s="328"/>
      <c r="D221" s="328"/>
      <c r="E221" s="328"/>
      <c r="F221" s="328"/>
      <c r="G221" s="328"/>
      <c r="H221" s="328"/>
      <c r="I221" s="328"/>
      <c r="J221" s="329"/>
    </row>
    <row r="222" spans="1:38" s="69" customFormat="1" ht="12" customHeight="1">
      <c r="A222" s="353" t="s">
        <v>350</v>
      </c>
      <c r="B222" s="354"/>
      <c r="C222" s="354"/>
      <c r="D222" s="354"/>
      <c r="E222" s="354"/>
      <c r="F222" s="354"/>
      <c r="G222" s="354"/>
      <c r="H222" s="354"/>
      <c r="I222" s="354"/>
      <c r="J222" s="354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68"/>
      <c r="AH222" s="68"/>
      <c r="AI222" s="68"/>
      <c r="AJ222" s="68"/>
      <c r="AK222" s="68"/>
      <c r="AL222" s="68"/>
    </row>
    <row r="223" spans="1:38" s="68" customFormat="1" ht="12" customHeight="1">
      <c r="A223" s="357" t="s">
        <v>243</v>
      </c>
      <c r="B223" s="358"/>
      <c r="C223" s="358"/>
      <c r="D223" s="358"/>
      <c r="E223" s="358"/>
      <c r="F223" s="358"/>
      <c r="G223" s="358"/>
      <c r="H223" s="358"/>
      <c r="I223" s="358"/>
      <c r="J223" s="359"/>
    </row>
    <row r="224" spans="1:38" s="68" customFormat="1" ht="12" customHeight="1">
      <c r="A224" s="360"/>
      <c r="B224" s="361"/>
      <c r="C224" s="361"/>
      <c r="D224" s="361"/>
      <c r="E224" s="361"/>
      <c r="F224" s="361"/>
      <c r="G224" s="361"/>
      <c r="H224" s="361"/>
      <c r="I224" s="361"/>
      <c r="J224" s="362"/>
    </row>
    <row r="225" spans="1:11" ht="13.5" customHeight="1">
      <c r="A225" s="128" t="s">
        <v>14</v>
      </c>
      <c r="B225" s="129" t="str">
        <f>'PLANILHA ORÇAMENTÁRIA'!A67</f>
        <v>6.1.1</v>
      </c>
      <c r="C225" s="355" t="s">
        <v>16</v>
      </c>
      <c r="D225" s="344" t="s">
        <v>106</v>
      </c>
      <c r="E225" s="345"/>
      <c r="F225" s="345"/>
      <c r="G225" s="345"/>
      <c r="H225" s="345"/>
      <c r="I225" s="345"/>
      <c r="J225" s="346"/>
      <c r="K225" s="10" t="s">
        <v>98</v>
      </c>
    </row>
    <row r="226" spans="1:11" ht="13.5" customHeight="1">
      <c r="A226" s="7" t="s">
        <v>8</v>
      </c>
      <c r="B226" s="23" t="str">
        <f>'PLANILHA ORÇAMENTÁRIA'!B67</f>
        <v>TER-ESC-035</v>
      </c>
      <c r="C226" s="356"/>
      <c r="D226" s="347"/>
      <c r="E226" s="348"/>
      <c r="F226" s="348"/>
      <c r="G226" s="348"/>
      <c r="H226" s="348"/>
      <c r="I226" s="348"/>
      <c r="J226" s="349"/>
    </row>
    <row r="227" spans="1:11" s="38" customFormat="1" ht="12" customHeight="1">
      <c r="A227" s="327"/>
      <c r="B227" s="330"/>
      <c r="C227" s="2"/>
      <c r="D227" s="2" t="s">
        <v>31</v>
      </c>
      <c r="E227" s="2" t="s">
        <v>17</v>
      </c>
      <c r="F227" s="2" t="s">
        <v>281</v>
      </c>
      <c r="G227" s="2"/>
      <c r="H227" s="2"/>
      <c r="I227" s="3" t="s">
        <v>102</v>
      </c>
      <c r="J227" s="8" t="s">
        <v>12</v>
      </c>
    </row>
    <row r="228" spans="1:11" ht="21.6" customHeight="1">
      <c r="A228" s="331" t="s">
        <v>238</v>
      </c>
      <c r="B228" s="332"/>
      <c r="C228" s="11"/>
      <c r="D228" s="1">
        <v>63.3</v>
      </c>
      <c r="E228" s="1">
        <v>0.4</v>
      </c>
      <c r="F228" s="1">
        <v>0.15</v>
      </c>
      <c r="G228" s="11"/>
      <c r="H228" s="11"/>
      <c r="I228" s="1">
        <f>ROUND((D228*E228*F228),2)</f>
        <v>3.8</v>
      </c>
      <c r="J228" s="51" t="s">
        <v>103</v>
      </c>
    </row>
    <row r="229" spans="1:11" ht="12" customHeight="1">
      <c r="A229" s="333" t="s">
        <v>13</v>
      </c>
      <c r="B229" s="334"/>
      <c r="C229" s="334"/>
      <c r="D229" s="334"/>
      <c r="E229" s="334"/>
      <c r="F229" s="334"/>
      <c r="G229" s="334"/>
      <c r="H229" s="335"/>
      <c r="I229" s="46">
        <f>I228</f>
        <v>3.8</v>
      </c>
      <c r="J229" s="39"/>
    </row>
    <row r="230" spans="1:11" s="44" customFormat="1" ht="12" customHeight="1">
      <c r="A230" s="43"/>
    </row>
    <row r="231" spans="1:11" ht="13.5" customHeight="1">
      <c r="A231" s="7" t="s">
        <v>14</v>
      </c>
      <c r="B231" s="22" t="str">
        <f>'PLANILHA ORÇAMENTÁRIA'!A68</f>
        <v>6.1.2</v>
      </c>
      <c r="C231" s="363" t="s">
        <v>16</v>
      </c>
      <c r="D231" s="364" t="s">
        <v>272</v>
      </c>
      <c r="E231" s="365"/>
      <c r="F231" s="365"/>
      <c r="G231" s="365"/>
      <c r="H231" s="365"/>
      <c r="I231" s="365"/>
      <c r="J231" s="366"/>
      <c r="K231" s="10" t="s">
        <v>98</v>
      </c>
    </row>
    <row r="232" spans="1:11" ht="13.5" customHeight="1">
      <c r="A232" s="7" t="s">
        <v>8</v>
      </c>
      <c r="B232" s="23" t="str">
        <f>'PLANILHA ORÇAMENTÁRIA'!B68</f>
        <v>ED-49810</v>
      </c>
      <c r="C232" s="356"/>
      <c r="D232" s="347"/>
      <c r="E232" s="348"/>
      <c r="F232" s="348"/>
      <c r="G232" s="348"/>
      <c r="H232" s="348"/>
      <c r="I232" s="348"/>
      <c r="J232" s="349"/>
    </row>
    <row r="233" spans="1:11" s="38" customFormat="1" ht="12" customHeight="1">
      <c r="A233" s="327"/>
      <c r="B233" s="330"/>
      <c r="C233" s="2"/>
      <c r="D233" s="2" t="s">
        <v>65</v>
      </c>
      <c r="E233" s="2" t="s">
        <v>17</v>
      </c>
      <c r="F233" s="2" t="s">
        <v>282</v>
      </c>
      <c r="G233" s="2"/>
      <c r="H233" s="2"/>
      <c r="I233" s="3" t="s">
        <v>20</v>
      </c>
      <c r="J233" s="8" t="s">
        <v>12</v>
      </c>
    </row>
    <row r="234" spans="1:11" ht="21.6" customHeight="1">
      <c r="A234" s="331" t="s">
        <v>239</v>
      </c>
      <c r="B234" s="332"/>
      <c r="C234" s="11"/>
      <c r="D234" s="1">
        <v>63.3</v>
      </c>
      <c r="E234" s="31">
        <v>0.3</v>
      </c>
      <c r="F234" s="31">
        <v>4</v>
      </c>
      <c r="G234" s="53"/>
      <c r="H234" s="11"/>
      <c r="I234" s="1">
        <f>ROUND((D234*E234*F234),2)</f>
        <v>75.959999999999994</v>
      </c>
      <c r="J234" s="51" t="s">
        <v>103</v>
      </c>
    </row>
    <row r="235" spans="1:11" ht="12" customHeight="1">
      <c r="A235" s="333" t="s">
        <v>13</v>
      </c>
      <c r="B235" s="334"/>
      <c r="C235" s="334"/>
      <c r="D235" s="334"/>
      <c r="E235" s="334"/>
      <c r="F235" s="334"/>
      <c r="G235" s="334"/>
      <c r="H235" s="335"/>
      <c r="I235" s="46">
        <f>I234</f>
        <v>75.959999999999994</v>
      </c>
      <c r="J235" s="39"/>
    </row>
    <row r="236" spans="1:11" s="44" customFormat="1" ht="12" customHeight="1">
      <c r="A236" s="398"/>
      <c r="B236" s="399"/>
      <c r="C236" s="399"/>
      <c r="D236" s="399"/>
      <c r="E236" s="399"/>
      <c r="F236" s="399"/>
      <c r="G236" s="399"/>
      <c r="H236" s="399"/>
      <c r="I236" s="399"/>
      <c r="J236" s="399"/>
    </row>
    <row r="237" spans="1:11" ht="13.5" customHeight="1">
      <c r="A237" s="7" t="s">
        <v>14</v>
      </c>
      <c r="B237" s="22" t="str">
        <f>'PLANILHA ORÇAMENTÁRIA'!A69</f>
        <v>6.1.3</v>
      </c>
      <c r="C237" s="363" t="s">
        <v>16</v>
      </c>
      <c r="D237" s="364" t="s">
        <v>171</v>
      </c>
      <c r="E237" s="365"/>
      <c r="F237" s="365"/>
      <c r="G237" s="365"/>
      <c r="H237" s="365"/>
      <c r="I237" s="365"/>
      <c r="J237" s="366"/>
      <c r="K237" s="10" t="s">
        <v>98</v>
      </c>
    </row>
    <row r="238" spans="1:11">
      <c r="A238" s="7" t="s">
        <v>8</v>
      </c>
      <c r="B238" s="23" t="str">
        <f>'PLANILHA ORÇAMENTÁRIA'!B69</f>
        <v>ED-49629</v>
      </c>
      <c r="C238" s="356"/>
      <c r="D238" s="347"/>
      <c r="E238" s="348"/>
      <c r="F238" s="348"/>
      <c r="G238" s="348"/>
      <c r="H238" s="348"/>
      <c r="I238" s="348"/>
      <c r="J238" s="349"/>
    </row>
    <row r="239" spans="1:11" s="38" customFormat="1" ht="21.6" customHeight="1">
      <c r="A239" s="327"/>
      <c r="B239" s="330"/>
      <c r="C239" s="2"/>
      <c r="D239" s="2" t="s">
        <v>63</v>
      </c>
      <c r="E239" s="2"/>
      <c r="F239" s="2"/>
      <c r="G239" s="2"/>
      <c r="H239" s="2"/>
      <c r="I239" s="3" t="s">
        <v>104</v>
      </c>
      <c r="J239" s="8" t="s">
        <v>12</v>
      </c>
    </row>
    <row r="240" spans="1:11" ht="21.6" customHeight="1">
      <c r="A240" s="331" t="s">
        <v>240</v>
      </c>
      <c r="B240" s="332"/>
      <c r="C240" s="11"/>
      <c r="D240" s="31">
        <v>17.72</v>
      </c>
      <c r="E240" s="31"/>
      <c r="F240" s="31"/>
      <c r="G240" s="11"/>
      <c r="H240" s="11"/>
      <c r="I240" s="31">
        <f>D240</f>
        <v>17.72</v>
      </c>
      <c r="J240" s="51" t="s">
        <v>103</v>
      </c>
    </row>
    <row r="241" spans="1:11" ht="12" customHeight="1">
      <c r="A241" s="333" t="s">
        <v>13</v>
      </c>
      <c r="B241" s="334"/>
      <c r="C241" s="334"/>
      <c r="D241" s="334"/>
      <c r="E241" s="334"/>
      <c r="F241" s="334"/>
      <c r="G241" s="334"/>
      <c r="H241" s="335"/>
      <c r="I241" s="46">
        <f>I240</f>
        <v>17.72</v>
      </c>
      <c r="J241" s="39"/>
    </row>
    <row r="242" spans="1:11" ht="12" customHeight="1">
      <c r="A242" s="7" t="s">
        <v>14</v>
      </c>
      <c r="B242" s="22" t="str">
        <f>'PLANILHA ORÇAMENTÁRIA'!A70</f>
        <v>6.1.4</v>
      </c>
      <c r="C242" s="363" t="s">
        <v>16</v>
      </c>
      <c r="D242" s="364" t="str">
        <f>'PLANILHA ORÇAMENTÁRIA'!D70</f>
        <v>ALVENARIA DE VEDAÇÃO COM BLOCO DE CONCRETO, ESP. 14CM,
PARA REVESTIMENTO, INCLUSIVE ARGAMASSA PARA
ASSENTAMENTO</v>
      </c>
      <c r="E242" s="365"/>
      <c r="F242" s="365"/>
      <c r="G242" s="365"/>
      <c r="H242" s="365"/>
      <c r="I242" s="365"/>
      <c r="J242" s="366"/>
    </row>
    <row r="243" spans="1:11" ht="12" customHeight="1">
      <c r="A243" s="7" t="s">
        <v>8</v>
      </c>
      <c r="B243" s="23" t="str">
        <f>'PLANILHA ORÇAMENTÁRIA'!B70</f>
        <v>ED-48192</v>
      </c>
      <c r="C243" s="356"/>
      <c r="D243" s="347"/>
      <c r="E243" s="348"/>
      <c r="F243" s="348"/>
      <c r="G243" s="348"/>
      <c r="H243" s="348"/>
      <c r="I243" s="348"/>
      <c r="J243" s="349"/>
    </row>
    <row r="244" spans="1:11" ht="12" customHeight="1">
      <c r="A244" s="327"/>
      <c r="B244" s="330"/>
      <c r="C244" s="2"/>
      <c r="D244" s="2" t="s">
        <v>65</v>
      </c>
      <c r="E244" s="2"/>
      <c r="F244" s="2"/>
      <c r="G244" s="2"/>
      <c r="H244" s="2"/>
      <c r="I244" s="3" t="s">
        <v>332</v>
      </c>
      <c r="J244" s="8" t="s">
        <v>12</v>
      </c>
    </row>
    <row r="245" spans="1:11" ht="12" customHeight="1">
      <c r="A245" s="331" t="s">
        <v>240</v>
      </c>
      <c r="B245" s="332"/>
      <c r="C245" s="11"/>
      <c r="D245" s="31">
        <f>'PLANILHA ORÇAMENTÁRIA'!F70</f>
        <v>23.46</v>
      </c>
      <c r="E245" s="31"/>
      <c r="F245" s="31"/>
      <c r="G245" s="11"/>
      <c r="H245" s="11"/>
      <c r="I245" s="31">
        <f>D245</f>
        <v>23.46</v>
      </c>
      <c r="J245" s="51" t="s">
        <v>103</v>
      </c>
    </row>
    <row r="246" spans="1:11" ht="12" customHeight="1">
      <c r="A246" s="333" t="s">
        <v>13</v>
      </c>
      <c r="B246" s="334"/>
      <c r="C246" s="334"/>
      <c r="D246" s="334"/>
      <c r="E246" s="334"/>
      <c r="F246" s="334"/>
      <c r="G246" s="334"/>
      <c r="H246" s="335"/>
      <c r="I246" s="46">
        <f>I245</f>
        <v>23.46</v>
      </c>
      <c r="J246" s="39"/>
    </row>
    <row r="247" spans="1:11" ht="12" customHeight="1">
      <c r="A247" s="64"/>
      <c r="B247" s="27"/>
      <c r="C247" s="27"/>
      <c r="D247" s="27"/>
      <c r="E247" s="27"/>
      <c r="F247" s="27"/>
      <c r="G247" s="27"/>
      <c r="H247" s="27"/>
      <c r="I247" s="65"/>
      <c r="J247" s="237"/>
    </row>
    <row r="248" spans="1:11" s="327" customFormat="1" ht="12" customHeight="1">
      <c r="A248" s="367"/>
      <c r="B248" s="368"/>
      <c r="C248" s="368"/>
      <c r="D248" s="368"/>
      <c r="E248" s="368"/>
      <c r="F248" s="368"/>
      <c r="G248" s="368"/>
      <c r="H248" s="368"/>
      <c r="I248" s="368"/>
      <c r="J248" s="368"/>
      <c r="K248" s="368"/>
    </row>
    <row r="249" spans="1:11" ht="13.5" customHeight="1">
      <c r="A249" s="7" t="s">
        <v>14</v>
      </c>
      <c r="B249" s="22" t="str">
        <f>'PLANILHA ORÇAMENTÁRIA'!A71</f>
        <v>6.1.5</v>
      </c>
      <c r="C249" s="363" t="s">
        <v>16</v>
      </c>
      <c r="D249" s="364" t="s">
        <v>67</v>
      </c>
      <c r="E249" s="365"/>
      <c r="F249" s="365"/>
      <c r="G249" s="365"/>
      <c r="H249" s="365"/>
      <c r="I249" s="365"/>
      <c r="J249" s="366"/>
      <c r="K249" s="10" t="s">
        <v>56</v>
      </c>
    </row>
    <row r="250" spans="1:11" ht="13.5" customHeight="1">
      <c r="A250" s="7" t="s">
        <v>8</v>
      </c>
      <c r="B250" s="23" t="str">
        <f>'PLANILHA ORÇAMENTÁRIA'!B71</f>
        <v>ED-48298</v>
      </c>
      <c r="C250" s="356"/>
      <c r="D250" s="347"/>
      <c r="E250" s="348"/>
      <c r="F250" s="348"/>
      <c r="G250" s="348"/>
      <c r="H250" s="348"/>
      <c r="I250" s="348"/>
      <c r="J250" s="349"/>
    </row>
    <row r="251" spans="1:11" s="38" customFormat="1" ht="12" customHeight="1">
      <c r="A251" s="327"/>
      <c r="B251" s="330"/>
      <c r="C251" s="2"/>
      <c r="D251" s="2" t="s">
        <v>105</v>
      </c>
      <c r="E251" s="2"/>
      <c r="F251" s="2"/>
      <c r="G251" s="2"/>
      <c r="H251" s="2"/>
      <c r="I251" s="3" t="s">
        <v>105</v>
      </c>
      <c r="J251" s="8" t="s">
        <v>12</v>
      </c>
    </row>
    <row r="252" spans="1:11" ht="21.6" customHeight="1">
      <c r="A252" s="331" t="s">
        <v>241</v>
      </c>
      <c r="B252" s="332"/>
      <c r="C252" s="11"/>
      <c r="D252" s="31">
        <v>592.88</v>
      </c>
      <c r="E252" s="52"/>
      <c r="F252" s="1"/>
      <c r="G252" s="11"/>
      <c r="H252" s="11"/>
      <c r="I252" s="31">
        <f>D252</f>
        <v>592.88</v>
      </c>
      <c r="J252" s="51" t="s">
        <v>325</v>
      </c>
    </row>
    <row r="253" spans="1:11" ht="12" customHeight="1">
      <c r="A253" s="333" t="s">
        <v>13</v>
      </c>
      <c r="B253" s="334"/>
      <c r="C253" s="334"/>
      <c r="D253" s="334"/>
      <c r="E253" s="334"/>
      <c r="F253" s="334"/>
      <c r="G253" s="334"/>
      <c r="H253" s="335"/>
      <c r="I253" s="46">
        <f>I252</f>
        <v>592.88</v>
      </c>
      <c r="J253" s="39"/>
    </row>
    <row r="254" spans="1:11" ht="12" customHeight="1">
      <c r="A254" s="327"/>
      <c r="B254" s="328"/>
      <c r="C254" s="328"/>
      <c r="D254" s="328"/>
      <c r="E254" s="328"/>
      <c r="F254" s="328"/>
      <c r="G254" s="328"/>
      <c r="H254" s="328"/>
      <c r="I254" s="328"/>
      <c r="J254" s="329"/>
    </row>
    <row r="255" spans="1:11" ht="13.5" customHeight="1">
      <c r="A255" s="7" t="s">
        <v>14</v>
      </c>
      <c r="B255" s="22" t="str">
        <f>'PLANILHA ORÇAMENTÁRIA'!A72</f>
        <v>6.1.6</v>
      </c>
      <c r="C255" s="397" t="s">
        <v>16</v>
      </c>
      <c r="D255" s="364" t="s">
        <v>70</v>
      </c>
      <c r="E255" s="365"/>
      <c r="F255" s="365"/>
      <c r="G255" s="365"/>
      <c r="H255" s="365"/>
      <c r="I255" s="365"/>
      <c r="J255" s="366"/>
      <c r="K255" s="10" t="s">
        <v>56</v>
      </c>
    </row>
    <row r="256" spans="1:11" ht="13.5" customHeight="1">
      <c r="A256" s="7" t="s">
        <v>8</v>
      </c>
      <c r="B256" s="23" t="str">
        <f>'PLANILHA ORÇAMENTÁRIA'!B72</f>
        <v>RO-40234</v>
      </c>
      <c r="C256" s="343"/>
      <c r="D256" s="347"/>
      <c r="E256" s="348"/>
      <c r="F256" s="348"/>
      <c r="G256" s="348"/>
      <c r="H256" s="348"/>
      <c r="I256" s="348"/>
      <c r="J256" s="349"/>
    </row>
    <row r="257" spans="1:10" s="38" customFormat="1" ht="12" customHeight="1">
      <c r="A257" s="327"/>
      <c r="B257" s="330"/>
      <c r="C257" s="2"/>
      <c r="D257" s="2" t="s">
        <v>63</v>
      </c>
      <c r="E257" s="2"/>
      <c r="F257" s="2"/>
      <c r="G257" s="2"/>
      <c r="H257" s="2"/>
      <c r="I257" s="3" t="s">
        <v>33</v>
      </c>
      <c r="J257" s="8" t="s">
        <v>12</v>
      </c>
    </row>
    <row r="258" spans="1:10" ht="21.6" customHeight="1">
      <c r="A258" s="331" t="s">
        <v>242</v>
      </c>
      <c r="B258" s="332"/>
      <c r="C258" s="11"/>
      <c r="D258" s="1">
        <v>28.53</v>
      </c>
      <c r="E258" s="1"/>
      <c r="F258" s="1"/>
      <c r="G258" s="11"/>
      <c r="H258" s="11"/>
      <c r="I258" s="31">
        <v>3.05</v>
      </c>
      <c r="J258" s="51" t="s">
        <v>103</v>
      </c>
    </row>
    <row r="259" spans="1:10" ht="12" customHeight="1">
      <c r="A259" s="333" t="s">
        <v>13</v>
      </c>
      <c r="B259" s="334"/>
      <c r="C259" s="334"/>
      <c r="D259" s="334"/>
      <c r="E259" s="334"/>
      <c r="F259" s="334"/>
      <c r="G259" s="334"/>
      <c r="H259" s="334"/>
      <c r="I259" s="46">
        <v>3.05</v>
      </c>
      <c r="J259" s="40"/>
    </row>
    <row r="260" spans="1:10">
      <c r="A260" s="327"/>
      <c r="B260" s="328"/>
      <c r="C260" s="328"/>
      <c r="D260" s="328"/>
      <c r="E260" s="328"/>
      <c r="F260" s="328"/>
      <c r="G260" s="328"/>
      <c r="H260" s="328"/>
      <c r="I260" s="328"/>
      <c r="J260" s="329"/>
    </row>
    <row r="261" spans="1:10">
      <c r="A261" s="336" t="s">
        <v>90</v>
      </c>
      <c r="B261" s="337"/>
      <c r="C261" s="337"/>
      <c r="D261" s="337"/>
      <c r="E261" s="337"/>
      <c r="F261" s="337"/>
      <c r="G261" s="337"/>
      <c r="H261" s="337"/>
      <c r="I261" s="337"/>
      <c r="J261" s="338"/>
    </row>
    <row r="262" spans="1:10">
      <c r="A262" s="339"/>
      <c r="B262" s="340"/>
      <c r="C262" s="340"/>
      <c r="D262" s="340"/>
      <c r="E262" s="340"/>
      <c r="F262" s="340"/>
      <c r="G262" s="340"/>
      <c r="H262" s="340"/>
      <c r="I262" s="340"/>
      <c r="J262" s="341"/>
    </row>
    <row r="263" spans="1:10">
      <c r="A263" s="128" t="s">
        <v>14</v>
      </c>
      <c r="B263" s="169" t="s">
        <v>353</v>
      </c>
      <c r="C263" s="342" t="s">
        <v>16</v>
      </c>
      <c r="D263" s="344" t="s">
        <v>172</v>
      </c>
      <c r="E263" s="345"/>
      <c r="F263" s="345"/>
      <c r="G263" s="345"/>
      <c r="H263" s="345"/>
      <c r="I263" s="345"/>
      <c r="J263" s="346"/>
    </row>
    <row r="264" spans="1:10">
      <c r="A264" s="7" t="s">
        <v>8</v>
      </c>
      <c r="B264" s="23" t="s">
        <v>91</v>
      </c>
      <c r="C264" s="343"/>
      <c r="D264" s="347"/>
      <c r="E264" s="348"/>
      <c r="F264" s="348"/>
      <c r="G264" s="348"/>
      <c r="H264" s="348"/>
      <c r="I264" s="348"/>
      <c r="J264" s="349"/>
    </row>
    <row r="265" spans="1:10">
      <c r="A265" s="327"/>
      <c r="B265" s="330"/>
      <c r="C265" s="2"/>
      <c r="D265" s="2" t="s">
        <v>65</v>
      </c>
      <c r="E265" s="2"/>
      <c r="F265" s="2"/>
      <c r="G265" s="2"/>
      <c r="H265" s="2"/>
      <c r="I265" s="3" t="s">
        <v>65</v>
      </c>
      <c r="J265" s="8" t="s">
        <v>12</v>
      </c>
    </row>
    <row r="266" spans="1:10">
      <c r="A266" s="331"/>
      <c r="B266" s="332"/>
      <c r="C266" s="11"/>
      <c r="D266" s="1">
        <v>202.56</v>
      </c>
      <c r="E266" s="1"/>
      <c r="F266" s="1"/>
      <c r="G266" s="11"/>
      <c r="H266" s="11"/>
      <c r="I266" s="1">
        <v>13.58</v>
      </c>
      <c r="J266" s="51" t="s">
        <v>325</v>
      </c>
    </row>
    <row r="267" spans="1:10">
      <c r="A267" s="333" t="s">
        <v>13</v>
      </c>
      <c r="B267" s="334"/>
      <c r="C267" s="334"/>
      <c r="D267" s="334"/>
      <c r="E267" s="334"/>
      <c r="F267" s="334"/>
      <c r="G267" s="334"/>
      <c r="H267" s="335"/>
      <c r="I267" s="46">
        <v>13.58</v>
      </c>
      <c r="J267" s="39"/>
    </row>
    <row r="268" spans="1:10">
      <c r="A268" s="128" t="s">
        <v>14</v>
      </c>
      <c r="B268" s="169" t="s">
        <v>354</v>
      </c>
      <c r="C268" s="350" t="s">
        <v>16</v>
      </c>
      <c r="D268" s="352" t="str">
        <f>'PLANILHA ORÇAMENTÁRIA'!D77</f>
        <v>PINTURA COM TEXTURA ACRÍLICA COM DESEMPENADEIRA DE AÇO, EXCLUSIVE SELADOR ACRÍLICO/FUNDO PREPARADOR</v>
      </c>
      <c r="E268" s="345"/>
      <c r="F268" s="345"/>
      <c r="G268" s="345"/>
      <c r="H268" s="345"/>
      <c r="I268" s="345"/>
      <c r="J268" s="346"/>
    </row>
    <row r="269" spans="1:10">
      <c r="A269" s="7" t="s">
        <v>8</v>
      </c>
      <c r="B269" s="23" t="str">
        <f>'PLANILHA ORÇAMENTÁRIA'!B77</f>
        <v>ED-9013</v>
      </c>
      <c r="C269" s="351"/>
      <c r="D269" s="347"/>
      <c r="E269" s="348"/>
      <c r="F269" s="348"/>
      <c r="G269" s="348"/>
      <c r="H269" s="348"/>
      <c r="I269" s="348"/>
      <c r="J269" s="349"/>
    </row>
    <row r="270" spans="1:10">
      <c r="A270" s="327"/>
      <c r="B270" s="330"/>
      <c r="C270" s="2"/>
      <c r="D270" s="239" t="str">
        <f>'PLANILHA ORÇAMENTÁRIA'!E77</f>
        <v>M²</v>
      </c>
      <c r="E270" s="2"/>
      <c r="F270" s="2"/>
      <c r="G270" s="2"/>
      <c r="H270" s="2"/>
      <c r="I270" s="3" t="s">
        <v>65</v>
      </c>
      <c r="J270" s="8" t="s">
        <v>12</v>
      </c>
    </row>
    <row r="271" spans="1:10">
      <c r="A271" s="331"/>
      <c r="B271" s="332"/>
      <c r="C271" s="11"/>
      <c r="D271" s="31">
        <f>'PLANILHA ORÇAMENTÁRIA'!F77</f>
        <v>27.16</v>
      </c>
      <c r="E271" s="1"/>
      <c r="F271" s="1"/>
      <c r="G271" s="11"/>
      <c r="H271" s="11"/>
      <c r="I271" s="31">
        <f>D271</f>
        <v>27.16</v>
      </c>
      <c r="J271" s="51" t="s">
        <v>325</v>
      </c>
    </row>
    <row r="272" spans="1:10">
      <c r="A272" s="333" t="s">
        <v>13</v>
      </c>
      <c r="B272" s="334"/>
      <c r="C272" s="334"/>
      <c r="D272" s="334"/>
      <c r="E272" s="334"/>
      <c r="F272" s="334"/>
      <c r="G272" s="334"/>
      <c r="H272" s="335"/>
      <c r="I272" s="46">
        <f>I271</f>
        <v>27.16</v>
      </c>
      <c r="J272" s="39"/>
    </row>
    <row r="273" spans="1:10">
      <c r="A273" s="27"/>
      <c r="B273" s="27"/>
      <c r="C273" s="27"/>
      <c r="D273" s="27"/>
      <c r="E273" s="27"/>
      <c r="F273" s="27"/>
      <c r="G273" s="27"/>
      <c r="H273" s="27"/>
      <c r="I273" s="238"/>
      <c r="J273" s="237"/>
    </row>
    <row r="274" spans="1:10">
      <c r="A274" s="27"/>
      <c r="B274" s="27"/>
      <c r="C274" s="27"/>
      <c r="D274" s="27"/>
      <c r="E274" s="27"/>
      <c r="F274" s="27"/>
      <c r="G274" s="27"/>
      <c r="H274" s="27"/>
      <c r="I274" s="238"/>
      <c r="J274" s="237"/>
    </row>
    <row r="275" spans="1:10">
      <c r="A275" s="339"/>
      <c r="B275" s="340"/>
      <c r="C275" s="340"/>
      <c r="D275" s="340"/>
      <c r="E275" s="340"/>
      <c r="F275" s="340"/>
      <c r="G275" s="340"/>
      <c r="H275" s="340"/>
      <c r="I275" s="340"/>
      <c r="J275" s="341"/>
    </row>
    <row r="276" spans="1:10">
      <c r="A276" s="236"/>
      <c r="B276" s="236"/>
      <c r="C276" s="236"/>
      <c r="D276" s="236"/>
      <c r="E276" s="236"/>
      <c r="F276" s="236"/>
      <c r="G276" s="236"/>
      <c r="H276" s="236"/>
      <c r="I276" s="236"/>
      <c r="J276" s="236"/>
    </row>
    <row r="277" spans="1:10">
      <c r="A277" s="236"/>
      <c r="B277" s="236"/>
      <c r="C277" s="236"/>
      <c r="D277" s="236"/>
      <c r="E277" s="236"/>
      <c r="F277" s="236"/>
      <c r="G277" s="236"/>
      <c r="H277" s="236"/>
      <c r="I277" s="236"/>
      <c r="J277" s="236"/>
    </row>
    <row r="278" spans="1:10">
      <c r="A278" s="236"/>
      <c r="B278" s="236"/>
      <c r="C278" s="236"/>
      <c r="D278" s="236"/>
      <c r="E278" s="236"/>
      <c r="F278" s="236"/>
      <c r="G278" s="236"/>
      <c r="H278" s="236"/>
      <c r="I278" s="236"/>
      <c r="J278" s="236"/>
    </row>
    <row r="279" spans="1:10" ht="21" customHeight="1">
      <c r="A279" s="170"/>
      <c r="B279" s="171"/>
      <c r="C279" s="171"/>
      <c r="D279" s="171"/>
      <c r="E279" s="73"/>
      <c r="F279" s="171"/>
      <c r="G279" s="171"/>
      <c r="H279" s="171"/>
      <c r="I279" s="171"/>
      <c r="J279" s="176"/>
    </row>
    <row r="280" spans="1:10" ht="18.75" customHeight="1">
      <c r="A280" s="172"/>
      <c r="B280" s="173"/>
      <c r="C280" s="173"/>
      <c r="D280" s="173"/>
      <c r="E280" s="28"/>
      <c r="F280" s="173"/>
      <c r="G280" s="173"/>
      <c r="H280" s="173"/>
      <c r="I280" s="173"/>
      <c r="J280" s="173"/>
    </row>
    <row r="281" spans="1:10" ht="16.5" customHeight="1">
      <c r="A281" s="249" t="s">
        <v>245</v>
      </c>
      <c r="B281" s="249"/>
      <c r="C281" s="249"/>
      <c r="D281" s="179"/>
      <c r="E281" s="179"/>
      <c r="F281" s="249" t="s">
        <v>133</v>
      </c>
      <c r="G281" s="249"/>
      <c r="H281" s="249"/>
      <c r="I281" s="249"/>
      <c r="J281" s="249"/>
    </row>
    <row r="282" spans="1:10" ht="17.25" customHeight="1">
      <c r="A282" s="252" t="s">
        <v>357</v>
      </c>
      <c r="B282" s="252"/>
      <c r="C282" s="252"/>
      <c r="D282" s="110"/>
      <c r="E282" s="110"/>
      <c r="F282" s="253" t="s">
        <v>134</v>
      </c>
      <c r="G282" s="253"/>
      <c r="H282" s="253"/>
      <c r="I282" s="253"/>
      <c r="J282" s="253"/>
    </row>
    <row r="283" spans="1:10" ht="15.75" customHeight="1">
      <c r="A283" s="252" t="s">
        <v>358</v>
      </c>
      <c r="B283" s="252"/>
      <c r="C283" s="252"/>
      <c r="D283" s="110"/>
      <c r="E283" s="110"/>
      <c r="F283" s="253" t="s">
        <v>135</v>
      </c>
      <c r="G283" s="253"/>
      <c r="H283" s="253"/>
      <c r="I283" s="253"/>
      <c r="J283" s="253"/>
    </row>
    <row r="284" spans="1:10" ht="11.45" customHeight="1">
      <c r="A284" s="172"/>
      <c r="B284" s="173"/>
      <c r="C284" s="173"/>
      <c r="D284" s="173"/>
      <c r="E284" s="28"/>
      <c r="F284" s="173"/>
      <c r="G284" s="173"/>
      <c r="H284" s="173"/>
      <c r="I284" s="173"/>
      <c r="J284" s="173"/>
    </row>
    <row r="285" spans="1:10" s="13" customFormat="1" ht="12.75" customHeight="1">
      <c r="A285" s="172"/>
      <c r="B285" s="173"/>
      <c r="C285" s="173"/>
      <c r="D285" s="173"/>
      <c r="E285" s="28"/>
      <c r="F285" s="173"/>
      <c r="G285" s="173"/>
      <c r="H285" s="173"/>
      <c r="I285" s="173"/>
      <c r="J285" s="177"/>
    </row>
    <row r="286" spans="1:10" s="13" customFormat="1" ht="12.75" customHeight="1">
      <c r="A286" s="172"/>
      <c r="B286" s="173"/>
      <c r="C286" s="173"/>
      <c r="D286" s="173"/>
      <c r="E286" s="28"/>
      <c r="F286" s="173"/>
      <c r="G286" s="173"/>
      <c r="H286" s="173"/>
      <c r="I286" s="173"/>
      <c r="J286" s="177"/>
    </row>
    <row r="287" spans="1:10" s="48" customFormat="1" ht="13.5" customHeight="1" thickBot="1">
      <c r="A287" s="174"/>
      <c r="B287" s="175"/>
      <c r="C287" s="175"/>
      <c r="D287" s="175"/>
      <c r="E287" s="74"/>
      <c r="F287" s="175"/>
      <c r="G287" s="175"/>
      <c r="H287" s="175"/>
      <c r="I287" s="175"/>
      <c r="J287" s="178"/>
    </row>
    <row r="288" spans="1:10" s="13" customFormat="1">
      <c r="A288" s="17"/>
      <c r="B288" s="25"/>
      <c r="J288" s="18"/>
    </row>
    <row r="289" spans="1:10">
      <c r="A289" s="15"/>
      <c r="J289" s="16"/>
    </row>
    <row r="290" spans="1:10">
      <c r="A290" s="15"/>
      <c r="J290" s="16"/>
    </row>
    <row r="291" spans="1:10" ht="10.9" customHeight="1">
      <c r="A291" s="15"/>
      <c r="D291" s="13"/>
      <c r="E291" s="41"/>
      <c r="F291" s="14"/>
      <c r="J291" s="16"/>
    </row>
    <row r="292" spans="1:10" s="20" customFormat="1">
      <c r="A292" s="19"/>
      <c r="B292" s="26"/>
      <c r="D292" s="48"/>
      <c r="E292" s="47"/>
      <c r="F292" s="47"/>
      <c r="J292" s="21"/>
    </row>
    <row r="293" spans="1:10">
      <c r="A293" s="15"/>
      <c r="D293" s="13"/>
      <c r="E293" s="14"/>
      <c r="F293" s="14"/>
      <c r="J293" s="16"/>
    </row>
    <row r="294" spans="1:10">
      <c r="A294" s="15"/>
      <c r="D294" s="13"/>
      <c r="E294" s="13"/>
      <c r="F294" s="13"/>
      <c r="J294" s="16"/>
    </row>
    <row r="295" spans="1:10">
      <c r="A295" s="15"/>
      <c r="J295" s="16"/>
    </row>
    <row r="296" spans="1:10" s="20" customFormat="1">
      <c r="A296" s="19"/>
      <c r="B296" s="26"/>
      <c r="J296" s="21"/>
    </row>
  </sheetData>
  <mergeCells count="284">
    <mergeCell ref="D28:J29"/>
    <mergeCell ref="A30:B30"/>
    <mergeCell ref="A31:B31"/>
    <mergeCell ref="A32:H32"/>
    <mergeCell ref="J31:J32"/>
    <mergeCell ref="C216:C217"/>
    <mergeCell ref="D216:J217"/>
    <mergeCell ref="C83:C84"/>
    <mergeCell ref="D83:J84"/>
    <mergeCell ref="A85:B85"/>
    <mergeCell ref="A86:B86"/>
    <mergeCell ref="A87:H87"/>
    <mergeCell ref="C88:C89"/>
    <mergeCell ref="D88:J89"/>
    <mergeCell ref="A90:B90"/>
    <mergeCell ref="A91:B91"/>
    <mergeCell ref="A92:H92"/>
    <mergeCell ref="A33:J33"/>
    <mergeCell ref="C35:C36"/>
    <mergeCell ref="D35:J36"/>
    <mergeCell ref="A37:B37"/>
    <mergeCell ref="A38:B38"/>
    <mergeCell ref="A204:XFD204"/>
    <mergeCell ref="J183:J184"/>
    <mergeCell ref="A281:C281"/>
    <mergeCell ref="A282:C282"/>
    <mergeCell ref="D132:J133"/>
    <mergeCell ref="C168:C169"/>
    <mergeCell ref="C144:C145"/>
    <mergeCell ref="D144:J145"/>
    <mergeCell ref="A167:J167"/>
    <mergeCell ref="C132:C133"/>
    <mergeCell ref="A155:XFD155"/>
    <mergeCell ref="A134:B134"/>
    <mergeCell ref="A135:B135"/>
    <mergeCell ref="J135:J136"/>
    <mergeCell ref="A136:H136"/>
    <mergeCell ref="A141:B141"/>
    <mergeCell ref="J141:J142"/>
    <mergeCell ref="A142:H142"/>
    <mergeCell ref="A143:XFD143"/>
    <mergeCell ref="A218:B218"/>
    <mergeCell ref="A219:B219"/>
    <mergeCell ref="A220:H220"/>
    <mergeCell ref="A195:B195"/>
    <mergeCell ref="C198:C199"/>
    <mergeCell ref="D198:J199"/>
    <mergeCell ref="A259:H259"/>
    <mergeCell ref="A20:J20"/>
    <mergeCell ref="A21:J21"/>
    <mergeCell ref="C242:C243"/>
    <mergeCell ref="D242:J243"/>
    <mergeCell ref="A244:B244"/>
    <mergeCell ref="A245:B245"/>
    <mergeCell ref="A246:H246"/>
    <mergeCell ref="A111:B111"/>
    <mergeCell ref="C108:C109"/>
    <mergeCell ref="D108:J109"/>
    <mergeCell ref="A110:B110"/>
    <mergeCell ref="J111:J112"/>
    <mergeCell ref="A63:B63"/>
    <mergeCell ref="A64:B64"/>
    <mergeCell ref="A65:H65"/>
    <mergeCell ref="D61:J62"/>
    <mergeCell ref="A43:B43"/>
    <mergeCell ref="A66:J66"/>
    <mergeCell ref="C67:C68"/>
    <mergeCell ref="A71:H71"/>
    <mergeCell ref="A112:H112"/>
    <mergeCell ref="C28:C29"/>
    <mergeCell ref="A116:B116"/>
    <mergeCell ref="A117:B117"/>
    <mergeCell ref="A283:C283"/>
    <mergeCell ref="F281:J281"/>
    <mergeCell ref="F282:J282"/>
    <mergeCell ref="F283:J283"/>
    <mergeCell ref="A171:B171"/>
    <mergeCell ref="A275:J275"/>
    <mergeCell ref="A234:B234"/>
    <mergeCell ref="A235:H235"/>
    <mergeCell ref="A236:J236"/>
    <mergeCell ref="A172:H172"/>
    <mergeCell ref="C174:C175"/>
    <mergeCell ref="D174:J175"/>
    <mergeCell ref="D192:J193"/>
    <mergeCell ref="A194:B194"/>
    <mergeCell ref="C211:C212"/>
    <mergeCell ref="J189:J190"/>
    <mergeCell ref="A202:H202"/>
    <mergeCell ref="A201:B201"/>
    <mergeCell ref="A258:B258"/>
    <mergeCell ref="A239:B239"/>
    <mergeCell ref="A240:B240"/>
    <mergeCell ref="A241:H241"/>
    <mergeCell ref="D249:J250"/>
    <mergeCell ref="A251:B251"/>
    <mergeCell ref="J117:J118"/>
    <mergeCell ref="A118:H118"/>
    <mergeCell ref="A51:H51"/>
    <mergeCell ref="A93:J93"/>
    <mergeCell ref="A95:J95"/>
    <mergeCell ref="C78:C79"/>
    <mergeCell ref="D78:J79"/>
    <mergeCell ref="A99:B99"/>
    <mergeCell ref="C72:C73"/>
    <mergeCell ref="D72:J73"/>
    <mergeCell ref="A74:B74"/>
    <mergeCell ref="A60:XFD60"/>
    <mergeCell ref="C61:C62"/>
    <mergeCell ref="C103:C104"/>
    <mergeCell ref="D103:J104"/>
    <mergeCell ref="A105:B105"/>
    <mergeCell ref="D114:J115"/>
    <mergeCell ref="A106:B106"/>
    <mergeCell ref="A107:H107"/>
    <mergeCell ref="A113:XFD113"/>
    <mergeCell ref="C114:C115"/>
    <mergeCell ref="A76:H76"/>
    <mergeCell ref="A94:J94"/>
    <mergeCell ref="A81:B81"/>
    <mergeCell ref="A75:B75"/>
    <mergeCell ref="A70:B70"/>
    <mergeCell ref="A80:B80"/>
    <mergeCell ref="A82:H82"/>
    <mergeCell ref="A101:J101"/>
    <mergeCell ref="C96:C97"/>
    <mergeCell ref="D96:J97"/>
    <mergeCell ref="A98:B98"/>
    <mergeCell ref="A100:H100"/>
    <mergeCell ref="D67:J68"/>
    <mergeCell ref="A69:B69"/>
    <mergeCell ref="C150:C151"/>
    <mergeCell ref="D150:J151"/>
    <mergeCell ref="A137:XFD137"/>
    <mergeCell ref="D126:J127"/>
    <mergeCell ref="A128:B128"/>
    <mergeCell ref="A129:B129"/>
    <mergeCell ref="A140:B140"/>
    <mergeCell ref="C120:C121"/>
    <mergeCell ref="D120:J121"/>
    <mergeCell ref="A122:B122"/>
    <mergeCell ref="A123:B123"/>
    <mergeCell ref="J123:J124"/>
    <mergeCell ref="A124:H124"/>
    <mergeCell ref="A119:XFD119"/>
    <mergeCell ref="C126:C127"/>
    <mergeCell ref="J129:J130"/>
    <mergeCell ref="A125:XFD125"/>
    <mergeCell ref="A148:H148"/>
    <mergeCell ref="A130:H130"/>
    <mergeCell ref="A147:B147"/>
    <mergeCell ref="C138:C139"/>
    <mergeCell ref="D138:J139"/>
    <mergeCell ref="J147:J148"/>
    <mergeCell ref="C156:C157"/>
    <mergeCell ref="D156:J157"/>
    <mergeCell ref="A149:XFD149"/>
    <mergeCell ref="C186:C187"/>
    <mergeCell ref="D186:J187"/>
    <mergeCell ref="A170:B170"/>
    <mergeCell ref="A190:H190"/>
    <mergeCell ref="D168:J169"/>
    <mergeCell ref="A153:B153"/>
    <mergeCell ref="A154:H154"/>
    <mergeCell ref="J153:J154"/>
    <mergeCell ref="A196:H196"/>
    <mergeCell ref="A184:H184"/>
    <mergeCell ref="A191:XFD191"/>
    <mergeCell ref="C192:C193"/>
    <mergeCell ref="A176:B176"/>
    <mergeCell ref="A177:B177"/>
    <mergeCell ref="A178:H178"/>
    <mergeCell ref="A182:B182"/>
    <mergeCell ref="A173:J173"/>
    <mergeCell ref="A179:J179"/>
    <mergeCell ref="C180:C181"/>
    <mergeCell ref="A185:J185"/>
    <mergeCell ref="A183:B183"/>
    <mergeCell ref="C205:C206"/>
    <mergeCell ref="D205:J206"/>
    <mergeCell ref="A207:B207"/>
    <mergeCell ref="A208:B208"/>
    <mergeCell ref="A209:H209"/>
    <mergeCell ref="A213:B213"/>
    <mergeCell ref="A214:B214"/>
    <mergeCell ref="A215:H215"/>
    <mergeCell ref="A210:XFD210"/>
    <mergeCell ref="A203:J203"/>
    <mergeCell ref="A146:B146"/>
    <mergeCell ref="A188:B188"/>
    <mergeCell ref="A189:B189"/>
    <mergeCell ref="C255:C256"/>
    <mergeCell ref="D255:J256"/>
    <mergeCell ref="A257:B257"/>
    <mergeCell ref="A161:J161"/>
    <mergeCell ref="C162:C163"/>
    <mergeCell ref="D162:J163"/>
    <mergeCell ref="A164:B164"/>
    <mergeCell ref="A165:B165"/>
    <mergeCell ref="A166:H166"/>
    <mergeCell ref="A152:B152"/>
    <mergeCell ref="D211:J212"/>
    <mergeCell ref="A229:H229"/>
    <mergeCell ref="C231:C232"/>
    <mergeCell ref="D231:J232"/>
    <mergeCell ref="A233:B233"/>
    <mergeCell ref="A158:B158"/>
    <mergeCell ref="A159:B159"/>
    <mergeCell ref="A160:H160"/>
    <mergeCell ref="D180:J181"/>
    <mergeCell ref="A200:B200"/>
    <mergeCell ref="A34:J34"/>
    <mergeCell ref="A57:B57"/>
    <mergeCell ref="A58:B58"/>
    <mergeCell ref="J58:J59"/>
    <mergeCell ref="A39:H39"/>
    <mergeCell ref="A40:J40"/>
    <mergeCell ref="C41:C42"/>
    <mergeCell ref="D41:J42"/>
    <mergeCell ref="A44:B44"/>
    <mergeCell ref="A45:H45"/>
    <mergeCell ref="A46:J46"/>
    <mergeCell ref="A53:J53"/>
    <mergeCell ref="A59:H59"/>
    <mergeCell ref="A54:XFD54"/>
    <mergeCell ref="C55:C56"/>
    <mergeCell ref="D55:J56"/>
    <mergeCell ref="C47:C48"/>
    <mergeCell ref="D47:J48"/>
    <mergeCell ref="A49:B49"/>
    <mergeCell ref="A50:B50"/>
    <mergeCell ref="A52:J52"/>
    <mergeCell ref="A25:B25"/>
    <mergeCell ref="A26:B26"/>
    <mergeCell ref="A27:H27"/>
    <mergeCell ref="A1:J1"/>
    <mergeCell ref="B2:J2"/>
    <mergeCell ref="B3:J3"/>
    <mergeCell ref="A4:J4"/>
    <mergeCell ref="A5:J5"/>
    <mergeCell ref="A6:J6"/>
    <mergeCell ref="A7:J7"/>
    <mergeCell ref="A14:J14"/>
    <mergeCell ref="C23:C24"/>
    <mergeCell ref="D23:J24"/>
    <mergeCell ref="A13:J13"/>
    <mergeCell ref="C8:C9"/>
    <mergeCell ref="D8:J9"/>
    <mergeCell ref="A10:B10"/>
    <mergeCell ref="A11:B11"/>
    <mergeCell ref="A12:H12"/>
    <mergeCell ref="C15:C16"/>
    <mergeCell ref="D15:J16"/>
    <mergeCell ref="A17:B17"/>
    <mergeCell ref="A18:B18"/>
    <mergeCell ref="A19:H19"/>
    <mergeCell ref="A254:J254"/>
    <mergeCell ref="D225:J226"/>
    <mergeCell ref="A227:B227"/>
    <mergeCell ref="A228:B228"/>
    <mergeCell ref="A221:J221"/>
    <mergeCell ref="A222:J222"/>
    <mergeCell ref="C225:C226"/>
    <mergeCell ref="A223:J223"/>
    <mergeCell ref="A224:J224"/>
    <mergeCell ref="C237:C238"/>
    <mergeCell ref="A252:B252"/>
    <mergeCell ref="A253:H253"/>
    <mergeCell ref="D237:J238"/>
    <mergeCell ref="A248:XFD248"/>
    <mergeCell ref="C249:C250"/>
    <mergeCell ref="A260:J260"/>
    <mergeCell ref="A270:B270"/>
    <mergeCell ref="A271:B271"/>
    <mergeCell ref="A272:H272"/>
    <mergeCell ref="A261:J261"/>
    <mergeCell ref="A262:J262"/>
    <mergeCell ref="C263:C264"/>
    <mergeCell ref="D263:J264"/>
    <mergeCell ref="A265:B265"/>
    <mergeCell ref="A266:B266"/>
    <mergeCell ref="A267:H267"/>
    <mergeCell ref="C268:C269"/>
    <mergeCell ref="D268:J269"/>
  </mergeCells>
  <pageMargins left="0.511811024" right="0.511811024" top="0.78740157499999996" bottom="0.78740157499999996" header="0.31496062000000002" footer="0.31496062000000002"/>
  <pageSetup paperSize="9" scale="49" fitToHeight="0" orientation="portrait" r:id="rId1"/>
  <rowBreaks count="2" manualBreakCount="2">
    <brk id="209" max="9" man="1"/>
    <brk id="287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M25"/>
  <sheetViews>
    <sheetView view="pageBreakPreview" topLeftCell="A13" zoomScale="115" zoomScaleNormal="100" zoomScaleSheetLayoutView="115" workbookViewId="0">
      <selection activeCell="L23" sqref="L23"/>
    </sheetView>
  </sheetViews>
  <sheetFormatPr defaultRowHeight="12.75"/>
  <cols>
    <col min="1" max="1" width="5.1640625" customWidth="1"/>
    <col min="2" max="2" width="20.83203125" customWidth="1"/>
    <col min="3" max="3" width="16.1640625" customWidth="1"/>
    <col min="4" max="4" width="18.83203125" customWidth="1"/>
    <col min="5" max="5" width="14.1640625" customWidth="1"/>
    <col min="6" max="6" width="20.5" customWidth="1"/>
    <col min="7" max="7" width="20.6640625" customWidth="1"/>
    <col min="8" max="8" width="20.83203125" bestFit="1" customWidth="1"/>
    <col min="9" max="9" width="22" customWidth="1"/>
    <col min="10" max="10" width="20.6640625" customWidth="1"/>
    <col min="11" max="12" width="20.5" customWidth="1"/>
    <col min="13" max="13" width="20.33203125" customWidth="1"/>
  </cols>
  <sheetData>
    <row r="2" spans="1:13" ht="81" customHeight="1">
      <c r="A2" s="414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6"/>
    </row>
    <row r="3" spans="1:13">
      <c r="A3" s="417" t="str">
        <f>'[1]PLANILHA ORÇAMENTÁRIA (PRAÇA F)'!A6:I6</f>
        <v>PREFEITURA: PREFEITURA MUNICIPAL DE BRASILIA DE MINAS /MG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9"/>
    </row>
    <row r="4" spans="1:13">
      <c r="A4" s="420" t="str">
        <f>'PLANILHA ORÇAMENTÁRIA'!A6:G6</f>
        <v>OBRA: REFORMA DA PRAÇA DA MATRIZ</v>
      </c>
      <c r="B4" s="421"/>
      <c r="C4" s="421"/>
      <c r="D4" s="421"/>
      <c r="E4" s="421"/>
      <c r="F4" s="421"/>
      <c r="G4" s="421"/>
      <c r="H4" s="421"/>
      <c r="I4" s="422"/>
      <c r="J4" s="207"/>
      <c r="K4" s="207"/>
      <c r="L4" s="207"/>
      <c r="M4" s="212">
        <f>'PLANILHA ORÇAMENTÁRIA'!I6</f>
        <v>45917</v>
      </c>
    </row>
    <row r="5" spans="1:13">
      <c r="A5" s="423" t="str">
        <f>'PLANILHA ORÇAMENTÁRIA'!A7:E7</f>
        <v>LOCAL: CENTRO -  BRASILIA DE MINAS/MG</v>
      </c>
      <c r="B5" s="424"/>
      <c r="C5" s="424"/>
      <c r="D5" s="424"/>
      <c r="E5" s="424"/>
      <c r="F5" s="424"/>
      <c r="G5" s="424"/>
      <c r="H5" s="424"/>
      <c r="I5" s="425"/>
      <c r="J5" s="208" t="s">
        <v>258</v>
      </c>
      <c r="K5" s="208"/>
      <c r="L5" s="207" t="s">
        <v>261</v>
      </c>
      <c r="M5" s="213">
        <f>'PLANILHA ORÇAMENTÁRIA'!I10</f>
        <v>0.29459999999999997</v>
      </c>
    </row>
    <row r="6" spans="1:13">
      <c r="A6" s="426" t="str">
        <f>'PLANILHA ORÇAMENTÁRIA'!A8:E8</f>
        <v>REGIÃO/MÊS DE REFERÊNCIA: SETOP NORTE OUTUBRO 2022  DESONERADO / COTAÇOES</v>
      </c>
      <c r="B6" s="427"/>
      <c r="C6" s="427"/>
      <c r="D6" s="427"/>
      <c r="E6" s="427"/>
      <c r="F6" s="427"/>
      <c r="G6" s="427"/>
      <c r="H6" s="427"/>
      <c r="I6" s="428"/>
      <c r="J6" s="429" t="s">
        <v>113</v>
      </c>
      <c r="K6" s="431" t="s">
        <v>114</v>
      </c>
      <c r="L6" s="414" t="s">
        <v>262</v>
      </c>
      <c r="M6" s="416" t="s">
        <v>116</v>
      </c>
    </row>
    <row r="7" spans="1:13">
      <c r="A7" s="435" t="s">
        <v>246</v>
      </c>
      <c r="B7" s="436"/>
      <c r="C7" s="436"/>
      <c r="D7" s="436"/>
      <c r="E7" s="436"/>
      <c r="F7" s="436"/>
      <c r="G7" s="436"/>
      <c r="H7" s="436"/>
      <c r="I7" s="437"/>
      <c r="J7" s="430"/>
      <c r="K7" s="432"/>
      <c r="L7" s="433"/>
      <c r="M7" s="434"/>
    </row>
    <row r="8" spans="1:13" ht="15.75">
      <c r="A8" s="411" t="s">
        <v>247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2"/>
      <c r="M8" s="413"/>
    </row>
    <row r="9" spans="1:13" ht="15.75">
      <c r="A9" s="448" t="s">
        <v>0</v>
      </c>
      <c r="B9" s="449" t="s">
        <v>250</v>
      </c>
      <c r="C9" s="449"/>
      <c r="D9" s="449" t="s">
        <v>252</v>
      </c>
      <c r="E9" s="450" t="s">
        <v>253</v>
      </c>
      <c r="F9" s="196"/>
      <c r="G9" s="196"/>
      <c r="H9" s="196"/>
      <c r="I9" s="196"/>
      <c r="J9" s="209"/>
      <c r="K9" s="196" t="s">
        <v>260</v>
      </c>
      <c r="L9" s="210"/>
      <c r="M9" s="210"/>
    </row>
    <row r="10" spans="1:13" ht="15.75">
      <c r="A10" s="448"/>
      <c r="B10" s="449"/>
      <c r="C10" s="449"/>
      <c r="D10" s="449"/>
      <c r="E10" s="450"/>
      <c r="F10" s="443" t="s">
        <v>254</v>
      </c>
      <c r="G10" s="443"/>
      <c r="H10" s="443" t="s">
        <v>257</v>
      </c>
      <c r="I10" s="443"/>
      <c r="J10" s="443" t="s">
        <v>259</v>
      </c>
      <c r="K10" s="443"/>
      <c r="L10" s="443" t="s">
        <v>263</v>
      </c>
      <c r="M10" s="443"/>
    </row>
    <row r="11" spans="1:13" ht="15.75">
      <c r="A11" s="448"/>
      <c r="B11" s="449"/>
      <c r="C11" s="449"/>
      <c r="D11" s="449"/>
      <c r="E11" s="450"/>
      <c r="F11" s="197" t="s">
        <v>255</v>
      </c>
      <c r="G11" s="197" t="s">
        <v>256</v>
      </c>
      <c r="H11" s="197" t="s">
        <v>255</v>
      </c>
      <c r="I11" s="197" t="s">
        <v>256</v>
      </c>
      <c r="J11" s="197" t="s">
        <v>255</v>
      </c>
      <c r="K11" s="197" t="s">
        <v>256</v>
      </c>
      <c r="L11" s="197" t="s">
        <v>255</v>
      </c>
      <c r="M11" s="197" t="s">
        <v>256</v>
      </c>
    </row>
    <row r="12" spans="1:13" ht="15.75">
      <c r="A12" s="180"/>
      <c r="B12" s="444" t="s">
        <v>251</v>
      </c>
      <c r="C12" s="445"/>
      <c r="D12" s="188"/>
      <c r="E12" s="192"/>
      <c r="F12" s="198"/>
      <c r="G12" s="198"/>
      <c r="H12" s="198"/>
      <c r="I12" s="198"/>
      <c r="J12" s="198"/>
      <c r="K12" s="198"/>
      <c r="L12" s="198"/>
      <c r="M12" s="198"/>
    </row>
    <row r="13" spans="1:13" ht="18" customHeight="1">
      <c r="A13" s="181">
        <v>1</v>
      </c>
      <c r="B13" s="446" t="str">
        <f>'PLANILHA ORÇAMENTÁRIA'!D12</f>
        <v>SERVIÇOS PRELIMINARES</v>
      </c>
      <c r="C13" s="447"/>
      <c r="D13" s="189">
        <f>'PLANILHA ORÇAMENTÁRIA'!I14</f>
        <v>1224.98</v>
      </c>
      <c r="E13" s="193">
        <f t="shared" ref="E13:E19" si="0">IF(D13=0,0,D13/D$21)</f>
        <v>4.1340354496688476E-3</v>
      </c>
      <c r="F13" s="199">
        <v>1</v>
      </c>
      <c r="G13" s="203">
        <f>F13</f>
        <v>1</v>
      </c>
      <c r="H13" s="199"/>
      <c r="I13" s="203">
        <f t="shared" ref="I13:I20" si="1">G13+H13</f>
        <v>1</v>
      </c>
      <c r="J13" s="199"/>
      <c r="K13" s="203">
        <f t="shared" ref="K13:K20" si="2">I13+J13</f>
        <v>1</v>
      </c>
      <c r="L13" s="199"/>
      <c r="M13" s="203">
        <f t="shared" ref="M13:M20" si="3">K13+L13</f>
        <v>1</v>
      </c>
    </row>
    <row r="14" spans="1:13" ht="28.5" customHeight="1">
      <c r="A14" s="181">
        <v>2</v>
      </c>
      <c r="B14" s="446" t="str">
        <f>'PLANILHA ORÇAMENTÁRIA'!D16</f>
        <v>DEMOLIÇÃO E TERRAPLANAGEM</v>
      </c>
      <c r="C14" s="447"/>
      <c r="D14" s="189">
        <f>'PLANILHA ORÇAMENTÁRIA'!I23</f>
        <v>34473.57</v>
      </c>
      <c r="E14" s="193">
        <f t="shared" si="0"/>
        <v>0.11634064266897458</v>
      </c>
      <c r="F14" s="199">
        <v>1</v>
      </c>
      <c r="G14" s="203">
        <f>F14</f>
        <v>1</v>
      </c>
      <c r="H14" s="199"/>
      <c r="I14" s="203">
        <f t="shared" si="1"/>
        <v>1</v>
      </c>
      <c r="J14" s="199"/>
      <c r="K14" s="203">
        <f t="shared" si="2"/>
        <v>1</v>
      </c>
      <c r="L14" s="199"/>
      <c r="M14" s="203">
        <f t="shared" si="3"/>
        <v>1</v>
      </c>
    </row>
    <row r="15" spans="1:13" ht="18" customHeight="1">
      <c r="A15" s="181">
        <v>3</v>
      </c>
      <c r="B15" s="446" t="str">
        <f>'PLANILHA ORÇAMENTÁRIA'!D25</f>
        <v>PAVIMENTAÇÃO E CONSTRUÇÃO DE PASSEIO</v>
      </c>
      <c r="C15" s="447"/>
      <c r="D15" s="189">
        <f>'PLANILHA ORÇAMENTÁRIA'!I34</f>
        <v>119001.55</v>
      </c>
      <c r="E15" s="193">
        <f t="shared" si="0"/>
        <v>0.40160380272783214</v>
      </c>
      <c r="F15" s="200">
        <v>0.5</v>
      </c>
      <c r="G15" s="203">
        <f t="shared" ref="G15:G20" si="4">F15</f>
        <v>0.5</v>
      </c>
      <c r="H15" s="200">
        <v>0.5</v>
      </c>
      <c r="I15" s="203">
        <f t="shared" si="1"/>
        <v>1</v>
      </c>
      <c r="J15" s="200"/>
      <c r="K15" s="203">
        <f t="shared" si="2"/>
        <v>1</v>
      </c>
      <c r="L15" s="200"/>
      <c r="M15" s="203">
        <f t="shared" si="3"/>
        <v>1</v>
      </c>
    </row>
    <row r="16" spans="1:13" ht="18" customHeight="1">
      <c r="A16" s="181">
        <v>4</v>
      </c>
      <c r="B16" s="446" t="str">
        <f>'PLANILHA ORÇAMENTÁRIA'!D36</f>
        <v>URBANIZAÇÃO</v>
      </c>
      <c r="C16" s="447"/>
      <c r="D16" s="189">
        <f>'PLANILHA ORÇAMENTÁRIA'!I40</f>
        <v>77500</v>
      </c>
      <c r="E16" s="193">
        <f t="shared" si="0"/>
        <v>0.26154528837151275</v>
      </c>
      <c r="F16" s="200"/>
      <c r="G16" s="203"/>
      <c r="H16" s="200">
        <v>0.5</v>
      </c>
      <c r="I16" s="203">
        <f t="shared" si="1"/>
        <v>0.5</v>
      </c>
      <c r="J16" s="200">
        <v>0.5</v>
      </c>
      <c r="K16" s="203">
        <f t="shared" si="2"/>
        <v>1</v>
      </c>
      <c r="L16" s="200"/>
      <c r="M16" s="203">
        <f t="shared" si="3"/>
        <v>1</v>
      </c>
    </row>
    <row r="17" spans="1:13" ht="29.25" customHeight="1">
      <c r="A17" s="181">
        <v>5</v>
      </c>
      <c r="B17" s="446" t="str">
        <f>'PLANILHA ORÇAMENTÁRIA'!D44</f>
        <v>INSTALAÇÕES ELÉTRICAS</v>
      </c>
      <c r="C17" s="447"/>
      <c r="D17" s="217">
        <f>'PLANILHA ORÇAMENTÁRIA'!I63</f>
        <v>28097.130000000005</v>
      </c>
      <c r="E17" s="193">
        <f t="shared" si="0"/>
        <v>9.4821573784024296E-2</v>
      </c>
      <c r="F17" s="200">
        <v>0.25</v>
      </c>
      <c r="G17" s="203">
        <f t="shared" si="4"/>
        <v>0.25</v>
      </c>
      <c r="H17" s="200">
        <v>0.25</v>
      </c>
      <c r="I17" s="203">
        <f t="shared" si="1"/>
        <v>0.5</v>
      </c>
      <c r="J17" s="200">
        <v>0.25</v>
      </c>
      <c r="K17" s="203">
        <f t="shared" si="2"/>
        <v>0.75</v>
      </c>
      <c r="L17" s="200">
        <v>0.25</v>
      </c>
      <c r="M17" s="203">
        <f t="shared" si="3"/>
        <v>1</v>
      </c>
    </row>
    <row r="18" spans="1:13" ht="18">
      <c r="A18" s="181">
        <v>6</v>
      </c>
      <c r="B18" s="446" t="str">
        <f>'PLANILHA ORÇAMENTÁRIA'!D66</f>
        <v>FUNDAÇÕES</v>
      </c>
      <c r="C18" s="447"/>
      <c r="D18" s="217">
        <f>'PLANILHA ORÇAMENTÁRIA'!I73</f>
        <v>35155.42</v>
      </c>
      <c r="E18" s="193">
        <f t="shared" si="0"/>
        <v>0.11864173498995671</v>
      </c>
      <c r="F18" s="200"/>
      <c r="G18" s="203"/>
      <c r="H18" s="200">
        <v>1</v>
      </c>
      <c r="I18" s="203">
        <f t="shared" si="1"/>
        <v>1</v>
      </c>
      <c r="J18" s="200"/>
      <c r="K18" s="203">
        <f t="shared" si="2"/>
        <v>1</v>
      </c>
      <c r="L18" s="200"/>
      <c r="M18" s="203">
        <f t="shared" si="3"/>
        <v>1</v>
      </c>
    </row>
    <row r="19" spans="1:13" ht="18">
      <c r="A19" s="181">
        <v>8</v>
      </c>
      <c r="B19" s="446" t="str">
        <f>'PLANILHA ORÇAMENTÁRIA'!D75</f>
        <v>PINTURA</v>
      </c>
      <c r="C19" s="447"/>
      <c r="D19" s="217">
        <f>'PLANILHA ORÇAMENTÁRIA'!I78</f>
        <v>863.14480000000003</v>
      </c>
      <c r="E19" s="193">
        <f t="shared" si="0"/>
        <v>2.9129220080306023E-3</v>
      </c>
      <c r="F19" s="200"/>
      <c r="G19" s="203"/>
      <c r="H19" s="200"/>
      <c r="I19" s="203"/>
      <c r="J19" s="200"/>
      <c r="K19" s="203">
        <f t="shared" si="2"/>
        <v>0</v>
      </c>
      <c r="L19" s="200">
        <v>1</v>
      </c>
      <c r="M19" s="203">
        <f t="shared" si="3"/>
        <v>1</v>
      </c>
    </row>
    <row r="20" spans="1:13" ht="18" customHeight="1">
      <c r="A20" s="181"/>
      <c r="B20" s="446"/>
      <c r="C20" s="447"/>
      <c r="D20" s="217"/>
      <c r="E20" s="193"/>
      <c r="F20" s="200">
        <v>0.5</v>
      </c>
      <c r="G20" s="203">
        <f t="shared" si="4"/>
        <v>0.5</v>
      </c>
      <c r="H20" s="200">
        <v>0.5</v>
      </c>
      <c r="I20" s="203">
        <f t="shared" si="1"/>
        <v>1</v>
      </c>
      <c r="J20" s="200"/>
      <c r="K20" s="203">
        <f t="shared" si="2"/>
        <v>1</v>
      </c>
      <c r="L20" s="200"/>
      <c r="M20" s="203">
        <f t="shared" si="3"/>
        <v>1</v>
      </c>
    </row>
    <row r="21" spans="1:13" ht="18.75" thickBot="1">
      <c r="A21" s="451" t="s">
        <v>248</v>
      </c>
      <c r="B21" s="452"/>
      <c r="C21" s="453"/>
      <c r="D21" s="190">
        <f>SUM(D13:D20)</f>
        <v>296315.79480000003</v>
      </c>
      <c r="E21" s="194">
        <f>SUM(E13:E20)</f>
        <v>1</v>
      </c>
      <c r="F21" s="194"/>
      <c r="G21" s="203"/>
      <c r="H21" s="194"/>
      <c r="I21" s="203"/>
      <c r="J21" s="194"/>
      <c r="K21" s="204"/>
      <c r="L21" s="194"/>
      <c r="M21" s="204"/>
    </row>
    <row r="22" spans="1:13" ht="20.25">
      <c r="A22" s="438" t="s">
        <v>249</v>
      </c>
      <c r="B22" s="439"/>
      <c r="C22" s="440"/>
      <c r="D22" s="191"/>
      <c r="E22" s="195"/>
      <c r="F22" s="201">
        <f>$D$13*F13+$D$14*F14+$D$15*F15+$D$16*F16+$D$17*F17+$D$18*F18+$D$19*F19+$D$20*F20</f>
        <v>102223.60750000001</v>
      </c>
      <c r="G22" s="205">
        <f>F22</f>
        <v>102223.60750000001</v>
      </c>
      <c r="H22" s="201">
        <f>$D$13*H13+$D$14*H14+$D$15*H15+$D$16*H16+$D$17*H17+$D$18*H18+$D$19*H19+$D$20*H20</f>
        <v>140430.47749999998</v>
      </c>
      <c r="I22" s="205">
        <f>G22+H22</f>
        <v>242654.08499999999</v>
      </c>
      <c r="J22" s="201">
        <f>$D$13*J13+$D$14*J14+$D$15*J15+$D$16*J16+$D$17*J17+$D$18*J18+$D$19*J19+$D$20*J20</f>
        <v>45774.282500000001</v>
      </c>
      <c r="K22" s="205">
        <f>I22+J22</f>
        <v>288428.36749999999</v>
      </c>
      <c r="L22" s="201">
        <f>$D$13*L13+$D$14*L14+$D$15*L15+$D$16*L16+$D$17*L17+$D$18*L18+$D$19*L19+$D$20*L20</f>
        <v>7887.4273000000012</v>
      </c>
      <c r="M22" s="214">
        <f>K22+L22</f>
        <v>296315.79479999997</v>
      </c>
    </row>
    <row r="23" spans="1:13" ht="43.5" customHeight="1">
      <c r="A23" s="182"/>
      <c r="B23" s="185"/>
      <c r="C23" s="185"/>
      <c r="D23" s="185"/>
      <c r="E23" s="185"/>
      <c r="F23" s="202"/>
      <c r="G23" s="202"/>
      <c r="H23" s="185"/>
      <c r="I23" s="206"/>
      <c r="J23" s="206"/>
      <c r="K23" s="206"/>
      <c r="L23" s="211"/>
      <c r="M23" s="215"/>
    </row>
    <row r="24" spans="1:13" ht="67.5" customHeight="1">
      <c r="A24" s="183"/>
      <c r="B24" s="186"/>
      <c r="C24" s="441" t="str">
        <f>'[2]Memória de Cálculo '!B70</f>
        <v>_______________________________________
Prefeito Municipal
Marcus Vinicius Ferreira Carvalho</v>
      </c>
      <c r="D24" s="441"/>
      <c r="E24" s="441"/>
      <c r="F24" s="88"/>
      <c r="G24" s="88"/>
      <c r="H24" s="442" t="s">
        <v>318</v>
      </c>
      <c r="I24" s="442"/>
      <c r="J24" s="442"/>
      <c r="K24" s="88"/>
      <c r="L24" s="88"/>
      <c r="M24" s="152"/>
    </row>
    <row r="25" spans="1:13" ht="21.75" customHeight="1">
      <c r="A25" s="184"/>
      <c r="B25" s="187"/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216"/>
    </row>
  </sheetData>
  <mergeCells count="32">
    <mergeCell ref="B16:C16"/>
    <mergeCell ref="A21:C21"/>
    <mergeCell ref="B18:C18"/>
    <mergeCell ref="B19:C19"/>
    <mergeCell ref="B20:C20"/>
    <mergeCell ref="A22:C22"/>
    <mergeCell ref="C24:E24"/>
    <mergeCell ref="H24:J24"/>
    <mergeCell ref="J10:K10"/>
    <mergeCell ref="L10:M10"/>
    <mergeCell ref="B12:C12"/>
    <mergeCell ref="B13:C13"/>
    <mergeCell ref="B14:C14"/>
    <mergeCell ref="B15:C15"/>
    <mergeCell ref="A9:A11"/>
    <mergeCell ref="B9:C11"/>
    <mergeCell ref="D9:D11"/>
    <mergeCell ref="E9:E11"/>
    <mergeCell ref="F10:G10"/>
    <mergeCell ref="H10:I10"/>
    <mergeCell ref="B17:C17"/>
    <mergeCell ref="A8:M8"/>
    <mergeCell ref="A2:M2"/>
    <mergeCell ref="A3:M3"/>
    <mergeCell ref="A4:I4"/>
    <mergeCell ref="A5:I5"/>
    <mergeCell ref="A6:I6"/>
    <mergeCell ref="J6:J7"/>
    <mergeCell ref="K6:K7"/>
    <mergeCell ref="L6:L7"/>
    <mergeCell ref="M6:M7"/>
    <mergeCell ref="A7:I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6"/>
  <sheetViews>
    <sheetView topLeftCell="A7" workbookViewId="0">
      <selection activeCell="J9" sqref="J9"/>
    </sheetView>
  </sheetViews>
  <sheetFormatPr defaultRowHeight="12.75"/>
  <cols>
    <col min="1" max="1" width="9.5" style="55" customWidth="1"/>
    <col min="2" max="2" width="42.1640625" style="55" customWidth="1"/>
    <col min="3" max="3" width="31.5" style="55" customWidth="1"/>
    <col min="4" max="4" width="22.1640625" style="55" customWidth="1"/>
    <col min="5" max="5" width="32.5" style="55" customWidth="1"/>
    <col min="6" max="6" width="17.33203125" style="55" customWidth="1"/>
    <col min="7" max="253" width="8.83203125" style="55"/>
    <col min="254" max="254" width="9.5" style="55" customWidth="1"/>
    <col min="255" max="255" width="23.83203125" style="55" customWidth="1"/>
    <col min="256" max="257" width="22.1640625" style="55" customWidth="1"/>
    <col min="258" max="258" width="22.6640625" style="55" customWidth="1"/>
    <col min="259" max="260" width="22.1640625" style="55" customWidth="1"/>
    <col min="261" max="261" width="17.33203125" style="55" customWidth="1"/>
    <col min="262" max="262" width="18.5" style="55" customWidth="1"/>
    <col min="263" max="509" width="8.83203125" style="55"/>
    <col min="510" max="510" width="9.5" style="55" customWidth="1"/>
    <col min="511" max="511" width="23.83203125" style="55" customWidth="1"/>
    <col min="512" max="513" width="22.1640625" style="55" customWidth="1"/>
    <col min="514" max="514" width="22.6640625" style="55" customWidth="1"/>
    <col min="515" max="516" width="22.1640625" style="55" customWidth="1"/>
    <col min="517" max="517" width="17.33203125" style="55" customWidth="1"/>
    <col min="518" max="518" width="18.5" style="55" customWidth="1"/>
    <col min="519" max="765" width="8.83203125" style="55"/>
    <col min="766" max="766" width="9.5" style="55" customWidth="1"/>
    <col min="767" max="767" width="23.83203125" style="55" customWidth="1"/>
    <col min="768" max="769" width="22.1640625" style="55" customWidth="1"/>
    <col min="770" max="770" width="22.6640625" style="55" customWidth="1"/>
    <col min="771" max="772" width="22.1640625" style="55" customWidth="1"/>
    <col min="773" max="773" width="17.33203125" style="55" customWidth="1"/>
    <col min="774" max="774" width="18.5" style="55" customWidth="1"/>
    <col min="775" max="1021" width="8.83203125" style="55"/>
    <col min="1022" max="1022" width="9.5" style="55" customWidth="1"/>
    <col min="1023" max="1023" width="23.83203125" style="55" customWidth="1"/>
    <col min="1024" max="1025" width="22.1640625" style="55" customWidth="1"/>
    <col min="1026" max="1026" width="22.6640625" style="55" customWidth="1"/>
    <col min="1027" max="1028" width="22.1640625" style="55" customWidth="1"/>
    <col min="1029" max="1029" width="17.33203125" style="55" customWidth="1"/>
    <col min="1030" max="1030" width="18.5" style="55" customWidth="1"/>
    <col min="1031" max="1277" width="8.83203125" style="55"/>
    <col min="1278" max="1278" width="9.5" style="55" customWidth="1"/>
    <col min="1279" max="1279" width="23.83203125" style="55" customWidth="1"/>
    <col min="1280" max="1281" width="22.1640625" style="55" customWidth="1"/>
    <col min="1282" max="1282" width="22.6640625" style="55" customWidth="1"/>
    <col min="1283" max="1284" width="22.1640625" style="55" customWidth="1"/>
    <col min="1285" max="1285" width="17.33203125" style="55" customWidth="1"/>
    <col min="1286" max="1286" width="18.5" style="55" customWidth="1"/>
    <col min="1287" max="1533" width="8.83203125" style="55"/>
    <col min="1534" max="1534" width="9.5" style="55" customWidth="1"/>
    <col min="1535" max="1535" width="23.83203125" style="55" customWidth="1"/>
    <col min="1536" max="1537" width="22.1640625" style="55" customWidth="1"/>
    <col min="1538" max="1538" width="22.6640625" style="55" customWidth="1"/>
    <col min="1539" max="1540" width="22.1640625" style="55" customWidth="1"/>
    <col min="1541" max="1541" width="17.33203125" style="55" customWidth="1"/>
    <col min="1542" max="1542" width="18.5" style="55" customWidth="1"/>
    <col min="1543" max="1789" width="8.83203125" style="55"/>
    <col min="1790" max="1790" width="9.5" style="55" customWidth="1"/>
    <col min="1791" max="1791" width="23.83203125" style="55" customWidth="1"/>
    <col min="1792" max="1793" width="22.1640625" style="55" customWidth="1"/>
    <col min="1794" max="1794" width="22.6640625" style="55" customWidth="1"/>
    <col min="1795" max="1796" width="22.1640625" style="55" customWidth="1"/>
    <col min="1797" max="1797" width="17.33203125" style="55" customWidth="1"/>
    <col min="1798" max="1798" width="18.5" style="55" customWidth="1"/>
    <col min="1799" max="2045" width="8.83203125" style="55"/>
    <col min="2046" max="2046" width="9.5" style="55" customWidth="1"/>
    <col min="2047" max="2047" width="23.83203125" style="55" customWidth="1"/>
    <col min="2048" max="2049" width="22.1640625" style="55" customWidth="1"/>
    <col min="2050" max="2050" width="22.6640625" style="55" customWidth="1"/>
    <col min="2051" max="2052" width="22.1640625" style="55" customWidth="1"/>
    <col min="2053" max="2053" width="17.33203125" style="55" customWidth="1"/>
    <col min="2054" max="2054" width="18.5" style="55" customWidth="1"/>
    <col min="2055" max="2301" width="8.83203125" style="55"/>
    <col min="2302" max="2302" width="9.5" style="55" customWidth="1"/>
    <col min="2303" max="2303" width="23.83203125" style="55" customWidth="1"/>
    <col min="2304" max="2305" width="22.1640625" style="55" customWidth="1"/>
    <col min="2306" max="2306" width="22.6640625" style="55" customWidth="1"/>
    <col min="2307" max="2308" width="22.1640625" style="55" customWidth="1"/>
    <col min="2309" max="2309" width="17.33203125" style="55" customWidth="1"/>
    <col min="2310" max="2310" width="18.5" style="55" customWidth="1"/>
    <col min="2311" max="2557" width="8.83203125" style="55"/>
    <col min="2558" max="2558" width="9.5" style="55" customWidth="1"/>
    <col min="2559" max="2559" width="23.83203125" style="55" customWidth="1"/>
    <col min="2560" max="2561" width="22.1640625" style="55" customWidth="1"/>
    <col min="2562" max="2562" width="22.6640625" style="55" customWidth="1"/>
    <col min="2563" max="2564" width="22.1640625" style="55" customWidth="1"/>
    <col min="2565" max="2565" width="17.33203125" style="55" customWidth="1"/>
    <col min="2566" max="2566" width="18.5" style="55" customWidth="1"/>
    <col min="2567" max="2813" width="8.83203125" style="55"/>
    <col min="2814" max="2814" width="9.5" style="55" customWidth="1"/>
    <col min="2815" max="2815" width="23.83203125" style="55" customWidth="1"/>
    <col min="2816" max="2817" width="22.1640625" style="55" customWidth="1"/>
    <col min="2818" max="2818" width="22.6640625" style="55" customWidth="1"/>
    <col min="2819" max="2820" width="22.1640625" style="55" customWidth="1"/>
    <col min="2821" max="2821" width="17.33203125" style="55" customWidth="1"/>
    <col min="2822" max="2822" width="18.5" style="55" customWidth="1"/>
    <col min="2823" max="3069" width="8.83203125" style="55"/>
    <col min="3070" max="3070" width="9.5" style="55" customWidth="1"/>
    <col min="3071" max="3071" width="23.83203125" style="55" customWidth="1"/>
    <col min="3072" max="3073" width="22.1640625" style="55" customWidth="1"/>
    <col min="3074" max="3074" width="22.6640625" style="55" customWidth="1"/>
    <col min="3075" max="3076" width="22.1640625" style="55" customWidth="1"/>
    <col min="3077" max="3077" width="17.33203125" style="55" customWidth="1"/>
    <col min="3078" max="3078" width="18.5" style="55" customWidth="1"/>
    <col min="3079" max="3325" width="8.83203125" style="55"/>
    <col min="3326" max="3326" width="9.5" style="55" customWidth="1"/>
    <col min="3327" max="3327" width="23.83203125" style="55" customWidth="1"/>
    <col min="3328" max="3329" width="22.1640625" style="55" customWidth="1"/>
    <col min="3330" max="3330" width="22.6640625" style="55" customWidth="1"/>
    <col min="3331" max="3332" width="22.1640625" style="55" customWidth="1"/>
    <col min="3333" max="3333" width="17.33203125" style="55" customWidth="1"/>
    <col min="3334" max="3334" width="18.5" style="55" customWidth="1"/>
    <col min="3335" max="3581" width="8.83203125" style="55"/>
    <col min="3582" max="3582" width="9.5" style="55" customWidth="1"/>
    <col min="3583" max="3583" width="23.83203125" style="55" customWidth="1"/>
    <col min="3584" max="3585" width="22.1640625" style="55" customWidth="1"/>
    <col min="3586" max="3586" width="22.6640625" style="55" customWidth="1"/>
    <col min="3587" max="3588" width="22.1640625" style="55" customWidth="1"/>
    <col min="3589" max="3589" width="17.33203125" style="55" customWidth="1"/>
    <col min="3590" max="3590" width="18.5" style="55" customWidth="1"/>
    <col min="3591" max="3837" width="8.83203125" style="55"/>
    <col min="3838" max="3838" width="9.5" style="55" customWidth="1"/>
    <col min="3839" max="3839" width="23.83203125" style="55" customWidth="1"/>
    <col min="3840" max="3841" width="22.1640625" style="55" customWidth="1"/>
    <col min="3842" max="3842" width="22.6640625" style="55" customWidth="1"/>
    <col min="3843" max="3844" width="22.1640625" style="55" customWidth="1"/>
    <col min="3845" max="3845" width="17.33203125" style="55" customWidth="1"/>
    <col min="3846" max="3846" width="18.5" style="55" customWidth="1"/>
    <col min="3847" max="4093" width="8.83203125" style="55"/>
    <col min="4094" max="4094" width="9.5" style="55" customWidth="1"/>
    <col min="4095" max="4095" width="23.83203125" style="55" customWidth="1"/>
    <col min="4096" max="4097" width="22.1640625" style="55" customWidth="1"/>
    <col min="4098" max="4098" width="22.6640625" style="55" customWidth="1"/>
    <col min="4099" max="4100" width="22.1640625" style="55" customWidth="1"/>
    <col min="4101" max="4101" width="17.33203125" style="55" customWidth="1"/>
    <col min="4102" max="4102" width="18.5" style="55" customWidth="1"/>
    <col min="4103" max="4349" width="8.83203125" style="55"/>
    <col min="4350" max="4350" width="9.5" style="55" customWidth="1"/>
    <col min="4351" max="4351" width="23.83203125" style="55" customWidth="1"/>
    <col min="4352" max="4353" width="22.1640625" style="55" customWidth="1"/>
    <col min="4354" max="4354" width="22.6640625" style="55" customWidth="1"/>
    <col min="4355" max="4356" width="22.1640625" style="55" customWidth="1"/>
    <col min="4357" max="4357" width="17.33203125" style="55" customWidth="1"/>
    <col min="4358" max="4358" width="18.5" style="55" customWidth="1"/>
    <col min="4359" max="4605" width="8.83203125" style="55"/>
    <col min="4606" max="4606" width="9.5" style="55" customWidth="1"/>
    <col min="4607" max="4607" width="23.83203125" style="55" customWidth="1"/>
    <col min="4608" max="4609" width="22.1640625" style="55" customWidth="1"/>
    <col min="4610" max="4610" width="22.6640625" style="55" customWidth="1"/>
    <col min="4611" max="4612" width="22.1640625" style="55" customWidth="1"/>
    <col min="4613" max="4613" width="17.33203125" style="55" customWidth="1"/>
    <col min="4614" max="4614" width="18.5" style="55" customWidth="1"/>
    <col min="4615" max="4861" width="8.83203125" style="55"/>
    <col min="4862" max="4862" width="9.5" style="55" customWidth="1"/>
    <col min="4863" max="4863" width="23.83203125" style="55" customWidth="1"/>
    <col min="4864" max="4865" width="22.1640625" style="55" customWidth="1"/>
    <col min="4866" max="4866" width="22.6640625" style="55" customWidth="1"/>
    <col min="4867" max="4868" width="22.1640625" style="55" customWidth="1"/>
    <col min="4869" max="4869" width="17.33203125" style="55" customWidth="1"/>
    <col min="4870" max="4870" width="18.5" style="55" customWidth="1"/>
    <col min="4871" max="5117" width="8.83203125" style="55"/>
    <col min="5118" max="5118" width="9.5" style="55" customWidth="1"/>
    <col min="5119" max="5119" width="23.83203125" style="55" customWidth="1"/>
    <col min="5120" max="5121" width="22.1640625" style="55" customWidth="1"/>
    <col min="5122" max="5122" width="22.6640625" style="55" customWidth="1"/>
    <col min="5123" max="5124" width="22.1640625" style="55" customWidth="1"/>
    <col min="5125" max="5125" width="17.33203125" style="55" customWidth="1"/>
    <col min="5126" max="5126" width="18.5" style="55" customWidth="1"/>
    <col min="5127" max="5373" width="8.83203125" style="55"/>
    <col min="5374" max="5374" width="9.5" style="55" customWidth="1"/>
    <col min="5375" max="5375" width="23.83203125" style="55" customWidth="1"/>
    <col min="5376" max="5377" width="22.1640625" style="55" customWidth="1"/>
    <col min="5378" max="5378" width="22.6640625" style="55" customWidth="1"/>
    <col min="5379" max="5380" width="22.1640625" style="55" customWidth="1"/>
    <col min="5381" max="5381" width="17.33203125" style="55" customWidth="1"/>
    <col min="5382" max="5382" width="18.5" style="55" customWidth="1"/>
    <col min="5383" max="5629" width="8.83203125" style="55"/>
    <col min="5630" max="5630" width="9.5" style="55" customWidth="1"/>
    <col min="5631" max="5631" width="23.83203125" style="55" customWidth="1"/>
    <col min="5632" max="5633" width="22.1640625" style="55" customWidth="1"/>
    <col min="5634" max="5634" width="22.6640625" style="55" customWidth="1"/>
    <col min="5635" max="5636" width="22.1640625" style="55" customWidth="1"/>
    <col min="5637" max="5637" width="17.33203125" style="55" customWidth="1"/>
    <col min="5638" max="5638" width="18.5" style="55" customWidth="1"/>
    <col min="5639" max="5885" width="8.83203125" style="55"/>
    <col min="5886" max="5886" width="9.5" style="55" customWidth="1"/>
    <col min="5887" max="5887" width="23.83203125" style="55" customWidth="1"/>
    <col min="5888" max="5889" width="22.1640625" style="55" customWidth="1"/>
    <col min="5890" max="5890" width="22.6640625" style="55" customWidth="1"/>
    <col min="5891" max="5892" width="22.1640625" style="55" customWidth="1"/>
    <col min="5893" max="5893" width="17.33203125" style="55" customWidth="1"/>
    <col min="5894" max="5894" width="18.5" style="55" customWidth="1"/>
    <col min="5895" max="6141" width="8.83203125" style="55"/>
    <col min="6142" max="6142" width="9.5" style="55" customWidth="1"/>
    <col min="6143" max="6143" width="23.83203125" style="55" customWidth="1"/>
    <col min="6144" max="6145" width="22.1640625" style="55" customWidth="1"/>
    <col min="6146" max="6146" width="22.6640625" style="55" customWidth="1"/>
    <col min="6147" max="6148" width="22.1640625" style="55" customWidth="1"/>
    <col min="6149" max="6149" width="17.33203125" style="55" customWidth="1"/>
    <col min="6150" max="6150" width="18.5" style="55" customWidth="1"/>
    <col min="6151" max="6397" width="8.83203125" style="55"/>
    <col min="6398" max="6398" width="9.5" style="55" customWidth="1"/>
    <col min="6399" max="6399" width="23.83203125" style="55" customWidth="1"/>
    <col min="6400" max="6401" width="22.1640625" style="55" customWidth="1"/>
    <col min="6402" max="6402" width="22.6640625" style="55" customWidth="1"/>
    <col min="6403" max="6404" width="22.1640625" style="55" customWidth="1"/>
    <col min="6405" max="6405" width="17.33203125" style="55" customWidth="1"/>
    <col min="6406" max="6406" width="18.5" style="55" customWidth="1"/>
    <col min="6407" max="6653" width="8.83203125" style="55"/>
    <col min="6654" max="6654" width="9.5" style="55" customWidth="1"/>
    <col min="6655" max="6655" width="23.83203125" style="55" customWidth="1"/>
    <col min="6656" max="6657" width="22.1640625" style="55" customWidth="1"/>
    <col min="6658" max="6658" width="22.6640625" style="55" customWidth="1"/>
    <col min="6659" max="6660" width="22.1640625" style="55" customWidth="1"/>
    <col min="6661" max="6661" width="17.33203125" style="55" customWidth="1"/>
    <col min="6662" max="6662" width="18.5" style="55" customWidth="1"/>
    <col min="6663" max="6909" width="8.83203125" style="55"/>
    <col min="6910" max="6910" width="9.5" style="55" customWidth="1"/>
    <col min="6911" max="6911" width="23.83203125" style="55" customWidth="1"/>
    <col min="6912" max="6913" width="22.1640625" style="55" customWidth="1"/>
    <col min="6914" max="6914" width="22.6640625" style="55" customWidth="1"/>
    <col min="6915" max="6916" width="22.1640625" style="55" customWidth="1"/>
    <col min="6917" max="6917" width="17.33203125" style="55" customWidth="1"/>
    <col min="6918" max="6918" width="18.5" style="55" customWidth="1"/>
    <col min="6919" max="7165" width="8.83203125" style="55"/>
    <col min="7166" max="7166" width="9.5" style="55" customWidth="1"/>
    <col min="7167" max="7167" width="23.83203125" style="55" customWidth="1"/>
    <col min="7168" max="7169" width="22.1640625" style="55" customWidth="1"/>
    <col min="7170" max="7170" width="22.6640625" style="55" customWidth="1"/>
    <col min="7171" max="7172" width="22.1640625" style="55" customWidth="1"/>
    <col min="7173" max="7173" width="17.33203125" style="55" customWidth="1"/>
    <col min="7174" max="7174" width="18.5" style="55" customWidth="1"/>
    <col min="7175" max="7421" width="8.83203125" style="55"/>
    <col min="7422" max="7422" width="9.5" style="55" customWidth="1"/>
    <col min="7423" max="7423" width="23.83203125" style="55" customWidth="1"/>
    <col min="7424" max="7425" width="22.1640625" style="55" customWidth="1"/>
    <col min="7426" max="7426" width="22.6640625" style="55" customWidth="1"/>
    <col min="7427" max="7428" width="22.1640625" style="55" customWidth="1"/>
    <col min="7429" max="7429" width="17.33203125" style="55" customWidth="1"/>
    <col min="7430" max="7430" width="18.5" style="55" customWidth="1"/>
    <col min="7431" max="7677" width="8.83203125" style="55"/>
    <col min="7678" max="7678" width="9.5" style="55" customWidth="1"/>
    <col min="7679" max="7679" width="23.83203125" style="55" customWidth="1"/>
    <col min="7680" max="7681" width="22.1640625" style="55" customWidth="1"/>
    <col min="7682" max="7682" width="22.6640625" style="55" customWidth="1"/>
    <col min="7683" max="7684" width="22.1640625" style="55" customWidth="1"/>
    <col min="7685" max="7685" width="17.33203125" style="55" customWidth="1"/>
    <col min="7686" max="7686" width="18.5" style="55" customWidth="1"/>
    <col min="7687" max="7933" width="8.83203125" style="55"/>
    <col min="7934" max="7934" width="9.5" style="55" customWidth="1"/>
    <col min="7935" max="7935" width="23.83203125" style="55" customWidth="1"/>
    <col min="7936" max="7937" width="22.1640625" style="55" customWidth="1"/>
    <col min="7938" max="7938" width="22.6640625" style="55" customWidth="1"/>
    <col min="7939" max="7940" width="22.1640625" style="55" customWidth="1"/>
    <col min="7941" max="7941" width="17.33203125" style="55" customWidth="1"/>
    <col min="7942" max="7942" width="18.5" style="55" customWidth="1"/>
    <col min="7943" max="8189" width="8.83203125" style="55"/>
    <col min="8190" max="8190" width="9.5" style="55" customWidth="1"/>
    <col min="8191" max="8191" width="23.83203125" style="55" customWidth="1"/>
    <col min="8192" max="8193" width="22.1640625" style="55" customWidth="1"/>
    <col min="8194" max="8194" width="22.6640625" style="55" customWidth="1"/>
    <col min="8195" max="8196" width="22.1640625" style="55" customWidth="1"/>
    <col min="8197" max="8197" width="17.33203125" style="55" customWidth="1"/>
    <col min="8198" max="8198" width="18.5" style="55" customWidth="1"/>
    <col min="8199" max="8445" width="8.83203125" style="55"/>
    <col min="8446" max="8446" width="9.5" style="55" customWidth="1"/>
    <col min="8447" max="8447" width="23.83203125" style="55" customWidth="1"/>
    <col min="8448" max="8449" width="22.1640625" style="55" customWidth="1"/>
    <col min="8450" max="8450" width="22.6640625" style="55" customWidth="1"/>
    <col min="8451" max="8452" width="22.1640625" style="55" customWidth="1"/>
    <col min="8453" max="8453" width="17.33203125" style="55" customWidth="1"/>
    <col min="8454" max="8454" width="18.5" style="55" customWidth="1"/>
    <col min="8455" max="8701" width="8.83203125" style="55"/>
    <col min="8702" max="8702" width="9.5" style="55" customWidth="1"/>
    <col min="8703" max="8703" width="23.83203125" style="55" customWidth="1"/>
    <col min="8704" max="8705" width="22.1640625" style="55" customWidth="1"/>
    <col min="8706" max="8706" width="22.6640625" style="55" customWidth="1"/>
    <col min="8707" max="8708" width="22.1640625" style="55" customWidth="1"/>
    <col min="8709" max="8709" width="17.33203125" style="55" customWidth="1"/>
    <col min="8710" max="8710" width="18.5" style="55" customWidth="1"/>
    <col min="8711" max="8957" width="8.83203125" style="55"/>
    <col min="8958" max="8958" width="9.5" style="55" customWidth="1"/>
    <col min="8959" max="8959" width="23.83203125" style="55" customWidth="1"/>
    <col min="8960" max="8961" width="22.1640625" style="55" customWidth="1"/>
    <col min="8962" max="8962" width="22.6640625" style="55" customWidth="1"/>
    <col min="8963" max="8964" width="22.1640625" style="55" customWidth="1"/>
    <col min="8965" max="8965" width="17.33203125" style="55" customWidth="1"/>
    <col min="8966" max="8966" width="18.5" style="55" customWidth="1"/>
    <col min="8967" max="9213" width="8.83203125" style="55"/>
    <col min="9214" max="9214" width="9.5" style="55" customWidth="1"/>
    <col min="9215" max="9215" width="23.83203125" style="55" customWidth="1"/>
    <col min="9216" max="9217" width="22.1640625" style="55" customWidth="1"/>
    <col min="9218" max="9218" width="22.6640625" style="55" customWidth="1"/>
    <col min="9219" max="9220" width="22.1640625" style="55" customWidth="1"/>
    <col min="9221" max="9221" width="17.33203125" style="55" customWidth="1"/>
    <col min="9222" max="9222" width="18.5" style="55" customWidth="1"/>
    <col min="9223" max="9469" width="8.83203125" style="55"/>
    <col min="9470" max="9470" width="9.5" style="55" customWidth="1"/>
    <col min="9471" max="9471" width="23.83203125" style="55" customWidth="1"/>
    <col min="9472" max="9473" width="22.1640625" style="55" customWidth="1"/>
    <col min="9474" max="9474" width="22.6640625" style="55" customWidth="1"/>
    <col min="9475" max="9476" width="22.1640625" style="55" customWidth="1"/>
    <col min="9477" max="9477" width="17.33203125" style="55" customWidth="1"/>
    <col min="9478" max="9478" width="18.5" style="55" customWidth="1"/>
    <col min="9479" max="9725" width="8.83203125" style="55"/>
    <col min="9726" max="9726" width="9.5" style="55" customWidth="1"/>
    <col min="9727" max="9727" width="23.83203125" style="55" customWidth="1"/>
    <col min="9728" max="9729" width="22.1640625" style="55" customWidth="1"/>
    <col min="9730" max="9730" width="22.6640625" style="55" customWidth="1"/>
    <col min="9731" max="9732" width="22.1640625" style="55" customWidth="1"/>
    <col min="9733" max="9733" width="17.33203125" style="55" customWidth="1"/>
    <col min="9734" max="9734" width="18.5" style="55" customWidth="1"/>
    <col min="9735" max="9981" width="8.83203125" style="55"/>
    <col min="9982" max="9982" width="9.5" style="55" customWidth="1"/>
    <col min="9983" max="9983" width="23.83203125" style="55" customWidth="1"/>
    <col min="9984" max="9985" width="22.1640625" style="55" customWidth="1"/>
    <col min="9986" max="9986" width="22.6640625" style="55" customWidth="1"/>
    <col min="9987" max="9988" width="22.1640625" style="55" customWidth="1"/>
    <col min="9989" max="9989" width="17.33203125" style="55" customWidth="1"/>
    <col min="9990" max="9990" width="18.5" style="55" customWidth="1"/>
    <col min="9991" max="10237" width="8.83203125" style="55"/>
    <col min="10238" max="10238" width="9.5" style="55" customWidth="1"/>
    <col min="10239" max="10239" width="23.83203125" style="55" customWidth="1"/>
    <col min="10240" max="10241" width="22.1640625" style="55" customWidth="1"/>
    <col min="10242" max="10242" width="22.6640625" style="55" customWidth="1"/>
    <col min="10243" max="10244" width="22.1640625" style="55" customWidth="1"/>
    <col min="10245" max="10245" width="17.33203125" style="55" customWidth="1"/>
    <col min="10246" max="10246" width="18.5" style="55" customWidth="1"/>
    <col min="10247" max="10493" width="8.83203125" style="55"/>
    <col min="10494" max="10494" width="9.5" style="55" customWidth="1"/>
    <col min="10495" max="10495" width="23.83203125" style="55" customWidth="1"/>
    <col min="10496" max="10497" width="22.1640625" style="55" customWidth="1"/>
    <col min="10498" max="10498" width="22.6640625" style="55" customWidth="1"/>
    <col min="10499" max="10500" width="22.1640625" style="55" customWidth="1"/>
    <col min="10501" max="10501" width="17.33203125" style="55" customWidth="1"/>
    <col min="10502" max="10502" width="18.5" style="55" customWidth="1"/>
    <col min="10503" max="10749" width="8.83203125" style="55"/>
    <col min="10750" max="10750" width="9.5" style="55" customWidth="1"/>
    <col min="10751" max="10751" width="23.83203125" style="55" customWidth="1"/>
    <col min="10752" max="10753" width="22.1640625" style="55" customWidth="1"/>
    <col min="10754" max="10754" width="22.6640625" style="55" customWidth="1"/>
    <col min="10755" max="10756" width="22.1640625" style="55" customWidth="1"/>
    <col min="10757" max="10757" width="17.33203125" style="55" customWidth="1"/>
    <col min="10758" max="10758" width="18.5" style="55" customWidth="1"/>
    <col min="10759" max="11005" width="8.83203125" style="55"/>
    <col min="11006" max="11006" width="9.5" style="55" customWidth="1"/>
    <col min="11007" max="11007" width="23.83203125" style="55" customWidth="1"/>
    <col min="11008" max="11009" width="22.1640625" style="55" customWidth="1"/>
    <col min="11010" max="11010" width="22.6640625" style="55" customWidth="1"/>
    <col min="11011" max="11012" width="22.1640625" style="55" customWidth="1"/>
    <col min="11013" max="11013" width="17.33203125" style="55" customWidth="1"/>
    <col min="11014" max="11014" width="18.5" style="55" customWidth="1"/>
    <col min="11015" max="11261" width="8.83203125" style="55"/>
    <col min="11262" max="11262" width="9.5" style="55" customWidth="1"/>
    <col min="11263" max="11263" width="23.83203125" style="55" customWidth="1"/>
    <col min="11264" max="11265" width="22.1640625" style="55" customWidth="1"/>
    <col min="11266" max="11266" width="22.6640625" style="55" customWidth="1"/>
    <col min="11267" max="11268" width="22.1640625" style="55" customWidth="1"/>
    <col min="11269" max="11269" width="17.33203125" style="55" customWidth="1"/>
    <col min="11270" max="11270" width="18.5" style="55" customWidth="1"/>
    <col min="11271" max="11517" width="8.83203125" style="55"/>
    <col min="11518" max="11518" width="9.5" style="55" customWidth="1"/>
    <col min="11519" max="11519" width="23.83203125" style="55" customWidth="1"/>
    <col min="11520" max="11521" width="22.1640625" style="55" customWidth="1"/>
    <col min="11522" max="11522" width="22.6640625" style="55" customWidth="1"/>
    <col min="11523" max="11524" width="22.1640625" style="55" customWidth="1"/>
    <col min="11525" max="11525" width="17.33203125" style="55" customWidth="1"/>
    <col min="11526" max="11526" width="18.5" style="55" customWidth="1"/>
    <col min="11527" max="11773" width="8.83203125" style="55"/>
    <col min="11774" max="11774" width="9.5" style="55" customWidth="1"/>
    <col min="11775" max="11775" width="23.83203125" style="55" customWidth="1"/>
    <col min="11776" max="11777" width="22.1640625" style="55" customWidth="1"/>
    <col min="11778" max="11778" width="22.6640625" style="55" customWidth="1"/>
    <col min="11779" max="11780" width="22.1640625" style="55" customWidth="1"/>
    <col min="11781" max="11781" width="17.33203125" style="55" customWidth="1"/>
    <col min="11782" max="11782" width="18.5" style="55" customWidth="1"/>
    <col min="11783" max="12029" width="8.83203125" style="55"/>
    <col min="12030" max="12030" width="9.5" style="55" customWidth="1"/>
    <col min="12031" max="12031" width="23.83203125" style="55" customWidth="1"/>
    <col min="12032" max="12033" width="22.1640625" style="55" customWidth="1"/>
    <col min="12034" max="12034" width="22.6640625" style="55" customWidth="1"/>
    <col min="12035" max="12036" width="22.1640625" style="55" customWidth="1"/>
    <col min="12037" max="12037" width="17.33203125" style="55" customWidth="1"/>
    <col min="12038" max="12038" width="18.5" style="55" customWidth="1"/>
    <col min="12039" max="12285" width="8.83203125" style="55"/>
    <col min="12286" max="12286" width="9.5" style="55" customWidth="1"/>
    <col min="12287" max="12287" width="23.83203125" style="55" customWidth="1"/>
    <col min="12288" max="12289" width="22.1640625" style="55" customWidth="1"/>
    <col min="12290" max="12290" width="22.6640625" style="55" customWidth="1"/>
    <col min="12291" max="12292" width="22.1640625" style="55" customWidth="1"/>
    <col min="12293" max="12293" width="17.33203125" style="55" customWidth="1"/>
    <col min="12294" max="12294" width="18.5" style="55" customWidth="1"/>
    <col min="12295" max="12541" width="8.83203125" style="55"/>
    <col min="12542" max="12542" width="9.5" style="55" customWidth="1"/>
    <col min="12543" max="12543" width="23.83203125" style="55" customWidth="1"/>
    <col min="12544" max="12545" width="22.1640625" style="55" customWidth="1"/>
    <col min="12546" max="12546" width="22.6640625" style="55" customWidth="1"/>
    <col min="12547" max="12548" width="22.1640625" style="55" customWidth="1"/>
    <col min="12549" max="12549" width="17.33203125" style="55" customWidth="1"/>
    <col min="12550" max="12550" width="18.5" style="55" customWidth="1"/>
    <col min="12551" max="12797" width="8.83203125" style="55"/>
    <col min="12798" max="12798" width="9.5" style="55" customWidth="1"/>
    <col min="12799" max="12799" width="23.83203125" style="55" customWidth="1"/>
    <col min="12800" max="12801" width="22.1640625" style="55" customWidth="1"/>
    <col min="12802" max="12802" width="22.6640625" style="55" customWidth="1"/>
    <col min="12803" max="12804" width="22.1640625" style="55" customWidth="1"/>
    <col min="12805" max="12805" width="17.33203125" style="55" customWidth="1"/>
    <col min="12806" max="12806" width="18.5" style="55" customWidth="1"/>
    <col min="12807" max="13053" width="8.83203125" style="55"/>
    <col min="13054" max="13054" width="9.5" style="55" customWidth="1"/>
    <col min="13055" max="13055" width="23.83203125" style="55" customWidth="1"/>
    <col min="13056" max="13057" width="22.1640625" style="55" customWidth="1"/>
    <col min="13058" max="13058" width="22.6640625" style="55" customWidth="1"/>
    <col min="13059" max="13060" width="22.1640625" style="55" customWidth="1"/>
    <col min="13061" max="13061" width="17.33203125" style="55" customWidth="1"/>
    <col min="13062" max="13062" width="18.5" style="55" customWidth="1"/>
    <col min="13063" max="13309" width="8.83203125" style="55"/>
    <col min="13310" max="13310" width="9.5" style="55" customWidth="1"/>
    <col min="13311" max="13311" width="23.83203125" style="55" customWidth="1"/>
    <col min="13312" max="13313" width="22.1640625" style="55" customWidth="1"/>
    <col min="13314" max="13314" width="22.6640625" style="55" customWidth="1"/>
    <col min="13315" max="13316" width="22.1640625" style="55" customWidth="1"/>
    <col min="13317" max="13317" width="17.33203125" style="55" customWidth="1"/>
    <col min="13318" max="13318" width="18.5" style="55" customWidth="1"/>
    <col min="13319" max="13565" width="8.83203125" style="55"/>
    <col min="13566" max="13566" width="9.5" style="55" customWidth="1"/>
    <col min="13567" max="13567" width="23.83203125" style="55" customWidth="1"/>
    <col min="13568" max="13569" width="22.1640625" style="55" customWidth="1"/>
    <col min="13570" max="13570" width="22.6640625" style="55" customWidth="1"/>
    <col min="13571" max="13572" width="22.1640625" style="55" customWidth="1"/>
    <col min="13573" max="13573" width="17.33203125" style="55" customWidth="1"/>
    <col min="13574" max="13574" width="18.5" style="55" customWidth="1"/>
    <col min="13575" max="13821" width="8.83203125" style="55"/>
    <col min="13822" max="13822" width="9.5" style="55" customWidth="1"/>
    <col min="13823" max="13823" width="23.83203125" style="55" customWidth="1"/>
    <col min="13824" max="13825" width="22.1640625" style="55" customWidth="1"/>
    <col min="13826" max="13826" width="22.6640625" style="55" customWidth="1"/>
    <col min="13827" max="13828" width="22.1640625" style="55" customWidth="1"/>
    <col min="13829" max="13829" width="17.33203125" style="55" customWidth="1"/>
    <col min="13830" max="13830" width="18.5" style="55" customWidth="1"/>
    <col min="13831" max="14077" width="8.83203125" style="55"/>
    <col min="14078" max="14078" width="9.5" style="55" customWidth="1"/>
    <col min="14079" max="14079" width="23.83203125" style="55" customWidth="1"/>
    <col min="14080" max="14081" width="22.1640625" style="55" customWidth="1"/>
    <col min="14082" max="14082" width="22.6640625" style="55" customWidth="1"/>
    <col min="14083" max="14084" width="22.1640625" style="55" customWidth="1"/>
    <col min="14085" max="14085" width="17.33203125" style="55" customWidth="1"/>
    <col min="14086" max="14086" width="18.5" style="55" customWidth="1"/>
    <col min="14087" max="14333" width="8.83203125" style="55"/>
    <col min="14334" max="14334" width="9.5" style="55" customWidth="1"/>
    <col min="14335" max="14335" width="23.83203125" style="55" customWidth="1"/>
    <col min="14336" max="14337" width="22.1640625" style="55" customWidth="1"/>
    <col min="14338" max="14338" width="22.6640625" style="55" customWidth="1"/>
    <col min="14339" max="14340" width="22.1640625" style="55" customWidth="1"/>
    <col min="14341" max="14341" width="17.33203125" style="55" customWidth="1"/>
    <col min="14342" max="14342" width="18.5" style="55" customWidth="1"/>
    <col min="14343" max="14589" width="8.83203125" style="55"/>
    <col min="14590" max="14590" width="9.5" style="55" customWidth="1"/>
    <col min="14591" max="14591" width="23.83203125" style="55" customWidth="1"/>
    <col min="14592" max="14593" width="22.1640625" style="55" customWidth="1"/>
    <col min="14594" max="14594" width="22.6640625" style="55" customWidth="1"/>
    <col min="14595" max="14596" width="22.1640625" style="55" customWidth="1"/>
    <col min="14597" max="14597" width="17.33203125" style="55" customWidth="1"/>
    <col min="14598" max="14598" width="18.5" style="55" customWidth="1"/>
    <col min="14599" max="14845" width="8.83203125" style="55"/>
    <col min="14846" max="14846" width="9.5" style="55" customWidth="1"/>
    <col min="14847" max="14847" width="23.83203125" style="55" customWidth="1"/>
    <col min="14848" max="14849" width="22.1640625" style="55" customWidth="1"/>
    <col min="14850" max="14850" width="22.6640625" style="55" customWidth="1"/>
    <col min="14851" max="14852" width="22.1640625" style="55" customWidth="1"/>
    <col min="14853" max="14853" width="17.33203125" style="55" customWidth="1"/>
    <col min="14854" max="14854" width="18.5" style="55" customWidth="1"/>
    <col min="14855" max="15101" width="8.83203125" style="55"/>
    <col min="15102" max="15102" width="9.5" style="55" customWidth="1"/>
    <col min="15103" max="15103" width="23.83203125" style="55" customWidth="1"/>
    <col min="15104" max="15105" width="22.1640625" style="55" customWidth="1"/>
    <col min="15106" max="15106" width="22.6640625" style="55" customWidth="1"/>
    <col min="15107" max="15108" width="22.1640625" style="55" customWidth="1"/>
    <col min="15109" max="15109" width="17.33203125" style="55" customWidth="1"/>
    <col min="15110" max="15110" width="18.5" style="55" customWidth="1"/>
    <col min="15111" max="15357" width="8.83203125" style="55"/>
    <col min="15358" max="15358" width="9.5" style="55" customWidth="1"/>
    <col min="15359" max="15359" width="23.83203125" style="55" customWidth="1"/>
    <col min="15360" max="15361" width="22.1640625" style="55" customWidth="1"/>
    <col min="15362" max="15362" width="22.6640625" style="55" customWidth="1"/>
    <col min="15363" max="15364" width="22.1640625" style="55" customWidth="1"/>
    <col min="15365" max="15365" width="17.33203125" style="55" customWidth="1"/>
    <col min="15366" max="15366" width="18.5" style="55" customWidth="1"/>
    <col min="15367" max="15613" width="8.83203125" style="55"/>
    <col min="15614" max="15614" width="9.5" style="55" customWidth="1"/>
    <col min="15615" max="15615" width="23.83203125" style="55" customWidth="1"/>
    <col min="15616" max="15617" width="22.1640625" style="55" customWidth="1"/>
    <col min="15618" max="15618" width="22.6640625" style="55" customWidth="1"/>
    <col min="15619" max="15620" width="22.1640625" style="55" customWidth="1"/>
    <col min="15621" max="15621" width="17.33203125" style="55" customWidth="1"/>
    <col min="15622" max="15622" width="18.5" style="55" customWidth="1"/>
    <col min="15623" max="15869" width="8.83203125" style="55"/>
    <col min="15870" max="15870" width="9.5" style="55" customWidth="1"/>
    <col min="15871" max="15871" width="23.83203125" style="55" customWidth="1"/>
    <col min="15872" max="15873" width="22.1640625" style="55" customWidth="1"/>
    <col min="15874" max="15874" width="22.6640625" style="55" customWidth="1"/>
    <col min="15875" max="15876" width="22.1640625" style="55" customWidth="1"/>
    <col min="15877" max="15877" width="17.33203125" style="55" customWidth="1"/>
    <col min="15878" max="15878" width="18.5" style="55" customWidth="1"/>
    <col min="15879" max="16125" width="8.83203125" style="55"/>
    <col min="16126" max="16126" width="9.5" style="55" customWidth="1"/>
    <col min="16127" max="16127" width="23.83203125" style="55" customWidth="1"/>
    <col min="16128" max="16129" width="22.1640625" style="55" customWidth="1"/>
    <col min="16130" max="16130" width="22.6640625" style="55" customWidth="1"/>
    <col min="16131" max="16132" width="22.1640625" style="55" customWidth="1"/>
    <col min="16133" max="16133" width="17.33203125" style="55" customWidth="1"/>
    <col min="16134" max="16134" width="18.5" style="55" customWidth="1"/>
    <col min="16135" max="16382" width="8.83203125" style="55"/>
    <col min="16383" max="16384" width="8.83203125" style="55" customWidth="1"/>
  </cols>
  <sheetData>
    <row r="1" spans="1:6">
      <c r="A1" s="455" t="s">
        <v>34</v>
      </c>
      <c r="B1" s="456"/>
      <c r="C1" s="456"/>
      <c r="D1" s="456"/>
      <c r="E1" s="456"/>
      <c r="F1" s="457"/>
    </row>
    <row r="2" spans="1:6" ht="13.5" thickBot="1">
      <c r="A2" s="458"/>
      <c r="B2" s="459"/>
      <c r="C2" s="459"/>
      <c r="D2" s="459"/>
      <c r="E2" s="459"/>
      <c r="F2" s="460"/>
    </row>
    <row r="3" spans="1:6" ht="21.6" customHeight="1">
      <c r="A3" s="461" t="s">
        <v>0</v>
      </c>
      <c r="B3" s="461" t="s">
        <v>35</v>
      </c>
      <c r="C3" s="463" t="s">
        <v>36</v>
      </c>
      <c r="D3" s="464"/>
      <c r="E3" s="464"/>
      <c r="F3" s="465" t="s">
        <v>37</v>
      </c>
    </row>
    <row r="4" spans="1:6" ht="120.75" customHeight="1" thickBot="1">
      <c r="A4" s="462"/>
      <c r="B4" s="462"/>
      <c r="C4" s="235" t="s">
        <v>315</v>
      </c>
      <c r="D4" s="56" t="s">
        <v>316</v>
      </c>
      <c r="E4" s="56" t="s">
        <v>317</v>
      </c>
      <c r="F4" s="466"/>
    </row>
    <row r="5" spans="1:6" ht="13.5" thickBot="1">
      <c r="A5" s="57">
        <v>1</v>
      </c>
      <c r="B5" s="58" t="s">
        <v>314</v>
      </c>
      <c r="C5" s="59">
        <v>1013.68</v>
      </c>
      <c r="D5" s="59">
        <v>626.69000000000005</v>
      </c>
      <c r="E5" s="59">
        <v>912.45</v>
      </c>
      <c r="F5" s="230">
        <f>AVERAGE(C5,D5,E5)</f>
        <v>850.93999999999994</v>
      </c>
    </row>
    <row r="6" spans="1:6">
      <c r="A6" s="455" t="s">
        <v>338</v>
      </c>
      <c r="B6" s="456"/>
      <c r="C6" s="456"/>
      <c r="D6" s="456"/>
      <c r="E6" s="456"/>
      <c r="F6" s="457"/>
    </row>
    <row r="7" spans="1:6" ht="13.5" thickBot="1">
      <c r="A7" s="458"/>
      <c r="B7" s="459"/>
      <c r="C7" s="459"/>
      <c r="D7" s="459"/>
      <c r="E7" s="459"/>
      <c r="F7" s="460"/>
    </row>
    <row r="8" spans="1:6">
      <c r="A8" s="461" t="s">
        <v>0</v>
      </c>
      <c r="B8" s="461" t="s">
        <v>35</v>
      </c>
      <c r="C8" s="463" t="s">
        <v>36</v>
      </c>
      <c r="D8" s="464"/>
      <c r="E8" s="464"/>
      <c r="F8" s="465" t="s">
        <v>37</v>
      </c>
    </row>
    <row r="9" spans="1:6" ht="255.75" thickBot="1">
      <c r="A9" s="462"/>
      <c r="B9" s="462"/>
      <c r="C9" s="235" t="s">
        <v>339</v>
      </c>
      <c r="D9" s="56" t="s">
        <v>340</v>
      </c>
      <c r="E9" s="56" t="s">
        <v>341</v>
      </c>
      <c r="F9" s="466"/>
    </row>
    <row r="10" spans="1:6" ht="13.5" thickBot="1">
      <c r="A10" s="57">
        <v>1</v>
      </c>
      <c r="B10" s="58" t="s">
        <v>346</v>
      </c>
      <c r="C10" s="59">
        <v>682.8</v>
      </c>
      <c r="D10" s="59">
        <v>1883.85</v>
      </c>
      <c r="E10" s="59">
        <v>881.86</v>
      </c>
      <c r="F10" s="230">
        <f>AVERAGE(C10,D10,E10)</f>
        <v>1149.5033333333333</v>
      </c>
    </row>
    <row r="11" spans="1:6">
      <c r="A11" s="60"/>
      <c r="F11" s="61"/>
    </row>
    <row r="12" spans="1:6" ht="13.15" customHeight="1">
      <c r="A12" s="60"/>
      <c r="C12" s="454" t="str">
        <f>CRONOGRAMA!H24</f>
        <v>_____________________________________
Luan Gonçalves Matos
Engenheiro Civil
CREA 146.219/D</v>
      </c>
      <c r="D12" s="454"/>
      <c r="E12" s="454"/>
      <c r="F12" s="231"/>
    </row>
    <row r="13" spans="1:6" ht="21.75" customHeight="1">
      <c r="A13" s="60"/>
      <c r="C13" s="454"/>
      <c r="D13" s="454"/>
      <c r="E13" s="454"/>
      <c r="F13" s="231"/>
    </row>
    <row r="14" spans="1:6">
      <c r="A14" s="60"/>
      <c r="C14" s="454"/>
      <c r="D14" s="454"/>
      <c r="E14" s="454"/>
      <c r="F14" s="231"/>
    </row>
    <row r="15" spans="1:6" ht="18.75" customHeight="1">
      <c r="A15" s="60"/>
      <c r="C15" s="454"/>
      <c r="D15" s="454"/>
      <c r="E15" s="454"/>
      <c r="F15" s="231"/>
    </row>
    <row r="16" spans="1:6" ht="13.5" thickBot="1">
      <c r="A16" s="228"/>
      <c r="B16" s="229"/>
      <c r="C16" s="62"/>
      <c r="D16" s="62"/>
      <c r="E16" s="62"/>
      <c r="F16" s="63"/>
    </row>
  </sheetData>
  <mergeCells count="11">
    <mergeCell ref="C12:E15"/>
    <mergeCell ref="A1:F2"/>
    <mergeCell ref="A3:A4"/>
    <mergeCell ref="B3:B4"/>
    <mergeCell ref="C3:E3"/>
    <mergeCell ref="F3:F4"/>
    <mergeCell ref="A6:F7"/>
    <mergeCell ref="A8:A9"/>
    <mergeCell ref="B8:B9"/>
    <mergeCell ref="C8:E8"/>
    <mergeCell ref="F8:F9"/>
  </mergeCells>
  <hyperlinks>
    <hyperlink ref="C4" r:id="rId1" display="https://www.inspirehome.com.br/poste-de-luz-saturno-duplo-externo-220x70x40cm-aco-fosfatizado-e-vidro-ideal-iluminac-o-p-28-25146199/p?utm_source=chatgpt.com" xr:uid="{7C8924FF-51E8-462D-BA79-52EE19E73F5E}"/>
    <hyperlink ref="C9" r:id="rId2" display="https://www.inspirehome.com.br/poste-de-luz-saturno-duplo-externo-220x70x40cm-aco-fosfatizado-e-vidro-ideal-iluminac-o-p-28-25146199/p?utm_source=chatgpt.com" xr:uid="{04421CF7-BDE8-4490-8643-339FB8F405BC}"/>
  </hyperlinks>
  <printOptions horizontalCentered="1"/>
  <pageMargins left="0.51181102362204722" right="0.51181102362204722" top="0.78740157480314965" bottom="0.78740157480314965" header="0.31496062992125984" footer="0.31496062992125984"/>
  <pageSetup paperSize="9" scale="110" fitToHeight="0" orientation="landscape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22"/>
  <sheetViews>
    <sheetView zoomScale="145" zoomScaleNormal="145" workbookViewId="0">
      <selection activeCell="B9" sqref="B9"/>
    </sheetView>
  </sheetViews>
  <sheetFormatPr defaultRowHeight="12.75"/>
  <cols>
    <col min="1" max="1" width="18.33203125" customWidth="1"/>
    <col min="5" max="5" width="10.33203125" customWidth="1"/>
    <col min="10" max="10" width="10" bestFit="1" customWidth="1"/>
    <col min="12" max="12" width="13" bestFit="1" customWidth="1"/>
  </cols>
  <sheetData>
    <row r="1" spans="1:12" ht="24">
      <c r="A1" s="66" t="s">
        <v>82</v>
      </c>
      <c r="B1" s="66" t="s">
        <v>83</v>
      </c>
      <c r="C1" s="66" t="s">
        <v>84</v>
      </c>
      <c r="D1" s="66" t="s">
        <v>85</v>
      </c>
      <c r="E1" s="223" t="s">
        <v>273</v>
      </c>
      <c r="F1" s="66" t="s">
        <v>86</v>
      </c>
      <c r="G1" s="66" t="s">
        <v>88</v>
      </c>
      <c r="H1" s="66" t="s">
        <v>87</v>
      </c>
    </row>
    <row r="2" spans="1:12">
      <c r="A2" s="66" t="s">
        <v>72</v>
      </c>
      <c r="B2" s="66">
        <v>135</v>
      </c>
      <c r="C2" s="66">
        <v>4</v>
      </c>
      <c r="D2" s="66">
        <v>14</v>
      </c>
      <c r="E2" s="66">
        <f>(B2*C2*D2)/100</f>
        <v>75.599999999999994</v>
      </c>
      <c r="F2" s="66" t="s">
        <v>79</v>
      </c>
      <c r="G2" s="66">
        <v>0.61699999999999999</v>
      </c>
      <c r="H2" s="66">
        <f>ROUND(E2*G2,2)</f>
        <v>46.65</v>
      </c>
      <c r="J2" s="220">
        <f>ROUND(H2*1.1,2)</f>
        <v>51.32</v>
      </c>
      <c r="K2" s="224"/>
      <c r="L2" s="219"/>
    </row>
    <row r="3" spans="1:12">
      <c r="A3" s="66" t="s">
        <v>73</v>
      </c>
      <c r="B3" s="66">
        <v>73</v>
      </c>
      <c r="C3" s="66">
        <v>12</v>
      </c>
      <c r="D3" s="66">
        <v>14</v>
      </c>
      <c r="E3" s="66">
        <f>(B3*C3)/100</f>
        <v>8.76</v>
      </c>
      <c r="F3" s="66" t="s">
        <v>80</v>
      </c>
      <c r="G3" s="66">
        <v>0.39500000000000002</v>
      </c>
      <c r="H3" s="66">
        <f t="shared" ref="H3:H8" si="0">ROUND(E3*G3,2)</f>
        <v>3.46</v>
      </c>
      <c r="J3" s="220">
        <f t="shared" ref="J3:J8" si="1">ROUND(H3*1.1,2)</f>
        <v>3.81</v>
      </c>
      <c r="K3" s="224"/>
    </row>
    <row r="4" spans="1:12">
      <c r="A4" s="66" t="s">
        <v>74</v>
      </c>
      <c r="B4" s="66">
        <v>100</v>
      </c>
      <c r="C4" s="66">
        <v>4</v>
      </c>
      <c r="D4" s="66">
        <v>14</v>
      </c>
      <c r="E4" s="66">
        <f t="shared" ref="E4:E8" si="2">(B4*C4*D4)/100</f>
        <v>56</v>
      </c>
      <c r="F4" s="66" t="s">
        <v>79</v>
      </c>
      <c r="G4" s="66">
        <v>0.61699999999999999</v>
      </c>
      <c r="H4" s="66">
        <f t="shared" si="0"/>
        <v>34.549999999999997</v>
      </c>
      <c r="J4" s="220">
        <f t="shared" si="1"/>
        <v>38.01</v>
      </c>
    </row>
    <row r="5" spans="1:12">
      <c r="A5" s="66" t="s">
        <v>75</v>
      </c>
      <c r="B5" s="66">
        <v>73</v>
      </c>
      <c r="C5" s="66">
        <v>7</v>
      </c>
      <c r="D5" s="66">
        <v>14</v>
      </c>
      <c r="E5" s="66">
        <f t="shared" si="2"/>
        <v>71.540000000000006</v>
      </c>
      <c r="F5" s="66" t="s">
        <v>81</v>
      </c>
      <c r="G5" s="66">
        <v>0.154</v>
      </c>
      <c r="H5" s="66">
        <f t="shared" si="0"/>
        <v>11.02</v>
      </c>
      <c r="J5" s="220">
        <f t="shared" si="1"/>
        <v>12.12</v>
      </c>
    </row>
    <row r="6" spans="1:12" ht="24">
      <c r="A6" s="66" t="s">
        <v>76</v>
      </c>
      <c r="B6" s="66">
        <v>80</v>
      </c>
      <c r="C6" s="66">
        <v>9</v>
      </c>
      <c r="D6" s="66">
        <v>14</v>
      </c>
      <c r="E6" s="66">
        <f t="shared" si="2"/>
        <v>100.8</v>
      </c>
      <c r="F6" s="66" t="s">
        <v>81</v>
      </c>
      <c r="G6" s="66">
        <v>0.154</v>
      </c>
      <c r="H6" s="66">
        <f t="shared" si="0"/>
        <v>15.52</v>
      </c>
      <c r="J6" s="220">
        <f t="shared" si="1"/>
        <v>17.07</v>
      </c>
      <c r="K6" s="224"/>
    </row>
    <row r="7" spans="1:12">
      <c r="A7" s="66" t="s">
        <v>77</v>
      </c>
      <c r="B7" s="66">
        <v>80</v>
      </c>
      <c r="C7" s="66">
        <v>232</v>
      </c>
      <c r="D7" s="66">
        <v>2</v>
      </c>
      <c r="E7" s="66">
        <f t="shared" si="2"/>
        <v>371.2</v>
      </c>
      <c r="F7" s="66" t="s">
        <v>81</v>
      </c>
      <c r="G7" s="66">
        <v>0.154</v>
      </c>
      <c r="H7" s="66">
        <f t="shared" si="0"/>
        <v>57.16</v>
      </c>
      <c r="J7" s="220">
        <f t="shared" si="1"/>
        <v>62.88</v>
      </c>
      <c r="K7" s="224"/>
    </row>
    <row r="8" spans="1:12">
      <c r="A8" s="66" t="s">
        <v>78</v>
      </c>
      <c r="B8" s="66">
        <v>3809</v>
      </c>
      <c r="C8" s="66">
        <v>4</v>
      </c>
      <c r="D8" s="66">
        <v>2</v>
      </c>
      <c r="E8" s="66">
        <f t="shared" si="2"/>
        <v>304.72000000000003</v>
      </c>
      <c r="F8" s="66" t="s">
        <v>80</v>
      </c>
      <c r="G8" s="66">
        <v>0.39500000000000002</v>
      </c>
      <c r="H8" s="66">
        <f t="shared" si="0"/>
        <v>120.36</v>
      </c>
      <c r="J8" s="220">
        <f t="shared" si="1"/>
        <v>132.4</v>
      </c>
      <c r="K8" s="224"/>
    </row>
    <row r="9" spans="1:12">
      <c r="A9" s="66" t="s">
        <v>81</v>
      </c>
      <c r="B9" s="221">
        <f>H5+H6+H7</f>
        <v>83.699999999999989</v>
      </c>
      <c r="C9" s="66" t="s">
        <v>69</v>
      </c>
      <c r="D9" s="66"/>
      <c r="E9" s="66"/>
      <c r="F9" s="66"/>
      <c r="G9" s="66"/>
      <c r="H9" s="66"/>
    </row>
    <row r="10" spans="1:12">
      <c r="A10" s="66" t="s">
        <v>80</v>
      </c>
      <c r="B10" s="221">
        <f>H3+H8</f>
        <v>123.82</v>
      </c>
      <c r="C10" s="66" t="s">
        <v>69</v>
      </c>
      <c r="D10" s="66"/>
      <c r="E10" s="66"/>
      <c r="F10" s="66"/>
      <c r="G10" s="66"/>
      <c r="H10" s="66"/>
    </row>
    <row r="11" spans="1:12">
      <c r="A11" s="67" t="s">
        <v>79</v>
      </c>
      <c r="B11" s="222">
        <f>H2+H4</f>
        <v>81.199999999999989</v>
      </c>
      <c r="C11" s="67" t="s">
        <v>69</v>
      </c>
      <c r="D11" s="67"/>
      <c r="E11" s="67"/>
      <c r="F11" s="67"/>
      <c r="G11" s="67"/>
      <c r="H11" s="67"/>
    </row>
    <row r="12" spans="1:12">
      <c r="A12" s="66"/>
      <c r="B12" s="66"/>
      <c r="C12" s="66"/>
      <c r="D12" s="66"/>
      <c r="E12" s="66"/>
      <c r="F12" s="66"/>
      <c r="G12" s="66"/>
      <c r="H12" s="66"/>
    </row>
    <row r="13" spans="1:12">
      <c r="A13" s="66" t="s">
        <v>89</v>
      </c>
      <c r="B13" s="66">
        <f>SUM(B9:B11)</f>
        <v>288.71999999999997</v>
      </c>
      <c r="C13" s="66">
        <f>ROUND(B13*1.1,2)</f>
        <v>317.58999999999997</v>
      </c>
      <c r="D13" s="66"/>
      <c r="E13" s="66"/>
      <c r="F13" s="66"/>
      <c r="G13" s="66"/>
      <c r="H13" s="66"/>
    </row>
    <row r="16" spans="1:12">
      <c r="A16" t="s">
        <v>336</v>
      </c>
      <c r="B16">
        <v>63.51</v>
      </c>
      <c r="C16">
        <v>0.2</v>
      </c>
      <c r="D16">
        <v>4</v>
      </c>
      <c r="F16">
        <f>B16*C16*D16</f>
        <v>50.808</v>
      </c>
    </row>
    <row r="17" spans="1:7">
      <c r="A17" t="s">
        <v>337</v>
      </c>
      <c r="B17">
        <v>26</v>
      </c>
      <c r="C17">
        <v>1</v>
      </c>
      <c r="D17">
        <v>0.2</v>
      </c>
      <c r="E17">
        <v>2</v>
      </c>
      <c r="F17">
        <f>B17*C17*D17*E17</f>
        <v>10.4</v>
      </c>
    </row>
    <row r="19" spans="1:7">
      <c r="F19">
        <f>F16+F17</f>
        <v>61.207999999999998</v>
      </c>
      <c r="G19">
        <f>F19*1.1</f>
        <v>67.328800000000001</v>
      </c>
    </row>
    <row r="20" spans="1:7">
      <c r="B20">
        <v>3460</v>
      </c>
    </row>
    <row r="21" spans="1:7">
      <c r="B21">
        <v>2891</v>
      </c>
    </row>
    <row r="22" spans="1:7">
      <c r="B22">
        <f>B20+B21</f>
        <v>6351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75B2C-ED60-409E-B829-04276E8EA340}">
  <dimension ref="A1:J29"/>
  <sheetViews>
    <sheetView workbookViewId="0">
      <selection activeCell="F29" sqref="F29"/>
    </sheetView>
  </sheetViews>
  <sheetFormatPr defaultRowHeight="12.75"/>
  <cols>
    <col min="1" max="1" width="16.6640625" customWidth="1"/>
    <col min="5" max="5" width="10.33203125" customWidth="1"/>
    <col min="10" max="10" width="10" bestFit="1" customWidth="1"/>
  </cols>
  <sheetData>
    <row r="1" spans="1:10" ht="24">
      <c r="A1" s="66" t="s">
        <v>82</v>
      </c>
      <c r="B1" s="66" t="s">
        <v>83</v>
      </c>
      <c r="C1" s="66" t="s">
        <v>84</v>
      </c>
      <c r="D1" s="66" t="s">
        <v>85</v>
      </c>
      <c r="E1" s="223" t="s">
        <v>273</v>
      </c>
      <c r="F1" s="66" t="s">
        <v>86</v>
      </c>
      <c r="G1" s="66" t="s">
        <v>88</v>
      </c>
      <c r="H1" s="66" t="s">
        <v>87</v>
      </c>
    </row>
    <row r="2" spans="1:10">
      <c r="A2" s="66" t="s">
        <v>72</v>
      </c>
      <c r="B2" s="66">
        <v>135</v>
      </c>
      <c r="C2" s="66">
        <v>4</v>
      </c>
      <c r="D2" s="66">
        <v>12</v>
      </c>
      <c r="E2" s="66">
        <f>(B2*C2*D2)/100</f>
        <v>64.8</v>
      </c>
      <c r="F2" s="66" t="s">
        <v>79</v>
      </c>
      <c r="G2" s="66">
        <v>0.61699999999999999</v>
      </c>
      <c r="H2" s="66">
        <f>ROUND(E2*G2,2)</f>
        <v>39.979999999999997</v>
      </c>
      <c r="J2" s="220">
        <f>ROUND(H2*1.1,2)</f>
        <v>43.98</v>
      </c>
    </row>
    <row r="3" spans="1:10">
      <c r="A3" s="66" t="s">
        <v>73</v>
      </c>
      <c r="B3" s="66">
        <v>73</v>
      </c>
      <c r="C3" s="66">
        <v>12</v>
      </c>
      <c r="D3" s="66">
        <v>12</v>
      </c>
      <c r="E3" s="66">
        <f>(B3*C3)/100</f>
        <v>8.76</v>
      </c>
      <c r="F3" s="66" t="s">
        <v>80</v>
      </c>
      <c r="G3" s="66">
        <v>0.39500000000000002</v>
      </c>
      <c r="H3" s="66">
        <f t="shared" ref="H3:H8" si="0">ROUND(E3*G3,2)</f>
        <v>3.46</v>
      </c>
      <c r="J3" s="220">
        <f t="shared" ref="J3:J8" si="1">ROUND(H3*1.1,2)</f>
        <v>3.81</v>
      </c>
    </row>
    <row r="4" spans="1:10">
      <c r="A4" s="66" t="s">
        <v>74</v>
      </c>
      <c r="B4" s="66">
        <v>100</v>
      </c>
      <c r="C4" s="66">
        <v>4</v>
      </c>
      <c r="D4" s="66">
        <v>12</v>
      </c>
      <c r="E4" s="66">
        <f t="shared" ref="E4:E8" si="2">(B4*C4*D4)/100</f>
        <v>48</v>
      </c>
      <c r="F4" s="66" t="s">
        <v>79</v>
      </c>
      <c r="G4" s="66">
        <v>0.61699999999999999</v>
      </c>
      <c r="H4" s="66">
        <f t="shared" si="0"/>
        <v>29.62</v>
      </c>
      <c r="J4" s="220">
        <f t="shared" si="1"/>
        <v>32.58</v>
      </c>
    </row>
    <row r="5" spans="1:10">
      <c r="A5" s="66" t="s">
        <v>75</v>
      </c>
      <c r="B5" s="66">
        <v>80</v>
      </c>
      <c r="C5" s="66">
        <v>7</v>
      </c>
      <c r="D5" s="66">
        <v>12</v>
      </c>
      <c r="E5" s="66">
        <f t="shared" si="2"/>
        <v>67.2</v>
      </c>
      <c r="F5" s="66" t="s">
        <v>81</v>
      </c>
      <c r="G5" s="66">
        <v>0.154</v>
      </c>
      <c r="H5" s="66">
        <f t="shared" si="0"/>
        <v>10.35</v>
      </c>
      <c r="J5" s="220">
        <f t="shared" si="1"/>
        <v>11.39</v>
      </c>
    </row>
    <row r="6" spans="1:10" ht="24">
      <c r="A6" s="66" t="s">
        <v>76</v>
      </c>
      <c r="B6" s="66">
        <v>80</v>
      </c>
      <c r="C6" s="66">
        <v>9</v>
      </c>
      <c r="D6" s="66">
        <v>12</v>
      </c>
      <c r="E6" s="66">
        <f t="shared" si="2"/>
        <v>86.4</v>
      </c>
      <c r="F6" s="66" t="s">
        <v>81</v>
      </c>
      <c r="G6" s="66">
        <v>0.154</v>
      </c>
      <c r="H6" s="66">
        <f t="shared" si="0"/>
        <v>13.31</v>
      </c>
      <c r="J6" s="220">
        <f t="shared" si="1"/>
        <v>14.64</v>
      </c>
    </row>
    <row r="7" spans="1:10">
      <c r="A7" s="66" t="s">
        <v>77</v>
      </c>
      <c r="B7" s="66">
        <v>80</v>
      </c>
      <c r="C7" s="66">
        <v>232</v>
      </c>
      <c r="D7" s="66">
        <v>2</v>
      </c>
      <c r="E7" s="66">
        <f t="shared" si="2"/>
        <v>371.2</v>
      </c>
      <c r="F7" s="66" t="s">
        <v>81</v>
      </c>
      <c r="G7" s="66">
        <v>0.154</v>
      </c>
      <c r="H7" s="66">
        <f t="shared" si="0"/>
        <v>57.16</v>
      </c>
      <c r="J7" s="220">
        <f t="shared" si="1"/>
        <v>62.88</v>
      </c>
    </row>
    <row r="8" spans="1:10">
      <c r="A8" s="66" t="s">
        <v>78</v>
      </c>
      <c r="B8" s="66">
        <v>3050</v>
      </c>
      <c r="C8" s="66">
        <v>4</v>
      </c>
      <c r="D8" s="66">
        <v>2</v>
      </c>
      <c r="E8" s="66">
        <f t="shared" si="2"/>
        <v>244</v>
      </c>
      <c r="F8" s="66" t="s">
        <v>80</v>
      </c>
      <c r="G8" s="66">
        <v>0.39500000000000002</v>
      </c>
      <c r="H8" s="66">
        <f t="shared" si="0"/>
        <v>96.38</v>
      </c>
      <c r="J8" s="220">
        <f t="shared" si="1"/>
        <v>106.02</v>
      </c>
    </row>
    <row r="9" spans="1:10">
      <c r="A9" s="66" t="s">
        <v>81</v>
      </c>
      <c r="B9" s="221">
        <f>H5+H6+H7</f>
        <v>80.819999999999993</v>
      </c>
      <c r="C9" s="66" t="s">
        <v>69</v>
      </c>
      <c r="D9" s="66"/>
      <c r="E9" s="66"/>
      <c r="F9" s="66"/>
      <c r="G9" s="66"/>
      <c r="H9" s="66"/>
    </row>
    <row r="10" spans="1:10">
      <c r="A10" s="66" t="s">
        <v>80</v>
      </c>
      <c r="B10" s="221">
        <f>H3+H8</f>
        <v>99.839999999999989</v>
      </c>
      <c r="C10" s="66" t="s">
        <v>69</v>
      </c>
      <c r="D10" s="66"/>
      <c r="E10" s="66"/>
      <c r="F10" s="66"/>
      <c r="G10" s="66"/>
      <c r="H10" s="66"/>
    </row>
    <row r="11" spans="1:10">
      <c r="A11" s="67" t="s">
        <v>79</v>
      </c>
      <c r="B11" s="222">
        <f>H2+H4</f>
        <v>69.599999999999994</v>
      </c>
      <c r="C11" s="67" t="s">
        <v>69</v>
      </c>
      <c r="D11" s="67"/>
      <c r="E11" s="67"/>
      <c r="F11" s="67"/>
      <c r="G11" s="67"/>
      <c r="H11" s="67"/>
    </row>
    <row r="12" spans="1:10">
      <c r="A12" s="66"/>
      <c r="B12" s="66"/>
      <c r="C12" s="66"/>
      <c r="D12" s="66"/>
      <c r="E12" s="66"/>
      <c r="F12" s="66"/>
      <c r="G12" s="66"/>
      <c r="H12" s="66"/>
    </row>
    <row r="13" spans="1:10">
      <c r="A13" s="66" t="s">
        <v>89</v>
      </c>
      <c r="B13" s="66">
        <f>SUM(B9:B11)</f>
        <v>250.25999999999996</v>
      </c>
      <c r="C13" s="66">
        <f>ROUND(B13*1.1,2)</f>
        <v>275.29000000000002</v>
      </c>
      <c r="D13" s="66"/>
      <c r="E13" s="66"/>
      <c r="F13" s="66"/>
      <c r="G13" s="66"/>
      <c r="H13" s="66"/>
    </row>
    <row r="27" spans="6:6">
      <c r="F27">
        <f>C13</f>
        <v>275.29000000000002</v>
      </c>
    </row>
    <row r="28" spans="6:6">
      <c r="F28">
        <f>'MEMORIA DE CALCULO FERRAGEM'!C13</f>
        <v>317.58999999999997</v>
      </c>
    </row>
    <row r="29" spans="6:6">
      <c r="F29">
        <f>F27+F28</f>
        <v>592.88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PLANILHA ORÇAMENTÁRIA</vt:lpstr>
      <vt:lpstr>BDI</vt:lpstr>
      <vt:lpstr>MEMORIA</vt:lpstr>
      <vt:lpstr>CRONOGRAMA</vt:lpstr>
      <vt:lpstr>COTAÇÕES</vt:lpstr>
      <vt:lpstr>MEMORIA DE CALCULO FERRAGEM</vt:lpstr>
      <vt:lpstr>Planilha1</vt:lpstr>
      <vt:lpstr>BDI!Area_de_impressao</vt:lpstr>
      <vt:lpstr>CRONOGRAMA!Area_de_impressao</vt:lpstr>
      <vt:lpstr>MEMORIA!Area_de_impressao</vt:lpstr>
      <vt:lpstr>'PLANILHA ORÇAMENTÁRIA'!Area_de_impressao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GEPAD</dc:creator>
  <cp:lastModifiedBy>User</cp:lastModifiedBy>
  <cp:lastPrinted>2026-04-29T12:51:19Z</cp:lastPrinted>
  <dcterms:created xsi:type="dcterms:W3CDTF">2018-09-12T17:10:17Z</dcterms:created>
  <dcterms:modified xsi:type="dcterms:W3CDTF">2026-05-18T19:52:57Z</dcterms:modified>
</cp:coreProperties>
</file>