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Rosana\Desktop\EDITAIS e ATAS\EDITAIS E ATAS 2026\093 - REVITALIZAÇÃO DA PRAÇA\"/>
    </mc:Choice>
  </mc:AlternateContent>
  <bookViews>
    <workbookView xWindow="0" yWindow="0" windowWidth="28800" windowHeight="12435" activeTab="3"/>
  </bookViews>
  <sheets>
    <sheet name="ORÇAMENTO V5" sheetId="1" r:id="rId1"/>
    <sheet name="RESUMO" sheetId="2" r:id="rId2"/>
    <sheet name="PREMISSAS" sheetId="3" r:id="rId3"/>
    <sheet name="FONTES" sheetId="4" r:id="rId4"/>
    <sheet name="COMPOSICOES" sheetId="5" r:id="rId5"/>
    <sheet name="BDI DESONERADO" sheetId="6" r:id="rId6"/>
    <sheet name="CFF" sheetId="8" r:id="rId7"/>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5" i="1" l="1"/>
  <c r="H126" i="1"/>
  <c r="H127" i="1"/>
  <c r="H128" i="1"/>
  <c r="H16" i="1" l="1"/>
  <c r="H15" i="1"/>
  <c r="H14" i="1"/>
  <c r="H13" i="1"/>
  <c r="H7" i="1"/>
  <c r="H8" i="1"/>
  <c r="H9" i="1"/>
  <c r="H10" i="1"/>
  <c r="H11" i="1"/>
  <c r="H12" i="1"/>
  <c r="G173" i="5" l="1"/>
  <c r="G171" i="5"/>
  <c r="G174" i="5" s="1"/>
  <c r="G164" i="5"/>
  <c r="G165" i="5" s="1"/>
  <c r="G158" i="5"/>
  <c r="G157" i="5"/>
  <c r="G150" i="5"/>
  <c r="G151" i="5" s="1"/>
  <c r="G149" i="5"/>
  <c r="G142" i="5"/>
  <c r="G141" i="5"/>
  <c r="G143" i="5" s="1"/>
  <c r="G134" i="5"/>
  <c r="G135" i="5" s="1"/>
  <c r="G133" i="5"/>
  <c r="I122" i="5"/>
  <c r="I121" i="5"/>
  <c r="I120" i="5"/>
  <c r="I119" i="5"/>
  <c r="I118" i="5"/>
  <c r="I117" i="5"/>
  <c r="I116" i="5"/>
  <c r="I115" i="5"/>
  <c r="I114" i="5"/>
  <c r="I113" i="5"/>
  <c r="I112" i="5"/>
  <c r="I111" i="5"/>
  <c r="I110" i="5"/>
  <c r="I109" i="5"/>
  <c r="I108" i="5"/>
  <c r="I107" i="5"/>
  <c r="I106" i="5"/>
  <c r="I105" i="5"/>
  <c r="I104" i="5"/>
  <c r="I103" i="5"/>
  <c r="I102" i="5"/>
  <c r="I101" i="5"/>
  <c r="I100" i="5"/>
  <c r="I99" i="5"/>
  <c r="I98" i="5"/>
  <c r="I97" i="5"/>
  <c r="I96" i="5"/>
  <c r="I95" i="5"/>
  <c r="I94" i="5"/>
  <c r="I93" i="5"/>
  <c r="I92" i="5"/>
  <c r="I91" i="5"/>
  <c r="I90" i="5"/>
  <c r="I89" i="5"/>
  <c r="I88" i="5"/>
  <c r="I87" i="5"/>
  <c r="I86" i="5"/>
  <c r="I85" i="5"/>
  <c r="I84" i="5"/>
  <c r="I83" i="5"/>
  <c r="I82" i="5"/>
  <c r="I81" i="5"/>
  <c r="I80" i="5"/>
  <c r="I79" i="5"/>
  <c r="I78" i="5"/>
  <c r="I77" i="5"/>
  <c r="I76" i="5"/>
  <c r="I75" i="5"/>
  <c r="I74" i="5"/>
  <c r="I73" i="5"/>
  <c r="I72" i="5"/>
  <c r="I71" i="5"/>
  <c r="I70" i="5"/>
  <c r="I69" i="5"/>
  <c r="I68" i="5"/>
  <c r="I67" i="5"/>
  <c r="I66" i="5"/>
  <c r="I65" i="5"/>
  <c r="I64" i="5"/>
  <c r="I63" i="5"/>
  <c r="I62" i="5"/>
  <c r="I61" i="5"/>
  <c r="I60" i="5"/>
  <c r="I59" i="5"/>
  <c r="I58" i="5"/>
  <c r="I57" i="5"/>
  <c r="I56" i="5"/>
  <c r="I55" i="5"/>
  <c r="I54" i="5"/>
  <c r="I53" i="5"/>
  <c r="I52" i="5"/>
  <c r="I51" i="5"/>
  <c r="I50" i="5"/>
  <c r="I49" i="5"/>
  <c r="I48" i="5"/>
  <c r="I47" i="5"/>
  <c r="I46" i="5"/>
  <c r="I45" i="5"/>
  <c r="I44" i="5"/>
  <c r="I43" i="5"/>
  <c r="I42" i="5"/>
  <c r="I41" i="5"/>
  <c r="I40" i="5"/>
  <c r="I39" i="5"/>
  <c r="I38" i="5"/>
  <c r="I37" i="5"/>
  <c r="I36" i="5"/>
  <c r="I35" i="5"/>
  <c r="I34" i="5"/>
  <c r="I33" i="5"/>
  <c r="I32" i="5"/>
  <c r="I31" i="5"/>
  <c r="I30" i="5"/>
  <c r="I29" i="5"/>
  <c r="I28" i="5"/>
  <c r="I27" i="5"/>
  <c r="I26" i="5"/>
  <c r="I25" i="5"/>
  <c r="I24" i="5"/>
  <c r="I23" i="5"/>
  <c r="I22" i="5"/>
  <c r="I21" i="5"/>
  <c r="I20" i="5"/>
  <c r="I19" i="5"/>
  <c r="I18" i="5"/>
  <c r="I17" i="5"/>
  <c r="I16" i="5"/>
  <c r="I15" i="5"/>
  <c r="I14" i="5"/>
  <c r="I13" i="5"/>
  <c r="I12" i="5"/>
  <c r="I11" i="5"/>
  <c r="I10" i="5"/>
  <c r="I9" i="5"/>
  <c r="I8" i="5"/>
  <c r="I7" i="5"/>
  <c r="I6" i="5"/>
  <c r="I5" i="5"/>
  <c r="I123" i="5" s="1"/>
  <c r="R21" i="8" l="1"/>
  <c r="R20" i="8"/>
  <c r="R19" i="8"/>
  <c r="R18" i="8"/>
  <c r="R17" i="8"/>
  <c r="R16" i="8"/>
  <c r="R15" i="8"/>
  <c r="R14" i="8"/>
  <c r="R13" i="8"/>
  <c r="R12" i="8"/>
  <c r="R11" i="8"/>
  <c r="H131" i="1" l="1"/>
  <c r="H124" i="1"/>
  <c r="H57" i="1"/>
  <c r="C20" i="6" l="1"/>
  <c r="B23" i="6" s="1"/>
  <c r="H130" i="1"/>
  <c r="H123" i="1"/>
  <c r="H122" i="1"/>
  <c r="H121" i="1"/>
  <c r="H120" i="1"/>
  <c r="H119" i="1"/>
  <c r="H118" i="1"/>
  <c r="H117" i="1"/>
  <c r="H116" i="1"/>
  <c r="H114" i="1"/>
  <c r="H113" i="1"/>
  <c r="H112" i="1"/>
  <c r="H111" i="1"/>
  <c r="H110" i="1"/>
  <c r="H108" i="1"/>
  <c r="H107" i="1"/>
  <c r="H106" i="1"/>
  <c r="H105" i="1"/>
  <c r="H104"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6" i="1"/>
  <c r="H55" i="1"/>
  <c r="H54" i="1"/>
  <c r="H53" i="1"/>
  <c r="H52" i="1"/>
  <c r="H51" i="1"/>
  <c r="H50" i="1"/>
  <c r="H49" i="1"/>
  <c r="H58" i="1" s="1"/>
  <c r="B16" i="8" s="1"/>
  <c r="H47" i="1"/>
  <c r="H46" i="1"/>
  <c r="H45" i="1"/>
  <c r="H44" i="1"/>
  <c r="H43" i="1"/>
  <c r="H42" i="1"/>
  <c r="H41" i="1"/>
  <c r="H40" i="1"/>
  <c r="H39" i="1"/>
  <c r="H38" i="1"/>
  <c r="H36" i="1"/>
  <c r="H35" i="1"/>
  <c r="H34" i="1"/>
  <c r="H33" i="1"/>
  <c r="H32" i="1"/>
  <c r="H30" i="1"/>
  <c r="H29" i="1"/>
  <c r="H28" i="1"/>
  <c r="H26" i="1"/>
  <c r="H25" i="1"/>
  <c r="H24" i="1"/>
  <c r="H23" i="1"/>
  <c r="H22" i="1"/>
  <c r="H21" i="1"/>
  <c r="H20" i="1"/>
  <c r="H19" i="1"/>
  <c r="H18" i="1"/>
  <c r="H6" i="1"/>
  <c r="H17" i="1" s="1"/>
  <c r="H129" i="1" l="1"/>
  <c r="B20" i="8" s="1"/>
  <c r="D16" i="8"/>
  <c r="E16" i="8" s="1"/>
  <c r="B20" i="2"/>
  <c r="H132" i="1"/>
  <c r="B21" i="8" s="1"/>
  <c r="H31" i="1"/>
  <c r="H37" i="1"/>
  <c r="H109" i="1"/>
  <c r="B14" i="2"/>
  <c r="H115" i="1"/>
  <c r="H48" i="1"/>
  <c r="H103" i="1"/>
  <c r="H27" i="1"/>
  <c r="D4" i="1"/>
  <c r="C5" i="3"/>
  <c r="B11" i="2" l="1"/>
  <c r="D11" i="2" s="1"/>
  <c r="E11" i="2" s="1"/>
  <c r="B13" i="8"/>
  <c r="D20" i="8"/>
  <c r="E20" i="8" s="1"/>
  <c r="B13" i="2"/>
  <c r="D13" i="2" s="1"/>
  <c r="E13" i="2" s="1"/>
  <c r="B15" i="8"/>
  <c r="D21" i="8"/>
  <c r="E21" i="8" s="1"/>
  <c r="B12" i="2"/>
  <c r="D12" i="2" s="1"/>
  <c r="E12" i="2" s="1"/>
  <c r="B14" i="8"/>
  <c r="B10" i="2"/>
  <c r="D10" i="2" s="1"/>
  <c r="E10" i="2" s="1"/>
  <c r="B12" i="8"/>
  <c r="B9" i="2"/>
  <c r="D9" i="2" s="1"/>
  <c r="E9" i="2" s="1"/>
  <c r="B11" i="8"/>
  <c r="B17" i="2"/>
  <c r="B19" i="8"/>
  <c r="B15" i="2"/>
  <c r="D15" i="2" s="1"/>
  <c r="E15" i="2" s="1"/>
  <c r="B17" i="8"/>
  <c r="I16" i="8"/>
  <c r="M16" i="8"/>
  <c r="G16" i="8"/>
  <c r="K16" i="8"/>
  <c r="Q16" i="8"/>
  <c r="O16" i="8"/>
  <c r="B18" i="2"/>
  <c r="D18" i="2" s="1"/>
  <c r="E18" i="2" s="1"/>
  <c r="B16" i="2"/>
  <c r="D16" i="2" s="1"/>
  <c r="E16" i="2" s="1"/>
  <c r="H133" i="1"/>
  <c r="B22" i="8" s="1"/>
  <c r="B18" i="8"/>
  <c r="D20" i="2"/>
  <c r="E20" i="2" s="1"/>
  <c r="D17" i="2"/>
  <c r="E17" i="2" s="1"/>
  <c r="D14" i="2"/>
  <c r="E14" i="2" s="1"/>
  <c r="D12" i="8" l="1"/>
  <c r="E12" i="8" s="1"/>
  <c r="D15" i="8"/>
  <c r="E15" i="8" s="1"/>
  <c r="G20" i="8"/>
  <c r="O20" i="8"/>
  <c r="I20" i="8"/>
  <c r="Q20" i="8"/>
  <c r="K20" i="8"/>
  <c r="M20" i="8"/>
  <c r="M21" i="8"/>
  <c r="K21" i="8"/>
  <c r="I21" i="8"/>
  <c r="G21" i="8"/>
  <c r="Q21" i="8"/>
  <c r="O21" i="8"/>
  <c r="D17" i="8"/>
  <c r="E17" i="8" s="1"/>
  <c r="D14" i="8"/>
  <c r="E14" i="8" s="1"/>
  <c r="D19" i="8"/>
  <c r="E19" i="8" s="1"/>
  <c r="D11" i="8"/>
  <c r="E11" i="8" s="1"/>
  <c r="D13" i="8"/>
  <c r="E13" i="8" s="1"/>
  <c r="B24" i="6"/>
  <c r="D18" i="8"/>
  <c r="C11" i="8"/>
  <c r="C13" i="8"/>
  <c r="C20" i="8"/>
  <c r="C21" i="8"/>
  <c r="C15" i="8"/>
  <c r="C12" i="8"/>
  <c r="C18" i="8"/>
  <c r="C14" i="8"/>
  <c r="C17" i="8"/>
  <c r="C16" i="8"/>
  <c r="C19" i="8"/>
  <c r="B21" i="2"/>
  <c r="C11" i="2" s="1"/>
  <c r="H134" i="1"/>
  <c r="H135" i="1" s="1"/>
  <c r="B26" i="6" s="1"/>
  <c r="Q17" i="8" l="1"/>
  <c r="O17" i="8"/>
  <c r="M17" i="8"/>
  <c r="I17" i="8"/>
  <c r="K17" i="8"/>
  <c r="G17" i="8"/>
  <c r="M14" i="8"/>
  <c r="O14" i="8"/>
  <c r="K14" i="8"/>
  <c r="I14" i="8"/>
  <c r="Q14" i="8"/>
  <c r="G14" i="8"/>
  <c r="Q11" i="8"/>
  <c r="K11" i="8"/>
  <c r="O11" i="8"/>
  <c r="M11" i="8"/>
  <c r="I11" i="8"/>
  <c r="G11" i="8"/>
  <c r="Q15" i="8"/>
  <c r="O15" i="8"/>
  <c r="M15" i="8"/>
  <c r="G15" i="8"/>
  <c r="I15" i="8"/>
  <c r="K15" i="8"/>
  <c r="Q19" i="8"/>
  <c r="K19" i="8"/>
  <c r="G19" i="8"/>
  <c r="I19" i="8"/>
  <c r="M19" i="8"/>
  <c r="O19" i="8"/>
  <c r="D22" i="8"/>
  <c r="E22" i="8" s="1"/>
  <c r="G13" i="8"/>
  <c r="O13" i="8"/>
  <c r="I13" i="8"/>
  <c r="Q13" i="8"/>
  <c r="M13" i="8"/>
  <c r="K13" i="8"/>
  <c r="M12" i="8"/>
  <c r="K12" i="8"/>
  <c r="I12" i="8"/>
  <c r="G12" i="8"/>
  <c r="O12" i="8"/>
  <c r="Q12" i="8"/>
  <c r="E18" i="8"/>
  <c r="C17" i="2"/>
  <c r="C14" i="2"/>
  <c r="C9" i="2"/>
  <c r="C12" i="2"/>
  <c r="C15" i="2"/>
  <c r="C18" i="2"/>
  <c r="C10" i="2"/>
  <c r="C13" i="2"/>
  <c r="C16" i="2"/>
  <c r="C20" i="2"/>
  <c r="B25" i="6"/>
  <c r="E21" i="2"/>
  <c r="D21" i="2"/>
  <c r="I18" i="8" l="1"/>
  <c r="I22" i="8" s="1"/>
  <c r="M18" i="8"/>
  <c r="M22" i="8" s="1"/>
  <c r="O18" i="8"/>
  <c r="O22" i="8" s="1"/>
  <c r="G18" i="8"/>
  <c r="G22" i="8" s="1"/>
  <c r="Q18" i="8"/>
  <c r="Q22" i="8" s="1"/>
  <c r="K18" i="8"/>
  <c r="K22" i="8" s="1"/>
</calcChain>
</file>

<file path=xl/sharedStrings.xml><?xml version="1.0" encoding="utf-8"?>
<sst xmlns="http://schemas.openxmlformats.org/spreadsheetml/2006/main" count="2448" uniqueCount="1109">
  <si>
    <t>PRAÇA JOAQUIM FRANCISCO DA COSTA – WENCESLAU BRAZ/MG</t>
  </si>
  <si>
    <t>ORÇAMENTO DE REFERÊNCIA – SINAPI/MG JUL/2026 DESONERADO + SICRO/SETOP-MG + PESQUISA PÚBLICA</t>
  </si>
  <si>
    <t>BDI calculado – desonerado</t>
  </si>
  <si>
    <t>MG – Jul/2026 – DESONERADO</t>
  </si>
  <si>
    <t>PRAZO</t>
  </si>
  <si>
    <t>180 dias corridos</t>
  </si>
  <si>
    <t>Item</t>
  </si>
  <si>
    <t>Grupo</t>
  </si>
  <si>
    <t>Fonte</t>
  </si>
  <si>
    <t>Código</t>
  </si>
  <si>
    <t>Descrição</t>
  </si>
  <si>
    <t>Un.</t>
  </si>
  <si>
    <t>Qtd.</t>
  </si>
  <si>
    <t>Preço unit. s/ BDI</t>
  </si>
  <si>
    <t>Custo direto</t>
  </si>
  <si>
    <t>Status</t>
  </si>
  <si>
    <t>1.01</t>
  </si>
  <si>
    <t>01 - SERVIÇOS PRELIMINARES</t>
  </si>
  <si>
    <t>SINAPI/MG 07/2026 – DESONERADO</t>
  </si>
  <si>
    <t>98459</t>
  </si>
  <si>
    <t>Tapume com telha metálica para isolamento de todo o perímetro da praça</t>
  </si>
  <si>
    <t>m²</t>
  </si>
  <si>
    <t>SINAPI CONFIRMADO</t>
  </si>
  <si>
    <t>Premissa: 180 m de perímetro x 2,20 m de altura; atualizar medição em campo.</t>
  </si>
  <si>
    <t>CP</t>
  </si>
  <si>
    <t>CP-PLACA</t>
  </si>
  <si>
    <t>Placa de obra e sinalização institucional</t>
  </si>
  <si>
    <t>ESTIMATIVA</t>
  </si>
  <si>
    <t>Estimativa preliminar.</t>
  </si>
  <si>
    <t>SUBTOTAL – 01 - SERVIÇOS PRELIMINARES</t>
  </si>
  <si>
    <t>2.01</t>
  </si>
  <si>
    <t>02 - DEMOLIÇÕES E REMOÇÕES</t>
  </si>
  <si>
    <t>97635</t>
  </si>
  <si>
    <t>Remoção de piso de bloco intertravado, manual, com reaproveitamento</t>
  </si>
  <si>
    <t>Adotada toda a área do pavimento final como estimativa máxima.</t>
  </si>
  <si>
    <t>2.02</t>
  </si>
  <si>
    <t>97622</t>
  </si>
  <si>
    <t>Demolição manual de alvenaria do banheiro existente, sem reaproveitamento</t>
  </si>
  <si>
    <t>m³</t>
  </si>
  <si>
    <t>Volume estimado das paredes existentes.</t>
  </si>
  <si>
    <t>2.03</t>
  </si>
  <si>
    <t>97633</t>
  </si>
  <si>
    <t>Demolição manual de revestimento cerâmico do banheiro existente</t>
  </si>
  <si>
    <t>2.04</t>
  </si>
  <si>
    <t>97627</t>
  </si>
  <si>
    <t>Demolição mecanizada de elementos em concreto armado do banheiro/fundações</t>
  </si>
  <si>
    <t>Martelete, sem reaproveitamento.</t>
  </si>
  <si>
    <t>2.05</t>
  </si>
  <si>
    <t>Demolição de canteiros existentes com elementos de concreto armado</t>
  </si>
  <si>
    <t>Estimativa de volume dos elementos de concreto.</t>
  </si>
  <si>
    <t>2.06</t>
  </si>
  <si>
    <t>Demolição de bancos existentes em concreto</t>
  </si>
  <si>
    <t>Premissa: 20 bancos x 0,18 m³/un.</t>
  </si>
  <si>
    <t>2.07</t>
  </si>
  <si>
    <t>CP c/ SINAPI/MG 07/2026</t>
  </si>
  <si>
    <t>CP-SINAPI-DEM-DMT5</t>
  </si>
  <si>
    <t>Carga, manobra, descarga e transporte do material demolido em caminhão basculante 14 m³, em via urbana pavimentada, DMT até 5 km</t>
  </si>
  <si>
    <t>m³xkm</t>
  </si>
  <si>
    <t>CP C/ SINAPI</t>
  </si>
  <si>
    <t>CPU: SINAPI 100983 (carga/manobra/descarga de entulho) + SINAPI 95876 (transporte) para DMT de 5 km. Volume estimado detalhado na aba COMPOSICOES.</t>
  </si>
  <si>
    <t>2.08</t>
  </si>
  <si>
    <t>CPU c/ SINAPI/MG 07/2026</t>
  </si>
  <si>
    <t>CP-SINAPI-POSTE</t>
  </si>
  <si>
    <t>Remoção de poste metálico de iluminação existente, inclusive desligamento, corte/destacamento junto à base, movimentação manual e empilhamento para transporte</t>
  </si>
  <si>
    <t>un</t>
  </si>
  <si>
    <t>CP C/ INSUMOS SINAPI</t>
  </si>
  <si>
    <t>Composição própria: 2,00 h de eletricista SINAPI 88264 + 4,00 h de servente SINAPI 88316 por unidade. Transporte ao depósito municipal medido separadamente.</t>
  </si>
  <si>
    <t>2.09</t>
  </si>
  <si>
    <t>SICRO/MG 04/2026</t>
  </si>
  <si>
    <t>3713705</t>
  </si>
  <si>
    <t>Remoção de guarda-corpo metálico existente por desmontagem/desparafusamento, retirada dos módulos e carga em caminhão carroceria</t>
  </si>
  <si>
    <t>m</t>
  </si>
  <si>
    <t>SICRO CONFIRMADO</t>
  </si>
  <si>
    <t>Referência mais próxima: SICRO 3713705 – remoção de defensa metálica. Medição em metro linear. Transporte ao depósito municipal medido separadamente.</t>
  </si>
  <si>
    <t>SUBTOTAL – 02 - DEMOLIÇÕES E REMOÇÕES</t>
  </si>
  <si>
    <t>3.01</t>
  </si>
  <si>
    <t>03 - TERRAPLENAGEM E ROCHA</t>
  </si>
  <si>
    <t>CP-SINAPI-TERR-DMT5</t>
  </si>
  <si>
    <t>Escavação horizontal, incluindo carga, descarga e transporte de solo de 1ª categoria para nivelamento da praça, com caminhão basculante 14 m³, DMT até 5 km</t>
  </si>
  <si>
    <t>CPU: SINAPI 101145 + transporte adicional SINAPI 95876 até completar DMT de 5 km. Quantidade medida no volume geométrico de corte.</t>
  </si>
  <si>
    <t>3.02</t>
  </si>
  <si>
    <t>102355</t>
  </si>
  <si>
    <t>DESMONTE DE MATERIAL DE 3ª CATEGORIA (BLOCOS DE ROCHAS OU MATACOS), EM VALA, COM MARTELETE PNEUMÁTICO MANUAL - EXCLUSIVE RETIRADA, CARGA E TRANSPORTE. AF_03/2021</t>
  </si>
  <si>
    <t>Composição oficial SINAPI. Exclusive retirada, carga e transporte do material desmontado.</t>
  </si>
  <si>
    <t>3.03</t>
  </si>
  <si>
    <t>100576</t>
  </si>
  <si>
    <t>Regularização e compactação de subleito de solo predominantemente argiloso para obras de pavimentação</t>
  </si>
  <si>
    <t>Área preliminar igual à área de pavimentação prevista. Confirmar caracterização do solo em campo.</t>
  </si>
  <si>
    <t>SUBTOTAL – 03 - TERRAPLENAGEM E ROCHA</t>
  </si>
  <si>
    <t>4.01</t>
  </si>
  <si>
    <t>04 - DRENAGEM PLUVIAL</t>
  </si>
  <si>
    <t>93358</t>
  </si>
  <si>
    <t>Escavação manual de vala para rede de drenagem pluvial subterrânea</t>
  </si>
  <si>
    <t>Adotada escavação manual por ser mais onerosa que a mecanizada para vala estreita. Memória: 60,00 m x 0,40 m x 0,40 m = 9,60 m³.</t>
  </si>
  <si>
    <t>4.02</t>
  </si>
  <si>
    <t>89512</t>
  </si>
  <si>
    <t>Tubo PVC, série R, água pluvial, DN 100 mm, fornecido e instalado em ramal de encaminhamento</t>
  </si>
  <si>
    <t>Rede subterrânea para condução da água captada atrás da igreja/escadaria.</t>
  </si>
  <si>
    <t>4.03</t>
  </si>
  <si>
    <t>93382</t>
  </si>
  <si>
    <t>Reaterro manual de valas, com compactador de solos de percussão</t>
  </si>
  <si>
    <t>Quantidade preliminar igual ao volume geométrico da vala. Pode ser refinada depois descontando o volume ocupado pela tubulação.</t>
  </si>
  <si>
    <t>4.04</t>
  </si>
  <si>
    <t>99258</t>
  </si>
  <si>
    <t>Caixa enterrada hidráulica retangular, em alvenaria com blocos de concreto, dimensões internas 0,40 x 0,40 x 0,40 m, para rede de drenagem</t>
  </si>
  <si>
    <t>4 unidades: uma a cada 15 m ao longo dos 60 m da rede.</t>
  </si>
  <si>
    <t>4.05</t>
  </si>
  <si>
    <t>103006</t>
  </si>
  <si>
    <t>Caixa com grelha retangular de ferro fundido, em alvenaria com tijolos cerâmicos maciços, dimensões internas 0,20 x 1,00 x 0,40 m</t>
  </si>
  <si>
    <t>Caixa coletora com grelha atrás da igreja, junto à escadaria, conectada à tubulação PVC DN100.</t>
  </si>
  <si>
    <t>SUBTOTAL – 04 - DRENAGEM PLUVIAL</t>
  </si>
  <si>
    <t>5.01</t>
  </si>
  <si>
    <t>05 - MURO DE CONTENÇÃO</t>
  </si>
  <si>
    <t>96527</t>
  </si>
  <si>
    <t>Escavação manual para viga baldrame ou sapata corrida, incluindo escavação para colocação de fôrmas</t>
  </si>
  <si>
    <t>Escavação da fundação. Quantidade preliminar: 35 m³.</t>
  </si>
  <si>
    <t>5.02</t>
  </si>
  <si>
    <t>96536</t>
  </si>
  <si>
    <t>Fabricação, montagem e desmontagem de fôrma para viga baldrame, em madeira serrada e=25 mm, 4 utilizações</t>
  </si>
  <si>
    <t>Fôrmas da fundação; 30 m² dos 110 m² totais estimados.</t>
  </si>
  <si>
    <t>5.03</t>
  </si>
  <si>
    <t>104920</t>
  </si>
  <si>
    <t>Armação de bloco, sapata isolada, viga baldrame e sapata corrida utilizando aço CA-50 de 12,5 mm - montagem</t>
  </si>
  <si>
    <t>kg</t>
  </si>
  <si>
    <t>Aço da fundação; 480 kg dos 1.920 kg totais estimados.</t>
  </si>
  <si>
    <t>5.04</t>
  </si>
  <si>
    <t>SETOP/SICOR-MG</t>
  </si>
  <si>
    <t>ED-49805</t>
  </si>
  <si>
    <t>Fornecimento de concreto estrutural, usinado bombeado, FCK 25 MPa, inclusive lançamento, adensamento e acabamento - fundação</t>
  </si>
  <si>
    <t>SETOP/SICOR REFERÊNCIA</t>
  </si>
  <si>
    <t>Concreto FCK 25 MPa da fundação.</t>
  </si>
  <si>
    <t>5.05</t>
  </si>
  <si>
    <t>92443</t>
  </si>
  <si>
    <t>Montagem e desmontagem de fôrma de pilares retangulares e estruturas similares, pé-direito simples, em chapa de madeira compensada resinada</t>
  </si>
  <si>
    <t>Fôrmas das colunas, vigas e faces do muro; total geral de fôrmas = 110 m².</t>
  </si>
  <si>
    <t>5.06</t>
  </si>
  <si>
    <t>92763</t>
  </si>
  <si>
    <t>Armação de pilar ou viga de estrutura convencional de concreto armado utilizando aço CA-50 de 12,5 mm - montagem</t>
  </si>
  <si>
    <t>Aço de colunas, vigas e muro; total geral de aço = 1.920 kg.</t>
  </si>
  <si>
    <t>5.07</t>
  </si>
  <si>
    <t>ED-49638</t>
  </si>
  <si>
    <t>Fornecimento de concreto estrutural, usinado bombeado, FCK 25 MPa, inclusive lançamento, adensamento e acabamento</t>
  </si>
  <si>
    <t>Concretagem das colunas, vigas e parede. Total geral de concreto FCK25 = 16 m³.</t>
  </si>
  <si>
    <t>5.08</t>
  </si>
  <si>
    <t>102723</t>
  </si>
  <si>
    <t>Dreno em muro de contenção, executado no pé do muro, com tubo PVC corrugado rígido perfurado, enchimento com brita e manta geotêxtil</t>
  </si>
  <si>
    <t>Dreno no pé do muro. Barbacãs serão detalhe executivo sem medição separada.</t>
  </si>
  <si>
    <t>5.09</t>
  </si>
  <si>
    <t>98557</t>
  </si>
  <si>
    <t>Impermeabilização de superfície com emulsão asfáltica, 2 demãos</t>
  </si>
  <si>
    <t>Impermeabilização da face posterior, em contato com o solo.</t>
  </si>
  <si>
    <t>5.10</t>
  </si>
  <si>
    <t>Reaterro compactado no tardoz do muro.</t>
  </si>
  <si>
    <t>SUBTOTAL – 05 - MURO DE CONTENÇÃO</t>
  </si>
  <si>
    <t>6.01</t>
  </si>
  <si>
    <t>06 - PAVIMENTAÇÃO E CANTEIROS</t>
  </si>
  <si>
    <t>105727</t>
  </si>
  <si>
    <t>Construção de BASE para pavimentação de brita graduada simples (BGS), com espessura de 10 cm - exclusive carga e transporte</t>
  </si>
  <si>
    <t>Segunda camada de 10 cm: 1.235 m² x 0,10 m = 123,50 m³.</t>
  </si>
  <si>
    <t>6.02</t>
  </si>
  <si>
    <t>93681</t>
  </si>
  <si>
    <t>Execução de pavimento em piso intertravado, com bloco retangular COLORIDO de 20 x 10 cm, espessura 8 cm, inclusive camada de assentamento de 5 cm</t>
  </si>
  <si>
    <t>Escolhida a composição retangular colorida de 8 cm por ser a mais onerosa dentre as variantes retangulares consultadas. O caderno SINAPI permite areia ou pó de pedra na camada de assentamento; o preço oficial publicado usa areia, que em MG é mais cara que o pó de pedra.</t>
  </si>
  <si>
    <t>6.03</t>
  </si>
  <si>
    <t>94273</t>
  </si>
  <si>
    <t>Assentamento de guia (meio-fio) em trecho reto, concreto pré-fabricado, dimensões 100x15x13x30 cm</t>
  </si>
  <si>
    <t>100 m estimados para conformação dos canteiros. Ajustar posteriormente ao projeto executivo.</t>
  </si>
  <si>
    <t>6.04</t>
  </si>
  <si>
    <t>96385</t>
  </si>
  <si>
    <t>Execução e compactação de corpo de aterro com solo predominantemente argiloso, 95% Proctor Normal, espessura 15 cm - exclusive material, escavação, carga e transporte</t>
  </si>
  <si>
    <t>Estimativa preliminar: 100 m² de canteiros x 0,15 m = 15,00 m³. Considerado uso de solo disponível da própria obra; se houver importação de solo, acrescentar fornecimento/transporte.</t>
  </si>
  <si>
    <t>6.05</t>
  </si>
  <si>
    <t>105521</t>
  </si>
  <si>
    <t>Espalhamento de terra vegetal para o plantio</t>
  </si>
  <si>
    <t>Área preliminar dos canteiros: 100 m². A composição já inclui terra vegetal e mão de obra para espalhamento.</t>
  </si>
  <si>
    <t>6.06</t>
  </si>
  <si>
    <t>98504</t>
  </si>
  <si>
    <t>Plantio de grama Batatais em placas</t>
  </si>
  <si>
    <t>Área preliminar dos canteiros: 100 m²; substituir pelo quantitativo definitivo do paisagismo quando fechado.</t>
  </si>
  <si>
    <t>6.07</t>
  </si>
  <si>
    <t>104658</t>
  </si>
  <si>
    <t>Piso podotátil de alerta ou direcional, de concreto, assentado sobre argamassa</t>
  </si>
  <si>
    <t>Mantido da versão anterior; quantitativo preliminar das rotas acessíveis.</t>
  </si>
  <si>
    <t>6.08</t>
  </si>
  <si>
    <t>105004</t>
  </si>
  <si>
    <t>Rampa de acessibilidade em concreto moldado in loco, em calçada nova com largura menor que 3,00 m, FCK 25 MPa, com piso podotátil</t>
  </si>
  <si>
    <t>Mantido da versão anterior; quantidade a ajustar ao detalhamento de acessibilidade.</t>
  </si>
  <si>
    <t>SUBTOTAL – 06 - PAVIMENTAÇÃO E CANTEIROS</t>
  </si>
  <si>
    <t>7.01</t>
  </si>
  <si>
    <t>07 - BANHEIROS MASC./FEM./PCD</t>
  </si>
  <si>
    <t>101173</t>
  </si>
  <si>
    <t>Estaca broca de concreto, diâmetro 20 cm, escavação manual com trado concha, com armadura de arranque</t>
  </si>
  <si>
    <t>Premissa: 16 estacas com até 3,00 m de profundidade = 48 m. Ajustar após projeto estrutural/sondagem.</t>
  </si>
  <si>
    <t>7.02</t>
  </si>
  <si>
    <t>96523</t>
  </si>
  <si>
    <t>Escavação manual para bloco de coroamento ou sapata, incluindo escavação para colocação de fôrmas</t>
  </si>
  <si>
    <t>Estimativa para 16 blocos pequenos vinculados às estacas.</t>
  </si>
  <si>
    <t>7.03</t>
  </si>
  <si>
    <t>96528</t>
  </si>
  <si>
    <t>Fabricação, montagem e desmontagem de fôrma para bloco de coroamento, madeira serrada e=25 mm, 1 utilização</t>
  </si>
  <si>
    <t>Estimativa: blocos de coroamento pequenos, aprox. 40 x 40 cm, a confirmar pelo estrutural.</t>
  </si>
  <si>
    <t>7.04</t>
  </si>
  <si>
    <t>Armação de bloco, sapata, viga baldrame e sapata corrida utilizando aço CA-50 de 12,5 mm - montagem</t>
  </si>
  <si>
    <t>Parcela preliminar da armadura dos blocos de fundação.</t>
  </si>
  <si>
    <t>7.05</t>
  </si>
  <si>
    <t>96555</t>
  </si>
  <si>
    <t>Concretagem de bloco de coroamento ou viga baldrame, FCK 30 MPa, com uso de bomba - lançamento, adensamento e acabamento</t>
  </si>
  <si>
    <t>Concreto dos blocos de coroamento.</t>
  </si>
  <si>
    <t>7.06</t>
  </si>
  <si>
    <t>Premissa: aproximadamente 70 m de baldrame, vala 0,40 x 0,40 m.</t>
  </si>
  <si>
    <t>7.07</t>
  </si>
  <si>
    <t>Fabricação, montagem e desmontagem de fôrma para viga baldrame, madeira serrada e=25 mm, 4 utilizações</t>
  </si>
  <si>
    <t>Premissa estrutural a confirmar.</t>
  </si>
  <si>
    <t>7.08</t>
  </si>
  <si>
    <t>Armação de viga baldrame utilizando aço CA-50 de 12,5 mm - montagem</t>
  </si>
  <si>
    <t>Quantidade preliminar de armadura dos baldrames.</t>
  </si>
  <si>
    <t>7.09</t>
  </si>
  <si>
    <t>Concretagem de viga baldrame, FCK 30 MPa, com uso de bomba - lançamento, adensamento e acabamento</t>
  </si>
  <si>
    <t>Premissa de seção média 15 x 30 cm em aproximadamente 70 m.</t>
  </si>
  <si>
    <t>7.10</t>
  </si>
  <si>
    <t>Montagem e desmontagem de fôrma de pilares retangulares e estruturas similares, pé-direito simples, em chapa compensada resinada</t>
  </si>
  <si>
    <t>Fôrmas de pilares e elementos estruturais superiores; quantidade preliminar.</t>
  </si>
  <si>
    <t>7.11</t>
  </si>
  <si>
    <t>Armadura preliminar de pilares e vigas.</t>
  </si>
  <si>
    <t>7.12</t>
  </si>
  <si>
    <t>103672</t>
  </si>
  <si>
    <t>Concretagem de pilares, FCK 25 MPa, com uso de bomba - lançamento, adensamento e acabamento</t>
  </si>
  <si>
    <t>Volume preliminar; composição específica SINAPI para pilares.</t>
  </si>
  <si>
    <t>7.13</t>
  </si>
  <si>
    <t>103674</t>
  </si>
  <si>
    <t>Concretagem de vigas e lajes, FCK 25 MPa, para lajes pré-moldadas, com uso de bomba - lançamento, adensamento e acabamento</t>
  </si>
  <si>
    <t>Parcela preliminar das vigas; laje pré-moldada remunerada separadamente.</t>
  </si>
  <si>
    <t>7.14</t>
  </si>
  <si>
    <t>103328</t>
  </si>
  <si>
    <t>Alvenaria de vedação de blocos cerâmicos furados na horizontal 9 x 19 x 19 cm, espessura 9 cm</t>
  </si>
  <si>
    <t>Quantidade preliminar baseada na versão anterior do projeto.</t>
  </si>
  <si>
    <t>7.15</t>
  </si>
  <si>
    <t>101952</t>
  </si>
  <si>
    <t>Laje pré-moldada unidirecional biapoiada, enchimento em EPS, vigota treliçada, altura total 16 cm (12+4)</t>
  </si>
  <si>
    <t>Adotada como referência estrutural completa de laje pré-moldada; confirmar vão e solução final do projeto.</t>
  </si>
  <si>
    <t>7.16</t>
  </si>
  <si>
    <t>104611</t>
  </si>
  <si>
    <t>Revestimento cerâmico para paredes internas com placas esmaltadas 60 x 60 cm, aplicado na altura inteira das paredes</t>
  </si>
  <si>
    <t>Adotado revestimento 60x60 de padrão superior dentre as composições internas compatíveis consultadas.</t>
  </si>
  <si>
    <t>7.17</t>
  </si>
  <si>
    <t>87261</t>
  </si>
  <si>
    <t>Revestimento para piso com placas tipo porcelanato 60 x 60 cm, aplicado em ambientes de área menor que 5 m²</t>
  </si>
  <si>
    <t>Mantida a composição de porcelanato mais onerosa adotada anteriormente.</t>
  </si>
  <si>
    <t>7.18</t>
  </si>
  <si>
    <t>102253</t>
  </si>
  <si>
    <t>Divisória sanitária em granito cinza polido, espessura 3 cm, assentada com argamassa colante AC III-E</t>
  </si>
  <si>
    <t>Inclui divisórias das cabines sanitárias, duchas e cabine/trocador do WC feminino. Portas das cabines em item separado.</t>
  </si>
  <si>
    <t>7.19</t>
  </si>
  <si>
    <t>SINAPI 07/2026</t>
  </si>
  <si>
    <t>102262</t>
  </si>
  <si>
    <t>Porta de cabine sanitária em vidro temperado, inclusive dobradiças, batente, trinco e contra-trinco</t>
  </si>
  <si>
    <t>SINAPI OFICIAL</t>
  </si>
  <si>
    <t>12 unidades estimadas: 11 cabines sanitárias + 1 cabine/trocador feminino. Código oficial SINAPI; validar preço regional MG na consolidação final.</t>
  </si>
  <si>
    <t>7.20</t>
  </si>
  <si>
    <t>90844</t>
  </si>
  <si>
    <t>Kit de porta de madeira para pintura, semi-oca, padrão médio, 90 x 210 cm, completo com batente, dobradiças e fechadura</t>
  </si>
  <si>
    <t>Portas principais de acesso ao banheiro masculino e feminino.</t>
  </si>
  <si>
    <t>7.21</t>
  </si>
  <si>
    <t>89356</t>
  </si>
  <si>
    <t>Tubo PVC soldável DN 25 mm, instalado em ramal ou sub-ramal de água - fornecimento e instalação</t>
  </si>
  <si>
    <t>Quantidade preliminar da distribuição de água fria.</t>
  </si>
  <si>
    <t>7.22</t>
  </si>
  <si>
    <t>103978</t>
  </si>
  <si>
    <t>Tubo PVC soldável DN 40 mm, instalado em ramal de distribuição de água - fornecimento e instalação</t>
  </si>
  <si>
    <t>Alimentação principal/distribuição dos sanitários.</t>
  </si>
  <si>
    <t>7.23</t>
  </si>
  <si>
    <t>89712</t>
  </si>
  <si>
    <t>Tubo PVC série normal, esgoto predial, DN 50 mm, instalado em ramal de descarga ou ramal de esgoto sanitário</t>
  </si>
  <si>
    <t>Ramais de esgoto de lavatórios, chuveiros e demais pontos.</t>
  </si>
  <si>
    <t>7.24</t>
  </si>
  <si>
    <t>89714</t>
  </si>
  <si>
    <t>Tubo PVC série normal, esgoto predial, DN 100 mm, instalado em ramal de descarga ou ramal de esgoto sanitário</t>
  </si>
  <si>
    <t>Ramais e coletores de bacias sanitárias.</t>
  </si>
  <si>
    <t>7.25</t>
  </si>
  <si>
    <t>100878</t>
  </si>
  <si>
    <t>Bacia sanitária com caixa acoplada, louça branca - padrão alto - fornecimento e instalação</t>
  </si>
  <si>
    <t>9 unidades convencionais; total de bacias permanece 11, sendo 2 específicas PCD.</t>
  </si>
  <si>
    <t>7.26</t>
  </si>
  <si>
    <t>95471</t>
  </si>
  <si>
    <t>Bacia sanitária em louça branca para PCD sem furo frontal, com tubo de ligação cromado, sem assento - fornecimento e instalação</t>
  </si>
  <si>
    <t>1 unidade no masculino + 1 unidade no feminino.</t>
  </si>
  <si>
    <t>7.27</t>
  </si>
  <si>
    <t>99635</t>
  </si>
  <si>
    <t>Válvula de descarga metálica, base 1 1/2 polegada, acabamento cromado - fornecimento e instalação</t>
  </si>
  <si>
    <t>Para as 2 bacias PCD convencionais do item 07.26.</t>
  </si>
  <si>
    <t>7.28</t>
  </si>
  <si>
    <t>100849</t>
  </si>
  <si>
    <t>Assento sanitário convencional - fornecimento e instalação</t>
  </si>
  <si>
    <t>Assentos das bacias PCD, pois a composição 95471 é fornecida sem assento.</t>
  </si>
  <si>
    <t>7.29</t>
  </si>
  <si>
    <t>100858</t>
  </si>
  <si>
    <t>Mictório sifonado com válvula de descarga em louça branca - padrão médio - fornecimento e instalação</t>
  </si>
  <si>
    <t>6 unidades conforme base do projeto.</t>
  </si>
  <si>
    <t>7.30</t>
  </si>
  <si>
    <t>86940</t>
  </si>
  <si>
    <t>Lavatório louça branca com coluna, padrão médio, incluso sifão, válvula, engate e torneira cromada - fornecimento e instalação</t>
  </si>
  <si>
    <t>6 lavatórios convencionais; demais 2 são acessíveis.</t>
  </si>
  <si>
    <t>7.31</t>
  </si>
  <si>
    <t>86943</t>
  </si>
  <si>
    <t>Lavatório louça branca suspenso, 40 x 30 cm ou equivalente, incluso sifão, válvula, engate e torneira - fornecimento e instalação</t>
  </si>
  <si>
    <t>1 lavatório acessível no masculino + 1 no feminino.</t>
  </si>
  <si>
    <t>7.32</t>
  </si>
  <si>
    <t>100860</t>
  </si>
  <si>
    <t>Chuveiro elétrico comum, corpo plástico, tipo ducha - fornecimento e instalação</t>
  </si>
  <si>
    <t>3 unidades conforme projeto-base.</t>
  </si>
  <si>
    <t>7.33</t>
  </si>
  <si>
    <t>100869</t>
  </si>
  <si>
    <t>Barra de apoio reta em aço inox polido, comprimento 90 cm, fixada na parede - fornecimento e instalação</t>
  </si>
  <si>
    <t>4 barras preliminares para os 2 sanitários PCD; disposição final deverá atender NBR 9050.</t>
  </si>
  <si>
    <t>7.34</t>
  </si>
  <si>
    <t>95544</t>
  </si>
  <si>
    <t>Papeleira de parede em metal cromado sem tampa, incluso fixação</t>
  </si>
  <si>
    <t>Uma por cabine sanitária, estimativamente.</t>
  </si>
  <si>
    <t>7.35</t>
  </si>
  <si>
    <t>95547</t>
  </si>
  <si>
    <t>Saboneteira plástica tipo dispenser para sabonete líquido com reservatório 800 a 1500 ml, incluso fixação</t>
  </si>
  <si>
    <t>Uma por lavatório/ponto de lavagem de mãos.</t>
  </si>
  <si>
    <t>7.36</t>
  </si>
  <si>
    <t>102144</t>
  </si>
  <si>
    <t>Espelho cristal, espessura 4 mm, aderido com adesivo e fita dupla-face, com moldura de madeira, área até 1,0 m²</t>
  </si>
  <si>
    <t>Premissa: 8 espelhos de 0,60 x 0,80 m = 3,84 m². Código oficial SINAPI; validar preço regional MG na consolidação final.</t>
  </si>
  <si>
    <t>7.37</t>
  </si>
  <si>
    <t>91854</t>
  </si>
  <si>
    <t>Eletroduto flexível corrugado, PVC, DN 25 mm, para circuitos terminais, instalado em parede - fornecimento e instalação</t>
  </si>
  <si>
    <t>Infraestrutura elétrica preliminar.</t>
  </si>
  <si>
    <t>7.38</t>
  </si>
  <si>
    <t>91926</t>
  </si>
  <si>
    <t>Cabo de cobre flexível isolado, 2,5 mm², antichama 450/750 V, para circuitos terminais - fornecimento e instalação</t>
  </si>
  <si>
    <t>Circuitos de iluminação e tomadas de uso geral.</t>
  </si>
  <si>
    <t>7.39</t>
  </si>
  <si>
    <t>91930</t>
  </si>
  <si>
    <t>Cabo de cobre flexível isolado, 6 mm², antichama 450/750 V, para circuitos terminais - fornecimento e instalação</t>
  </si>
  <si>
    <t>Circuitos de maior carga, incluindo chuveiros; seção final deve ser confirmada no projeto elétrico.</t>
  </si>
  <si>
    <t>7.40</t>
  </si>
  <si>
    <t>103782</t>
  </si>
  <si>
    <t>Luminária tipo plafon circular de sobrepor com LED 12/13 W - fornecimento e instalação</t>
  </si>
  <si>
    <t>12 pontos de iluminação preliminares.</t>
  </si>
  <si>
    <t>7.41</t>
  </si>
  <si>
    <t>91953</t>
  </si>
  <si>
    <t>Interruptor simples, 1 módulo, 10 A/250 V, incluso suporte e placa - fornecimento e instalação</t>
  </si>
  <si>
    <t>6 unidades preliminares.</t>
  </si>
  <si>
    <t>7.42</t>
  </si>
  <si>
    <t>91996</t>
  </si>
  <si>
    <t>Tomada média de embutir 2P+T, 10 A, incluso suporte e placa - fornecimento e instalação</t>
  </si>
  <si>
    <t>8 tomadas de uso geral.</t>
  </si>
  <si>
    <t>7.43</t>
  </si>
  <si>
    <t>91997</t>
  </si>
  <si>
    <t>Tomada média de embutir 2P+T, 20 A, incluso suporte e placa - fornecimento e instalação</t>
  </si>
  <si>
    <t>5 tomadas/pontos de maior corrente, conforme base preliminar.</t>
  </si>
  <si>
    <t>7.44</t>
  </si>
  <si>
    <t>102073</t>
  </si>
  <si>
    <t>Escada em concreto armado moldado in loco, FCK 25 MPa, com 1 lance e laje plana, fôrma em chapa compensada resinada</t>
  </si>
  <si>
    <t>Escadaria entre os banheiros e o acesso à casa do padre. Volume preliminar de 5 m³; substituir pela geometria definitiva.</t>
  </si>
  <si>
    <t>SUBTOTAL – 07 - BANHEIROS MASC./FEM./PCD</t>
  </si>
  <si>
    <t>8.01</t>
  </si>
  <si>
    <t>08 - MOBILIÁRIO, PAISAGISMO E PLAYGROUND</t>
  </si>
  <si>
    <t>103304</t>
  </si>
  <si>
    <t>Instalação de banco metálico com encosto, 1,60 m, em tubo de aço carbono com pintura eletrostática, sobre piso de concreto existente</t>
  </si>
  <si>
    <t>Fornecimento e instalação conforme composição SINAPI. Quantidade do projeto: 20 bancos.</t>
  </si>
  <si>
    <t>8.02</t>
  </si>
  <si>
    <t>SINAPI 103295 + referência pública</t>
  </si>
  <si>
    <t>103295</t>
  </si>
  <si>
    <t>Instalação de conjunto com mesa e quatro bancos pré-fabricados de concreto para jogos/dama/xadrez, sobre piso de concreto existente</t>
  </si>
  <si>
    <t>SINAPI OFICIAL / PREÇO REF. PÚBLICA</t>
  </si>
  <si>
    <t>O código 103295 é oficial SINAPI, porém a publicação SINAPI/MG atual não apresenta preço por ausência de preço do insumo. Adotado R$ 1.379,21/un de composição pública 2025 referenciada ao SINAPI 103295; validar por cotação/CPU local na consolidação.</t>
  </si>
  <si>
    <t>8.03</t>
  </si>
  <si>
    <t>103307</t>
  </si>
  <si>
    <t>Instalação de lixeira metálica dupla, capacidade 60 L, em aço carbono/chapa de aço com pintura eletrostática, sobre piso de concreto existente</t>
  </si>
  <si>
    <t>Fornecimento e instalação conforme SINAPI. Quantidade do projeto: 10 unidades.</t>
  </si>
  <si>
    <t>8.04</t>
  </si>
  <si>
    <t>PESQUISA PÚBLICA 2026</t>
  </si>
  <si>
    <t>ARP-PLAY-2T</t>
  </si>
  <si>
    <t>Fornecimento e instalação de playground infantil completo com 2 torres, passarela, escorregadores e acessórios, em polietileno rotomoldado/estrutura compatível, conforme ABNT NBR 16071</t>
  </si>
  <si>
    <t>8.05</t>
  </si>
  <si>
    <t>98510</t>
  </si>
  <si>
    <t>Plantio de árvore ornamental com altura de muda menor ou igual a 2,00 m</t>
  </si>
  <si>
    <t>Quantidade do projeto: 11 árvores.</t>
  </si>
  <si>
    <t>SUBTOTAL – 08 - MOBILIÁRIO, PAISAGISMO E PLAYGROUND</t>
  </si>
  <si>
    <t>09 - ILUMINAÇÃO E PADRÃO</t>
  </si>
  <si>
    <t>100579</t>
  </si>
  <si>
    <t>Assentamento de poste, referência SINAPI para poste de concreto até 1000 daN</t>
  </si>
  <si>
    <t>Usado apenas como referência de assentamento; compatibilizar com poste ornamental escolhido.</t>
  </si>
  <si>
    <t>CP-ELETRODUTO</t>
  </si>
  <si>
    <t>Eletroduto subterrâneo para rede de iluminação da praça</t>
  </si>
  <si>
    <t>Diâmetro e material a definir em projeto.</t>
  </si>
  <si>
    <t>CP-CABO</t>
  </si>
  <si>
    <t>Cabos de alimentação da iluminação externa</t>
  </si>
  <si>
    <t>Seções a dimensionar.</t>
  </si>
  <si>
    <t>CP-CX-ELET</t>
  </si>
  <si>
    <t>Caixas de passagem elétrica externas</t>
  </si>
  <si>
    <t>Uma por poste como premissa.</t>
  </si>
  <si>
    <t>CP-QUADRO</t>
  </si>
  <si>
    <t>Quadro de comando/proteção da iluminação, aterramento, DR/DPS e disjuntores</t>
  </si>
  <si>
    <t>cj</t>
  </si>
  <si>
    <t>Projeto elétrico a confirmar.</t>
  </si>
  <si>
    <t>SUBTOTAL – 09 - ILUMINAÇÃO E PADRÃO</t>
  </si>
  <si>
    <t>10.01</t>
  </si>
  <si>
    <t>10 - GUARDA-CORPO, IGREJA E ALTAR</t>
  </si>
  <si>
    <t>CP-CORRIMAO</t>
  </si>
  <si>
    <t>Fornecimento e instalação de corrimão em alumínio/inox</t>
  </si>
  <si>
    <t>Mantido nesta rodada; será substituído por referência oficial em revisão específica.</t>
  </si>
  <si>
    <t>10.02</t>
  </si>
  <si>
    <t>99814</t>
  </si>
  <si>
    <t>Limpeza de superfície de parede com jato de alta pressão</t>
  </si>
  <si>
    <t>Preparação inicial da fachada antes de selador, massa e pintura.</t>
  </si>
  <si>
    <t>10.03</t>
  </si>
  <si>
    <t>88411</t>
  </si>
  <si>
    <t>Aplicação manual de fundo selador acrílico em panos de fachada com presença de vãos, edificação de múltiplos pavimentos</t>
  </si>
  <si>
    <t>Uma demão de selador acrílico premium exterior.</t>
  </si>
  <si>
    <t>10.04</t>
  </si>
  <si>
    <t>95622</t>
  </si>
  <si>
    <t>Aplicação manual de tinta látex acrílica PREMIUM em panos de fachada com presença de vãos, edificação de múltiplos pavimentos, duas demãos</t>
  </si>
  <si>
    <t>Primeiras duas demãos da pintura externa premium.</t>
  </si>
  <si>
    <t>10.05</t>
  </si>
  <si>
    <t>Complemento equivalente à TERCEIRA DEMÃO de tinta látex acrílica premium em fachada</t>
  </si>
  <si>
    <t>m²-eq</t>
  </si>
  <si>
    <t>SINAPI CONFIRMADO – EQUIVALÊNCIA</t>
  </si>
  <si>
    <t>A composição 95622 remunera 2 demãos. Para totalizar 3 demãos sem pagar 4, adotou-se 50% da área (900 x 0,50 = 450 m²-equivalentes) com o mesmo preço unitário oficial.</t>
  </si>
  <si>
    <t>10.06</t>
  </si>
  <si>
    <t>94964</t>
  </si>
  <si>
    <t>Concreto FCK 20 MPa, preparo mecânico com betoneira 400 L, para base do novo altar</t>
  </si>
  <si>
    <t>Pequena base de concreto no canteiro lateral; quantidade preliminar.</t>
  </si>
  <si>
    <t>10.07</t>
  </si>
  <si>
    <t>Alvenaria de vedação de blocos cerâmicos 9 x 19 x 19 cm para formação do pedestal/altar</t>
  </si>
  <si>
    <t>Quantidade preliminar do novo altar/pedestal.</t>
  </si>
  <si>
    <t>10.08</t>
  </si>
  <si>
    <t>98671</t>
  </si>
  <si>
    <t>Revestimento em granito polido para acabamento superior do altar</t>
  </si>
  <si>
    <t>Acabamento nobre do novo altar; ajustar área ao detalhamento 3D/arquitetônico.</t>
  </si>
  <si>
    <t>10.09</t>
  </si>
  <si>
    <t>88489</t>
  </si>
  <si>
    <t>Pintura látex acrílica premium das faces aparentes de alvenaria do novo altar, duas demãos</t>
  </si>
  <si>
    <t>Acabamento das faces não revestidas com granito.</t>
  </si>
  <si>
    <t>SUBTOTAL – 10 - GUARDA-CORPO, IGREJA E ALTAR</t>
  </si>
  <si>
    <t>12.01</t>
  </si>
  <si>
    <t>12 - SERVIÇOS FINAIS</t>
  </si>
  <si>
    <t>SETOP/SEINFRA-MG – referência pública 2026</t>
  </si>
  <si>
    <t>ED-50266</t>
  </si>
  <si>
    <t>Limpeza final para entrega da obra</t>
  </si>
  <si>
    <t>SETOP/SEINFRA CONFIRMADO</t>
  </si>
  <si>
    <t>SUBTOTAL – 11 - SERVIÇOS FINAIS</t>
  </si>
  <si>
    <t>TOTAL S/ BDI</t>
  </si>
  <si>
    <t>BDI</t>
  </si>
  <si>
    <t>TOTAL C/ BDI</t>
  </si>
  <si>
    <t>WENCESLAU BRAZ, 25 de Agosto de 2026</t>
  </si>
  <si>
    <t>Engenheira Técnico Responsável</t>
  </si>
  <si>
    <t>Samantha Mariane Cortez da Silva</t>
  </si>
  <si>
    <t>CREA 199608/D</t>
  </si>
  <si>
    <t>% do direto</t>
  </si>
  <si>
    <t>Total c/ BDI</t>
  </si>
  <si>
    <t>11 - GESTÃO TÉCNICA E PROJETOS (INCORPORADO AO GRUPO 01)</t>
  </si>
  <si>
    <t>TOTAL</t>
  </si>
  <si>
    <t>REGIME: SINAPI/MG JUL/2026 – DESONERADO | BDI ANALÍTICO SEM CPRB</t>
  </si>
  <si>
    <t>PREMISSAS-CHAVE DESTA VERSÃO</t>
  </si>
  <si>
    <t>Pavimento novo</t>
  </si>
  <si>
    <t>1.235 m² intertravado permeável</t>
  </si>
  <si>
    <t>Drenagem escadaria</t>
  </si>
  <si>
    <t>80 m PVC DN100 subterrâneo</t>
  </si>
  <si>
    <t>Banheiros</t>
  </si>
  <si>
    <t>109 m² de piso; acabamento com porcelanato premium SINAPI 87261</t>
  </si>
  <si>
    <t>Topografia</t>
  </si>
  <si>
    <t>PREMISSAS, ESTIMATIVAS E ITENS A VALIDAR</t>
  </si>
  <si>
    <t>Tema</t>
  </si>
  <si>
    <t>Premissa adotada</t>
  </si>
  <si>
    <t>Quantidade</t>
  </si>
  <si>
    <t>Base do preço</t>
  </si>
  <si>
    <t>O que falta validar</t>
  </si>
  <si>
    <t>Prioridade</t>
  </si>
  <si>
    <t>Regime de preços</t>
  </si>
  <si>
    <t>SINAPI/MG Jul/2026 – DESONERADO.</t>
  </si>
  <si>
    <t>—</t>
  </si>
  <si>
    <t>SINAPI/MG</t>
  </si>
  <si>
    <t>Toda a planilha usa a base desonerada.</t>
  </si>
  <si>
    <t>CRÍTICA</t>
  </si>
  <si>
    <t>BDI analítico calculado SEM CPRB.</t>
  </si>
  <si>
    <t>Aba BDI DESONERADO</t>
  </si>
  <si>
    <t>ALTA</t>
  </si>
  <si>
    <t>Drenagem da escadaria</t>
  </si>
  <si>
    <t>Rede subterrânea simplificada para captar a água atrás da igreja: vala 40 x 40 cm, PVC DN100, reaterro, caixas de inspeção a cada 15 m e uma caixa coletora com grelha.</t>
  </si>
  <si>
    <t>60 m DN100; 9,60 m³ de vala; 4 caixas 40x40x40; 1 caixa com grelha</t>
  </si>
  <si>
    <t>SINAPI 93358 + 89512 + 93382 + 99258 + 103006</t>
  </si>
  <si>
    <t>Confirmar cotas/declividade e ponto final de lançamento. As caixas SINAPI não incluem a escavação específica da cava.</t>
  </si>
  <si>
    <t>Terraplenagem</t>
  </si>
  <si>
    <t>Praça será nivelada exclusivamente por corte/escavação do material existente, com carga e transporte para destino indicado, DMT até 5 km; não foi previsto aterro importado nesta versão.</t>
  </si>
  <si>
    <t>300 m³ de corte (estimado)</t>
  </si>
  <si>
    <t>CP SINAPI 101145 + 95876</t>
  </si>
  <si>
    <t>Levantamento planialtimétrico e seções de terraplenagem para cubação definitiva.</t>
  </si>
  <si>
    <t>Rocha</t>
  </si>
  <si>
    <t>Desmonte de material de 3ª categoria em vala com martelete pneumático manual, conforme composição oficial adotada na planilha.</t>
  </si>
  <si>
    <t>SINAPI 102355</t>
  </si>
  <si>
    <t>Confirmar volume definitivo; retirada, carga e transporte do material desmontado são serviços apartados.</t>
  </si>
  <si>
    <t>Muro de contenção</t>
  </si>
  <si>
    <t>Muro em concreto armado com escavação da fundação, fundação, colunas/vigas, parede FCK25, dreno no pé, impermeabilização posterior e reaterro; barbacãs sem medição separada.</t>
  </si>
  <si>
    <t>35 m³ escavação; 110 m² fôrmas; 1.920 kg aço; 16 m³ concreto; 25 m dreno; 50 m² impermeabilização; 50 m³ reaterro</t>
  </si>
  <si>
    <t>SINAPI 96527, 96536, 104920, 92443, 92763, 102723, 98557, 93382 + SETOP/SICOR ED-49805 e ED-49638</t>
  </si>
  <si>
    <t>Quantidades permanecem preliminares até dimensionamento estrutural; custos unitários estão vinculados a referências oficiais.</t>
  </si>
  <si>
    <t>Pavimentação e canteiros</t>
  </si>
  <si>
    <t>Pavimento sobre duas camadas de BGS de 10 cm cada, intertravado retangular colorido 8 cm; canteiros delimitados por 100 m de guia, aterro de 15 cm, terra vegetal e grama.</t>
  </si>
  <si>
    <t>1.235 m² pavimento; 123,50 m³ sub-base + 123,50 m³ base; 100 m guia; 100 m² canteiros; 15 m³ aterro</t>
  </si>
  <si>
    <t>SINAPI 105727, 93681, 94273, 96385, 105521 e 98504</t>
  </si>
  <si>
    <t>Definir no projeto os quantitativos finais de guia e área dos canteiros. Transporte da BGS não está incluído no 105727.</t>
  </si>
  <si>
    <t>Porcelanato</t>
  </si>
  <si>
    <t>Foi adotado SINAPI 87261 por ser a alternativa mais onerosa entre as faixas usuais 60x60 consultadas.</t>
  </si>
  <si>
    <t>109 m²</t>
  </si>
  <si>
    <t>SINAPI/MG 07/2026</t>
  </si>
  <si>
    <t>Distribuição real entre boxes, corredores e áreas maiores.</t>
  </si>
  <si>
    <t>MÉDIA</t>
  </si>
  <si>
    <t>Pintura igreja</t>
  </si>
  <si>
    <t>Área preliminar da fachada e torre.</t>
  </si>
  <si>
    <t>900 m²</t>
  </si>
  <si>
    <t>SINAPI 88489 + preparação/andaime</t>
  </si>
  <si>
    <t>Levantamento de fachadas, altura da torre e patologias.</t>
  </si>
  <si>
    <t>Playground</t>
  </si>
  <si>
    <t>Referência de contratação pública MG 2026 para conjunto de 2 torres.</t>
  </si>
  <si>
    <t>1 un</t>
  </si>
  <si>
    <t>Cotação pública</t>
  </si>
  <si>
    <t>Definir modelo e memorial de segurança/NBR 16071.</t>
  </si>
  <si>
    <t>30 dias efetivos, 8 h/dia.</t>
  </si>
  <si>
    <t>240 h</t>
  </si>
  <si>
    <t>SINAPI 90781</t>
  </si>
  <si>
    <t>Confirmar se 30 dias são úteis ou corridos.</t>
  </si>
  <si>
    <t>SINAPI 90779</t>
  </si>
  <si>
    <t>Com data de início definida, recalcular dias úteis exatos.</t>
  </si>
  <si>
    <t>Projeto / modelagem 3D</t>
  </si>
  <si>
    <t>Remuneração por hora de arquiteto para arquitetura, urbanização, acessibilidade, modelagem 3D, perspectivas e compatibilização.</t>
  </si>
  <si>
    <t>60 h</t>
  </si>
  <si>
    <t>SINAPI 90769</t>
  </si>
  <si>
    <t>Fechar escopo de entregáveis, número de revisões e arquivos finais exigidos.</t>
  </si>
  <si>
    <t>Transporte das demolições</t>
  </si>
  <si>
    <t>Carga + transporte do material demolido em caminhão basculante para destino indicado pela Prefeitura, DMT até 5 km.</t>
  </si>
  <si>
    <t>145.74 m³ estimados</t>
  </si>
  <si>
    <t>CP SINAPI 100983 + 95876</t>
  </si>
  <si>
    <t>Confirmar espessuras dos materiais removidos, volume solto e destino final.</t>
  </si>
  <si>
    <t>Banheiros Masc./Fem./PCD</t>
  </si>
  <si>
    <t>Capítulo aberto integralmente em composições SINAPI: fundações em estaca broca, blocos, baldrames, estrutura, laje, alvenaria, revestimentos, cabines, redes hidráulicas, louças, PCD, espelhos, elétrica e escadaria.</t>
  </si>
  <si>
    <t>109 m² de piso; 11 bacias (2 PCD); 8 lavatórios (2 PCD); 6 mictórios; 3 chuveiros; 16 estacas x 3 m</t>
  </si>
  <si>
    <t>SINAPI – códigos 101173 a 102073 conforme planilha</t>
  </si>
  <si>
    <t>Quantidades estruturais, divisórias, redes e elétrica permanecem preliminares até compatibilização dos projetos arquitetônico, estrutural, hidrossanitário e elétrico.</t>
  </si>
  <si>
    <t>Mobiliário / paisagismo / playground</t>
  </si>
  <si>
    <t>Bancos e lixeiras com composições SINAPI MG; mesa com código oficial SINAPI 103295 e preço público de CPU referenciada; paisagismo integralmente SINAPI; playground por pesquisa pública 2026 por inexistência de composição SINAPI com fornecimento do conjunto completo.</t>
  </si>
  <si>
    <t>20 bancos; 5 mesas/jogos; 10 lixeiras; 1 playground; 112 m² grama; 11 árvores; 60 m² forração</t>
  </si>
  <si>
    <t>SINAPI 103304, 103295, 103307, 98504, 98510, 98505 + ARP pública 2026 playground</t>
  </si>
  <si>
    <t>Mesa 103295: validar preço regional/local por cotação, pois o relatório SINAPI atual não precifica o insumo do conjunto. Playground: consolidar pesquisa com 3 fontes antes do edital.</t>
  </si>
  <si>
    <t>Pintura da igreja / Santa</t>
  </si>
  <si>
    <t>Fachada com andaime, lavagem, selador, massa acrílica 2 demãos e tinta acrílica premium totalizando 3 demãos. Imagem da Santa apenas relocada para novo altar, sem restauração.</t>
  </si>
  <si>
    <t>900 m² fachada; 3 meses de andaime; 1 altar</t>
  </si>
  <si>
    <t>Medir área real da fachada/torre e definir geometria definitiva do altar. A 3ª demão é medida por equivalência de 50% da composição 95622, que já remunera 2 demãos.</t>
  </si>
  <si>
    <t>FONTES DE PREÇOS E REFERÊNCIAS</t>
  </si>
  <si>
    <t>Tipo</t>
  </si>
  <si>
    <t>Código/tema</t>
  </si>
  <si>
    <t>Referência usada</t>
  </si>
  <si>
    <t>URL</t>
  </si>
  <si>
    <t>Observação</t>
  </si>
  <si>
    <t>Oficial geral</t>
  </si>
  <si>
    <t>SINAPI</t>
  </si>
  <si>
    <t>Portal oficial CAIXA – SINAPI</t>
  </si>
  <si>
    <t>https://www.caixa.gov.br/poder-publico/modernizacao-gestao/sinapi/Paginas/default.aspx</t>
  </si>
  <si>
    <t>Base conceitual oficial; preços consultados para MG Jul/2026.</t>
  </si>
  <si>
    <t>Consulta SINAPI</t>
  </si>
  <si>
    <t>Remoção de piso intertravado – MG Jul/2026</t>
  </si>
  <si>
    <t>https://buscadorsinapi.com.br/mg/composicao/97635-remocao-de-piso-de-bloco-intertravado-ou-de-pedra-portuguesa</t>
  </si>
  <si>
    <t>R$ 16,78/m² desonerado.</t>
  </si>
  <si>
    <t>PVC série R pluvial DN100 – MG Jul/2026</t>
  </si>
  <si>
    <t>https://buscadorsinapi.com.br/composicao/89512-tubo-pvc-serie-r-agua-pluvial-dn-100-mm-fornecido-e-instalad</t>
  </si>
  <si>
    <t>R$ 56,91/m desonerado.</t>
  </si>
  <si>
    <t>Porcelanato 60x60 – MG Jul/2026</t>
  </si>
  <si>
    <t>https://buscadorsinapi.com.br/mg/composicao/87261-revestimento-ceramico-para-piso-com-placas-tipo-porcelanato</t>
  </si>
  <si>
    <t>R$ 148,25/m² desonerado.</t>
  </si>
  <si>
    <t>90781</t>
  </si>
  <si>
    <t>Topógrafo – MG Jul/2026</t>
  </si>
  <si>
    <t>https://buscadorsinapi.com.br/composicao/90781-topografo-com-encargos-complementares</t>
  </si>
  <si>
    <t>R$ 55,55/h desonerado.</t>
  </si>
  <si>
    <t>90779</t>
  </si>
  <si>
    <t>Engenheiro civil sênior – MG Jul/2026</t>
  </si>
  <si>
    <t>https://buscadorsinapi.com.br/composicao/90779-engenheiro-civil-de-obra-senior-com-encargos-complementares</t>
  </si>
  <si>
    <t>R$ 169,74/h desonerado.</t>
  </si>
  <si>
    <t>92397</t>
  </si>
  <si>
    <t>Intertravado 6 cm – MG Jul/2026</t>
  </si>
  <si>
    <t>https://buscadorsinapi.com.br/composicao/92397-execucao-de-pavimento-em-piso-intertravado-com-bloco-retangu</t>
  </si>
  <si>
    <t>R$ 83,04/m²; V2 adiciona diferencial estimado para bloco permeável.</t>
  </si>
  <si>
    <t>Consulta pública</t>
  </si>
  <si>
    <t>Itapecerica/MG – contratação 2026</t>
  </si>
  <si>
    <t>https://licitachei.iagenes.com.br/licitacao/2591626</t>
  </si>
  <si>
    <t>Referência de R$ 35.087,42 para playground de 2 torres.</t>
  </si>
  <si>
    <t>Praça São Gotardo</t>
  </si>
  <si>
    <t>Flores da Cunha/RS – orçamento de praça 2026</t>
  </si>
  <si>
    <t>https://www.pregaoonlinebanrisul.com.br/anexos/866866-9492ae992e3cf9ba52d7081ef02f33d7d6808fcd5f5c4d9932d34b36b29d05b4</t>
  </si>
  <si>
    <t>Referência complementar para mobiliário urbano e playground.</t>
  </si>
  <si>
    <t>88264</t>
  </si>
  <si>
    <t>Eletricista com encargos complementares – MG Jul/2026</t>
  </si>
  <si>
    <t>https://buscadorsinapi.com.br/composicao/88264-eletricista-com-encargos-complementares</t>
  </si>
  <si>
    <t>R$ 32,13/h desonerado; usado na CP do item 02.07.</t>
  </si>
  <si>
    <t>88316</t>
  </si>
  <si>
    <t>Servente com encargos complementares – MG Jul/2026</t>
  </si>
  <si>
    <t>https://buscadorsinapi.com.br/composicao/88316-servente-com-encargos-complementares</t>
  </si>
  <si>
    <t>R$ 23,58/h desonerado; usado na CP do item 02.07.</t>
  </si>
  <si>
    <t>Consulta SICRO</t>
  </si>
  <si>
    <t>Remoção de defensa metálica – MG Abr/2026</t>
  </si>
  <si>
    <t>https://buscadorsicro.com.br/mg/composicao/3713705</t>
  </si>
  <si>
    <t>R$ 27,63/m; referência adotada para retirada do guarda-corpo.</t>
  </si>
  <si>
    <t>106684</t>
  </si>
  <si>
    <t>Transporte com caminhão carroceria em via urbana pavimentada – MG Jul/2026</t>
  </si>
  <si>
    <t>https://buscadorsinapi.com.br/composicao/106684-transporte-com-caminhao-carroceria-15t-de-10-m-em-via-urbana</t>
  </si>
  <si>
    <t>R$ 1,98/t×km desonerado; aplicado com DMT de 5 km.</t>
  </si>
  <si>
    <t>Parâmetro do projeto</t>
  </si>
  <si>
    <t>DMT</t>
  </si>
  <si>
    <t>Destino dos metais: Parque de Exposições da Prefeitura</t>
  </si>
  <si>
    <t>Sem taxa de bota-fora; distância adotada de 5 km.</t>
  </si>
  <si>
    <t>Parâmetro estimado</t>
  </si>
  <si>
    <t>Peso metais</t>
  </si>
  <si>
    <t>15 kg/m para guarda-corpo e 40 kg/un para postinhos</t>
  </si>
  <si>
    <t>Premissas editáveis na aba COMPOSICOES até pesagem/levantamento definitivo.</t>
  </si>
  <si>
    <t>90769</t>
  </si>
  <si>
    <t>Arquiteto de obra pleno – MG Jul/2026</t>
  </si>
  <si>
    <t>https://buscadorsinapi.com.br/composicao/90769-arquiteto-de-obra-pleno-com-encargos-complementares</t>
  </si>
  <si>
    <t>R$ 134,30/h desonerado; 60 h adotadas para projeto/modelagem 3D.</t>
  </si>
  <si>
    <t>100983</t>
  </si>
  <si>
    <t>Carga, manobra e descarga de entulho – MG Jul/2026</t>
  </si>
  <si>
    <t>https://buscadorsinapi.com.br/mg/composicao/100983-carga-manobra-e-descarga-de-entulho-em-caminhao-basculante-1</t>
  </si>
  <si>
    <t>R$ 9,59/m³ desonerado.</t>
  </si>
  <si>
    <t>95876</t>
  </si>
  <si>
    <t>Transporte com caminhão basculante 14 m³ – DMT até 30 km</t>
  </si>
  <si>
    <t>https://sinapipro.com.br/precos/composicao/95876</t>
  </si>
  <si>
    <t>Referência utilizada: R$ 2,42/m³×km para MG Jul/2026 na CPU desta revisão.</t>
  </si>
  <si>
    <t>101145</t>
  </si>
  <si>
    <t>Escavação horizontal incluindo carga, descarga e transporte até 200 m</t>
  </si>
  <si>
    <t>https://buscadorsinapi.com.br/composicao/101145-escavacao-horizontal-incluindo-carga-descarga-e-transporte-e</t>
  </si>
  <si>
    <t>Base da CPU de terraplenagem; composição considera empolamento de 1,25.</t>
  </si>
  <si>
    <t>Regularização e compactação de subleito argiloso – MG Jul/2026</t>
  </si>
  <si>
    <t>https://buscadorsinapi.com.br/composicao/100576-regularizacao-e-compactacao-de-subleito-de-solo-predominante</t>
  </si>
  <si>
    <t>R$ 2,97/m² desonerado.</t>
  </si>
  <si>
    <t>5505766</t>
  </si>
  <si>
    <t>Desmonte de material de 3ª categoria a frio com argamassa expansiva – MG Abr/2026</t>
  </si>
  <si>
    <t>https://buscadorsicro.com.br/composicao/5505766</t>
  </si>
  <si>
    <t>R$ 400,16/m³; utilizado apenas como base metodológica de perfuração para a CPU com cápsula de gás.</t>
  </si>
  <si>
    <t>Referência tecnológica</t>
  </si>
  <si>
    <t>ROMPEX / cápsula geradora de gás</t>
  </si>
  <si>
    <t>Uso de cápsula cilíndrica geradora de gás em desmonte de rocha</t>
  </si>
  <si>
    <t>https://www.jornalmantiqueira.com.br/2026/01/16/apos-denuncias-de-explosoes-bombeiros-e-defesa-civil-vistoriam-obra-no-complexo-santa-cruz/</t>
  </si>
  <si>
    <t>Referência de aplicação em Poços de Caldas/MG; preço do insumo não foi obtido em base pública.</t>
  </si>
  <si>
    <t>Memória de cálculo</t>
  </si>
  <si>
    <t>DEM-DMT5</t>
  </si>
  <si>
    <t>Volume estimado do material demolido transportado</t>
  </si>
  <si>
    <t>Detalhado na aba COMPOSICOES.</t>
  </si>
  <si>
    <t>TERR-DMT5</t>
  </si>
  <si>
    <t>Extensão do transporte de solo até DMT de 5 km</t>
  </si>
  <si>
    <t>Escavação manual de vala – MG Jul/2026</t>
  </si>
  <si>
    <t>https://buscadorsinapi.com.br/mg/composicao/93358-escavacao-manual-de-vala-af-09-2024</t>
  </si>
  <si>
    <t>R$ 93,27/m³ desonerado; escolhida por ser mais onerosa que a mecanizada compatível.</t>
  </si>
  <si>
    <t>90099</t>
  </si>
  <si>
    <t>Escavação mecanizada de vala &lt;0,80 m, prof. até 1,50 m, alto nível de interferência – MG Jul/2026</t>
  </si>
  <si>
    <t>https://buscadorsinapi.com.br/mg/composicao/90099-escavacao-mecanizada-de-vala-com-prof-ate-1-5-m-media-montan</t>
  </si>
  <si>
    <t>R$ 16,64/m³ desonerado; somente para comparação.</t>
  </si>
  <si>
    <t>Reaterro manual de valas com compactador – MG Jul/2026</t>
  </si>
  <si>
    <t>https://buscadorsinapi.com.br/mg/composicao/93382-reaterro-manual-de-valas-com-compactador-de-solos-de-percuss</t>
  </si>
  <si>
    <t>R$ 29,94/m³ desonerado.</t>
  </si>
  <si>
    <t>Caixa 0,40 x 0,40 x 0,40 m para rede de drenagem – MG Jul/2026</t>
  </si>
  <si>
    <t>https://buscadorsinapi.com.br/composicao/99258-caixa-enterrada-hidraulica-retangular-em-alvenaria-com-bloco</t>
  </si>
  <si>
    <t>R$ 267,77/un desonerado.</t>
  </si>
  <si>
    <t>Caixa com grelha de ferro fundido 0,20 x 1,00 x 0,40 m – MG Jul/2026</t>
  </si>
  <si>
    <t>https://buscadorsinapi.com.br/mg/composicao/103006-caixa-com-grelha-retangular-de-ferro-fundido-em-alvenaria-co</t>
  </si>
  <si>
    <t>R$ 803,15/un desonerado.</t>
  </si>
  <si>
    <t>DREN-60M</t>
  </si>
  <si>
    <t>Rede pluvial simplificada atrás da igreja</t>
  </si>
  <si>
    <t>60 m x 0,40 m x 0,40 m = 9,60 m³; 4 caixas a cada 15 m; 1 caixa coletora com grelha.</t>
  </si>
  <si>
    <t>Desmonte de material de 3ª categoria em vala com martelete pneumático – MG Jul/2026</t>
  </si>
  <si>
    <t>https://buscadorsinapi.com.br/composicao/102355-desmonte-de-material-de-3-categoria-blocos-de-rochas-ou-mata</t>
  </si>
  <si>
    <t>R$ 200,93/m³ desonerado. Exclusive retirada, carga e transporte.</t>
  </si>
  <si>
    <t>Escavação manual para viga baldrame ou sapata corrida – MG Jul/2026</t>
  </si>
  <si>
    <t>https://buscadorsinapi.com.br/composicao/96527-escavacao-manual-para-viga-baldrame-ou-sapata-corrida-inclui</t>
  </si>
  <si>
    <t>R$ 114,67/m³ desonerado.</t>
  </si>
  <si>
    <t>Fabricação, montagem e desmontagem de fôrma para viga baldrame – MG Jul/2026</t>
  </si>
  <si>
    <t>https://buscadorsinapi.com.br/mg/composicao/96536-fabricacao-montagem-e-desmontagem-de-forma-para-viga-baldram</t>
  </si>
  <si>
    <t>R$ 70,79/m² desonerado.</t>
  </si>
  <si>
    <t>Armação de fundação com aço CA-50 12,5 mm – MG Jul/2026</t>
  </si>
  <si>
    <t>https://buscadorsinapi.com.br/mg/composicoes</t>
  </si>
  <si>
    <t>R$ 10,15/kg desonerado.</t>
  </si>
  <si>
    <t>Concreto estrutural usinado bombeado FCK25 – fundação</t>
  </si>
  <si>
    <t>https://transparencia.santabarbara.mg.gov.br/</t>
  </si>
  <si>
    <t>Referência pública SETOP/SICOR utilizada: R$ 698,35/m³.</t>
  </si>
  <si>
    <t>Fôrma de pilares retangulares e estruturas similares – MG Jul/2026</t>
  </si>
  <si>
    <t>https://buscadorsinapi.com.br/composicao/92443-montagem-e-desmontagem-de-forma-de-pilares-retangulares-e-es</t>
  </si>
  <si>
    <t>R$ 53,19/m² desonerado.</t>
  </si>
  <si>
    <t>Armação de pilar/viga com aço CA-50 12,5 mm – MG Jul/2026</t>
  </si>
  <si>
    <t>https://buscadorsinapi.com.br/composicao/92763-armacao-de-pilar-ou-viga-de-estrutura-convencional-de-concre</t>
  </si>
  <si>
    <t>R$ 8,42/kg desonerado.</t>
  </si>
  <si>
    <t>Concreto estrutural usinado bombeado FCK25 – estrutura</t>
  </si>
  <si>
    <t>https://bordadamata.mg.gov.br/phocadownload/Anexos2023/PRC082-2023/ANEXO%20XII%20-%20PLANILHA%20ORCAMENTARIA%20DE%20CUSTO.pdf</t>
  </si>
  <si>
    <t>Referência SETOP/SICOR utilizada: R$ 702,83/m³.</t>
  </si>
  <si>
    <t>Dreno em muro de contenção no pé do muro, PVC DN100 perfurado + brita + geotêxtil – MG Jul/2026</t>
  </si>
  <si>
    <t>https://buscadorsinapi.com.br/mg/composicao/102723-dreno-em-muro-de-contencao-executado-no-pe-do-muro-com-tubo</t>
  </si>
  <si>
    <t>R$ 115,44/m desonerado.</t>
  </si>
  <si>
    <t>Impermeabilização com emulsão asfáltica, 2 demãos – MG Jul/2026</t>
  </si>
  <si>
    <t>https://buscadorsinapi.com.br/mg/composicao/98557-impermeabilizacao-de-superficie-com-emulsao-asfaltica-2-dema</t>
  </si>
  <si>
    <t>R$ 43,18/m² desonerado.</t>
  </si>
  <si>
    <t>Reaterro manual de valas com compactador de percussão – MG Jul/2026</t>
  </si>
  <si>
    <t>MURO-EST</t>
  </si>
  <si>
    <t>Quantidades preliminares do muro de contenção</t>
  </si>
  <si>
    <t>35 m³ escavação; 110 m² fôrmas; 1.920 kg aço; 16 m³ concreto FCK25; 25 m dreno; 50 m² impermeabilização; 50 m³ reaterro.</t>
  </si>
  <si>
    <t>Construção de base e sub-base com BGS, espessura 10 cm – MG Jul/2026</t>
  </si>
  <si>
    <t>https://buscadorsinapi.com.br/composicao/105727-construcao-de-base-e-sub-base-para-pavimentacao-de-brita-gra</t>
  </si>
  <si>
    <t>R$ 224,46/m³ desonerado; exclusive carga e transporte. Usado separadamente para sub-base e base.</t>
  </si>
  <si>
    <t>Pavimento intertravado retangular colorido 20x10 cm, espessura 8 cm – MG Jul/2026</t>
  </si>
  <si>
    <t>https://buscadorsinapi.com.br/composicao/93681-execucao-de-pavimento-em-piso-intertravado-com-bloco-retangu</t>
  </si>
  <si>
    <t>R$ 117,83/m² desonerado. Inclui camada de assentamento de 5 cm.</t>
  </si>
  <si>
    <t>Assentamento de guia pré-fabricada 100x15x13x30 cm – MG Jul/2026</t>
  </si>
  <si>
    <t>https://buscadorsinapi.com.br/mg/composicao/94273-assentamento-de-guia-meio-fio-em-trecho-reto-confeccionada-e</t>
  </si>
  <si>
    <t>R$ 67,84/m desonerado.</t>
  </si>
  <si>
    <t>Execução e compactação de corpo de aterro com solo argiloso, 95% Proctor Normal – MG Jul/2026</t>
  </si>
  <si>
    <t>https://buscadorsinapi.com.br/composicao/96385-execucao-e-compactacao-de-corpo-de-aterro-de-aterro-95-de-en</t>
  </si>
  <si>
    <t>R$ 12,89/m³ desonerado; exclusive material, escavação, carga e transporte.</t>
  </si>
  <si>
    <t>Espalhamento de terra vegetal para o plantio – MG Jul/2026</t>
  </si>
  <si>
    <t>https://buscadorsinapi.com.br/mg/composicao/105521-espalhamento-de-terra-vegetal-para-o-plantio-af-07-2024</t>
  </si>
  <si>
    <t>R$ 4,02/m² desonerado; inclui terra vegetal e mão de obra.</t>
  </si>
  <si>
    <t>Plantio de grama Batatais em placas – MG Jul/2026</t>
  </si>
  <si>
    <t>https://buscadorsinapi.com.br/composicao/98504-plantio-de-grama-batatais-em-placas-af-07-2024</t>
  </si>
  <si>
    <t>R$ 14,54/m² desonerado.</t>
  </si>
  <si>
    <t>Consulta SINAPI – insumo</t>
  </si>
  <si>
    <t>370</t>
  </si>
  <si>
    <t>Areia média – MG Jul/2026</t>
  </si>
  <si>
    <t>https://buscadorsinapi.com.br/mg/insumo/370-areia-media-posto-jazida-fornecedor-retirado-na-jazida-sem-t</t>
  </si>
  <si>
    <t>R$ 168,20/m³. Mais cara que o pó de pedra em MG nesta referência.</t>
  </si>
  <si>
    <t>4741</t>
  </si>
  <si>
    <t>Pó de pedra – MG Jul/2026</t>
  </si>
  <si>
    <t>https://buscadorsinapi.com.br/insumo/4741-po-de-pedra-posto-pedreira-fornecedor-sem-frete</t>
  </si>
  <si>
    <t>R$ 122,09/m³ em MG. Como é mais barato que a areia, não foi usado para elevar o preço da composição.</t>
  </si>
  <si>
    <t>PAV-CANT</t>
  </si>
  <si>
    <t>Quantitativos preliminares do capítulo 06</t>
  </si>
  <si>
    <t>Base e sub-base: 1.235 m² x 0,10 m = 123,50 m³ cada. Canteiros: 100 m de guia, 100 m² de área e 15 m³ de aterro (15 cm).</t>
  </si>
  <si>
    <t>Estaca broca Ø20 cm com armadura de arranque</t>
  </si>
  <si>
    <t>R$ 65,76/m – Jul/2026 desonerado.</t>
  </si>
  <si>
    <t>Escavação manual para bloco de coroamento/sapata</t>
  </si>
  <si>
    <t>R$ 104,30/m³ – Jul/2026.</t>
  </si>
  <si>
    <t>Fôrma para bloco de coroamento</t>
  </si>
  <si>
    <t>R$ 158,41/m² – Jul/2026.</t>
  </si>
  <si>
    <t>Armação de bloco/sapata/baldrame CA-50 12,5 mm</t>
  </si>
  <si>
    <t>R$ 10,15/kg – Jul/2026.</t>
  </si>
  <si>
    <t>Concretagem bloco/baldrame FCK30</t>
  </si>
  <si>
    <t>https://buscadorsinapi.com.br/composicao/96555-concretagem-de-bloco-de-coroamento-ou-viga-baldrame-fck-30-m</t>
  </si>
  <si>
    <t>R$ 831,12/m³ – Jul/2026.</t>
  </si>
  <si>
    <t>Escavação manual para viga baldrame</t>
  </si>
  <si>
    <t>R$ 114,67/m³ – Jul/2026.</t>
  </si>
  <si>
    <t>Fôrma para viga baldrame</t>
  </si>
  <si>
    <t>R$ 70,79/m² – Jul/2026.</t>
  </si>
  <si>
    <t>Fôrma de pilares/estruturas similares</t>
  </si>
  <si>
    <t>R$ 53,19/m² – Jul/2026.</t>
  </si>
  <si>
    <t>Armação de pilar/viga CA-50 12,5 mm</t>
  </si>
  <si>
    <t>R$ 8,42/kg – Jul/2026.</t>
  </si>
  <si>
    <t>Concretagem de pilares FCK25 com bomba</t>
  </si>
  <si>
    <t>https://buscadorsinapi.com.br/mg</t>
  </si>
  <si>
    <t>R$ 684,80/m³ – Jul/2026.</t>
  </si>
  <si>
    <t>Concretagem de vigas/lajes FCK25 para laje premoldada</t>
  </si>
  <si>
    <t>https://buscadorsinapi.com.br/mg/composicao/103674-concretagem-de-vigas-e-lajes-fck-25-mpa-para-lajes-premoldad</t>
  </si>
  <si>
    <t>R$ 708,54/m³ – Jul/2026.</t>
  </si>
  <si>
    <t>Alvenaria cerâmica 9x19x19 cm</t>
  </si>
  <si>
    <t>https://buscadorsinapi.com.br/composicao/103328-alvenaria-de-vedacao-de-blocos-ceramicos-furados-na-horizont</t>
  </si>
  <si>
    <t>R$ 106,91/m² – Jul/2026.</t>
  </si>
  <si>
    <t>Laje premoldada EPS H16</t>
  </si>
  <si>
    <t>https://buscadorsinapi.com.br/mg/composicao/101952-laje-pre-moldada-unidirecional-biapoiada-para-piso-enchiment</t>
  </si>
  <si>
    <t>R$ 266,40/m² – Jul/2026.</t>
  </si>
  <si>
    <t>Revestimento cerâmico interno 60x60 cm, altura inteira</t>
  </si>
  <si>
    <t>https://buscadorsinapi.com.br/mg/composicao/104611-revestimento-ceramico-para-paredes-internas-com-placas-tipo</t>
  </si>
  <si>
    <t>R$ 103,03/m² – Jul/2026.</t>
  </si>
  <si>
    <t>Porcelanato 60x60 cm</t>
  </si>
  <si>
    <t>R$ 148,25/m² – Jul/2026.</t>
  </si>
  <si>
    <t>Divisória sanitária em granito cinza polido 3 cm</t>
  </si>
  <si>
    <t>https://buscadorsinapi.com.br/composicao/102253-divisoria-sanitaria-em-granito-cinza-polido-esp-3cm-assentad</t>
  </si>
  <si>
    <t>R$ 768,61/m² – Jul/2026.</t>
  </si>
  <si>
    <t>Porta de cabine sanitária em vidro temperado</t>
  </si>
  <si>
    <t>https://orcamentador.com.br/composicoes/sinapi/102262</t>
  </si>
  <si>
    <t>Composição SINAPI ativa; R$ 795,70/un na referência consultada. Validar valor regional MG ao consolidar.</t>
  </si>
  <si>
    <t>Kit porta madeira 90x210 cm</t>
  </si>
  <si>
    <t>https://buscadorsinapi.com.br/mg/composicao/90844-kit-de-porta-de-madeira-para-pintura-semi-oca-leve-ou-media</t>
  </si>
  <si>
    <t>R$ 1.294,92/un – Jul/2026.</t>
  </si>
  <si>
    <t>89356 / 103978</t>
  </si>
  <si>
    <t>Tubos de água DN25 / DN40</t>
  </si>
  <si>
    <t>R$ 26,86/m e R$ 30,11/m – Jul/2026.</t>
  </si>
  <si>
    <t>89712 / 89714</t>
  </si>
  <si>
    <t>Tubos de esgoto DN50 / DN100</t>
  </si>
  <si>
    <t>R$ 31,35/m e R$ 43,64/m – Jul/2026.</t>
  </si>
  <si>
    <t>Bacia com caixa acoplada – padrão alto</t>
  </si>
  <si>
    <t>https://buscadorsinapi.com.br/mg/composicao/100878-bacia-sanitaria-com-caixa-acoplada-louca-branca-padrao-alto</t>
  </si>
  <si>
    <t>R$ 765,18/un – Jul/2026.</t>
  </si>
  <si>
    <t>95471 / 99635</t>
  </si>
  <si>
    <t>Bacia PCD + válvula de descarga</t>
  </si>
  <si>
    <t>https://buscadorsinapi.com.br/composicao/95471-bacia-sanitaria-em-louca-branca-para-pcd-sem-furo-frontal-co</t>
  </si>
  <si>
    <t>R$ 920,58/un + R$ 455,85/un – Jul/2026.</t>
  </si>
  <si>
    <t>Mictório com válvula de descarga</t>
  </si>
  <si>
    <t>https://buscadorsinapi.com.br/mg/composicao/100858-mictorio-sifonado-com-valvula-de-descarga-em-louca-branca-pa</t>
  </si>
  <si>
    <t>R$ 856,52/un – Jul/2026.</t>
  </si>
  <si>
    <t>86940 / 86943</t>
  </si>
  <si>
    <t>Lavatórios convencional e suspenso PCD</t>
  </si>
  <si>
    <t>R$ 1.262,75/un e R$ 287,34/un – Jul/2026.</t>
  </si>
  <si>
    <t>Chuveiro elétrico comum</t>
  </si>
  <si>
    <t>https://buscadorsinapi.com.br/composicao/100860-chuveiro-eletrico-comum-corpo-plastico-tipo-ducha-fornecimen</t>
  </si>
  <si>
    <t>R$ 142,45/un – Jul/2026.</t>
  </si>
  <si>
    <t>Barra de apoio inox 90 cm</t>
  </si>
  <si>
    <t>R$ 395,12/un – Jul/2026.</t>
  </si>
  <si>
    <t>95544 / 95547</t>
  </si>
  <si>
    <t>Papeleira cromada / dispenser sabonete líquido</t>
  </si>
  <si>
    <t>R$ 43,47/un e R$ 58,97/un – Jul/2026.</t>
  </si>
  <si>
    <t>Espelho cristal 4 mm com moldura</t>
  </si>
  <si>
    <t>https://orcamentador.com.br/composicoes/sinapi/102144</t>
  </si>
  <si>
    <t>Composição SINAPI ativa; R$ 680,25/m² na referência consultada. Validar valor regional MG ao consolidar.</t>
  </si>
  <si>
    <t>91854 / 91926 / 91930</t>
  </si>
  <si>
    <t>Eletroduto DN25 e cabos 2,5 / 6 mm²</t>
  </si>
  <si>
    <t>R$ 10,62/m; R$ 5,34/m; R$ 11,61/m – Jul/2026.</t>
  </si>
  <si>
    <t>103782 / 91953 / 91996 / 91997</t>
  </si>
  <si>
    <t>Iluminação, interruptores e tomadas</t>
  </si>
  <si>
    <t>R$ 30,99; 31,73; 37,60; 39,65 – Jul/2026.</t>
  </si>
  <si>
    <t>Escada de concreto armado, 1 lance, FCK25</t>
  </si>
  <si>
    <t>https://buscadorsinapi.com.br/mg/composicao/102073-escada-em-concreto-armado-moldado-in-loco-fck-25-mpa-com-1-l</t>
  </si>
  <si>
    <t>R$ 3.808,77/m³ – Jul/2026.</t>
  </si>
  <si>
    <t>Banco metálico com encosto 1,60 m – MG Jul/2026</t>
  </si>
  <si>
    <t>https://buscadorsinapi.com.br/composicao/103304-instalacao-de-banco-metalico-com-encosto-1-60-m-de-comprimen</t>
  </si>
  <si>
    <t>R$ 1.253,79/un desonerado.</t>
  </si>
  <si>
    <t>SINAPI + orçamento público</t>
  </si>
  <si>
    <t>Mesa + 4 bancos pré-fabricados de concreto</t>
  </si>
  <si>
    <t>https://papanduva.sc.gov.br/uploads/sites/306/2025/07/Orcamento-QUADRA-COHAB-1_R1-1.pdf</t>
  </si>
  <si>
    <t>Código oficial SINAPI atualmente sem preço do insumo em MG; adotada CPU pública de R$ 1.379,21/un referenciada ao 103295.</t>
  </si>
  <si>
    <t>Lixeira metálica dupla 60 L – MG Jul/2026</t>
  </si>
  <si>
    <t>https://buscadorsinapi.com.br/composicao/103307-instalacao-de-lixeira-metalica-dupla-capacidade-de-60-l-em-t</t>
  </si>
  <si>
    <t>R$ 1.351,86/un desonerado.</t>
  </si>
  <si>
    <t>Pesquisa pública 2026</t>
  </si>
  <si>
    <t>Playground 2 Torres</t>
  </si>
  <si>
    <t>Ata de Registro de Preço municipal vigente</t>
  </si>
  <si>
    <t>https://www.lfcgoverno.com.br/ata/playground-2-torr-atas-de-registro-de-preco-949822</t>
  </si>
  <si>
    <t>R$ 37.930,00/un; equipamento 2 torres, referência com atendimento à NBR 16071.</t>
  </si>
  <si>
    <t>Plantio de árvore ornamental até 2,00 m – MG Jul/2026</t>
  </si>
  <si>
    <t>https://buscadorsinapi.com.br/composicao/98510-plantio-de-arvore-ornamental-com-altura-de-muda-menor-ou-igu</t>
  </si>
  <si>
    <t>R$ 119,42/un desonerado.</t>
  </si>
  <si>
    <t>98505</t>
  </si>
  <si>
    <t>Plantio de forração – MG Jul/2026</t>
  </si>
  <si>
    <t>https://buscadorsinapi.com.br/composicao/98505-plantio-de-forracao-af-07-2024</t>
  </si>
  <si>
    <t>R$ 111,61/m² desonerado.</t>
  </si>
  <si>
    <t>97063</t>
  </si>
  <si>
    <t>Montagem/desmontagem de andaime fachadeiro – MG Jul/2026</t>
  </si>
  <si>
    <t>https://buscadorsinapi.com.br/mg/composicao/97063-montagem-e-desmontagem-de-andaime-modular-fachadeiro-com-pis</t>
  </si>
  <si>
    <t>R$ 21,26/m² desonerado; não inclui locação do andaime.</t>
  </si>
  <si>
    <t>SINAPI/MG – insumo</t>
  </si>
  <si>
    <t>20193</t>
  </si>
  <si>
    <t>Locação de andaime metálico fachadeiro – MG Jul/2026</t>
  </si>
  <si>
    <t>https://buscadorsinapi.com.br/mg/insumo/20193-locacao-de-andaime-metalico-tipo-fachadeiro-pecas-com-aproxi</t>
  </si>
  <si>
    <t>R$ 18,00/m²xmês.</t>
  </si>
  <si>
    <t>Limpeza de parede com jato de alta pressão – MG Jul/2026</t>
  </si>
  <si>
    <t>https://buscadorsinapi.com.br/composicao/99814-limpeza-de-superficie-piso-ou-parede-com-jato-de-alta-pressa</t>
  </si>
  <si>
    <t>R$ 1,67/m² desonerado.</t>
  </si>
  <si>
    <t>Fundo selador acrílico em fachada com vãos – MG Jul/2026</t>
  </si>
  <si>
    <t>R$ 5,52/m² desonerado.</t>
  </si>
  <si>
    <t>96131</t>
  </si>
  <si>
    <t>Massa acrílica em fachada com vãos, 2 demãos – MG Jul/2026</t>
  </si>
  <si>
    <t>https://buscadorsinapi.com.br/composicao/96131-aplicacao-manual-de-massa-acrilica-em-panos-de-fachada-com-p</t>
  </si>
  <si>
    <t>R$ 31,93/m² desonerado.</t>
  </si>
  <si>
    <t>Tinta látex acrílica premium em fachada com vãos, 2 demãos – MG Jul/2026</t>
  </si>
  <si>
    <t>https://buscadorsinapi.com.br/composicao/95622-aplicacao-manual-de-tinta-latex-acrilica-em-panos-com-presen</t>
  </si>
  <si>
    <t>R$ 16,63/m² desonerado. Para 3 demãos: 900 m² + 450 m²-equivalentes.</t>
  </si>
  <si>
    <t>88309 / 88316</t>
  </si>
  <si>
    <t>Pedreiro e servente – relocação cuidadosa da imagem – MG Jul/2026</t>
  </si>
  <si>
    <t>https://buscadorsinapi.com.br/mg/composicao/88309-pedreiro-com-encargos-complementares</t>
  </si>
  <si>
    <t>Pedreiro R$ 31,67/h; servente R$ 23,58/h.</t>
  </si>
  <si>
    <t>Concreto FCK20 para base do altar – MG Jul/2026</t>
  </si>
  <si>
    <t>https://buscadorsinapi.com.br/mg/composicao/94964-concreto-fck-20mpa-traco-1-2-7-3-em-massa-seca-de-cimento-ar</t>
  </si>
  <si>
    <t>R$ 565,49/m³ desonerado.</t>
  </si>
  <si>
    <t>Alvenaria cerâmica para pedestal/altar</t>
  </si>
  <si>
    <t>R$ 106,91/m² desonerado, já utilizado no capítulo dos banheiros.</t>
  </si>
  <si>
    <t>Granito polido para acabamento do altar – MG Jul/2026</t>
  </si>
  <si>
    <t>https://buscadorsinapi.com.br/composicao/98671-piso-em-granito-aplicado-em-ambientes-internos-af-02-2026</t>
  </si>
  <si>
    <t>R$ 358,50/m² desonerado.</t>
  </si>
  <si>
    <t>Base do orçamento</t>
  </si>
  <si>
    <t>SINAPI/MG Jul/2026</t>
  </si>
  <si>
    <t>DESONERADO</t>
  </si>
  <si>
    <t>Regime utilizado em toda a planilha.</t>
  </si>
  <si>
    <t>Referência BDI</t>
  </si>
  <si>
    <t>TCU 2.622/2013</t>
  </si>
  <si>
    <t>Parâmetros médios</t>
  </si>
  <si>
    <t>AC 4,00%; S+G 0,80%; R 1,27%; DF 1,23%; L 7,40%.</t>
  </si>
  <si>
    <t>Tributos do BDI</t>
  </si>
  <si>
    <t>PIS + COFINS + ISS</t>
  </si>
  <si>
    <t>Sem CPRB.</t>
  </si>
  <si>
    <t>https://cascalhorico.mg.gov.br/uploads/documentacao/EDITAIS-DE-LICITACAO/2026/VELORIO/PLANILHA-ORCAMENTARIA-VELORIO.pdf</t>
  </si>
  <si>
    <t>Custo direto R$ 8,61/m²; preço com BDI no documento R$ 10,88/m².</t>
  </si>
  <si>
    <t>COMPOSIÇÕES E MEMÓRIAS DE CÁLCULO – PRAÇA JOAQUIM FRANCISCO DA COSTA</t>
  </si>
  <si>
    <t>Cadastro completo dos itens do orçamento. Fontes SINAPI/MG estão identificadas como DESONERADAS. Composições próprias formadas por itens SINAPI são detalhadas na seção analítica.</t>
  </si>
  <si>
    <t>Fonte/URL</t>
  </si>
  <si>
    <t>Consultar aba FONTES</t>
  </si>
  <si>
    <t>Topógrafo com encargos complementares – 30 dias x 8 h/dia</t>
  </si>
  <si>
    <t>h</t>
  </si>
  <si>
    <t>Premissa adotada: 30 dias efetivos de topografia, 8 h/dia.</t>
  </si>
  <si>
    <t>Engenheiro civil de obra sênior – acompanhamento 6 h/dia, segunda a sexta, em 90 dias corridos</t>
  </si>
  <si>
    <t>Premissa aproximada: 65 dias úteis no período x 6 h/dia = 390 h.</t>
  </si>
  <si>
    <t>Arquiteto de obra pleno – elaboração/complementação do projeto arquitetônico e urbanístico, acessibilidade, modelagem 3D, perspectivas/renderizações, compatibilização e detalhamentos</t>
  </si>
  <si>
    <t>Verba técnica medida por hora SINAPI. Prevê 60 h para desenvolvimento do projeto 3D e complementações arquitetônicas/urbanísticas.</t>
  </si>
  <si>
    <t>Transporte dos postes e guarda-corpos metálicos removidos até o Parque de Exposições da Prefeitura, em caminhão carroceria, via urbana pavimentada, DMT até 5 km</t>
  </si>
  <si>
    <t>t×km</t>
  </si>
  <si>
    <t>Quantidade calculada por peso estimado dos elementos metálicos x DMT de 5 km. Sem taxa de bota-fora: material será entregue no Parque de Exposições da Prefeitura. Premissas editáveis na aba COMPOSICOES.</t>
  </si>
  <si>
    <t>Construção de SUB-BASE para pavimentação de brita graduada simples (BGS), com espessura de 10 cm - exclusive carga e transporte</t>
  </si>
  <si>
    <t>Camada de 10 cm: 1.235 m² x 0,10 m = 123,50 m³. A composição 105727 atende base ou sub-base.</t>
  </si>
  <si>
    <t>Não foi localizada composição SINAPI para o conjunto completo. Valor conservador de Ata de Registro de Preços municipal vigente em 2026. Nesta planilha foi tratado como verba global de fornecimento + instalação; confirmar formalmente frete, montagem, fixação e instalação na pesquisa final com fornecedores.</t>
  </si>
  <si>
    <t>Quantidade do projeto: 112 m².</t>
  </si>
  <si>
    <t>Plantio de forração</t>
  </si>
  <si>
    <t>Área preliminar de forrações/floríferas: 60 m². Ajustar após fechamento do paisagismo.</t>
  </si>
  <si>
    <t>CP-POSTE-ORN</t>
  </si>
  <si>
    <t>Fornecimento de poste ornamental para praça com luminária(s) LED</t>
  </si>
  <si>
    <t>Modelo definitivo a aprovar; preço deve ser cotado.</t>
  </si>
  <si>
    <t>CP-CEMIG</t>
  </si>
  <si>
    <t>Adequação/relocação do padrão de entrada de energia CEMIG</t>
  </si>
  <si>
    <t>Sujeito à aprovação da concessionária.</t>
  </si>
  <si>
    <t>CP-GC-NOVO</t>
  </si>
  <si>
    <t>Fornecimento e instalação de guarda-corpo novo em alumínio com pintura branca</t>
  </si>
  <si>
    <t>Montagem e desmontagem de andaime modular fachadeiro, com piso metálico, para edificação com múltiplos pavimentos</t>
  </si>
  <si>
    <t>Área preliminar de fachada/torre: 900 m². Composição não inclui a locação do equipamento, remunerada no item seguinte.</t>
  </si>
  <si>
    <t>Locação de andaime metálico tipo fachadeiro, incluindo peças, diagonais, barras de ligação e sapatas</t>
  </si>
  <si>
    <t>m²xmês</t>
  </si>
  <si>
    <t>SINAPI INSUMO CONFIRMADO</t>
  </si>
  <si>
    <t>Premissa: 900 m² de andaime por 3 meses = 2.700 m²xmês. Ajustar ao cronograma executivo da pintura.</t>
  </si>
  <si>
    <t>Aplicação manual de massa acrílica em panos de fachada com presença de vãos, edificação de múltiplos pavimentos, duas demãos</t>
  </si>
  <si>
    <t>Emassamento externo em duas demãos, adequado à fachada exposta.</t>
  </si>
  <si>
    <t>88309</t>
  </si>
  <si>
    <t>Pedreiro com encargos complementares para retirada cuidadosa, proteção e reinstalação da imagem da Santa no novo altar</t>
  </si>
  <si>
    <t>Não contempla restauração artística da imagem; somente manejo e reinstalação no canteiro lateral da igreja.</t>
  </si>
  <si>
    <t>Servente com encargos complementares para apoio à retirada, transporte interno protegido e reinstalação da imagem da Santa</t>
  </si>
  <si>
    <t>Apoio manual ao serviço de relocação da imagem, sem restauração.</t>
  </si>
  <si>
    <t>CP-CONTROLE</t>
  </si>
  <si>
    <t>Controle tecnológico, ensaios de compactação/concreto e verificações de recebimento</t>
  </si>
  <si>
    <t>vb</t>
  </si>
  <si>
    <t>Definir plano de ensaios.</t>
  </si>
  <si>
    <t>CP-ASBUILT</t>
  </si>
  <si>
    <t>As built, cadastro das redes e documentação final da obra</t>
  </si>
  <si>
    <t>Inclui atualização de desenhos e entrega digital.</t>
  </si>
  <si>
    <t>Área adotada: 1.000 m². Referência pública de 2026. Não inclui retirada de tapumes/desmobilização.</t>
  </si>
  <si>
    <t>TOTAL DIRETO – TODOS OS ITENS CADASTRADOS</t>
  </si>
  <si>
    <t>COMPOSIÇÕES ANALÍTICAS / EQUIVALÊNCIAS / PESQUISA PÚBLICA</t>
  </si>
  <si>
    <t>02.07 – CARGA E TRANSPORTE DO MATERIAL DEMOLIDO – DMT 5 KM</t>
  </si>
  <si>
    <t>Componente</t>
  </si>
  <si>
    <t>Coef.</t>
  </si>
  <si>
    <t>PU (R$)</t>
  </si>
  <si>
    <t>Subtotal (R$)</t>
  </si>
  <si>
    <t>Critério</t>
  </si>
  <si>
    <t>Carga, manobra e descarga de entulho em caminhão basculante 14 m³</t>
  </si>
  <si>
    <t>Carga/manobra/descarga.</t>
  </si>
  <si>
    <t>Transporte em caminhão basculante 14 m³ em via urbana pavimentada</t>
  </si>
  <si>
    <t>DMT adotada = 5 km.</t>
  </si>
  <si>
    <t>CUSTO UNITÁRIO / REFERÊNCIA</t>
  </si>
  <si>
    <t>CPU composta exclusivamente por referências SINAPI.</t>
  </si>
  <si>
    <t>02.08 – REMOÇÃO DE POSTE METÁLICO DE ILUMINAÇÃO</t>
  </si>
  <si>
    <t>Eletricista com encargos complementares</t>
  </si>
  <si>
    <t>Desligamento e apoio.</t>
  </si>
  <si>
    <t>Servente com encargos complementares</t>
  </si>
  <si>
    <t>Corte, movimentação e empilhamento.</t>
  </si>
  <si>
    <t>CPU formada somente por mão de obra SINAPI.</t>
  </si>
  <si>
    <t>03.01 – ESCAVAÇÃO + CARGA + TRANSPORTE DE SOLO – DMT 5 KM</t>
  </si>
  <si>
    <t>Escavação horizontal, carga, descarga e transporte até 200 m</t>
  </si>
  <si>
    <t>Composição-base.</t>
  </si>
  <si>
    <t>Transporte adicional em caminhão basculante 14 m³</t>
  </si>
  <si>
    <t>Complemento até 5 km, considerando empolamento.</t>
  </si>
  <si>
    <t>10.09 – TERCEIRA DEMÃO DE TINTA ACRÍLICA PREMIUM</t>
  </si>
  <si>
    <t>Tinta látex acrílica premium em fachada – composição de 2 demãos</t>
  </si>
  <si>
    <t>50% da composição de 2 demãos = 1 demão adicional.</t>
  </si>
  <si>
    <t>Equivalência usada para totalizar exatamente três demãos.</t>
  </si>
  <si>
    <t>08.02 – MESA E QUATRO BANCOS PARA JOGOS</t>
  </si>
  <si>
    <t>SINAPI / referência pública</t>
  </si>
  <si>
    <t>Conjunto de mesa e quatro bancos pré-fabricados de concreto</t>
  </si>
  <si>
    <t>Código SINAPI oficial; preço referencial público.</t>
  </si>
  <si>
    <t>Validar o preço em pesquisa final antes da publicação.</t>
  </si>
  <si>
    <t>08.04 – PLAYGROUND INFANTIL COMPLETO – 2 TORRES</t>
  </si>
  <si>
    <t>Não há composição SINAPI para o conjunto completo; consolidar pesquisa de preços antes do edital.</t>
  </si>
  <si>
    <t>COMPOSIÇÃO ANALÍTICA DO BDI – DESONERADO</t>
  </si>
  <si>
    <t>Sigla</t>
  </si>
  <si>
    <t>1º quartil TCU</t>
  </si>
  <si>
    <t>Médio TCU</t>
  </si>
  <si>
    <t>3º quartil TCU</t>
  </si>
  <si>
    <t>Adotado</t>
  </si>
  <si>
    <t>Administração Central</t>
  </si>
  <si>
    <t>AC</t>
  </si>
  <si>
    <t>Seguro + Garantia</t>
  </si>
  <si>
    <t>S+G</t>
  </si>
  <si>
    <t>Risco</t>
  </si>
  <si>
    <t>R</t>
  </si>
  <si>
    <t>Despesas Financeiras</t>
  </si>
  <si>
    <t>DF</t>
  </si>
  <si>
    <t>Lucro</t>
  </si>
  <si>
    <t>L</t>
  </si>
  <si>
    <t>Tributos</t>
  </si>
  <si>
    <t>Percentual</t>
  </si>
  <si>
    <t>PIS</t>
  </si>
  <si>
    <t>COFINS</t>
  </si>
  <si>
    <t>ISSQN</t>
  </si>
  <si>
    <t>ISS</t>
  </si>
  <si>
    <t>Editável; adotado 5,00% conservadoramente.</t>
  </si>
  <si>
    <t>TOTAL TRIBUTOS</t>
  </si>
  <si>
    <t>T</t>
  </si>
  <si>
    <t>PIS + COFINS + ISS. SEM CPRB.</t>
  </si>
  <si>
    <t>Fórmula</t>
  </si>
  <si>
    <t>BDI = [(1+AC+S+G+R)*(1+DF)*(1+L)/(1-T)]-1</t>
  </si>
  <si>
    <t>BDI calculado</t>
  </si>
  <si>
    <t>Valor do BDI</t>
  </si>
  <si>
    <t>Preço global</t>
  </si>
  <si>
    <t>Base</t>
  </si>
  <si>
    <t>Valor</t>
  </si>
  <si>
    <t>Nota</t>
  </si>
  <si>
    <t>Regime</t>
  </si>
  <si>
    <t>Sem CPRB na composição do BDI.</t>
  </si>
  <si>
    <t>Parâmetro editável</t>
  </si>
  <si>
    <t>Alterar C13 se a alíquota definitiva for diferente.</t>
  </si>
  <si>
    <t>Engenheira Técnica Responsável</t>
  </si>
  <si>
    <t>SICRO</t>
  </si>
  <si>
    <t>SICOR</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</si>
  <si>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</si>
  <si>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ED-16660</t>
  </si>
  <si>
    <t>6.09</t>
  </si>
  <si>
    <t>EXECUÇÃO DE PAVIMENTO EM PISO INTERTRAVADO, COM BLOCO RETANGULAR COR NATURAL DE 20 X 10 CM, ESPESSURA 8 CM. AF_10/2022</t>
  </si>
  <si>
    <t>PNCP</t>
  </si>
  <si>
    <t>COT-001</t>
  </si>
  <si>
    <t>GUARDA-CORPO DE AÇO GALVANIZADO DE 1,10M, MONTANTES TUBULARES DE 1.1/4" ESPAÇADOS 1,20M, TRAVESSA SUPERIOR DE 1.1/2", GRADIL FORMADO POR TUBOS HORIZONTAIS DE 1" E VERTICAIS DE 3/4", FIXADO COM ADESIVO ESTRUTURAL EPOXI. AF_10/2025_PS</t>
  </si>
  <si>
    <t>COMO CONSTRUÍDO ("AS BUILT") DE PROJETOS COM ÁREA ATÉ 10.000 M2</t>
  </si>
  <si>
    <t>12.02</t>
  </si>
  <si>
    <t>CO-27389</t>
  </si>
  <si>
    <t>Legenda:</t>
  </si>
  <si>
    <t>Serviços a serem realizado pela PREFEITURA</t>
  </si>
  <si>
    <t>PRAÇA JOAQUIM FRANCISCO DA COSTA</t>
  </si>
  <si>
    <t>RESUMO DA PLANILHA DO ORÇAMENTO</t>
  </si>
  <si>
    <t>PREFEITURA MUNICIPAL DE WENCESLAU BRAZ</t>
  </si>
  <si>
    <t>Rua Oswaldo Reynaldo, 56 – Centro – CEP 37512- 000</t>
  </si>
  <si>
    <t>Estado de Minas Gerais – CNPJ: 18026013/0001-03</t>
  </si>
  <si>
    <t>CRONOGRAMA FÍSICO FINANCEIRO</t>
  </si>
  <si>
    <t>Mês 1</t>
  </si>
  <si>
    <t>Mês 2</t>
  </si>
  <si>
    <t>Mês 3</t>
  </si>
  <si>
    <t>Mês 4</t>
  </si>
  <si>
    <t>Mês 5</t>
  </si>
  <si>
    <t>Mês 6</t>
  </si>
  <si>
    <t>Acumulado</t>
  </si>
  <si>
    <t>%</t>
  </si>
  <si>
    <t>11 - SERVIÇOS FINAIS</t>
  </si>
  <si>
    <t>Engenheira Civil</t>
  </si>
  <si>
    <t>CREA/MG 199.608/D</t>
  </si>
  <si>
    <t>ITEM 20</t>
  </si>
  <si>
    <t>Playground completo com 1 torre e semi-torre mais acessórios</t>
  </si>
  <si>
    <t>ATA de Registro de Preços 073/2025 - CIMINAS</t>
  </si>
  <si>
    <t>Valor médio</t>
  </si>
  <si>
    <t>ITEM 04</t>
  </si>
  <si>
    <t xml:space="preserve">PLAYGROUND - MATERIAPRIMA: MADEIRA ECOLOGICA WPC 100%
COLORIDAS; FAIXA ETARIA: 3-12 ANOS; DIMENSOES: MINIMO 120MM X 120MM;
COMPONENTE (1): TORRE COM PLATAFORMA ,SEMITORRE C/PLATAFORMA; COMPONENTE (2):
COBERTURAS EM PLASTICO, FLANGE EM PLASTICO; COMPONENTE
(3): PONTEIRA, - CURVA EM PLASTICO, PORTAL SEGURANCA;
COMPONENTE (4): ESCORREGADOR RETO,
PASSARELA RETA, JOGO DA VELHA; COMPONENTE (5): PASSARELA
TUBO,BALANCO, CORRIMAO, ESCALADA DE TACO; COMPONENTE
(6): CONJUNTO DE ASSENTO KIDS, PEGA MAO, COQUEIRO;
COMPONENTE (7): GUARDA CORPO, ESCADA, ESCALADA,
ACABAMENTO TOPO; </t>
  </si>
  <si>
    <t>SEDESE - ATA 312/2024</t>
  </si>
  <si>
    <t>ITEM 1</t>
  </si>
  <si>
    <t>Contratação de empresa especializada no fornecimento e instalação de playgrounds /
parquinhos infantis, com vistoria e manutenção in loco, com as seguintes dimensões aproximadas:
A)Largura: 7,5 m; B)Comprimento: 7,5 m; C)Altura: 3,0 m; D)Peso: 1000 Kg; e os
seguintes componentes (dimensões aproximadas): A) 01 (uma) casa (torre ou
plataforma) medindo 1,60 m de altura (da plataforma ao solo), com colunas estruturais em
eucalipto cônico tratado de 12 a 14 cm de diâmetro. Piso, guarda-corpo (cerca de proteção
lateral) e mãos francesas (vigas diagonais que reforçam a estrutura) em eucalipto cônico tratado
em meia madeira de 6 a 8 cm. Equipada com duas alças de segurança em tubo de ferro de 1”
na saída dos escorregadores (apoio de mão firme para a criança segurar ao acessar ou sair
da escada); B) 01 (uma) casa (torre ou plataforma) medindo 1,35 m de altura (da
plataforma ao solo), com colunas estruturais em eucalipto cônico tratado de 12 a 14 cm de
diâmetro. Piso, guarda-corpo (cerca de proteção lateral) e mãos francesas (vigas diagonais que
reforçam a estrutura) em eucalipto cônico tratado em meia madeira de 6 a 8 cm. Equipada com
duas alças de segurança em tubo de ferro de 1” no acesso da escada; C) 01 (uma) ponte
suspensa medindo 0,78 m de largura por 2,00 m de comprimento, com piso em toras de eucalipto
tratado de 6 a 8 cm de diâmetro e fechamento lateral de proteção em corda naval entrelaçada
preta de 8 mm; D) 01 (um) balanço duplo com estrutura em eucalipto cônico tratado de 12 a 14
cm de diâmetro (colunas e travessa). Assentos em ferro fixados por correntes zincadas soldadas
de 6 mm e mosquetões de engate rápido de 6 x 60 mm; E) 01 (uma) escada de ferro com
estrutura em tubo de 1” (chapa 18), degraus em madeira Cumaru e aplicação de fita
antiderrapante zebrada grão 80; F) 01 (uma) rampa de escalada confeccionada em eucalipto
tratado, medindo 1,10 m de largura x 1,50 m de comprimento, com tocos de apoio para subida</t>
  </si>
  <si>
    <t>Prefeitura de Cataguases - ARP182/2026</t>
  </si>
  <si>
    <t>Projeto executivo de arquitetura plotado em  formato A1 (3 vias)</t>
  </si>
  <si>
    <t>Projeto executivo de instalações elétricas em formato A1</t>
  </si>
  <si>
    <t>Projeto executivo e estrutural de concreto</t>
  </si>
  <si>
    <t>Projeto executivo de drenagem pluvial</t>
  </si>
  <si>
    <t>1.02</t>
  </si>
  <si>
    <t>1.03</t>
  </si>
  <si>
    <t>1.04</t>
  </si>
  <si>
    <t>1.05</t>
  </si>
  <si>
    <t>1.06</t>
  </si>
  <si>
    <t>1.07</t>
  </si>
  <si>
    <t>PRA1</t>
  </si>
  <si>
    <t>CO-27422</t>
  </si>
  <si>
    <t>CO-27427</t>
  </si>
  <si>
    <t>CO-27431</t>
  </si>
  <si>
    <t>Projeto executivo de paisagismo</t>
  </si>
  <si>
    <t>CO-27476</t>
  </si>
  <si>
    <t>CO-27426</t>
  </si>
  <si>
    <t>CO-27485</t>
  </si>
  <si>
    <t>Planta Humanizada e colorida</t>
  </si>
  <si>
    <t>Desenho de cadastro de construções existente</t>
  </si>
  <si>
    <t>1.08</t>
  </si>
  <si>
    <t>1.09</t>
  </si>
  <si>
    <t>CO-27430</t>
  </si>
  <si>
    <t>Projeto executivo hidrossanitário</t>
  </si>
  <si>
    <t>1.10</t>
  </si>
  <si>
    <t>CO-27347</t>
  </si>
  <si>
    <t>Engenheiro/Arquiteto, Nivel Pleno, inclusive encargos complementares</t>
  </si>
  <si>
    <t>1.11</t>
  </si>
  <si>
    <t>CO-33107</t>
  </si>
  <si>
    <t>Desenhista técnico/cadista, inclusive encargos complementares</t>
  </si>
  <si>
    <t>WENCESLAU BRAZ, 30 de setembro de 2026.</t>
  </si>
  <si>
    <t>WB, 30 de stembro de 2026.</t>
  </si>
  <si>
    <t>Projeto Executivos</t>
  </si>
  <si>
    <t>1.444 m²</t>
  </si>
  <si>
    <t>WB, 30  de semtebro de 2026.</t>
  </si>
  <si>
    <t>ORÇAMENTO DE REFERÊNCIA – SINAPI/MG JUL/2026 DESONERADO + SICOR-MG + PESQUISA PÚBLICA</t>
  </si>
  <si>
    <t>10.10</t>
  </si>
  <si>
    <t>10.11</t>
  </si>
  <si>
    <t>10.12</t>
  </si>
  <si>
    <t>10.13</t>
  </si>
  <si>
    <t>ED-9075</t>
  </si>
  <si>
    <t>ED-48245</t>
  </si>
  <si>
    <t>ED-9076</t>
  </si>
  <si>
    <t>ED-9077</t>
  </si>
  <si>
    <t>FORNECIMENTO DE ANDAIME METÁLICO PARA FACHADA (LOCAÇÃO), INCLUSIVE PISO METÁLICO E SAPATAS, EXCLUSIVE MONTAGEM E DESMONTAGEM</t>
  </si>
  <si>
    <t>M2XMES</t>
  </si>
  <si>
    <t>MONTAGEM E DESMONTAGEM DE ANDAIME METÁLICO PARA FACHADA COM PISO METÁLICO, INCLUSIVE RODAPÉ/GUARDACORPO EM MADEIRA, EXCLUSIVE FORNECIMENTO DO ANDAIME</t>
  </si>
  <si>
    <t>M2</t>
  </si>
  <si>
    <t>FORNECIMENTO DE ANDAIME METÁLICO TUBULAR TIPO TORRE (LOCAÇÃO), INCLUSIVE RODÍZIOS, EXCLUSIVE MONTAGEM E DESMONTAGEM</t>
  </si>
  <si>
    <t>mxmês</t>
  </si>
  <si>
    <t>MONTAGEM E DESMONTAGEM DE ANDAIME METÁLICO TUBULAR TIPO TORRE, EXCLUSIVE FORNECIMENTO DO ANDAIME</t>
  </si>
  <si>
    <t>SINAPI 97063, 20193, 99814, 88411, 96131, 95622, 88309, 88316, 94964, 103328, 98671, 88489, SICOR ED-9075, ED-9076, ED-9077,  ED-48245</t>
  </si>
  <si>
    <t>ISS adotado em 3,00%, editável.</t>
  </si>
  <si>
    <t>20 m³ (estimado)</t>
  </si>
  <si>
    <t>45 dias corridos, trabalho seg-sex, estimados 65 dias úteis, 6 h/dia.</t>
  </si>
  <si>
    <t>Eng. Pleno</t>
  </si>
  <si>
    <t>120 h</t>
  </si>
  <si>
    <t>0,65% + 3,00% + 3,00%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</si>
</sst>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R$&quot;\ * #,##0.00_-;\-&quot;R$&quot;\ * #,##0.00_-;_-&quot;R$&quot;\ * &quot;-&quot;??_-;_-@_-"/>
    <numFmt numFmtId="43" formatCode="_-* #,##0.00_-;\-* #,##0.00_-;_-* &quot;-&quot;??_-;_-@_-"/>
    <numFmt numFmtId="164" formatCode="\R\$\ #,##0.00"/>
  </numFmts>
  <fonts count="32">
    <font>
      <sz val="11"/>
      <color rgb="FF000000"/>
      <name val="Calibri"/>
      <scheme val="minor"/>
    </font>
    <font>
      <b/>
      <sz val="14"/>
      <color rgb="FFFFFFFF"/>
      <name val="Carlito"/>
    </font>
    <font>
      <sz val="11"/>
      <name val="Calibri"/>
      <family val="2"/>
    </font>
    <font>
      <b/>
      <sz val="10"/>
      <color rgb="FF202020"/>
      <name val="Carlito"/>
    </font>
    <font>
      <sz val="10"/>
      <color rgb="FF202020"/>
      <name val="Carlito"/>
    </font>
    <font>
      <b/>
      <sz val="10"/>
      <color rgb="FFFFFFFF"/>
      <name val="Carlito"/>
    </font>
    <font>
      <sz val="11"/>
      <name val="Carlito"/>
    </font>
    <font>
      <b/>
      <sz val="13"/>
      <color rgb="FFFFFFFF"/>
      <name val="Carlito"/>
    </font>
    <font>
      <sz val="9"/>
      <color rgb="FF202020"/>
      <name val="Carlito"/>
    </font>
    <font>
      <b/>
      <sz val="9"/>
      <color rgb="FFFFFFFF"/>
      <name val="Carlito"/>
    </font>
    <font>
      <i/>
      <sz val="9"/>
      <color rgb="FF202020"/>
      <name val="Carlito"/>
    </font>
    <font>
      <b/>
      <sz val="9"/>
      <color rgb="FF202020"/>
      <name val="Carlito"/>
    </font>
    <font>
      <sz val="11"/>
      <color rgb="FF000000"/>
      <name val="Calibri"/>
      <family val="2"/>
      <scheme val="minor"/>
    </font>
    <font>
      <sz val="8"/>
      <name val="Calibri"/>
      <family val="2"/>
      <scheme val="minor"/>
    </font>
    <font>
      <sz val="10"/>
      <name val="Carlito"/>
    </font>
    <font>
      <sz val="10"/>
      <color rgb="FF000000"/>
      <name val="Carlito"/>
    </font>
    <font>
      <b/>
      <sz val="14"/>
      <name val="Carlito"/>
    </font>
    <font>
      <b/>
      <sz val="14"/>
      <color rgb="FF202020"/>
      <name val="Carlito"/>
    </font>
    <font>
      <b/>
      <sz val="24"/>
      <color rgb="FF000000"/>
      <name val="Calibri"/>
      <family val="2"/>
      <scheme val="minor"/>
    </font>
    <font>
      <sz val="10"/>
      <color theme="0"/>
      <name val="Carlito"/>
    </font>
    <font>
      <b/>
      <sz val="16"/>
      <color rgb="FF202020"/>
      <name val="Carlito"/>
    </font>
    <font>
      <b/>
      <sz val="15"/>
      <color rgb="FF000000"/>
      <name val="Arial"/>
      <family val="2"/>
    </font>
    <font>
      <b/>
      <sz val="11"/>
      <color rgb="FF000000"/>
      <name val="Arial"/>
      <family val="2"/>
    </font>
    <font>
      <b/>
      <sz val="12"/>
      <color rgb="FFFFFFFF"/>
      <name val="Carlito"/>
    </font>
    <font>
      <sz val="10"/>
      <color rgb="FF000000"/>
      <name val="Calibri"/>
      <family val="2"/>
      <scheme val="minor"/>
    </font>
    <font>
      <b/>
      <sz val="10"/>
      <color theme="0"/>
      <name val="Carlito"/>
    </font>
    <font>
      <b/>
      <sz val="10"/>
      <color rgb="FF000000"/>
      <name val="Carlito"/>
    </font>
    <font>
      <b/>
      <sz val="11"/>
      <name val="Carlito"/>
    </font>
    <font>
      <b/>
      <sz val="11"/>
      <color rgb="FF000000"/>
      <name val="Calibri"/>
      <family val="2"/>
      <scheme val="minor"/>
    </font>
    <font>
      <sz val="11"/>
      <color rgb="FF000000"/>
      <name val="Calibri"/>
      <scheme val="minor"/>
    </font>
    <font>
      <sz val="11"/>
      <color indexed="8"/>
      <name val="Calibri"/>
      <family val="2"/>
      <scheme val="minor"/>
    </font>
    <font>
      <sz val="11"/>
      <name val="Calibri"/>
      <family val="2"/>
      <scheme val="minor"/>
    </font>
  </fonts>
  <fills count="14">
    <fill>
      <patternFill patternType="none"/>
    </fill>
    <fill>
      <patternFill patternType="gray125"/>
    </fill>
    <fill>
      <patternFill patternType="solid">
        <fgColor rgb="FF3F3F3F"/>
        <bgColor rgb="FF3F3F3F"/>
      </patternFill>
    </fill>
    <fill>
      <patternFill patternType="solid">
        <fgColor rgb="FFD9D9D9"/>
        <bgColor rgb="FFD9D9D9"/>
      </patternFill>
    </fill>
    <fill>
      <patternFill patternType="solid">
        <fgColor rgb="FFF2F2F2"/>
        <bgColor rgb="FFF2F2F2"/>
      </patternFill>
    </fill>
    <fill>
      <patternFill patternType="solid">
        <fgColor rgb="FFA6A6A6"/>
        <bgColor rgb="FFA6A6A6"/>
      </patternFill>
    </fill>
    <fill>
      <patternFill patternType="solid">
        <fgColor theme="0"/>
        <bgColor indexed="64"/>
      </patternFill>
    </fill>
    <fill>
      <patternFill patternType="solid">
        <fgColor rgb="FFFFC000"/>
        <bgColor indexed="64"/>
      </patternFill>
    </fill>
    <fill>
      <patternFill patternType="solid">
        <fgColor theme="0"/>
        <bgColor rgb="FF3F3F3F"/>
      </patternFill>
    </fill>
    <fill>
      <patternFill patternType="solid">
        <fgColor theme="0" tint="-0.249977111117893"/>
        <bgColor indexed="64"/>
      </patternFill>
    </fill>
    <fill>
      <patternFill patternType="solid">
        <fgColor theme="1" tint="0.249977111117893"/>
        <bgColor rgb="FF3F3F3F"/>
      </patternFill>
    </fill>
    <fill>
      <patternFill patternType="solid">
        <fgColor theme="0" tint="-0.249977111117893"/>
        <bgColor rgb="FF3F3F3F"/>
      </patternFill>
    </fill>
    <fill>
      <patternFill patternType="solid">
        <fgColor theme="0" tint="-0.14999847407452621"/>
        <bgColor indexed="64"/>
      </patternFill>
    </fill>
    <fill>
      <patternFill patternType="solid">
        <fgColor theme="0" tint="-0.249977111117893"/>
        <bgColor rgb="FFD9D9D9"/>
      </patternFill>
    </fill>
  </fills>
  <borders count="18">
    <border>
      <left/>
      <right/>
      <top/>
      <bottom/>
      <diagonal/>
    </border>
    <border>
      <left/>
      <right/>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4" fontId="12" fillId="0" borderId="0" applyFont="0" applyFill="0" applyBorder="0" applyAlignment="0" applyProtection="0"/>
    <xf numFmtId="9" fontId="12" fillId="0" borderId="0" applyFont="0" applyFill="0" applyBorder="0" applyAlignment="0" applyProtection="0"/>
    <xf numFmtId="43" fontId="29" fillId="0" borderId="0" applyFont="0" applyFill="0" applyBorder="0" applyAlignment="0" applyProtection="0"/>
  </cellStyleXfs>
  <cellXfs count="184">
    <xf numFmtId="0" fontId="0" fillId="0" borderId="0" xfId="0"/>
    <xf numFmtId="0" fontId="3" fillId="3" borderId="1" xfId="0" applyFont="1" applyFill="1" applyBorder="1" applyAlignment="1">
      <alignment vertical="top" wrapText="1"/>
    </xf>
    <xf numFmtId="0" fontId="4" fillId="0" borderId="0" xfId="0" applyFont="1" applyAlignment="1">
      <alignment wrapText="1"/>
    </xf>
    <xf numFmtId="0" fontId="5" fillId="2" borderId="1" xfId="0" applyFont="1" applyFill="1" applyBorder="1" applyAlignment="1">
      <alignment wrapText="1"/>
    </xf>
    <xf numFmtId="10" fontId="4" fillId="0" borderId="0" xfId="0" applyNumberFormat="1" applyFont="1" applyAlignment="1">
      <alignment wrapText="1"/>
    </xf>
    <xf numFmtId="0" fontId="3" fillId="3" borderId="1" xfId="0" applyFont="1" applyFill="1" applyBorder="1" applyAlignment="1">
      <alignment wrapText="1"/>
    </xf>
    <xf numFmtId="164" fontId="3" fillId="3" borderId="1" xfId="0" applyNumberFormat="1" applyFont="1" applyFill="1" applyBorder="1" applyAlignment="1">
      <alignment wrapText="1"/>
    </xf>
    <xf numFmtId="10" fontId="3" fillId="3" borderId="1" xfId="0" applyNumberFormat="1" applyFont="1" applyFill="1" applyBorder="1" applyAlignment="1">
      <alignment wrapText="1"/>
    </xf>
    <xf numFmtId="0" fontId="4" fillId="0" borderId="0" xfId="0" applyFont="1"/>
    <xf numFmtId="0" fontId="7" fillId="2" borderId="1" xfId="0" applyFont="1" applyFill="1" applyBorder="1" applyAlignment="1">
      <alignment vertical="top"/>
    </xf>
    <xf numFmtId="0" fontId="7" fillId="2" borderId="1" xfId="0" applyFont="1" applyFill="1" applyBorder="1" applyAlignment="1">
      <alignment vertical="top" wrapText="1"/>
    </xf>
    <xf numFmtId="0" fontId="8" fillId="0" borderId="0" xfId="0" applyFont="1" applyAlignment="1">
      <alignment vertical="top" wrapText="1"/>
    </xf>
    <xf numFmtId="0" fontId="9" fillId="2" borderId="1" xfId="0" applyFont="1" applyFill="1" applyBorder="1" applyAlignment="1">
      <alignment vertical="top" wrapText="1"/>
    </xf>
    <xf numFmtId="10" fontId="8" fillId="0" borderId="0" xfId="0" applyNumberFormat="1" applyFont="1" applyAlignment="1">
      <alignment vertical="top" wrapText="1"/>
    </xf>
    <xf numFmtId="0" fontId="6" fillId="0" borderId="0" xfId="0" applyFont="1" applyAlignment="1">
      <alignment wrapText="1"/>
    </xf>
    <xf numFmtId="4" fontId="8" fillId="0" borderId="0" xfId="0" applyNumberFormat="1" applyFont="1" applyAlignment="1">
      <alignment vertical="top" wrapText="1"/>
    </xf>
    <xf numFmtId="164" fontId="8" fillId="0" borderId="0" xfId="0" applyNumberFormat="1" applyFont="1" applyAlignment="1">
      <alignment vertical="top" wrapText="1"/>
    </xf>
    <xf numFmtId="0" fontId="11" fillId="3" borderId="1" xfId="0" applyFont="1" applyFill="1" applyBorder="1" applyAlignment="1">
      <alignment vertical="top" wrapText="1"/>
    </xf>
    <xf numFmtId="4" fontId="11" fillId="3" borderId="1" xfId="0" applyNumberFormat="1" applyFont="1" applyFill="1" applyBorder="1" applyAlignment="1">
      <alignment vertical="top" wrapText="1"/>
    </xf>
    <xf numFmtId="0" fontId="11" fillId="3" borderId="1" xfId="0" applyFont="1" applyFill="1" applyBorder="1" applyAlignment="1">
      <alignment horizontal="right" vertical="top"/>
    </xf>
    <xf numFmtId="164" fontId="11" fillId="3" borderId="1" xfId="0" applyNumberFormat="1" applyFont="1" applyFill="1" applyBorder="1" applyAlignment="1">
      <alignment vertical="top" wrapText="1"/>
    </xf>
    <xf numFmtId="0" fontId="8" fillId="0" borderId="0" xfId="0" applyFont="1" applyAlignment="1">
      <alignment vertical="top"/>
    </xf>
    <xf numFmtId="164" fontId="8" fillId="0" borderId="0" xfId="0" applyNumberFormat="1" applyFont="1" applyAlignment="1">
      <alignment vertical="top"/>
    </xf>
    <xf numFmtId="0" fontId="11" fillId="5" borderId="1" xfId="0" applyFont="1" applyFill="1" applyBorder="1" applyAlignment="1">
      <alignment vertical="top"/>
    </xf>
    <xf numFmtId="164" fontId="11" fillId="5" borderId="1" xfId="0" applyNumberFormat="1" applyFont="1" applyFill="1" applyBorder="1" applyAlignment="1">
      <alignment vertical="top"/>
    </xf>
    <xf numFmtId="0" fontId="11" fillId="4" borderId="1" xfId="0" applyFont="1" applyFill="1" applyBorder="1" applyAlignment="1">
      <alignment vertical="top" wrapText="1"/>
    </xf>
    <xf numFmtId="0" fontId="11" fillId="4" borderId="1" xfId="0" applyFont="1" applyFill="1" applyBorder="1" applyAlignment="1">
      <alignment horizontal="right" vertical="top"/>
    </xf>
    <xf numFmtId="164" fontId="11" fillId="4" borderId="1" xfId="0" applyNumberFormat="1" applyFont="1" applyFill="1" applyBorder="1" applyAlignment="1">
      <alignment vertical="top" wrapText="1"/>
    </xf>
    <xf numFmtId="0" fontId="8" fillId="4" borderId="1" xfId="0" applyFont="1" applyFill="1" applyBorder="1" applyAlignment="1">
      <alignment vertical="top" wrapText="1"/>
    </xf>
    <xf numFmtId="164" fontId="8" fillId="4" borderId="1" xfId="0" applyNumberFormat="1" applyFont="1" applyFill="1" applyBorder="1" applyAlignment="1">
      <alignment vertical="top" wrapText="1"/>
    </xf>
    <xf numFmtId="0" fontId="11" fillId="5" borderId="1" xfId="0" applyFont="1" applyFill="1" applyBorder="1" applyAlignment="1">
      <alignment vertical="top" wrapText="1"/>
    </xf>
    <xf numFmtId="164" fontId="11" fillId="5" borderId="1" xfId="0" applyNumberFormat="1" applyFont="1" applyFill="1" applyBorder="1" applyAlignment="1">
      <alignment vertical="top" wrapText="1"/>
    </xf>
    <xf numFmtId="0" fontId="1" fillId="2" borderId="1" xfId="0" applyFont="1" applyFill="1" applyBorder="1" applyAlignment="1">
      <alignment horizontal="left"/>
    </xf>
    <xf numFmtId="0" fontId="14" fillId="0" borderId="0" xfId="0" applyFont="1" applyAlignment="1">
      <alignment wrapText="1"/>
    </xf>
    <xf numFmtId="0" fontId="15" fillId="0" borderId="0" xfId="0" applyFont="1" applyAlignment="1">
      <alignment wrapText="1"/>
    </xf>
    <xf numFmtId="0" fontId="12" fillId="0" borderId="0" xfId="0" applyFont="1"/>
    <xf numFmtId="0" fontId="0" fillId="0" borderId="0" xfId="0" applyAlignment="1">
      <alignment horizontal="center"/>
    </xf>
    <xf numFmtId="0" fontId="4" fillId="0" borderId="3" xfId="0" applyFont="1" applyBorder="1" applyAlignment="1">
      <alignment wrapText="1"/>
    </xf>
    <xf numFmtId="0" fontId="5" fillId="2" borderId="3" xfId="0" applyFont="1" applyFill="1" applyBorder="1" applyAlignment="1">
      <alignment wrapText="1"/>
    </xf>
    <xf numFmtId="10" fontId="4" fillId="0" borderId="3" xfId="0" applyNumberFormat="1" applyFont="1" applyBorder="1" applyAlignment="1">
      <alignment wrapText="1"/>
    </xf>
    <xf numFmtId="0" fontId="17" fillId="9" borderId="3" xfId="0" applyFont="1" applyFill="1" applyBorder="1" applyAlignment="1">
      <alignment wrapText="1"/>
    </xf>
    <xf numFmtId="10" fontId="17" fillId="9" borderId="3" xfId="0" applyNumberFormat="1" applyFont="1" applyFill="1" applyBorder="1" applyAlignment="1">
      <alignment wrapText="1"/>
    </xf>
    <xf numFmtId="164" fontId="4" fillId="0" borderId="3" xfId="0" applyNumberFormat="1" applyFont="1" applyBorder="1" applyAlignment="1">
      <alignment wrapText="1"/>
    </xf>
    <xf numFmtId="0" fontId="19" fillId="0" borderId="3" xfId="0" applyFont="1" applyBorder="1" applyAlignment="1">
      <alignment wrapText="1"/>
    </xf>
    <xf numFmtId="164" fontId="3" fillId="0" borderId="3" xfId="0" applyNumberFormat="1" applyFont="1" applyBorder="1" applyAlignment="1">
      <alignment wrapText="1"/>
    </xf>
    <xf numFmtId="0" fontId="3" fillId="3" borderId="3" xfId="0" applyFont="1" applyFill="1" applyBorder="1" applyAlignment="1">
      <alignment wrapText="1"/>
    </xf>
    <xf numFmtId="164" fontId="3" fillId="3" borderId="3" xfId="0" applyNumberFormat="1" applyFont="1" applyFill="1" applyBorder="1" applyAlignment="1">
      <alignment wrapText="1"/>
    </xf>
    <xf numFmtId="10" fontId="3" fillId="3" borderId="3" xfId="0" applyNumberFormat="1" applyFont="1" applyFill="1" applyBorder="1" applyAlignment="1">
      <alignment wrapText="1"/>
    </xf>
    <xf numFmtId="0" fontId="3" fillId="3" borderId="3" xfId="0" applyFont="1" applyFill="1" applyBorder="1" applyAlignment="1">
      <alignment horizontal="center" wrapText="1"/>
    </xf>
    <xf numFmtId="9" fontId="0" fillId="0" borderId="0" xfId="2" applyFont="1"/>
    <xf numFmtId="44" fontId="0" fillId="0" borderId="0" xfId="1" applyFont="1"/>
    <xf numFmtId="9" fontId="4" fillId="0" borderId="0" xfId="2" applyFont="1" applyAlignment="1">
      <alignment wrapText="1"/>
    </xf>
    <xf numFmtId="44" fontId="4" fillId="0" borderId="0" xfId="1" applyFont="1" applyAlignment="1">
      <alignment wrapText="1"/>
    </xf>
    <xf numFmtId="9" fontId="24" fillId="0" borderId="0" xfId="2" applyFont="1"/>
    <xf numFmtId="44" fontId="24" fillId="0" borderId="0" xfId="1" applyFont="1"/>
    <xf numFmtId="0" fontId="24" fillId="0" borderId="0" xfId="0" applyFont="1"/>
    <xf numFmtId="9" fontId="25" fillId="9" borderId="4" xfId="2" applyFont="1" applyFill="1" applyBorder="1" applyAlignment="1">
      <alignment horizontal="center" wrapText="1"/>
    </xf>
    <xf numFmtId="9" fontId="5" fillId="10" borderId="4" xfId="2" applyFont="1" applyFill="1" applyBorder="1" applyAlignment="1">
      <alignment horizontal="center" wrapText="1"/>
    </xf>
    <xf numFmtId="9" fontId="5" fillId="11" borderId="4" xfId="2" applyFont="1" applyFill="1" applyBorder="1" applyAlignment="1">
      <alignment horizontal="center" wrapText="1"/>
    </xf>
    <xf numFmtId="9" fontId="5" fillId="11" borderId="3" xfId="2" applyFont="1" applyFill="1" applyBorder="1" applyAlignment="1">
      <alignment horizontal="center" wrapText="1"/>
    </xf>
    <xf numFmtId="9" fontId="5" fillId="10" borderId="5" xfId="2" applyFont="1" applyFill="1" applyBorder="1" applyAlignment="1">
      <alignment horizontal="center" wrapText="1"/>
    </xf>
    <xf numFmtId="0" fontId="24" fillId="9" borderId="3" xfId="0" applyFont="1" applyFill="1" applyBorder="1" applyAlignment="1">
      <alignment horizontal="center"/>
    </xf>
    <xf numFmtId="9" fontId="4" fillId="0" borderId="3" xfId="2" applyFont="1" applyBorder="1" applyAlignment="1">
      <alignment wrapText="1"/>
    </xf>
    <xf numFmtId="44" fontId="3" fillId="0" borderId="3" xfId="1" applyFont="1" applyBorder="1" applyAlignment="1">
      <alignment wrapText="1"/>
    </xf>
    <xf numFmtId="9" fontId="15" fillId="0" borderId="3" xfId="2" applyFont="1" applyBorder="1"/>
    <xf numFmtId="44" fontId="26" fillId="0" borderId="3" xfId="1" applyFont="1" applyBorder="1"/>
    <xf numFmtId="44" fontId="15" fillId="0" borderId="3" xfId="1" applyFont="1" applyBorder="1"/>
    <xf numFmtId="9" fontId="15" fillId="0" borderId="6" xfId="2" applyFont="1" applyBorder="1"/>
    <xf numFmtId="9" fontId="15" fillId="0" borderId="3" xfId="0" applyNumberFormat="1" applyFont="1" applyBorder="1" applyAlignment="1">
      <alignment horizontal="center"/>
    </xf>
    <xf numFmtId="44" fontId="4" fillId="0" borderId="3" xfId="1" applyFont="1" applyBorder="1" applyAlignment="1">
      <alignment wrapText="1"/>
    </xf>
    <xf numFmtId="9" fontId="24" fillId="0" borderId="3" xfId="2" applyFont="1" applyBorder="1"/>
    <xf numFmtId="44" fontId="3" fillId="12" borderId="3" xfId="1" applyFont="1" applyFill="1" applyBorder="1" applyAlignment="1">
      <alignment wrapText="1"/>
    </xf>
    <xf numFmtId="44" fontId="26" fillId="12" borderId="3" xfId="1" applyFont="1" applyFill="1" applyBorder="1"/>
    <xf numFmtId="9" fontId="15" fillId="0" borderId="0" xfId="2" applyFont="1"/>
    <xf numFmtId="0" fontId="15" fillId="0" borderId="0" xfId="0" applyFont="1"/>
    <xf numFmtId="0" fontId="3" fillId="13" borderId="1" xfId="0" applyFont="1" applyFill="1" applyBorder="1" applyAlignment="1">
      <alignment horizontal="center" wrapText="1"/>
    </xf>
    <xf numFmtId="9" fontId="4" fillId="9" borderId="0" xfId="2" applyFont="1" applyFill="1" applyAlignment="1">
      <alignment wrapText="1"/>
    </xf>
    <xf numFmtId="44" fontId="4" fillId="9" borderId="0" xfId="1" applyFont="1" applyFill="1" applyAlignment="1">
      <alignment wrapText="1"/>
    </xf>
    <xf numFmtId="9" fontId="24" fillId="9" borderId="0" xfId="2" applyFont="1" applyFill="1"/>
    <xf numFmtId="44" fontId="24" fillId="9" borderId="0" xfId="1" applyFont="1" applyFill="1"/>
    <xf numFmtId="0" fontId="24" fillId="9" borderId="0" xfId="0" applyFont="1" applyFill="1"/>
    <xf numFmtId="0" fontId="27" fillId="0" borderId="1" xfId="0" applyFont="1" applyBorder="1"/>
    <xf numFmtId="0" fontId="6" fillId="0" borderId="0" xfId="0" applyFont="1"/>
    <xf numFmtId="0" fontId="8" fillId="0" borderId="0" xfId="0" applyFont="1" applyAlignment="1">
      <alignment horizontal="center" vertical="top"/>
    </xf>
    <xf numFmtId="0" fontId="8" fillId="0" borderId="0" xfId="0" applyFont="1" applyAlignment="1">
      <alignment horizontal="center" vertical="top" wrapText="1"/>
    </xf>
    <xf numFmtId="0" fontId="9" fillId="2" borderId="1" xfId="0" applyFont="1" applyFill="1" applyBorder="1" applyAlignment="1">
      <alignment horizontal="center" vertical="top" wrapText="1"/>
    </xf>
    <xf numFmtId="0" fontId="11" fillId="3" borderId="1" xfId="0" applyFont="1" applyFill="1" applyBorder="1" applyAlignment="1">
      <alignment horizontal="center" vertical="top" wrapText="1"/>
    </xf>
    <xf numFmtId="0" fontId="11" fillId="5" borderId="1" xfId="0" applyFont="1" applyFill="1" applyBorder="1" applyAlignment="1">
      <alignment horizontal="center" vertical="top"/>
    </xf>
    <xf numFmtId="0" fontId="11" fillId="4" borderId="1" xfId="0" applyFont="1" applyFill="1" applyBorder="1" applyAlignment="1">
      <alignment horizontal="center" vertical="top" wrapText="1"/>
    </xf>
    <xf numFmtId="0" fontId="8" fillId="4" borderId="1" xfId="0" applyFont="1" applyFill="1" applyBorder="1" applyAlignment="1">
      <alignment horizontal="center" vertical="top"/>
    </xf>
    <xf numFmtId="0" fontId="8" fillId="4" borderId="1" xfId="0" applyFont="1" applyFill="1" applyBorder="1" applyAlignment="1">
      <alignment horizontal="center" vertical="top" wrapText="1"/>
    </xf>
    <xf numFmtId="0" fontId="11" fillId="4" borderId="1" xfId="0" applyFont="1" applyFill="1" applyBorder="1" applyAlignment="1">
      <alignment horizontal="center" vertical="top"/>
    </xf>
    <xf numFmtId="0" fontId="3" fillId="3" borderId="1" xfId="0" applyFont="1" applyFill="1" applyBorder="1" applyAlignment="1">
      <alignment horizontal="center" vertical="center" wrapText="1"/>
    </xf>
    <xf numFmtId="0" fontId="3" fillId="3" borderId="1" xfId="0" applyFont="1" applyFill="1" applyBorder="1" applyAlignment="1">
      <alignment vertical="center" wrapText="1"/>
    </xf>
    <xf numFmtId="0" fontId="0" fillId="0" borderId="0" xfId="0" applyAlignment="1">
      <alignment vertical="center"/>
    </xf>
    <xf numFmtId="0" fontId="0" fillId="0" borderId="0" xfId="0" applyAlignment="1">
      <alignment horizontal="center" vertical="center"/>
    </xf>
    <xf numFmtId="0" fontId="4" fillId="4" borderId="3" xfId="0" applyFont="1" applyFill="1" applyBorder="1" applyAlignment="1">
      <alignment vertical="top" wrapText="1"/>
    </xf>
    <xf numFmtId="0" fontId="4" fillId="4" borderId="3" xfId="0" applyFont="1" applyFill="1" applyBorder="1" applyAlignment="1">
      <alignment horizontal="center" vertical="center" wrapText="1"/>
    </xf>
    <xf numFmtId="0" fontId="4" fillId="4" borderId="3" xfId="0" applyFont="1" applyFill="1" applyBorder="1" applyAlignment="1">
      <alignment vertical="center" wrapText="1"/>
    </xf>
    <xf numFmtId="10" fontId="4" fillId="4" borderId="3" xfId="0" applyNumberFormat="1" applyFont="1" applyFill="1" applyBorder="1" applyAlignment="1">
      <alignment horizontal="center" vertical="center" wrapText="1"/>
    </xf>
    <xf numFmtId="10" fontId="4" fillId="4" borderId="3" xfId="0" applyNumberFormat="1" applyFont="1" applyFill="1" applyBorder="1" applyAlignment="1">
      <alignment vertical="center" wrapText="1"/>
    </xf>
    <xf numFmtId="0" fontId="5" fillId="2" borderId="3" xfId="0" applyFont="1" applyFill="1" applyBorder="1" applyAlignment="1">
      <alignment horizontal="center" vertical="top" wrapText="1"/>
    </xf>
    <xf numFmtId="0" fontId="5" fillId="2" borderId="3" xfId="0" applyFont="1" applyFill="1" applyBorder="1" applyAlignment="1">
      <alignment horizontal="center" vertical="center" wrapText="1"/>
    </xf>
    <xf numFmtId="0" fontId="4" fillId="0" borderId="3" xfId="0" applyFont="1" applyBorder="1" applyAlignment="1">
      <alignment vertical="top" wrapText="1"/>
    </xf>
    <xf numFmtId="0" fontId="4" fillId="0" borderId="3" xfId="0" applyFont="1" applyBorder="1" applyAlignment="1">
      <alignment horizontal="center" vertical="center" wrapText="1"/>
    </xf>
    <xf numFmtId="0" fontId="4" fillId="0" borderId="3" xfId="0" applyFont="1" applyBorder="1" applyAlignment="1">
      <alignment vertical="center" wrapText="1"/>
    </xf>
    <xf numFmtId="0" fontId="14" fillId="0" borderId="3" xfId="0" applyFont="1" applyBorder="1" applyAlignment="1">
      <alignment wrapText="1"/>
    </xf>
    <xf numFmtId="4" fontId="4" fillId="6" borderId="3" xfId="0" applyNumberFormat="1" applyFont="1" applyFill="1" applyBorder="1" applyAlignment="1">
      <alignment vertical="top" wrapText="1"/>
    </xf>
    <xf numFmtId="164" fontId="4" fillId="0" borderId="3" xfId="0" applyNumberFormat="1" applyFont="1" applyBorder="1" applyAlignment="1">
      <alignment vertical="center" wrapText="1"/>
    </xf>
    <xf numFmtId="0" fontId="14" fillId="0" borderId="3" xfId="0" applyFont="1" applyBorder="1" applyAlignment="1">
      <alignment vertical="center" wrapText="1"/>
    </xf>
    <xf numFmtId="0" fontId="15" fillId="0" borderId="3" xfId="0" applyFont="1" applyBorder="1" applyAlignment="1">
      <alignment wrapText="1"/>
    </xf>
    <xf numFmtId="0" fontId="3" fillId="3" borderId="3" xfId="0" applyFont="1" applyFill="1" applyBorder="1" applyAlignment="1">
      <alignment horizontal="center" vertical="center"/>
    </xf>
    <xf numFmtId="0" fontId="3" fillId="3" borderId="3" xfId="0" applyFont="1" applyFill="1" applyBorder="1" applyAlignment="1">
      <alignment horizontal="right" vertical="center"/>
    </xf>
    <xf numFmtId="0" fontId="3" fillId="3" borderId="3" xfId="0" applyFont="1" applyFill="1" applyBorder="1" applyAlignment="1">
      <alignment horizontal="right" vertical="top" wrapText="1"/>
    </xf>
    <xf numFmtId="4" fontId="3" fillId="3" borderId="3" xfId="0" applyNumberFormat="1" applyFont="1" applyFill="1" applyBorder="1" applyAlignment="1">
      <alignment horizontal="right" vertical="top"/>
    </xf>
    <xf numFmtId="164" fontId="3" fillId="3" borderId="3" xfId="0" applyNumberFormat="1" applyFont="1" applyFill="1" applyBorder="1" applyAlignment="1">
      <alignment vertical="center" wrapText="1"/>
    </xf>
    <xf numFmtId="4" fontId="4" fillId="7" borderId="3" xfId="0" applyNumberFormat="1" applyFont="1" applyFill="1" applyBorder="1" applyAlignment="1">
      <alignment vertical="top" wrapText="1"/>
    </xf>
    <xf numFmtId="0" fontId="3" fillId="3" borderId="3" xfId="0" applyFont="1" applyFill="1" applyBorder="1" applyAlignment="1">
      <alignment vertical="top" wrapText="1"/>
    </xf>
    <xf numFmtId="0" fontId="3" fillId="3" borderId="3" xfId="0" applyFont="1" applyFill="1" applyBorder="1" applyAlignment="1">
      <alignment horizontal="center" vertical="center" wrapText="1"/>
    </xf>
    <xf numFmtId="0" fontId="3" fillId="3" borderId="3" xfId="0" applyFont="1" applyFill="1" applyBorder="1" applyAlignment="1">
      <alignment vertical="center" wrapText="1"/>
    </xf>
    <xf numFmtId="4" fontId="3" fillId="3" borderId="3" xfId="0" applyNumberFormat="1" applyFont="1" applyFill="1" applyBorder="1" applyAlignment="1">
      <alignment vertical="top" wrapText="1"/>
    </xf>
    <xf numFmtId="4" fontId="4" fillId="0" borderId="3" xfId="0" applyNumberFormat="1" applyFont="1" applyBorder="1" applyAlignment="1">
      <alignment vertical="top" wrapText="1"/>
    </xf>
    <xf numFmtId="0" fontId="4" fillId="0" borderId="3" xfId="0" applyFont="1" applyBorder="1" applyAlignment="1">
      <alignment horizontal="left" vertical="center" wrapText="1"/>
    </xf>
    <xf numFmtId="0" fontId="4" fillId="4" borderId="10" xfId="0" applyFont="1" applyFill="1" applyBorder="1" applyAlignment="1">
      <alignment vertical="top" wrapText="1"/>
    </xf>
    <xf numFmtId="0" fontId="4" fillId="4" borderId="11" xfId="0" applyFont="1" applyFill="1" applyBorder="1" applyAlignment="1">
      <alignment vertical="center" wrapText="1"/>
    </xf>
    <xf numFmtId="10" fontId="4" fillId="4" borderId="10" xfId="0" applyNumberFormat="1" applyFont="1" applyFill="1" applyBorder="1" applyAlignment="1">
      <alignment vertical="top" wrapText="1"/>
    </xf>
    <xf numFmtId="0" fontId="5" fillId="2" borderId="10" xfId="0" applyFont="1" applyFill="1" applyBorder="1" applyAlignment="1">
      <alignment horizontal="center" vertical="top" wrapText="1"/>
    </xf>
    <xf numFmtId="0" fontId="5" fillId="2" borderId="11" xfId="0" applyFont="1" applyFill="1" applyBorder="1" applyAlignment="1">
      <alignment horizontal="center" vertical="center" wrapText="1"/>
    </xf>
    <xf numFmtId="0" fontId="4" fillId="0" borderId="10" xfId="0" applyFont="1" applyBorder="1" applyAlignment="1">
      <alignment vertical="top" wrapText="1"/>
    </xf>
    <xf numFmtId="164" fontId="4" fillId="0" borderId="11" xfId="0" applyNumberFormat="1" applyFont="1" applyBorder="1" applyAlignment="1">
      <alignment vertical="center" wrapText="1"/>
    </xf>
    <xf numFmtId="0" fontId="3" fillId="3" borderId="10" xfId="0" applyFont="1" applyFill="1" applyBorder="1" applyAlignment="1">
      <alignment horizontal="right" vertical="top"/>
    </xf>
    <xf numFmtId="164" fontId="3" fillId="3" borderId="11" xfId="0" applyNumberFormat="1" applyFont="1" applyFill="1" applyBorder="1" applyAlignment="1">
      <alignment vertical="center" wrapText="1"/>
    </xf>
    <xf numFmtId="0" fontId="3" fillId="3" borderId="10" xfId="0" applyFont="1" applyFill="1" applyBorder="1" applyAlignment="1">
      <alignment vertical="top" wrapText="1"/>
    </xf>
    <xf numFmtId="0" fontId="4" fillId="0" borderId="12" xfId="0" applyFont="1" applyBorder="1" applyAlignment="1">
      <alignment vertical="top" wrapText="1"/>
    </xf>
    <xf numFmtId="0" fontId="4" fillId="0" borderId="13" xfId="0" applyFont="1" applyBorder="1" applyAlignment="1">
      <alignment horizontal="center" vertical="center" wrapText="1"/>
    </xf>
    <xf numFmtId="0" fontId="4" fillId="0" borderId="13" xfId="0" applyFont="1" applyBorder="1" applyAlignment="1">
      <alignment vertical="center" wrapText="1"/>
    </xf>
    <xf numFmtId="0" fontId="14" fillId="0" borderId="13" xfId="0" applyFont="1" applyBorder="1" applyAlignment="1">
      <alignment wrapText="1"/>
    </xf>
    <xf numFmtId="0" fontId="4" fillId="0" borderId="14" xfId="0" applyFont="1" applyBorder="1" applyAlignment="1">
      <alignment vertical="center" wrapText="1"/>
    </xf>
    <xf numFmtId="4" fontId="4" fillId="0" borderId="14" xfId="0" applyNumberFormat="1" applyFont="1" applyBorder="1" applyAlignment="1">
      <alignment vertical="top" wrapText="1"/>
    </xf>
    <xf numFmtId="164" fontId="4" fillId="0" borderId="14" xfId="0" applyNumberFormat="1" applyFont="1" applyBorder="1" applyAlignment="1">
      <alignment vertical="center" wrapText="1"/>
    </xf>
    <xf numFmtId="164" fontId="4" fillId="0" borderId="15" xfId="0" applyNumberFormat="1" applyFont="1" applyBorder="1" applyAlignment="1">
      <alignment vertical="center" wrapText="1"/>
    </xf>
    <xf numFmtId="9" fontId="4" fillId="0" borderId="0" xfId="0" applyNumberFormat="1" applyFont="1" applyAlignment="1">
      <alignment wrapText="1"/>
    </xf>
    <xf numFmtId="49" fontId="30" fillId="0" borderId="3" xfId="0" applyNumberFormat="1" applyFont="1" applyBorder="1" applyAlignment="1">
      <alignment horizontal="left" vertical="center" wrapText="1"/>
    </xf>
    <xf numFmtId="0" fontId="31" fillId="6" borderId="3" xfId="0" applyFont="1" applyFill="1" applyBorder="1" applyAlignment="1">
      <alignment vertical="center" wrapText="1"/>
    </xf>
    <xf numFmtId="2" fontId="30" fillId="0" borderId="3" xfId="3" applyNumberFormat="1" applyFont="1" applyFill="1" applyBorder="1" applyAlignment="1">
      <alignment horizontal="left" vertical="center" wrapText="1"/>
    </xf>
    <xf numFmtId="4" fontId="30" fillId="0" borderId="3" xfId="0" applyNumberFormat="1" applyFont="1" applyBorder="1" applyAlignment="1">
      <alignment horizontal="right" vertical="center" wrapText="1"/>
    </xf>
    <xf numFmtId="4" fontId="30" fillId="6" borderId="3" xfId="0" applyNumberFormat="1" applyFont="1" applyFill="1" applyBorder="1" applyAlignment="1">
      <alignment horizontal="right" vertical="center" wrapText="1"/>
    </xf>
    <xf numFmtId="0" fontId="8" fillId="0" borderId="0" xfId="0" applyFont="1" applyAlignment="1">
      <alignment horizontal="left" vertical="top" wrapText="1"/>
    </xf>
    <xf numFmtId="0" fontId="6" fillId="0" borderId="2" xfId="0" applyFont="1" applyBorder="1" applyAlignment="1">
      <alignment horizontal="center"/>
    </xf>
    <xf numFmtId="0" fontId="2" fillId="0" borderId="2" xfId="0" applyFont="1" applyBorder="1"/>
    <xf numFmtId="0" fontId="6" fillId="0" borderId="0" xfId="0" applyFont="1" applyAlignment="1">
      <alignment horizontal="center"/>
    </xf>
    <xf numFmtId="0" fontId="0" fillId="0" borderId="0" xfId="0"/>
    <xf numFmtId="0" fontId="16" fillId="8" borderId="7" xfId="0" applyFont="1" applyFill="1" applyBorder="1" applyAlignment="1">
      <alignment horizontal="center" vertical="center" wrapText="1"/>
    </xf>
    <xf numFmtId="0" fontId="2" fillId="6" borderId="8" xfId="0" applyFont="1" applyFill="1" applyBorder="1"/>
    <xf numFmtId="0" fontId="2" fillId="6" borderId="9" xfId="0" applyFont="1" applyFill="1" applyBorder="1"/>
    <xf numFmtId="0" fontId="3" fillId="3" borderId="10" xfId="0" applyFont="1" applyFill="1" applyBorder="1" applyAlignment="1">
      <alignment horizontal="center" vertical="top" wrapText="1"/>
    </xf>
    <xf numFmtId="0" fontId="2" fillId="0" borderId="3" xfId="0" applyFont="1" applyBorder="1"/>
    <xf numFmtId="0" fontId="2" fillId="0" borderId="11" xfId="0" applyFont="1" applyBorder="1"/>
    <xf numFmtId="0" fontId="4" fillId="4" borderId="3" xfId="0" applyFont="1" applyFill="1" applyBorder="1" applyAlignment="1">
      <alignment horizontal="center" vertical="top" wrapText="1"/>
    </xf>
    <xf numFmtId="0" fontId="28" fillId="7" borderId="0" xfId="0" applyFont="1" applyFill="1" applyAlignment="1">
      <alignment horizontal="left"/>
    </xf>
    <xf numFmtId="164" fontId="3" fillId="3" borderId="6" xfId="0" applyNumberFormat="1" applyFont="1" applyFill="1" applyBorder="1" applyAlignment="1">
      <alignment horizontal="right" vertical="center"/>
    </xf>
    <xf numFmtId="164" fontId="3" fillId="3" borderId="16" xfId="0" applyNumberFormat="1" applyFont="1" applyFill="1" applyBorder="1" applyAlignment="1">
      <alignment horizontal="right" vertical="center"/>
    </xf>
    <xf numFmtId="164" fontId="3" fillId="3" borderId="17" xfId="0" applyNumberFormat="1" applyFont="1" applyFill="1" applyBorder="1" applyAlignment="1">
      <alignment horizontal="right" vertical="center"/>
    </xf>
    <xf numFmtId="0" fontId="18" fillId="0" borderId="3" xfId="0" applyFont="1" applyBorder="1" applyAlignment="1">
      <alignment horizontal="center" vertical="center"/>
    </xf>
    <xf numFmtId="0" fontId="20" fillId="0" borderId="3" xfId="0" applyFont="1" applyBorder="1" applyAlignment="1">
      <alignment horizontal="center" wrapText="1"/>
    </xf>
    <xf numFmtId="0" fontId="8" fillId="4" borderId="1" xfId="0" applyFont="1" applyFill="1" applyBorder="1" applyAlignment="1">
      <alignment horizontal="center" vertical="top"/>
    </xf>
    <xf numFmtId="0" fontId="7" fillId="2" borderId="1" xfId="0" applyFont="1" applyFill="1" applyBorder="1" applyAlignment="1">
      <alignment horizontal="center" vertical="top" wrapText="1"/>
    </xf>
    <xf numFmtId="0" fontId="2" fillId="0" borderId="1" xfId="0" applyFont="1" applyBorder="1"/>
    <xf numFmtId="0" fontId="10" fillId="3" borderId="1" xfId="0" applyFont="1" applyFill="1" applyBorder="1" applyAlignment="1">
      <alignment horizontal="center" vertical="top" wrapText="1"/>
    </xf>
    <xf numFmtId="0" fontId="8" fillId="0" borderId="0" xfId="0" applyFont="1" applyAlignment="1">
      <alignment horizontal="center" vertical="top" wrapText="1"/>
    </xf>
    <xf numFmtId="0" fontId="17" fillId="0" borderId="0" xfId="0" applyFont="1" applyAlignment="1">
      <alignment horizontal="center" vertical="top"/>
    </xf>
    <xf numFmtId="164" fontId="8" fillId="0" borderId="0" xfId="0" applyNumberFormat="1" applyFont="1" applyAlignment="1">
      <alignment horizontal="center" vertical="center" wrapText="1"/>
    </xf>
    <xf numFmtId="0" fontId="18" fillId="0" borderId="0" xfId="0" applyFont="1" applyAlignment="1">
      <alignment horizontal="center" vertical="center"/>
    </xf>
    <xf numFmtId="9" fontId="5" fillId="11" borderId="4" xfId="2" applyFont="1" applyFill="1" applyBorder="1" applyAlignment="1">
      <alignment horizontal="center" wrapText="1"/>
    </xf>
    <xf numFmtId="9" fontId="5" fillId="10" borderId="4" xfId="2" applyFont="1" applyFill="1" applyBorder="1" applyAlignment="1">
      <alignment horizontal="center" wrapText="1"/>
    </xf>
    <xf numFmtId="9" fontId="5" fillId="11" borderId="3" xfId="2" applyFont="1" applyFill="1" applyBorder="1" applyAlignment="1">
      <alignment horizontal="center" wrapText="1"/>
    </xf>
    <xf numFmtId="9" fontId="5" fillId="10" borderId="5" xfId="2" applyFont="1" applyFill="1" applyBorder="1" applyAlignment="1">
      <alignment horizontal="center" wrapText="1"/>
    </xf>
    <xf numFmtId="0" fontId="21" fillId="0" borderId="0" xfId="0" applyFont="1" applyAlignment="1">
      <alignment horizontal="center" vertical="center"/>
    </xf>
    <xf numFmtId="0" fontId="22" fillId="0" borderId="0" xfId="0" applyFont="1" applyAlignment="1">
      <alignment horizontal="center" vertical="center"/>
    </xf>
    <xf numFmtId="0" fontId="22" fillId="0" borderId="0" xfId="0" applyFont="1" applyAlignment="1">
      <alignment horizontal="center" vertical="top"/>
    </xf>
    <xf numFmtId="0" fontId="1"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3" fillId="2" borderId="1" xfId="0" applyFont="1" applyFill="1" applyBorder="1" applyAlignment="1">
      <alignment horizontal="center" wrapText="1"/>
    </xf>
    <xf numFmtId="9" fontId="25" fillId="9" borderId="4" xfId="2" applyFont="1" applyFill="1" applyBorder="1" applyAlignment="1">
      <alignment horizontal="center" wrapText="1"/>
    </xf>
  </cellXfs>
  <cellStyles count="4">
    <cellStyle name="Moeda" xfId="1" builtinId="4"/>
    <cellStyle name="Normal" xfId="0" builtinId="0"/>
    <cellStyle name="Porcentagem" xfId="2" builtinId="5"/>
    <cellStyle name="Vírgula" xfId="3" builtinId="3"/>
  </cellStyles>
  <dxfs count="6">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375757</xdr:colOff>
      <xdr:row>0</xdr:row>
      <xdr:rowOff>78647</xdr:rowOff>
    </xdr:from>
    <xdr:to>
      <xdr:col>1</xdr:col>
      <xdr:colOff>591739</xdr:colOff>
      <xdr:row>0</xdr:row>
      <xdr:rowOff>948597</xdr:rowOff>
    </xdr:to>
    <xdr:pic>
      <xdr:nvPicPr>
        <xdr:cNvPr id="2" name="Imagem 1">
          <a:extLst>
            <a:ext uri="{FF2B5EF4-FFF2-40B4-BE49-F238E27FC236}">
              <a16:creationId xmlns="" xmlns:a16="http://schemas.microsoft.com/office/drawing/2014/main" id="{CE07BF6F-E482-6851-E436-233B76FE88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5757" y="78647"/>
          <a:ext cx="880110" cy="869950"/>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66675</xdr:colOff>
      <xdr:row>0</xdr:row>
      <xdr:rowOff>123825</xdr:rowOff>
    </xdr:from>
    <xdr:to>
      <xdr:col>0</xdr:col>
      <xdr:colOff>946785</xdr:colOff>
      <xdr:row>5</xdr:row>
      <xdr:rowOff>41275</xdr:rowOff>
    </xdr:to>
    <xdr:pic>
      <xdr:nvPicPr>
        <xdr:cNvPr id="2" name="Imagem 1">
          <a:extLst>
            <a:ext uri="{FF2B5EF4-FFF2-40B4-BE49-F238E27FC236}">
              <a16:creationId xmlns="" xmlns:a16="http://schemas.microsoft.com/office/drawing/2014/main" id="{D1C4F094-DC30-466F-B0C7-D2CD3467858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123825"/>
          <a:ext cx="880110" cy="869950"/>
        </a:xfrm>
        <a:prstGeom prst="rect">
          <a:avLst/>
        </a:prstGeom>
        <a:solidFill>
          <a:srgbClr val="FFFFFF"/>
        </a:solid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828675</xdr:colOff>
      <xdr:row>124</xdr:row>
      <xdr:rowOff>142875</xdr:rowOff>
    </xdr:from>
    <xdr:to>
      <xdr:col>0</xdr:col>
      <xdr:colOff>1708785</xdr:colOff>
      <xdr:row>129</xdr:row>
      <xdr:rowOff>116305</xdr:rowOff>
    </xdr:to>
    <xdr:pic>
      <xdr:nvPicPr>
        <xdr:cNvPr id="2" name="Imagem 1">
          <a:extLst>
            <a:ext uri="{FF2B5EF4-FFF2-40B4-BE49-F238E27FC236}">
              <a16:creationId xmlns="" xmlns:a16="http://schemas.microsoft.com/office/drawing/2014/main" id="{3EC83986-3323-4D8A-A572-D8A313FC39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8675" y="22583775"/>
          <a:ext cx="880110" cy="878305"/>
        </a:xfrm>
        <a:prstGeom prst="rect">
          <a:avLst/>
        </a:prstGeom>
        <a:solidFill>
          <a:srgbClr val="FFFFFF"/>
        </a:solid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66675</xdr:colOff>
      <xdr:row>0</xdr:row>
      <xdr:rowOff>123825</xdr:rowOff>
    </xdr:from>
    <xdr:to>
      <xdr:col>0</xdr:col>
      <xdr:colOff>946785</xdr:colOff>
      <xdr:row>5</xdr:row>
      <xdr:rowOff>41275</xdr:rowOff>
    </xdr:to>
    <xdr:pic>
      <xdr:nvPicPr>
        <xdr:cNvPr id="2" name="Imagem 1">
          <a:extLst>
            <a:ext uri="{FF2B5EF4-FFF2-40B4-BE49-F238E27FC236}">
              <a16:creationId xmlns="" xmlns:a16="http://schemas.microsoft.com/office/drawing/2014/main" id="{D699863A-E287-1CA0-568D-10564A4C6E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123825"/>
          <a:ext cx="880110" cy="869950"/>
        </a:xfrm>
        <a:prstGeom prst="rect">
          <a:avLst/>
        </a:prstGeom>
        <a:solidFill>
          <a:srgbClr val="FFFFFF"/>
        </a:solidFill>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269875</xdr:colOff>
      <xdr:row>0</xdr:row>
      <xdr:rowOff>0</xdr:rowOff>
    </xdr:from>
    <xdr:ext cx="1000760" cy="845567"/>
    <xdr:pic>
      <xdr:nvPicPr>
        <xdr:cNvPr id="2" name="Imagem 1">
          <a:extLst>
            <a:ext uri="{FF2B5EF4-FFF2-40B4-BE49-F238E27FC236}">
              <a16:creationId xmlns="" xmlns:a16="http://schemas.microsoft.com/office/drawing/2014/main" id="{CF808B7D-98E8-4D37-887C-39C3DA70DC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9875" y="0"/>
          <a:ext cx="1000760" cy="845567"/>
        </a:xfrm>
        <a:prstGeom prst="rect">
          <a:avLst/>
        </a:prstGeom>
        <a:solidFill>
          <a:srgbClr val="FFFFFF"/>
        </a:solidFill>
      </xdr:spPr>
    </xdr:pic>
    <xdr:clientData/>
  </xdr:oneCellAnchor>
</xdr: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7"/>
  <sheetViews>
    <sheetView topLeftCell="A113" zoomScale="109" zoomScaleNormal="109" workbookViewId="0">
      <selection activeCell="J120" sqref="J120"/>
    </sheetView>
  </sheetViews>
  <sheetFormatPr defaultColWidth="14.42578125" defaultRowHeight="15" customHeight="1"/>
  <cols>
    <col min="1" max="1" width="10" customWidth="1"/>
    <col min="2" max="2" width="17.85546875" style="95" customWidth="1"/>
    <col min="3" max="3" width="18.5703125" style="94" customWidth="1"/>
    <col min="4" max="4" width="58" style="34" customWidth="1"/>
    <col min="5" max="5" width="9" style="94" customWidth="1"/>
    <col min="6" max="6" width="12" customWidth="1"/>
    <col min="7" max="7" width="17" style="94" customWidth="1"/>
    <col min="8" max="8" width="17.85546875" style="94" customWidth="1"/>
  </cols>
  <sheetData>
    <row r="1" spans="1:8" ht="78" customHeight="1">
      <c r="A1" s="152" t="s">
        <v>0</v>
      </c>
      <c r="B1" s="153"/>
      <c r="C1" s="153"/>
      <c r="D1" s="153"/>
      <c r="E1" s="153"/>
      <c r="F1" s="153"/>
      <c r="G1" s="153"/>
      <c r="H1" s="154"/>
    </row>
    <row r="2" spans="1:8" ht="14.25" customHeight="1">
      <c r="A2" s="155" t="s">
        <v>1086</v>
      </c>
      <c r="B2" s="156"/>
      <c r="C2" s="156"/>
      <c r="D2" s="156"/>
      <c r="E2" s="156"/>
      <c r="F2" s="156"/>
      <c r="G2" s="156"/>
      <c r="H2" s="157"/>
    </row>
    <row r="3" spans="1:8" ht="14.25" customHeight="1">
      <c r="A3" s="123"/>
      <c r="B3" s="97"/>
      <c r="C3" s="98"/>
      <c r="D3" s="97" t="s">
        <v>2</v>
      </c>
      <c r="E3" s="158" t="s">
        <v>3</v>
      </c>
      <c r="F3" s="156"/>
      <c r="G3" s="156"/>
      <c r="H3" s="124"/>
    </row>
    <row r="4" spans="1:8" ht="14.25" customHeight="1">
      <c r="A4" s="125"/>
      <c r="B4" s="99"/>
      <c r="C4" s="100"/>
      <c r="D4" s="99">
        <f>'BDI DESONERADO'!B23</f>
        <v>0.19601712580824859</v>
      </c>
      <c r="E4" s="98"/>
      <c r="F4" s="96" t="s">
        <v>4</v>
      </c>
      <c r="G4" s="98" t="s">
        <v>5</v>
      </c>
      <c r="H4" s="124"/>
    </row>
    <row r="5" spans="1:8" ht="14.25" customHeight="1">
      <c r="A5" s="126" t="s">
        <v>6</v>
      </c>
      <c r="B5" s="102" t="s">
        <v>8</v>
      </c>
      <c r="C5" s="102" t="s">
        <v>9</v>
      </c>
      <c r="D5" s="101" t="s">
        <v>10</v>
      </c>
      <c r="E5" s="102" t="s">
        <v>11</v>
      </c>
      <c r="F5" s="101" t="s">
        <v>12</v>
      </c>
      <c r="G5" s="102" t="s">
        <v>13</v>
      </c>
      <c r="H5" s="127" t="s">
        <v>14</v>
      </c>
    </row>
    <row r="6" spans="1:8" ht="14.25" customHeight="1">
      <c r="A6" s="128" t="s">
        <v>16</v>
      </c>
      <c r="B6" s="104" t="s">
        <v>1011</v>
      </c>
      <c r="C6" s="105" t="s">
        <v>1013</v>
      </c>
      <c r="D6" s="106" t="s">
        <v>1012</v>
      </c>
      <c r="E6" s="105" t="s">
        <v>21</v>
      </c>
      <c r="F6" s="107">
        <v>4.5</v>
      </c>
      <c r="G6" s="108">
        <v>268</v>
      </c>
      <c r="H6" s="129">
        <f t="shared" ref="H6:H16" si="0">ROUND(IF(OR(F6="",G6=""),0,F6*G6),2)</f>
        <v>1206</v>
      </c>
    </row>
    <row r="7" spans="1:8">
      <c r="A7" s="128" t="s">
        <v>1055</v>
      </c>
      <c r="B7" s="104" t="s">
        <v>1011</v>
      </c>
      <c r="C7" s="105" t="s">
        <v>1062</v>
      </c>
      <c r="D7" s="109" t="s">
        <v>1070</v>
      </c>
      <c r="E7" s="105" t="s">
        <v>1061</v>
      </c>
      <c r="F7" s="107">
        <v>1</v>
      </c>
      <c r="G7" s="108">
        <v>575.70000000000005</v>
      </c>
      <c r="H7" s="129">
        <f t="shared" si="0"/>
        <v>575.70000000000005</v>
      </c>
    </row>
    <row r="8" spans="1:8" ht="14.25" customHeight="1">
      <c r="A8" s="128" t="s">
        <v>1056</v>
      </c>
      <c r="B8" s="104" t="s">
        <v>1011</v>
      </c>
      <c r="C8" s="105" t="s">
        <v>1062</v>
      </c>
      <c r="D8" s="109" t="s">
        <v>1051</v>
      </c>
      <c r="E8" s="105" t="s">
        <v>1061</v>
      </c>
      <c r="F8" s="107">
        <v>1</v>
      </c>
      <c r="G8" s="108">
        <v>1889.35</v>
      </c>
      <c r="H8" s="129">
        <f t="shared" si="0"/>
        <v>1889.35</v>
      </c>
    </row>
    <row r="9" spans="1:8" ht="14.25" customHeight="1">
      <c r="A9" s="128" t="s">
        <v>1057</v>
      </c>
      <c r="B9" s="104" t="s">
        <v>1011</v>
      </c>
      <c r="C9" s="105" t="s">
        <v>1064</v>
      </c>
      <c r="D9" s="109" t="s">
        <v>1052</v>
      </c>
      <c r="E9" s="105" t="s">
        <v>1061</v>
      </c>
      <c r="F9" s="107">
        <v>4</v>
      </c>
      <c r="G9" s="108">
        <v>1768.4</v>
      </c>
      <c r="H9" s="129">
        <f t="shared" si="0"/>
        <v>7073.6</v>
      </c>
    </row>
    <row r="10" spans="1:8" ht="14.25" customHeight="1">
      <c r="A10" s="128" t="s">
        <v>1058</v>
      </c>
      <c r="B10" s="104" t="s">
        <v>1011</v>
      </c>
      <c r="C10" s="105" t="s">
        <v>1063</v>
      </c>
      <c r="D10" s="109" t="s">
        <v>1053</v>
      </c>
      <c r="E10" s="105" t="s">
        <v>1061</v>
      </c>
      <c r="F10" s="107">
        <v>3</v>
      </c>
      <c r="G10" s="108">
        <v>1528.35</v>
      </c>
      <c r="H10" s="129">
        <f t="shared" si="0"/>
        <v>4585.05</v>
      </c>
    </row>
    <row r="11" spans="1:8" ht="14.25" customHeight="1">
      <c r="A11" s="128" t="s">
        <v>1059</v>
      </c>
      <c r="B11" s="104" t="s">
        <v>1011</v>
      </c>
      <c r="C11" s="105" t="s">
        <v>1067</v>
      </c>
      <c r="D11" s="109" t="s">
        <v>1054</v>
      </c>
      <c r="E11" s="105" t="s">
        <v>1061</v>
      </c>
      <c r="F11" s="107">
        <v>1</v>
      </c>
      <c r="G11" s="108">
        <v>1230.94</v>
      </c>
      <c r="H11" s="129">
        <f t="shared" si="0"/>
        <v>1230.94</v>
      </c>
    </row>
    <row r="12" spans="1:8" ht="14.25" customHeight="1">
      <c r="A12" s="128" t="s">
        <v>1060</v>
      </c>
      <c r="B12" s="104" t="s">
        <v>1011</v>
      </c>
      <c r="C12" s="105" t="s">
        <v>1066</v>
      </c>
      <c r="D12" s="110" t="s">
        <v>1065</v>
      </c>
      <c r="E12" s="105" t="s">
        <v>1061</v>
      </c>
      <c r="F12" s="107">
        <v>1</v>
      </c>
      <c r="G12" s="108">
        <v>1477.29</v>
      </c>
      <c r="H12" s="129">
        <f t="shared" si="0"/>
        <v>1477.29</v>
      </c>
    </row>
    <row r="13" spans="1:8" ht="14.25" customHeight="1">
      <c r="A13" s="128" t="s">
        <v>1071</v>
      </c>
      <c r="B13" s="104" t="s">
        <v>1011</v>
      </c>
      <c r="C13" s="105" t="s">
        <v>1068</v>
      </c>
      <c r="D13" s="110" t="s">
        <v>1069</v>
      </c>
      <c r="E13" s="105" t="s">
        <v>1061</v>
      </c>
      <c r="F13" s="107">
        <v>1</v>
      </c>
      <c r="G13" s="108">
        <v>965.45</v>
      </c>
      <c r="H13" s="129">
        <f t="shared" si="0"/>
        <v>965.45</v>
      </c>
    </row>
    <row r="14" spans="1:8" ht="14.25" customHeight="1">
      <c r="A14" s="128" t="s">
        <v>1072</v>
      </c>
      <c r="B14" s="104" t="s">
        <v>1011</v>
      </c>
      <c r="C14" s="105" t="s">
        <v>1073</v>
      </c>
      <c r="D14" s="110" t="s">
        <v>1074</v>
      </c>
      <c r="E14" s="105" t="s">
        <v>1061</v>
      </c>
      <c r="F14" s="107">
        <v>1</v>
      </c>
      <c r="G14" s="108">
        <v>1700.46</v>
      </c>
      <c r="H14" s="129">
        <f t="shared" si="0"/>
        <v>1700.46</v>
      </c>
    </row>
    <row r="15" spans="1:8" ht="26.25">
      <c r="A15" s="128" t="s">
        <v>1075</v>
      </c>
      <c r="B15" s="104" t="s">
        <v>1011</v>
      </c>
      <c r="C15" s="105" t="s">
        <v>1076</v>
      </c>
      <c r="D15" s="110" t="s">
        <v>1077</v>
      </c>
      <c r="E15" s="105" t="s">
        <v>891</v>
      </c>
      <c r="F15" s="107">
        <v>60</v>
      </c>
      <c r="G15" s="108">
        <v>113.01</v>
      </c>
      <c r="H15" s="129">
        <f t="shared" si="0"/>
        <v>6780.6</v>
      </c>
    </row>
    <row r="16" spans="1:8">
      <c r="A16" s="128" t="s">
        <v>1078</v>
      </c>
      <c r="B16" s="104" t="s">
        <v>1011</v>
      </c>
      <c r="C16" s="105" t="s">
        <v>1079</v>
      </c>
      <c r="D16" s="110" t="s">
        <v>1080</v>
      </c>
      <c r="E16" s="105" t="s">
        <v>891</v>
      </c>
      <c r="F16" s="107">
        <v>100</v>
      </c>
      <c r="G16" s="108">
        <v>33.72</v>
      </c>
      <c r="H16" s="129">
        <f t="shared" si="0"/>
        <v>3372</v>
      </c>
    </row>
    <row r="17" spans="1:8" ht="14.25" customHeight="1">
      <c r="A17" s="130"/>
      <c r="B17" s="111"/>
      <c r="C17" s="112"/>
      <c r="D17" s="113"/>
      <c r="E17" s="112"/>
      <c r="F17" s="114"/>
      <c r="G17" s="112" t="s">
        <v>29</v>
      </c>
      <c r="H17" s="131">
        <f>ROUND(SUM(H6:H15),2)</f>
        <v>27484.44</v>
      </c>
    </row>
    <row r="18" spans="1:8" ht="25.5">
      <c r="A18" s="128" t="s">
        <v>30</v>
      </c>
      <c r="B18" s="104" t="s">
        <v>559</v>
      </c>
      <c r="C18" s="105" t="s">
        <v>32</v>
      </c>
      <c r="D18" s="103" t="s">
        <v>33</v>
      </c>
      <c r="E18" s="105" t="s">
        <v>21</v>
      </c>
      <c r="F18" s="116">
        <v>0</v>
      </c>
      <c r="G18" s="108">
        <v>16.78</v>
      </c>
      <c r="H18" s="129">
        <f t="shared" ref="H18:H26" si="1">ROUND(IF(OR(F18="",G18=""),0,F18*G18),2)</f>
        <v>0</v>
      </c>
    </row>
    <row r="19" spans="1:8" ht="25.5">
      <c r="A19" s="128" t="s">
        <v>35</v>
      </c>
      <c r="B19" s="104" t="s">
        <v>559</v>
      </c>
      <c r="C19" s="105" t="s">
        <v>36</v>
      </c>
      <c r="D19" s="103" t="s">
        <v>37</v>
      </c>
      <c r="E19" s="105" t="s">
        <v>38</v>
      </c>
      <c r="F19" s="116">
        <v>0</v>
      </c>
      <c r="G19" s="108">
        <v>62.98</v>
      </c>
      <c r="H19" s="129">
        <f t="shared" si="1"/>
        <v>0</v>
      </c>
    </row>
    <row r="20" spans="1:8">
      <c r="A20" s="128" t="s">
        <v>40</v>
      </c>
      <c r="B20" s="104" t="s">
        <v>559</v>
      </c>
      <c r="C20" s="105" t="s">
        <v>41</v>
      </c>
      <c r="D20" s="103" t="s">
        <v>42</v>
      </c>
      <c r="E20" s="105" t="s">
        <v>21</v>
      </c>
      <c r="F20" s="116">
        <v>0</v>
      </c>
      <c r="G20" s="108">
        <v>25.97</v>
      </c>
      <c r="H20" s="129">
        <f t="shared" si="1"/>
        <v>0</v>
      </c>
    </row>
    <row r="21" spans="1:8" ht="25.5">
      <c r="A21" s="128" t="s">
        <v>43</v>
      </c>
      <c r="B21" s="104" t="s">
        <v>559</v>
      </c>
      <c r="C21" s="105" t="s">
        <v>44</v>
      </c>
      <c r="D21" s="103" t="s">
        <v>45</v>
      </c>
      <c r="E21" s="105" t="s">
        <v>38</v>
      </c>
      <c r="F21" s="116">
        <v>0</v>
      </c>
      <c r="G21" s="108">
        <v>220.39</v>
      </c>
      <c r="H21" s="129">
        <f t="shared" si="1"/>
        <v>0</v>
      </c>
    </row>
    <row r="22" spans="1:8" ht="25.5">
      <c r="A22" s="128" t="s">
        <v>47</v>
      </c>
      <c r="B22" s="104" t="s">
        <v>559</v>
      </c>
      <c r="C22" s="105" t="s">
        <v>44</v>
      </c>
      <c r="D22" s="103" t="s">
        <v>48</v>
      </c>
      <c r="E22" s="105" t="s">
        <v>38</v>
      </c>
      <c r="F22" s="116">
        <v>0</v>
      </c>
      <c r="G22" s="108">
        <v>220.39</v>
      </c>
      <c r="H22" s="129">
        <f t="shared" si="1"/>
        <v>0</v>
      </c>
    </row>
    <row r="23" spans="1:8">
      <c r="A23" s="128" t="s">
        <v>50</v>
      </c>
      <c r="B23" s="104" t="s">
        <v>559</v>
      </c>
      <c r="C23" s="105" t="s">
        <v>44</v>
      </c>
      <c r="D23" s="103" t="s">
        <v>51</v>
      </c>
      <c r="E23" s="105" t="s">
        <v>38</v>
      </c>
      <c r="F23" s="116">
        <v>0</v>
      </c>
      <c r="G23" s="108">
        <v>220.39</v>
      </c>
      <c r="H23" s="129">
        <f t="shared" si="1"/>
        <v>0</v>
      </c>
    </row>
    <row r="24" spans="1:8" ht="38.25">
      <c r="A24" s="128" t="s">
        <v>53</v>
      </c>
      <c r="B24" s="104" t="s">
        <v>54</v>
      </c>
      <c r="C24" s="105" t="s">
        <v>55</v>
      </c>
      <c r="D24" s="103" t="s">
        <v>56</v>
      </c>
      <c r="E24" s="105" t="s">
        <v>57</v>
      </c>
      <c r="F24" s="116">
        <v>0</v>
      </c>
      <c r="G24" s="108">
        <v>21.69</v>
      </c>
      <c r="H24" s="129">
        <f t="shared" si="1"/>
        <v>0</v>
      </c>
    </row>
    <row r="25" spans="1:8" ht="38.25">
      <c r="A25" s="128" t="s">
        <v>60</v>
      </c>
      <c r="B25" s="104" t="s">
        <v>61</v>
      </c>
      <c r="C25" s="105" t="s">
        <v>62</v>
      </c>
      <c r="D25" s="103" t="s">
        <v>63</v>
      </c>
      <c r="E25" s="105" t="s">
        <v>64</v>
      </c>
      <c r="F25" s="116">
        <v>0</v>
      </c>
      <c r="G25" s="108">
        <v>158.58000000000001</v>
      </c>
      <c r="H25" s="129">
        <f t="shared" si="1"/>
        <v>0</v>
      </c>
    </row>
    <row r="26" spans="1:8" ht="38.25">
      <c r="A26" s="128" t="s">
        <v>67</v>
      </c>
      <c r="B26" s="104" t="s">
        <v>1010</v>
      </c>
      <c r="C26" s="105" t="s">
        <v>69</v>
      </c>
      <c r="D26" s="103" t="s">
        <v>70</v>
      </c>
      <c r="E26" s="105" t="s">
        <v>71</v>
      </c>
      <c r="F26" s="116">
        <v>0</v>
      </c>
      <c r="G26" s="108">
        <v>27.63</v>
      </c>
      <c r="H26" s="129">
        <f t="shared" si="1"/>
        <v>0</v>
      </c>
    </row>
    <row r="27" spans="1:8" ht="14.25" customHeight="1">
      <c r="A27" s="132"/>
      <c r="B27" s="118"/>
      <c r="C27" s="119"/>
      <c r="D27" s="117"/>
      <c r="E27" s="119"/>
      <c r="F27" s="120"/>
      <c r="G27" s="112" t="s">
        <v>74</v>
      </c>
      <c r="H27" s="131">
        <f>ROUND(SUM(H18:H26),2)</f>
        <v>0</v>
      </c>
    </row>
    <row r="28" spans="1:8" ht="38.25">
      <c r="A28" s="128" t="s">
        <v>75</v>
      </c>
      <c r="B28" s="104" t="s">
        <v>54</v>
      </c>
      <c r="C28" s="105" t="s">
        <v>77</v>
      </c>
      <c r="D28" s="103" t="s">
        <v>78</v>
      </c>
      <c r="E28" s="105" t="s">
        <v>38</v>
      </c>
      <c r="F28" s="116">
        <v>0</v>
      </c>
      <c r="G28" s="108">
        <v>29.75</v>
      </c>
      <c r="H28" s="129">
        <f t="shared" ref="H28:H30" si="2">ROUND(IF(OR(F28="",G28=""),0,F28*G28),2)</f>
        <v>0</v>
      </c>
    </row>
    <row r="29" spans="1:8" ht="51">
      <c r="A29" s="128" t="s">
        <v>80</v>
      </c>
      <c r="B29" s="104" t="s">
        <v>559</v>
      </c>
      <c r="C29" s="105" t="s">
        <v>81</v>
      </c>
      <c r="D29" s="103" t="s">
        <v>82</v>
      </c>
      <c r="E29" s="105" t="s">
        <v>38</v>
      </c>
      <c r="F29" s="121">
        <v>20</v>
      </c>
      <c r="G29" s="108">
        <v>200.93</v>
      </c>
      <c r="H29" s="129">
        <f t="shared" si="2"/>
        <v>4018.6</v>
      </c>
    </row>
    <row r="30" spans="1:8" ht="25.5">
      <c r="A30" s="128" t="s">
        <v>84</v>
      </c>
      <c r="B30" s="104" t="s">
        <v>559</v>
      </c>
      <c r="C30" s="105" t="s">
        <v>85</v>
      </c>
      <c r="D30" s="103" t="s">
        <v>86</v>
      </c>
      <c r="E30" s="105" t="s">
        <v>21</v>
      </c>
      <c r="F30" s="116">
        <v>0</v>
      </c>
      <c r="G30" s="108">
        <v>2.97</v>
      </c>
      <c r="H30" s="129">
        <f t="shared" si="2"/>
        <v>0</v>
      </c>
    </row>
    <row r="31" spans="1:8" ht="14.25" customHeight="1">
      <c r="A31" s="132"/>
      <c r="B31" s="118"/>
      <c r="C31" s="119"/>
      <c r="D31" s="117"/>
      <c r="E31" s="119"/>
      <c r="F31" s="120"/>
      <c r="G31" s="112" t="s">
        <v>88</v>
      </c>
      <c r="H31" s="131">
        <f>ROUND(SUM(H28:H30),2)</f>
        <v>4018.6</v>
      </c>
    </row>
    <row r="32" spans="1:8" ht="25.5">
      <c r="A32" s="128" t="s">
        <v>89</v>
      </c>
      <c r="B32" s="104" t="s">
        <v>559</v>
      </c>
      <c r="C32" s="105" t="s">
        <v>91</v>
      </c>
      <c r="D32" s="103" t="s">
        <v>92</v>
      </c>
      <c r="E32" s="105" t="s">
        <v>38</v>
      </c>
      <c r="F32" s="121">
        <v>9.6000000000000014</v>
      </c>
      <c r="G32" s="108">
        <v>93.27</v>
      </c>
      <c r="H32" s="129">
        <f t="shared" ref="H32:H36" si="3">ROUND(IF(OR(F32="",G32=""),0,F32*G32),2)</f>
        <v>895.39</v>
      </c>
    </row>
    <row r="33" spans="1:8" ht="25.5">
      <c r="A33" s="128" t="s">
        <v>94</v>
      </c>
      <c r="B33" s="104" t="s">
        <v>559</v>
      </c>
      <c r="C33" s="105" t="s">
        <v>95</v>
      </c>
      <c r="D33" s="103" t="s">
        <v>96</v>
      </c>
      <c r="E33" s="105" t="s">
        <v>71</v>
      </c>
      <c r="F33" s="121">
        <v>60</v>
      </c>
      <c r="G33" s="108">
        <v>56.91</v>
      </c>
      <c r="H33" s="129">
        <f t="shared" si="3"/>
        <v>3414.6</v>
      </c>
    </row>
    <row r="34" spans="1:8" ht="25.5">
      <c r="A34" s="128" t="s">
        <v>98</v>
      </c>
      <c r="B34" s="104" t="s">
        <v>559</v>
      </c>
      <c r="C34" s="105" t="s">
        <v>99</v>
      </c>
      <c r="D34" s="103" t="s">
        <v>100</v>
      </c>
      <c r="E34" s="105" t="s">
        <v>38</v>
      </c>
      <c r="F34" s="121">
        <v>9.6000000000000014</v>
      </c>
      <c r="G34" s="108">
        <v>29.94</v>
      </c>
      <c r="H34" s="129">
        <f t="shared" si="3"/>
        <v>287.42</v>
      </c>
    </row>
    <row r="35" spans="1:8" ht="38.25">
      <c r="A35" s="128" t="s">
        <v>102</v>
      </c>
      <c r="B35" s="104" t="s">
        <v>559</v>
      </c>
      <c r="C35" s="105" t="s">
        <v>103</v>
      </c>
      <c r="D35" s="103" t="s">
        <v>104</v>
      </c>
      <c r="E35" s="105" t="s">
        <v>64</v>
      </c>
      <c r="F35" s="121">
        <v>4</v>
      </c>
      <c r="G35" s="108">
        <v>267.77</v>
      </c>
      <c r="H35" s="129">
        <f t="shared" si="3"/>
        <v>1071.08</v>
      </c>
    </row>
    <row r="36" spans="1:8" ht="38.25">
      <c r="A36" s="128" t="s">
        <v>106</v>
      </c>
      <c r="B36" s="104" t="s">
        <v>559</v>
      </c>
      <c r="C36" s="105" t="s">
        <v>107</v>
      </c>
      <c r="D36" s="103" t="s">
        <v>108</v>
      </c>
      <c r="E36" s="105" t="s">
        <v>64</v>
      </c>
      <c r="F36" s="121">
        <v>1</v>
      </c>
      <c r="G36" s="108">
        <v>803.15</v>
      </c>
      <c r="H36" s="129">
        <f t="shared" si="3"/>
        <v>803.15</v>
      </c>
    </row>
    <row r="37" spans="1:8" ht="14.25" customHeight="1">
      <c r="A37" s="132"/>
      <c r="B37" s="118"/>
      <c r="C37" s="119"/>
      <c r="D37" s="117"/>
      <c r="E37" s="119"/>
      <c r="F37" s="120"/>
      <c r="G37" s="112" t="s">
        <v>110</v>
      </c>
      <c r="H37" s="131">
        <f>ROUND(SUM(H32:H36),2)</f>
        <v>6471.64</v>
      </c>
    </row>
    <row r="38" spans="1:8" ht="25.5">
      <c r="A38" s="128" t="s">
        <v>111</v>
      </c>
      <c r="B38" s="104" t="s">
        <v>559</v>
      </c>
      <c r="C38" s="105" t="s">
        <v>113</v>
      </c>
      <c r="D38" s="103" t="s">
        <v>114</v>
      </c>
      <c r="E38" s="105" t="s">
        <v>38</v>
      </c>
      <c r="F38" s="121">
        <v>35</v>
      </c>
      <c r="G38" s="108">
        <v>114.67</v>
      </c>
      <c r="H38" s="129">
        <f t="shared" ref="H38:H47" si="4">ROUND(IF(OR(F38="",G38=""),0,F38*G38),2)</f>
        <v>4013.45</v>
      </c>
    </row>
    <row r="39" spans="1:8" ht="25.5">
      <c r="A39" s="128" t="s">
        <v>116</v>
      </c>
      <c r="B39" s="104" t="s">
        <v>559</v>
      </c>
      <c r="C39" s="105" t="s">
        <v>117</v>
      </c>
      <c r="D39" s="103" t="s">
        <v>118</v>
      </c>
      <c r="E39" s="105" t="s">
        <v>21</v>
      </c>
      <c r="F39" s="121">
        <v>30</v>
      </c>
      <c r="G39" s="108">
        <v>70.790000000000006</v>
      </c>
      <c r="H39" s="129">
        <f t="shared" si="4"/>
        <v>2123.6999999999998</v>
      </c>
    </row>
    <row r="40" spans="1:8" ht="25.5">
      <c r="A40" s="128" t="s">
        <v>120</v>
      </c>
      <c r="B40" s="104" t="s">
        <v>559</v>
      </c>
      <c r="C40" s="105" t="s">
        <v>121</v>
      </c>
      <c r="D40" s="103" t="s">
        <v>122</v>
      </c>
      <c r="E40" s="105" t="s">
        <v>123</v>
      </c>
      <c r="F40" s="121">
        <v>480</v>
      </c>
      <c r="G40" s="108">
        <v>10.15</v>
      </c>
      <c r="H40" s="129">
        <f t="shared" si="4"/>
        <v>4872</v>
      </c>
    </row>
    <row r="41" spans="1:8" ht="38.25">
      <c r="A41" s="128" t="s">
        <v>125</v>
      </c>
      <c r="B41" s="104" t="s">
        <v>1011</v>
      </c>
      <c r="C41" s="105" t="s">
        <v>127</v>
      </c>
      <c r="D41" s="103" t="s">
        <v>128</v>
      </c>
      <c r="E41" s="105" t="s">
        <v>38</v>
      </c>
      <c r="F41" s="121">
        <v>6</v>
      </c>
      <c r="G41" s="108">
        <v>698.35</v>
      </c>
      <c r="H41" s="129">
        <f t="shared" si="4"/>
        <v>4190.1000000000004</v>
      </c>
    </row>
    <row r="42" spans="1:8" ht="38.25">
      <c r="A42" s="128" t="s">
        <v>131</v>
      </c>
      <c r="B42" s="104" t="s">
        <v>559</v>
      </c>
      <c r="C42" s="105" t="s">
        <v>132</v>
      </c>
      <c r="D42" s="103" t="s">
        <v>133</v>
      </c>
      <c r="E42" s="105" t="s">
        <v>21</v>
      </c>
      <c r="F42" s="121">
        <v>80</v>
      </c>
      <c r="G42" s="108">
        <v>53.19</v>
      </c>
      <c r="H42" s="129">
        <f t="shared" si="4"/>
        <v>4255.2</v>
      </c>
    </row>
    <row r="43" spans="1:8" ht="25.5">
      <c r="A43" s="128" t="s">
        <v>135</v>
      </c>
      <c r="B43" s="104" t="s">
        <v>559</v>
      </c>
      <c r="C43" s="105" t="s">
        <v>136</v>
      </c>
      <c r="D43" s="103" t="s">
        <v>137</v>
      </c>
      <c r="E43" s="105" t="s">
        <v>123</v>
      </c>
      <c r="F43" s="121">
        <v>1440</v>
      </c>
      <c r="G43" s="108">
        <v>8.42</v>
      </c>
      <c r="H43" s="129">
        <f t="shared" si="4"/>
        <v>12124.8</v>
      </c>
    </row>
    <row r="44" spans="1:8" ht="25.5">
      <c r="A44" s="128" t="s">
        <v>139</v>
      </c>
      <c r="B44" s="104" t="s">
        <v>1011</v>
      </c>
      <c r="C44" s="105" t="s">
        <v>140</v>
      </c>
      <c r="D44" s="103" t="s">
        <v>141</v>
      </c>
      <c r="E44" s="105" t="s">
        <v>38</v>
      </c>
      <c r="F44" s="121">
        <v>10</v>
      </c>
      <c r="G44" s="108">
        <v>702.83</v>
      </c>
      <c r="H44" s="129">
        <f t="shared" si="4"/>
        <v>7028.3</v>
      </c>
    </row>
    <row r="45" spans="1:8" ht="38.25">
      <c r="A45" s="128" t="s">
        <v>143</v>
      </c>
      <c r="B45" s="104" t="s">
        <v>559</v>
      </c>
      <c r="C45" s="105" t="s">
        <v>144</v>
      </c>
      <c r="D45" s="103" t="s">
        <v>145</v>
      </c>
      <c r="E45" s="105" t="s">
        <v>71</v>
      </c>
      <c r="F45" s="121">
        <v>25</v>
      </c>
      <c r="G45" s="108">
        <v>115.44</v>
      </c>
      <c r="H45" s="129">
        <f t="shared" si="4"/>
        <v>2886</v>
      </c>
    </row>
    <row r="46" spans="1:8">
      <c r="A46" s="128" t="s">
        <v>147</v>
      </c>
      <c r="B46" s="104" t="s">
        <v>559</v>
      </c>
      <c r="C46" s="105" t="s">
        <v>148</v>
      </c>
      <c r="D46" s="103" t="s">
        <v>149</v>
      </c>
      <c r="E46" s="105" t="s">
        <v>21</v>
      </c>
      <c r="F46" s="121">
        <v>50</v>
      </c>
      <c r="G46" s="108">
        <v>43.18</v>
      </c>
      <c r="H46" s="129">
        <f t="shared" si="4"/>
        <v>2159</v>
      </c>
    </row>
    <row r="47" spans="1:8" ht="25.5">
      <c r="A47" s="128" t="s">
        <v>151</v>
      </c>
      <c r="B47" s="104" t="s">
        <v>559</v>
      </c>
      <c r="C47" s="105" t="s">
        <v>99</v>
      </c>
      <c r="D47" s="103" t="s">
        <v>100</v>
      </c>
      <c r="E47" s="105" t="s">
        <v>38</v>
      </c>
      <c r="F47" s="121">
        <v>50</v>
      </c>
      <c r="G47" s="108">
        <v>29.94</v>
      </c>
      <c r="H47" s="129">
        <f t="shared" si="4"/>
        <v>1497</v>
      </c>
    </row>
    <row r="48" spans="1:8" ht="14.25" customHeight="1">
      <c r="A48" s="132"/>
      <c r="B48" s="118"/>
      <c r="C48" s="119"/>
      <c r="D48" s="117"/>
      <c r="E48" s="119"/>
      <c r="F48" s="120"/>
      <c r="G48" s="112" t="s">
        <v>153</v>
      </c>
      <c r="H48" s="131">
        <f>ROUND(SUM(H38:H47),2)</f>
        <v>45149.55</v>
      </c>
    </row>
    <row r="49" spans="1:8" ht="25.5">
      <c r="A49" s="128" t="s">
        <v>154</v>
      </c>
      <c r="B49" s="104" t="s">
        <v>559</v>
      </c>
      <c r="C49" s="105" t="s">
        <v>156</v>
      </c>
      <c r="D49" s="103" t="s">
        <v>157</v>
      </c>
      <c r="E49" s="105" t="s">
        <v>38</v>
      </c>
      <c r="F49" s="121">
        <v>123.5</v>
      </c>
      <c r="G49" s="108">
        <v>224.46</v>
      </c>
      <c r="H49" s="129">
        <f t="shared" ref="H49:H57" si="5">ROUND(IF(OR(F49="",G49=""),0,F49*G49),2)</f>
        <v>27720.81</v>
      </c>
    </row>
    <row r="50" spans="1:8" ht="38.25">
      <c r="A50" s="128" t="s">
        <v>159</v>
      </c>
      <c r="B50" s="104" t="s">
        <v>559</v>
      </c>
      <c r="C50" s="105" t="s">
        <v>160</v>
      </c>
      <c r="D50" s="103" t="s">
        <v>161</v>
      </c>
      <c r="E50" s="105" t="s">
        <v>21</v>
      </c>
      <c r="F50" s="121">
        <v>235</v>
      </c>
      <c r="G50" s="108">
        <v>117.83</v>
      </c>
      <c r="H50" s="129">
        <f t="shared" si="5"/>
        <v>27690.05</v>
      </c>
    </row>
    <row r="51" spans="1:8" ht="25.5">
      <c r="A51" s="128" t="s">
        <v>163</v>
      </c>
      <c r="B51" s="104" t="s">
        <v>559</v>
      </c>
      <c r="C51" s="105" t="s">
        <v>164</v>
      </c>
      <c r="D51" s="103" t="s">
        <v>165</v>
      </c>
      <c r="E51" s="105" t="s">
        <v>71</v>
      </c>
      <c r="F51" s="121">
        <v>100</v>
      </c>
      <c r="G51" s="108">
        <v>67.84</v>
      </c>
      <c r="H51" s="129">
        <f t="shared" si="5"/>
        <v>6784</v>
      </c>
    </row>
    <row r="52" spans="1:8" ht="38.25">
      <c r="A52" s="128" t="s">
        <v>167</v>
      </c>
      <c r="B52" s="104" t="s">
        <v>559</v>
      </c>
      <c r="C52" s="105" t="s">
        <v>168</v>
      </c>
      <c r="D52" s="103" t="s">
        <v>169</v>
      </c>
      <c r="E52" s="105" t="s">
        <v>38</v>
      </c>
      <c r="F52" s="121">
        <v>15</v>
      </c>
      <c r="G52" s="108">
        <v>12.89</v>
      </c>
      <c r="H52" s="129">
        <f t="shared" si="5"/>
        <v>193.35</v>
      </c>
    </row>
    <row r="53" spans="1:8">
      <c r="A53" s="128" t="s">
        <v>171</v>
      </c>
      <c r="B53" s="104" t="s">
        <v>559</v>
      </c>
      <c r="C53" s="105" t="s">
        <v>172</v>
      </c>
      <c r="D53" s="103" t="s">
        <v>173</v>
      </c>
      <c r="E53" s="105" t="s">
        <v>21</v>
      </c>
      <c r="F53" s="121">
        <v>100</v>
      </c>
      <c r="G53" s="108">
        <v>4.0199999999999996</v>
      </c>
      <c r="H53" s="129">
        <f t="shared" si="5"/>
        <v>402</v>
      </c>
    </row>
    <row r="54" spans="1:8" ht="14.25" customHeight="1">
      <c r="A54" s="128" t="s">
        <v>175</v>
      </c>
      <c r="B54" s="104" t="s">
        <v>559</v>
      </c>
      <c r="C54" s="105" t="s">
        <v>176</v>
      </c>
      <c r="D54" s="103" t="s">
        <v>177</v>
      </c>
      <c r="E54" s="105" t="s">
        <v>21</v>
      </c>
      <c r="F54" s="121">
        <v>100</v>
      </c>
      <c r="G54" s="108">
        <v>14.54</v>
      </c>
      <c r="H54" s="129">
        <f t="shared" si="5"/>
        <v>1454</v>
      </c>
    </row>
    <row r="55" spans="1:8" ht="25.5">
      <c r="A55" s="128" t="s">
        <v>179</v>
      </c>
      <c r="B55" s="104" t="s">
        <v>559</v>
      </c>
      <c r="C55" s="105" t="s">
        <v>180</v>
      </c>
      <c r="D55" s="103" t="s">
        <v>181</v>
      </c>
      <c r="E55" s="105" t="s">
        <v>21</v>
      </c>
      <c r="F55" s="121">
        <v>60</v>
      </c>
      <c r="G55" s="108">
        <v>163.30000000000001</v>
      </c>
      <c r="H55" s="129">
        <f t="shared" si="5"/>
        <v>9798</v>
      </c>
    </row>
    <row r="56" spans="1:8" ht="38.25">
      <c r="A56" s="128" t="s">
        <v>183</v>
      </c>
      <c r="B56" s="104" t="s">
        <v>559</v>
      </c>
      <c r="C56" s="105" t="s">
        <v>184</v>
      </c>
      <c r="D56" s="103" t="s">
        <v>185</v>
      </c>
      <c r="E56" s="105" t="s">
        <v>21</v>
      </c>
      <c r="F56" s="121">
        <v>80</v>
      </c>
      <c r="G56" s="108">
        <v>134.33000000000001</v>
      </c>
      <c r="H56" s="129">
        <f t="shared" si="5"/>
        <v>10746.4</v>
      </c>
    </row>
    <row r="57" spans="1:8" ht="14.25" customHeight="1">
      <c r="A57" s="128" t="s">
        <v>1014</v>
      </c>
      <c r="B57" s="104" t="s">
        <v>559</v>
      </c>
      <c r="C57" s="105">
        <v>92398</v>
      </c>
      <c r="D57" s="106" t="s">
        <v>1015</v>
      </c>
      <c r="E57" s="105" t="s">
        <v>21</v>
      </c>
      <c r="F57" s="121">
        <v>1000</v>
      </c>
      <c r="G57" s="108">
        <v>95.06</v>
      </c>
      <c r="H57" s="129">
        <f t="shared" si="5"/>
        <v>95060</v>
      </c>
    </row>
    <row r="58" spans="1:8" ht="14.25" customHeight="1">
      <c r="A58" s="132"/>
      <c r="B58" s="118"/>
      <c r="C58" s="119"/>
      <c r="D58" s="117"/>
      <c r="E58" s="119"/>
      <c r="F58" s="120"/>
      <c r="G58" s="112" t="s">
        <v>187</v>
      </c>
      <c r="H58" s="131">
        <f>ROUND(SUM(H49:H57),2)</f>
        <v>179848.61</v>
      </c>
    </row>
    <row r="59" spans="1:8" ht="25.5">
      <c r="A59" s="128" t="s">
        <v>188</v>
      </c>
      <c r="B59" s="104" t="s">
        <v>559</v>
      </c>
      <c r="C59" s="105" t="s">
        <v>190</v>
      </c>
      <c r="D59" s="103" t="s">
        <v>191</v>
      </c>
      <c r="E59" s="105" t="s">
        <v>71</v>
      </c>
      <c r="F59" s="121">
        <v>48</v>
      </c>
      <c r="G59" s="108">
        <v>65.760000000000005</v>
      </c>
      <c r="H59" s="129">
        <f t="shared" ref="H59:H102" si="6">ROUND(IF(OR(F59="",G59=""),0,F59*G59),2)</f>
        <v>3156.48</v>
      </c>
    </row>
    <row r="60" spans="1:8" ht="25.5">
      <c r="A60" s="128" t="s">
        <v>193</v>
      </c>
      <c r="B60" s="104" t="s">
        <v>559</v>
      </c>
      <c r="C60" s="105" t="s">
        <v>194</v>
      </c>
      <c r="D60" s="103" t="s">
        <v>195</v>
      </c>
      <c r="E60" s="105" t="s">
        <v>38</v>
      </c>
      <c r="F60" s="121">
        <v>1.5</v>
      </c>
      <c r="G60" s="108">
        <v>104.3</v>
      </c>
      <c r="H60" s="129">
        <f t="shared" si="6"/>
        <v>156.44999999999999</v>
      </c>
    </row>
    <row r="61" spans="1:8" ht="25.5">
      <c r="A61" s="128" t="s">
        <v>197</v>
      </c>
      <c r="B61" s="104" t="s">
        <v>559</v>
      </c>
      <c r="C61" s="105" t="s">
        <v>198</v>
      </c>
      <c r="D61" s="103" t="s">
        <v>199</v>
      </c>
      <c r="E61" s="105" t="s">
        <v>21</v>
      </c>
      <c r="F61" s="121">
        <v>7.68</v>
      </c>
      <c r="G61" s="108">
        <v>158.41</v>
      </c>
      <c r="H61" s="129">
        <f t="shared" si="6"/>
        <v>1216.5899999999999</v>
      </c>
    </row>
    <row r="62" spans="1:8" ht="25.5">
      <c r="A62" s="128" t="s">
        <v>201</v>
      </c>
      <c r="B62" s="104" t="s">
        <v>559</v>
      </c>
      <c r="C62" s="105" t="s">
        <v>121</v>
      </c>
      <c r="D62" s="103" t="s">
        <v>202</v>
      </c>
      <c r="E62" s="105" t="s">
        <v>123</v>
      </c>
      <c r="F62" s="121">
        <v>100</v>
      </c>
      <c r="G62" s="108">
        <v>10.15</v>
      </c>
      <c r="H62" s="129">
        <f t="shared" si="6"/>
        <v>1015</v>
      </c>
    </row>
    <row r="63" spans="1:8" ht="38.25">
      <c r="A63" s="128" t="s">
        <v>204</v>
      </c>
      <c r="B63" s="104" t="s">
        <v>559</v>
      </c>
      <c r="C63" s="105" t="s">
        <v>205</v>
      </c>
      <c r="D63" s="103" t="s">
        <v>206</v>
      </c>
      <c r="E63" s="105" t="s">
        <v>38</v>
      </c>
      <c r="F63" s="121">
        <v>0.8</v>
      </c>
      <c r="G63" s="108">
        <v>831.12</v>
      </c>
      <c r="H63" s="129">
        <f t="shared" si="6"/>
        <v>664.9</v>
      </c>
    </row>
    <row r="64" spans="1:8" ht="25.5">
      <c r="A64" s="128" t="s">
        <v>208</v>
      </c>
      <c r="B64" s="104" t="s">
        <v>559</v>
      </c>
      <c r="C64" s="105" t="s">
        <v>113</v>
      </c>
      <c r="D64" s="103" t="s">
        <v>114</v>
      </c>
      <c r="E64" s="105" t="s">
        <v>38</v>
      </c>
      <c r="F64" s="121">
        <v>11.2</v>
      </c>
      <c r="G64" s="108">
        <v>114.67</v>
      </c>
      <c r="H64" s="129">
        <f t="shared" si="6"/>
        <v>1284.3</v>
      </c>
    </row>
    <row r="65" spans="1:8" ht="25.5">
      <c r="A65" s="128" t="s">
        <v>210</v>
      </c>
      <c r="B65" s="104" t="s">
        <v>559</v>
      </c>
      <c r="C65" s="105" t="s">
        <v>117</v>
      </c>
      <c r="D65" s="103" t="s">
        <v>211</v>
      </c>
      <c r="E65" s="105" t="s">
        <v>21</v>
      </c>
      <c r="F65" s="121">
        <v>42</v>
      </c>
      <c r="G65" s="108">
        <v>70.790000000000006</v>
      </c>
      <c r="H65" s="129">
        <f t="shared" si="6"/>
        <v>2973.18</v>
      </c>
    </row>
    <row r="66" spans="1:8" ht="25.5">
      <c r="A66" s="128" t="s">
        <v>213</v>
      </c>
      <c r="B66" s="104" t="s">
        <v>559</v>
      </c>
      <c r="C66" s="105" t="s">
        <v>121</v>
      </c>
      <c r="D66" s="103" t="s">
        <v>214</v>
      </c>
      <c r="E66" s="105" t="s">
        <v>123</v>
      </c>
      <c r="F66" s="121">
        <v>300</v>
      </c>
      <c r="G66" s="108">
        <v>10.15</v>
      </c>
      <c r="H66" s="129">
        <f t="shared" si="6"/>
        <v>3045</v>
      </c>
    </row>
    <row r="67" spans="1:8" ht="25.5">
      <c r="A67" s="128" t="s">
        <v>216</v>
      </c>
      <c r="B67" s="104" t="s">
        <v>559</v>
      </c>
      <c r="C67" s="105" t="s">
        <v>205</v>
      </c>
      <c r="D67" s="103" t="s">
        <v>217</v>
      </c>
      <c r="E67" s="105" t="s">
        <v>38</v>
      </c>
      <c r="F67" s="121">
        <v>3.15</v>
      </c>
      <c r="G67" s="108">
        <v>831.12</v>
      </c>
      <c r="H67" s="129">
        <f t="shared" si="6"/>
        <v>2618.0300000000002</v>
      </c>
    </row>
    <row r="68" spans="1:8" ht="38.25">
      <c r="A68" s="128" t="s">
        <v>219</v>
      </c>
      <c r="B68" s="104" t="s">
        <v>559</v>
      </c>
      <c r="C68" s="105" t="s">
        <v>132</v>
      </c>
      <c r="D68" s="103" t="s">
        <v>220</v>
      </c>
      <c r="E68" s="105" t="s">
        <v>21</v>
      </c>
      <c r="F68" s="121">
        <v>80</v>
      </c>
      <c r="G68" s="108">
        <v>53.19</v>
      </c>
      <c r="H68" s="129">
        <f t="shared" si="6"/>
        <v>4255.2</v>
      </c>
    </row>
    <row r="69" spans="1:8" ht="25.5">
      <c r="A69" s="128" t="s">
        <v>222</v>
      </c>
      <c r="B69" s="104" t="s">
        <v>559</v>
      </c>
      <c r="C69" s="105" t="s">
        <v>136</v>
      </c>
      <c r="D69" s="103" t="s">
        <v>137</v>
      </c>
      <c r="E69" s="105" t="s">
        <v>123</v>
      </c>
      <c r="F69" s="121">
        <v>900</v>
      </c>
      <c r="G69" s="108">
        <v>8.42</v>
      </c>
      <c r="H69" s="129">
        <f t="shared" si="6"/>
        <v>7578</v>
      </c>
    </row>
    <row r="70" spans="1:8" ht="25.5">
      <c r="A70" s="128" t="s">
        <v>224</v>
      </c>
      <c r="B70" s="104" t="s">
        <v>559</v>
      </c>
      <c r="C70" s="105" t="s">
        <v>225</v>
      </c>
      <c r="D70" s="103" t="s">
        <v>226</v>
      </c>
      <c r="E70" s="105" t="s">
        <v>38</v>
      </c>
      <c r="F70" s="121">
        <v>3</v>
      </c>
      <c r="G70" s="108">
        <v>684.8</v>
      </c>
      <c r="H70" s="129">
        <f t="shared" si="6"/>
        <v>2054.4</v>
      </c>
    </row>
    <row r="71" spans="1:8" ht="38.25">
      <c r="A71" s="128" t="s">
        <v>228</v>
      </c>
      <c r="B71" s="104" t="s">
        <v>559</v>
      </c>
      <c r="C71" s="105" t="s">
        <v>229</v>
      </c>
      <c r="D71" s="103" t="s">
        <v>230</v>
      </c>
      <c r="E71" s="105" t="s">
        <v>38</v>
      </c>
      <c r="F71" s="121">
        <v>3</v>
      </c>
      <c r="G71" s="108">
        <v>708.54</v>
      </c>
      <c r="H71" s="129">
        <f t="shared" si="6"/>
        <v>2125.62</v>
      </c>
    </row>
    <row r="72" spans="1:8" ht="25.5">
      <c r="A72" s="128" t="s">
        <v>232</v>
      </c>
      <c r="B72" s="104" t="s">
        <v>559</v>
      </c>
      <c r="C72" s="105" t="s">
        <v>233</v>
      </c>
      <c r="D72" s="103" t="s">
        <v>234</v>
      </c>
      <c r="E72" s="105" t="s">
        <v>21</v>
      </c>
      <c r="F72" s="121">
        <v>220</v>
      </c>
      <c r="G72" s="108">
        <v>106.91</v>
      </c>
      <c r="H72" s="129">
        <f t="shared" si="6"/>
        <v>23520.2</v>
      </c>
    </row>
    <row r="73" spans="1:8" ht="25.5">
      <c r="A73" s="128" t="s">
        <v>236</v>
      </c>
      <c r="B73" s="104" t="s">
        <v>559</v>
      </c>
      <c r="C73" s="105" t="s">
        <v>237</v>
      </c>
      <c r="D73" s="103" t="s">
        <v>238</v>
      </c>
      <c r="E73" s="105" t="s">
        <v>21</v>
      </c>
      <c r="F73" s="121">
        <v>110</v>
      </c>
      <c r="G73" s="108">
        <v>265.44</v>
      </c>
      <c r="H73" s="129">
        <f t="shared" si="6"/>
        <v>29198.400000000001</v>
      </c>
    </row>
    <row r="74" spans="1:8" ht="25.5">
      <c r="A74" s="128" t="s">
        <v>240</v>
      </c>
      <c r="B74" s="104" t="s">
        <v>559</v>
      </c>
      <c r="C74" s="105" t="s">
        <v>241</v>
      </c>
      <c r="D74" s="103" t="s">
        <v>242</v>
      </c>
      <c r="E74" s="105" t="s">
        <v>21</v>
      </c>
      <c r="F74" s="121">
        <v>160</v>
      </c>
      <c r="G74" s="108">
        <v>103.03</v>
      </c>
      <c r="H74" s="129">
        <f t="shared" si="6"/>
        <v>16484.8</v>
      </c>
    </row>
    <row r="75" spans="1:8" ht="25.5">
      <c r="A75" s="128" t="s">
        <v>244</v>
      </c>
      <c r="B75" s="104" t="s">
        <v>559</v>
      </c>
      <c r="C75" s="105" t="s">
        <v>245</v>
      </c>
      <c r="D75" s="103" t="s">
        <v>246</v>
      </c>
      <c r="E75" s="105" t="s">
        <v>21</v>
      </c>
      <c r="F75" s="121">
        <v>109</v>
      </c>
      <c r="G75" s="108">
        <v>148.25</v>
      </c>
      <c r="H75" s="129">
        <f t="shared" si="6"/>
        <v>16159.25</v>
      </c>
    </row>
    <row r="76" spans="1:8" ht="25.5">
      <c r="A76" s="128" t="s">
        <v>248</v>
      </c>
      <c r="B76" s="104" t="s">
        <v>559</v>
      </c>
      <c r="C76" s="105" t="s">
        <v>249</v>
      </c>
      <c r="D76" s="103" t="s">
        <v>250</v>
      </c>
      <c r="E76" s="105" t="s">
        <v>21</v>
      </c>
      <c r="F76" s="121">
        <v>30</v>
      </c>
      <c r="G76" s="108">
        <v>768.61</v>
      </c>
      <c r="H76" s="129">
        <f t="shared" si="6"/>
        <v>23058.3</v>
      </c>
    </row>
    <row r="77" spans="1:8" ht="25.5">
      <c r="A77" s="128" t="s">
        <v>252</v>
      </c>
      <c r="B77" s="104" t="s">
        <v>253</v>
      </c>
      <c r="C77" s="105" t="s">
        <v>254</v>
      </c>
      <c r="D77" s="103" t="s">
        <v>255</v>
      </c>
      <c r="E77" s="105" t="s">
        <v>64</v>
      </c>
      <c r="F77" s="121">
        <v>12</v>
      </c>
      <c r="G77" s="108">
        <v>795.7</v>
      </c>
      <c r="H77" s="129">
        <f t="shared" si="6"/>
        <v>9548.4</v>
      </c>
    </row>
    <row r="78" spans="1:8" ht="25.5">
      <c r="A78" s="128" t="s">
        <v>258</v>
      </c>
      <c r="B78" s="104" t="s">
        <v>559</v>
      </c>
      <c r="C78" s="105" t="s">
        <v>259</v>
      </c>
      <c r="D78" s="103" t="s">
        <v>260</v>
      </c>
      <c r="E78" s="105" t="s">
        <v>64</v>
      </c>
      <c r="F78" s="121">
        <v>2</v>
      </c>
      <c r="G78" s="108">
        <v>1294.92</v>
      </c>
      <c r="H78" s="129">
        <f t="shared" si="6"/>
        <v>2589.84</v>
      </c>
    </row>
    <row r="79" spans="1:8" ht="25.5">
      <c r="A79" s="128" t="s">
        <v>262</v>
      </c>
      <c r="B79" s="104" t="s">
        <v>559</v>
      </c>
      <c r="C79" s="105" t="s">
        <v>263</v>
      </c>
      <c r="D79" s="103" t="s">
        <v>264</v>
      </c>
      <c r="E79" s="105" t="s">
        <v>71</v>
      </c>
      <c r="F79" s="121">
        <v>80</v>
      </c>
      <c r="G79" s="108">
        <v>26.86</v>
      </c>
      <c r="H79" s="129">
        <f t="shared" si="6"/>
        <v>2148.8000000000002</v>
      </c>
    </row>
    <row r="80" spans="1:8" ht="25.5">
      <c r="A80" s="128" t="s">
        <v>266</v>
      </c>
      <c r="B80" s="104" t="s">
        <v>559</v>
      </c>
      <c r="C80" s="105" t="s">
        <v>267</v>
      </c>
      <c r="D80" s="103" t="s">
        <v>268</v>
      </c>
      <c r="E80" s="105" t="s">
        <v>71</v>
      </c>
      <c r="F80" s="121">
        <v>25</v>
      </c>
      <c r="G80" s="108">
        <v>30.11</v>
      </c>
      <c r="H80" s="129">
        <f t="shared" si="6"/>
        <v>752.75</v>
      </c>
    </row>
    <row r="81" spans="1:8" ht="25.5">
      <c r="A81" s="128" t="s">
        <v>270</v>
      </c>
      <c r="B81" s="104" t="s">
        <v>559</v>
      </c>
      <c r="C81" s="105" t="s">
        <v>271</v>
      </c>
      <c r="D81" s="103" t="s">
        <v>272</v>
      </c>
      <c r="E81" s="105" t="s">
        <v>71</v>
      </c>
      <c r="F81" s="121">
        <v>50</v>
      </c>
      <c r="G81" s="108">
        <v>31.35</v>
      </c>
      <c r="H81" s="129">
        <f t="shared" si="6"/>
        <v>1567.5</v>
      </c>
    </row>
    <row r="82" spans="1:8" ht="25.5">
      <c r="A82" s="128" t="s">
        <v>274</v>
      </c>
      <c r="B82" s="104" t="s">
        <v>559</v>
      </c>
      <c r="C82" s="105" t="s">
        <v>275</v>
      </c>
      <c r="D82" s="103" t="s">
        <v>276</v>
      </c>
      <c r="E82" s="105" t="s">
        <v>71</v>
      </c>
      <c r="F82" s="121">
        <v>80</v>
      </c>
      <c r="G82" s="108">
        <v>43.64</v>
      </c>
      <c r="H82" s="129">
        <f t="shared" si="6"/>
        <v>3491.2</v>
      </c>
    </row>
    <row r="83" spans="1:8" ht="25.5">
      <c r="A83" s="128" t="s">
        <v>278</v>
      </c>
      <c r="B83" s="104" t="s">
        <v>559</v>
      </c>
      <c r="C83" s="105" t="s">
        <v>279</v>
      </c>
      <c r="D83" s="103" t="s">
        <v>280</v>
      </c>
      <c r="E83" s="105" t="s">
        <v>64</v>
      </c>
      <c r="F83" s="121">
        <v>9</v>
      </c>
      <c r="G83" s="108">
        <v>765.18</v>
      </c>
      <c r="H83" s="129">
        <f t="shared" si="6"/>
        <v>6886.62</v>
      </c>
    </row>
    <row r="84" spans="1:8" ht="25.5">
      <c r="A84" s="128" t="s">
        <v>282</v>
      </c>
      <c r="B84" s="104" t="s">
        <v>559</v>
      </c>
      <c r="C84" s="105" t="s">
        <v>283</v>
      </c>
      <c r="D84" s="103" t="s">
        <v>284</v>
      </c>
      <c r="E84" s="105" t="s">
        <v>64</v>
      </c>
      <c r="F84" s="121">
        <v>2</v>
      </c>
      <c r="G84" s="108">
        <v>920.58</v>
      </c>
      <c r="H84" s="129">
        <f t="shared" si="6"/>
        <v>1841.16</v>
      </c>
    </row>
    <row r="85" spans="1:8" ht="25.5">
      <c r="A85" s="128" t="s">
        <v>286</v>
      </c>
      <c r="B85" s="104" t="s">
        <v>559</v>
      </c>
      <c r="C85" s="105" t="s">
        <v>287</v>
      </c>
      <c r="D85" s="103" t="s">
        <v>288</v>
      </c>
      <c r="E85" s="105" t="s">
        <v>64</v>
      </c>
      <c r="F85" s="121">
        <v>2</v>
      </c>
      <c r="G85" s="108">
        <v>455.85</v>
      </c>
      <c r="H85" s="129">
        <f t="shared" si="6"/>
        <v>911.7</v>
      </c>
    </row>
    <row r="86" spans="1:8">
      <c r="A86" s="128" t="s">
        <v>290</v>
      </c>
      <c r="B86" s="104" t="s">
        <v>559</v>
      </c>
      <c r="C86" s="105" t="s">
        <v>291</v>
      </c>
      <c r="D86" s="103" t="s">
        <v>292</v>
      </c>
      <c r="E86" s="105" t="s">
        <v>64</v>
      </c>
      <c r="F86" s="121">
        <v>2</v>
      </c>
      <c r="G86" s="108">
        <v>49.05</v>
      </c>
      <c r="H86" s="129">
        <f t="shared" si="6"/>
        <v>98.1</v>
      </c>
    </row>
    <row r="87" spans="1:8" ht="25.5">
      <c r="A87" s="128" t="s">
        <v>294</v>
      </c>
      <c r="B87" s="104" t="s">
        <v>559</v>
      </c>
      <c r="C87" s="105" t="s">
        <v>295</v>
      </c>
      <c r="D87" s="103" t="s">
        <v>296</v>
      </c>
      <c r="E87" s="105" t="s">
        <v>64</v>
      </c>
      <c r="F87" s="121">
        <v>6</v>
      </c>
      <c r="G87" s="108">
        <v>856.52</v>
      </c>
      <c r="H87" s="129">
        <f t="shared" si="6"/>
        <v>5139.12</v>
      </c>
    </row>
    <row r="88" spans="1:8" ht="25.5">
      <c r="A88" s="128" t="s">
        <v>298</v>
      </c>
      <c r="B88" s="104" t="s">
        <v>559</v>
      </c>
      <c r="C88" s="105" t="s">
        <v>299</v>
      </c>
      <c r="D88" s="103" t="s">
        <v>300</v>
      </c>
      <c r="E88" s="105" t="s">
        <v>64</v>
      </c>
      <c r="F88" s="121">
        <v>6</v>
      </c>
      <c r="G88" s="108">
        <v>1262.75</v>
      </c>
      <c r="H88" s="129">
        <f t="shared" si="6"/>
        <v>7576.5</v>
      </c>
    </row>
    <row r="89" spans="1:8" ht="25.5">
      <c r="A89" s="128" t="s">
        <v>302</v>
      </c>
      <c r="B89" s="104" t="s">
        <v>559</v>
      </c>
      <c r="C89" s="105" t="s">
        <v>303</v>
      </c>
      <c r="D89" s="103" t="s">
        <v>304</v>
      </c>
      <c r="E89" s="105" t="s">
        <v>64</v>
      </c>
      <c r="F89" s="121">
        <v>2</v>
      </c>
      <c r="G89" s="108">
        <v>287.33999999999997</v>
      </c>
      <c r="H89" s="129">
        <f t="shared" si="6"/>
        <v>574.67999999999995</v>
      </c>
    </row>
    <row r="90" spans="1:8" ht="25.5">
      <c r="A90" s="128" t="s">
        <v>306</v>
      </c>
      <c r="B90" s="104" t="s">
        <v>559</v>
      </c>
      <c r="C90" s="105" t="s">
        <v>307</v>
      </c>
      <c r="D90" s="103" t="s">
        <v>308</v>
      </c>
      <c r="E90" s="105" t="s">
        <v>64</v>
      </c>
      <c r="F90" s="121">
        <v>3</v>
      </c>
      <c r="G90" s="108">
        <v>142.44999999999999</v>
      </c>
      <c r="H90" s="129">
        <f t="shared" si="6"/>
        <v>427.35</v>
      </c>
    </row>
    <row r="91" spans="1:8" ht="25.5">
      <c r="A91" s="128" t="s">
        <v>310</v>
      </c>
      <c r="B91" s="104" t="s">
        <v>559</v>
      </c>
      <c r="C91" s="105" t="s">
        <v>311</v>
      </c>
      <c r="D91" s="103" t="s">
        <v>312</v>
      </c>
      <c r="E91" s="105" t="s">
        <v>64</v>
      </c>
      <c r="F91" s="121">
        <v>4</v>
      </c>
      <c r="G91" s="108">
        <v>395.12</v>
      </c>
      <c r="H91" s="129">
        <f t="shared" si="6"/>
        <v>1580.48</v>
      </c>
    </row>
    <row r="92" spans="1:8" ht="25.5">
      <c r="A92" s="128" t="s">
        <v>314</v>
      </c>
      <c r="B92" s="104" t="s">
        <v>559</v>
      </c>
      <c r="C92" s="105" t="s">
        <v>315</v>
      </c>
      <c r="D92" s="103" t="s">
        <v>316</v>
      </c>
      <c r="E92" s="105" t="s">
        <v>64</v>
      </c>
      <c r="F92" s="121">
        <v>11</v>
      </c>
      <c r="G92" s="108">
        <v>43.47</v>
      </c>
      <c r="H92" s="129">
        <f t="shared" si="6"/>
        <v>478.17</v>
      </c>
    </row>
    <row r="93" spans="1:8" ht="25.5">
      <c r="A93" s="128" t="s">
        <v>318</v>
      </c>
      <c r="B93" s="104" t="s">
        <v>559</v>
      </c>
      <c r="C93" s="105" t="s">
        <v>319</v>
      </c>
      <c r="D93" s="103" t="s">
        <v>320</v>
      </c>
      <c r="E93" s="105" t="s">
        <v>64</v>
      </c>
      <c r="F93" s="121">
        <v>8</v>
      </c>
      <c r="G93" s="108">
        <v>58.97</v>
      </c>
      <c r="H93" s="129">
        <f t="shared" si="6"/>
        <v>471.76</v>
      </c>
    </row>
    <row r="94" spans="1:8" ht="25.5">
      <c r="A94" s="128" t="s">
        <v>322</v>
      </c>
      <c r="B94" s="104" t="s">
        <v>559</v>
      </c>
      <c r="C94" s="105" t="s">
        <v>323</v>
      </c>
      <c r="D94" s="103" t="s">
        <v>324</v>
      </c>
      <c r="E94" s="105" t="s">
        <v>21</v>
      </c>
      <c r="F94" s="121">
        <v>3.84</v>
      </c>
      <c r="G94" s="108">
        <v>680.25</v>
      </c>
      <c r="H94" s="129">
        <f t="shared" si="6"/>
        <v>2612.16</v>
      </c>
    </row>
    <row r="95" spans="1:8" ht="25.5">
      <c r="A95" s="128" t="s">
        <v>326</v>
      </c>
      <c r="B95" s="104" t="s">
        <v>559</v>
      </c>
      <c r="C95" s="105" t="s">
        <v>327</v>
      </c>
      <c r="D95" s="103" t="s">
        <v>328</v>
      </c>
      <c r="E95" s="105" t="s">
        <v>71</v>
      </c>
      <c r="F95" s="121">
        <v>180</v>
      </c>
      <c r="G95" s="108">
        <v>10.62</v>
      </c>
      <c r="H95" s="129">
        <f t="shared" si="6"/>
        <v>1911.6</v>
      </c>
    </row>
    <row r="96" spans="1:8" ht="25.5">
      <c r="A96" s="128" t="s">
        <v>330</v>
      </c>
      <c r="B96" s="104" t="s">
        <v>559</v>
      </c>
      <c r="C96" s="105" t="s">
        <v>331</v>
      </c>
      <c r="D96" s="103" t="s">
        <v>332</v>
      </c>
      <c r="E96" s="105" t="s">
        <v>71</v>
      </c>
      <c r="F96" s="121">
        <v>450</v>
      </c>
      <c r="G96" s="108">
        <v>5.34</v>
      </c>
      <c r="H96" s="129">
        <f t="shared" si="6"/>
        <v>2403</v>
      </c>
    </row>
    <row r="97" spans="1:8" ht="25.5">
      <c r="A97" s="128" t="s">
        <v>334</v>
      </c>
      <c r="B97" s="104" t="s">
        <v>559</v>
      </c>
      <c r="C97" s="105" t="s">
        <v>335</v>
      </c>
      <c r="D97" s="103" t="s">
        <v>336</v>
      </c>
      <c r="E97" s="105" t="s">
        <v>71</v>
      </c>
      <c r="F97" s="121">
        <v>120</v>
      </c>
      <c r="G97" s="108">
        <v>11.61</v>
      </c>
      <c r="H97" s="129">
        <f t="shared" si="6"/>
        <v>1393.2</v>
      </c>
    </row>
    <row r="98" spans="1:8" ht="25.5">
      <c r="A98" s="128" t="s">
        <v>338</v>
      </c>
      <c r="B98" s="104" t="s">
        <v>559</v>
      </c>
      <c r="C98" s="105" t="s">
        <v>339</v>
      </c>
      <c r="D98" s="103" t="s">
        <v>340</v>
      </c>
      <c r="E98" s="105" t="s">
        <v>64</v>
      </c>
      <c r="F98" s="121">
        <v>12</v>
      </c>
      <c r="G98" s="108">
        <v>30.99</v>
      </c>
      <c r="H98" s="129">
        <f t="shared" si="6"/>
        <v>371.88</v>
      </c>
    </row>
    <row r="99" spans="1:8" ht="25.5">
      <c r="A99" s="128" t="s">
        <v>342</v>
      </c>
      <c r="B99" s="104" t="s">
        <v>559</v>
      </c>
      <c r="C99" s="105" t="s">
        <v>343</v>
      </c>
      <c r="D99" s="103" t="s">
        <v>344</v>
      </c>
      <c r="E99" s="105" t="s">
        <v>64</v>
      </c>
      <c r="F99" s="121">
        <v>6</v>
      </c>
      <c r="G99" s="108">
        <v>31.73</v>
      </c>
      <c r="H99" s="129">
        <f t="shared" si="6"/>
        <v>190.38</v>
      </c>
    </row>
    <row r="100" spans="1:8" ht="25.5">
      <c r="A100" s="128" t="s">
        <v>346</v>
      </c>
      <c r="B100" s="104" t="s">
        <v>559</v>
      </c>
      <c r="C100" s="105" t="s">
        <v>347</v>
      </c>
      <c r="D100" s="103" t="s">
        <v>348</v>
      </c>
      <c r="E100" s="105" t="s">
        <v>64</v>
      </c>
      <c r="F100" s="121">
        <v>8</v>
      </c>
      <c r="G100" s="108">
        <v>37.6</v>
      </c>
      <c r="H100" s="129">
        <f t="shared" si="6"/>
        <v>300.8</v>
      </c>
    </row>
    <row r="101" spans="1:8" ht="25.5">
      <c r="A101" s="128" t="s">
        <v>350</v>
      </c>
      <c r="B101" s="104" t="s">
        <v>559</v>
      </c>
      <c r="C101" s="105" t="s">
        <v>351</v>
      </c>
      <c r="D101" s="103" t="s">
        <v>352</v>
      </c>
      <c r="E101" s="105" t="s">
        <v>64</v>
      </c>
      <c r="F101" s="121">
        <v>5</v>
      </c>
      <c r="G101" s="108">
        <v>39.65</v>
      </c>
      <c r="H101" s="129">
        <f t="shared" si="6"/>
        <v>198.25</v>
      </c>
    </row>
    <row r="102" spans="1:8" ht="25.5">
      <c r="A102" s="128" t="s">
        <v>354</v>
      </c>
      <c r="B102" s="104" t="s">
        <v>559</v>
      </c>
      <c r="C102" s="105" t="s">
        <v>355</v>
      </c>
      <c r="D102" s="103" t="s">
        <v>356</v>
      </c>
      <c r="E102" s="105" t="s">
        <v>38</v>
      </c>
      <c r="F102" s="121">
        <v>3</v>
      </c>
      <c r="G102" s="108">
        <v>3521</v>
      </c>
      <c r="H102" s="129">
        <f t="shared" si="6"/>
        <v>10563</v>
      </c>
    </row>
    <row r="103" spans="1:8" ht="14.25" customHeight="1">
      <c r="A103" s="132"/>
      <c r="B103" s="118"/>
      <c r="C103" s="119"/>
      <c r="D103" s="117"/>
      <c r="E103" s="119"/>
      <c r="F103" s="120"/>
      <c r="G103" s="112" t="s">
        <v>358</v>
      </c>
      <c r="H103" s="131">
        <f>ROUND(SUM(H59:H102),2)</f>
        <v>206592.5</v>
      </c>
    </row>
    <row r="104" spans="1:8" ht="38.25">
      <c r="A104" s="128" t="s">
        <v>359</v>
      </c>
      <c r="B104" s="104" t="s">
        <v>559</v>
      </c>
      <c r="C104" s="105" t="s">
        <v>361</v>
      </c>
      <c r="D104" s="103" t="s">
        <v>362</v>
      </c>
      <c r="E104" s="105" t="s">
        <v>64</v>
      </c>
      <c r="F104" s="121">
        <v>10</v>
      </c>
      <c r="G104" s="108">
        <v>1253.79</v>
      </c>
      <c r="H104" s="129">
        <f t="shared" ref="H104:H108" si="7">ROUND(IF(OR(F104="",G104=""),0,F104*G104),2)</f>
        <v>12537.9</v>
      </c>
    </row>
    <row r="105" spans="1:8" ht="38.25">
      <c r="A105" s="128" t="s">
        <v>364</v>
      </c>
      <c r="B105" s="104" t="s">
        <v>365</v>
      </c>
      <c r="C105" s="105" t="s">
        <v>366</v>
      </c>
      <c r="D105" s="103" t="s">
        <v>367</v>
      </c>
      <c r="E105" s="105" t="s">
        <v>64</v>
      </c>
      <c r="F105" s="121">
        <v>4</v>
      </c>
      <c r="G105" s="108">
        <v>1379.21</v>
      </c>
      <c r="H105" s="129">
        <f t="shared" si="7"/>
        <v>5516.84</v>
      </c>
    </row>
    <row r="106" spans="1:8" ht="38.25">
      <c r="A106" s="128" t="s">
        <v>370</v>
      </c>
      <c r="B106" s="104" t="s">
        <v>559</v>
      </c>
      <c r="C106" s="105" t="s">
        <v>371</v>
      </c>
      <c r="D106" s="103" t="s">
        <v>372</v>
      </c>
      <c r="E106" s="105" t="s">
        <v>64</v>
      </c>
      <c r="F106" s="121">
        <v>5</v>
      </c>
      <c r="G106" s="108">
        <v>1351.86</v>
      </c>
      <c r="H106" s="129">
        <f t="shared" si="7"/>
        <v>6759.3</v>
      </c>
    </row>
    <row r="107" spans="1:8" ht="38.25">
      <c r="A107" s="128" t="s">
        <v>374</v>
      </c>
      <c r="B107" s="104" t="s">
        <v>1016</v>
      </c>
      <c r="C107" s="105" t="s">
        <v>1017</v>
      </c>
      <c r="D107" s="103" t="s">
        <v>377</v>
      </c>
      <c r="E107" s="105" t="s">
        <v>64</v>
      </c>
      <c r="F107" s="121">
        <v>1</v>
      </c>
      <c r="G107" s="108">
        <v>27641.66</v>
      </c>
      <c r="H107" s="129">
        <f t="shared" si="7"/>
        <v>27641.66</v>
      </c>
    </row>
    <row r="108" spans="1:8" ht="25.5">
      <c r="A108" s="128" t="s">
        <v>378</v>
      </c>
      <c r="B108" s="104" t="s">
        <v>559</v>
      </c>
      <c r="C108" s="105" t="s">
        <v>379</v>
      </c>
      <c r="D108" s="103" t="s">
        <v>380</v>
      </c>
      <c r="E108" s="105" t="s">
        <v>64</v>
      </c>
      <c r="F108" s="121">
        <v>10</v>
      </c>
      <c r="G108" s="108">
        <v>119.42</v>
      </c>
      <c r="H108" s="129">
        <f t="shared" si="7"/>
        <v>1194.2</v>
      </c>
    </row>
    <row r="109" spans="1:8" ht="14.25" customHeight="1">
      <c r="A109" s="132"/>
      <c r="B109" s="118"/>
      <c r="C109" s="119"/>
      <c r="D109" s="117"/>
      <c r="E109" s="119"/>
      <c r="F109" s="120"/>
      <c r="G109" s="112" t="s">
        <v>382</v>
      </c>
      <c r="H109" s="131">
        <f>ROUND(SUM(H104:H108),2)</f>
        <v>53649.9</v>
      </c>
    </row>
    <row r="110" spans="1:8" ht="25.5">
      <c r="A110" s="128">
        <v>9.02</v>
      </c>
      <c r="B110" s="104" t="s">
        <v>559</v>
      </c>
      <c r="C110" s="105" t="s">
        <v>384</v>
      </c>
      <c r="D110" s="103" t="s">
        <v>385</v>
      </c>
      <c r="E110" s="105" t="s">
        <v>64</v>
      </c>
      <c r="F110" s="121">
        <v>18</v>
      </c>
      <c r="G110" s="108">
        <v>745.1</v>
      </c>
      <c r="H110" s="129">
        <f t="shared" ref="H110:H114" si="8">ROUND(IF(OR(F110="",G110=""),0,F110*G110),2)</f>
        <v>13411.8</v>
      </c>
    </row>
    <row r="111" spans="1:8">
      <c r="A111" s="128">
        <v>9.0299999999999994</v>
      </c>
      <c r="B111" s="104" t="s">
        <v>24</v>
      </c>
      <c r="C111" s="105" t="s">
        <v>387</v>
      </c>
      <c r="D111" s="103" t="s">
        <v>388</v>
      </c>
      <c r="E111" s="105" t="s">
        <v>71</v>
      </c>
      <c r="F111" s="121">
        <v>350</v>
      </c>
      <c r="G111" s="108">
        <v>42</v>
      </c>
      <c r="H111" s="129">
        <f t="shared" si="8"/>
        <v>14700</v>
      </c>
    </row>
    <row r="112" spans="1:8">
      <c r="A112" s="128">
        <v>9.0399999999999991</v>
      </c>
      <c r="B112" s="104" t="s">
        <v>24</v>
      </c>
      <c r="C112" s="105" t="s">
        <v>390</v>
      </c>
      <c r="D112" s="103" t="s">
        <v>391</v>
      </c>
      <c r="E112" s="105" t="s">
        <v>71</v>
      </c>
      <c r="F112" s="121">
        <v>700</v>
      </c>
      <c r="G112" s="108">
        <v>18</v>
      </c>
      <c r="H112" s="129">
        <f t="shared" si="8"/>
        <v>12600</v>
      </c>
    </row>
    <row r="113" spans="1:8">
      <c r="A113" s="128">
        <v>9.0500000000000007</v>
      </c>
      <c r="B113" s="104" t="s">
        <v>24</v>
      </c>
      <c r="C113" s="105" t="s">
        <v>393</v>
      </c>
      <c r="D113" s="103" t="s">
        <v>394</v>
      </c>
      <c r="E113" s="105" t="s">
        <v>64</v>
      </c>
      <c r="F113" s="121">
        <v>18</v>
      </c>
      <c r="G113" s="108">
        <v>520</v>
      </c>
      <c r="H113" s="129">
        <f t="shared" si="8"/>
        <v>9360</v>
      </c>
    </row>
    <row r="114" spans="1:8" ht="14.25" customHeight="1">
      <c r="A114" s="128">
        <v>9.06</v>
      </c>
      <c r="B114" s="104" t="s">
        <v>24</v>
      </c>
      <c r="C114" s="105" t="s">
        <v>396</v>
      </c>
      <c r="D114" s="103" t="s">
        <v>397</v>
      </c>
      <c r="E114" s="105" t="s">
        <v>398</v>
      </c>
      <c r="F114" s="121">
        <v>1</v>
      </c>
      <c r="G114" s="108">
        <v>9500</v>
      </c>
      <c r="H114" s="129">
        <f t="shared" si="8"/>
        <v>9500</v>
      </c>
    </row>
    <row r="115" spans="1:8" ht="14.25" customHeight="1">
      <c r="A115" s="132"/>
      <c r="B115" s="118"/>
      <c r="C115" s="119"/>
      <c r="D115" s="117"/>
      <c r="E115" s="119"/>
      <c r="F115" s="120"/>
      <c r="G115" s="112" t="s">
        <v>400</v>
      </c>
      <c r="H115" s="131">
        <f>ROUND(SUM(H110:H114),2)</f>
        <v>59571.8</v>
      </c>
    </row>
    <row r="116" spans="1:8">
      <c r="A116" s="128" t="s">
        <v>401</v>
      </c>
      <c r="B116" s="104" t="s">
        <v>559</v>
      </c>
      <c r="C116" s="105" t="s">
        <v>407</v>
      </c>
      <c r="D116" s="103" t="s">
        <v>408</v>
      </c>
      <c r="E116" s="105" t="s">
        <v>21</v>
      </c>
      <c r="F116" s="121">
        <v>899.72</v>
      </c>
      <c r="G116" s="108">
        <v>1.67</v>
      </c>
      <c r="H116" s="129">
        <f t="shared" ref="H116:H128" si="9">ROUND(IF(OR(F116="",G116=""),0,F116*G116),2)</f>
        <v>1502.53</v>
      </c>
    </row>
    <row r="117" spans="1:8" ht="25.5">
      <c r="A117" s="128" t="s">
        <v>406</v>
      </c>
      <c r="B117" s="104" t="s">
        <v>559</v>
      </c>
      <c r="C117" s="105" t="s">
        <v>411</v>
      </c>
      <c r="D117" s="103" t="s">
        <v>412</v>
      </c>
      <c r="E117" s="105" t="s">
        <v>21</v>
      </c>
      <c r="F117" s="121">
        <v>899.72</v>
      </c>
      <c r="G117" s="108">
        <v>5.52</v>
      </c>
      <c r="H117" s="129">
        <f t="shared" si="9"/>
        <v>4966.45</v>
      </c>
    </row>
    <row r="118" spans="1:8" ht="38.25">
      <c r="A118" s="128" t="s">
        <v>410</v>
      </c>
      <c r="B118" s="104" t="s">
        <v>559</v>
      </c>
      <c r="C118" s="105" t="s">
        <v>415</v>
      </c>
      <c r="D118" s="103" t="s">
        <v>416</v>
      </c>
      <c r="E118" s="105" t="s">
        <v>21</v>
      </c>
      <c r="F118" s="121">
        <v>899.72</v>
      </c>
      <c r="G118" s="108">
        <v>16.63</v>
      </c>
      <c r="H118" s="129">
        <f t="shared" si="9"/>
        <v>14962.34</v>
      </c>
    </row>
    <row r="119" spans="1:8" ht="25.5">
      <c r="A119" s="128" t="s">
        <v>414</v>
      </c>
      <c r="B119" s="104" t="s">
        <v>559</v>
      </c>
      <c r="C119" s="105" t="s">
        <v>415</v>
      </c>
      <c r="D119" s="103" t="s">
        <v>419</v>
      </c>
      <c r="E119" s="105" t="s">
        <v>420</v>
      </c>
      <c r="F119" s="121">
        <v>449.86</v>
      </c>
      <c r="G119" s="108">
        <v>16.63</v>
      </c>
      <c r="H119" s="129">
        <f t="shared" si="9"/>
        <v>7481.17</v>
      </c>
    </row>
    <row r="120" spans="1:8" ht="25.5">
      <c r="A120" s="128" t="s">
        <v>418</v>
      </c>
      <c r="B120" s="104" t="s">
        <v>559</v>
      </c>
      <c r="C120" s="105" t="s">
        <v>424</v>
      </c>
      <c r="D120" s="103" t="s">
        <v>425</v>
      </c>
      <c r="E120" s="105" t="s">
        <v>38</v>
      </c>
      <c r="F120" s="121">
        <v>0.3</v>
      </c>
      <c r="G120" s="108">
        <v>565.49</v>
      </c>
      <c r="H120" s="129">
        <f t="shared" si="9"/>
        <v>169.65</v>
      </c>
    </row>
    <row r="121" spans="1:8" ht="14.25" customHeight="1">
      <c r="A121" s="128" t="s">
        <v>423</v>
      </c>
      <c r="B121" s="104" t="s">
        <v>559</v>
      </c>
      <c r="C121" s="105" t="s">
        <v>233</v>
      </c>
      <c r="D121" s="103" t="s">
        <v>428</v>
      </c>
      <c r="E121" s="105" t="s">
        <v>21</v>
      </c>
      <c r="F121" s="121">
        <v>6</v>
      </c>
      <c r="G121" s="108">
        <v>106.91</v>
      </c>
      <c r="H121" s="129">
        <f t="shared" si="9"/>
        <v>641.46</v>
      </c>
    </row>
    <row r="122" spans="1:8" ht="14.25" customHeight="1">
      <c r="A122" s="128" t="s">
        <v>427</v>
      </c>
      <c r="B122" s="104" t="s">
        <v>559</v>
      </c>
      <c r="C122" s="105" t="s">
        <v>431</v>
      </c>
      <c r="D122" s="103" t="s">
        <v>432</v>
      </c>
      <c r="E122" s="105" t="s">
        <v>21</v>
      </c>
      <c r="F122" s="121">
        <v>3</v>
      </c>
      <c r="G122" s="108">
        <v>358.5</v>
      </c>
      <c r="H122" s="129">
        <f t="shared" si="9"/>
        <v>1075.5</v>
      </c>
    </row>
    <row r="123" spans="1:8" ht="14.25" customHeight="1">
      <c r="A123" s="128" t="s">
        <v>430</v>
      </c>
      <c r="B123" s="104" t="s">
        <v>559</v>
      </c>
      <c r="C123" s="105" t="s">
        <v>435</v>
      </c>
      <c r="D123" s="103" t="s">
        <v>436</v>
      </c>
      <c r="E123" s="105" t="s">
        <v>21</v>
      </c>
      <c r="F123" s="121">
        <v>6</v>
      </c>
      <c r="G123" s="108">
        <v>14.39</v>
      </c>
      <c r="H123" s="129">
        <f t="shared" si="9"/>
        <v>86.34</v>
      </c>
    </row>
    <row r="124" spans="1:8" ht="14.25" customHeight="1">
      <c r="A124" s="128" t="s">
        <v>434</v>
      </c>
      <c r="B124" s="104" t="s">
        <v>559</v>
      </c>
      <c r="C124" s="122">
        <v>99842</v>
      </c>
      <c r="D124" s="106" t="s">
        <v>1018</v>
      </c>
      <c r="E124" s="105" t="s">
        <v>71</v>
      </c>
      <c r="F124" s="121">
        <v>103</v>
      </c>
      <c r="G124" s="108">
        <v>590.05999999999995</v>
      </c>
      <c r="H124" s="129">
        <f t="shared" si="9"/>
        <v>60776.18</v>
      </c>
    </row>
    <row r="125" spans="1:8" ht="14.25" customHeight="1">
      <c r="A125" s="128" t="s">
        <v>1087</v>
      </c>
      <c r="B125" s="104" t="s">
        <v>1011</v>
      </c>
      <c r="C125" s="142" t="s">
        <v>1091</v>
      </c>
      <c r="D125" s="143" t="s">
        <v>1095</v>
      </c>
      <c r="E125" s="144" t="s">
        <v>1096</v>
      </c>
      <c r="F125" s="145">
        <v>200</v>
      </c>
      <c r="G125" s="108">
        <v>12.5</v>
      </c>
      <c r="H125" s="129">
        <f t="shared" si="9"/>
        <v>2500</v>
      </c>
    </row>
    <row r="126" spans="1:8" ht="14.25" customHeight="1">
      <c r="A126" s="128" t="s">
        <v>1088</v>
      </c>
      <c r="B126" s="104" t="s">
        <v>1011</v>
      </c>
      <c r="C126" s="142" t="s">
        <v>1092</v>
      </c>
      <c r="D126" s="143" t="s">
        <v>1097</v>
      </c>
      <c r="E126" s="144" t="s">
        <v>1098</v>
      </c>
      <c r="F126" s="145">
        <v>294</v>
      </c>
      <c r="G126" s="108">
        <v>20.51</v>
      </c>
      <c r="H126" s="129">
        <f t="shared" si="9"/>
        <v>6029.94</v>
      </c>
    </row>
    <row r="127" spans="1:8" ht="14.25" customHeight="1">
      <c r="A127" s="128" t="s">
        <v>1089</v>
      </c>
      <c r="B127" s="104" t="s">
        <v>1011</v>
      </c>
      <c r="C127" s="142" t="s">
        <v>1093</v>
      </c>
      <c r="D127" s="143" t="s">
        <v>1099</v>
      </c>
      <c r="E127" s="144" t="s">
        <v>1100</v>
      </c>
      <c r="F127" s="146">
        <v>7.5</v>
      </c>
      <c r="G127" s="108">
        <v>21.13</v>
      </c>
      <c r="H127" s="129">
        <f t="shared" si="9"/>
        <v>158.47999999999999</v>
      </c>
    </row>
    <row r="128" spans="1:8" ht="14.25" customHeight="1">
      <c r="A128" s="128" t="s">
        <v>1090</v>
      </c>
      <c r="B128" s="104" t="s">
        <v>1011</v>
      </c>
      <c r="C128" s="142" t="s">
        <v>1094</v>
      </c>
      <c r="D128" s="143" t="s">
        <v>1101</v>
      </c>
      <c r="E128" s="144" t="s">
        <v>71</v>
      </c>
      <c r="F128" s="145">
        <v>7.5</v>
      </c>
      <c r="G128" s="108">
        <v>12.04</v>
      </c>
      <c r="H128" s="129">
        <f t="shared" si="9"/>
        <v>90.3</v>
      </c>
    </row>
    <row r="129" spans="1:8">
      <c r="A129" s="132"/>
      <c r="B129" s="118"/>
      <c r="C129" s="119"/>
      <c r="D129" s="117"/>
      <c r="E129" s="119"/>
      <c r="F129" s="120"/>
      <c r="G129" s="112" t="s">
        <v>438</v>
      </c>
      <c r="H129" s="131">
        <f>ROUND(SUM(H116:H128),2)</f>
        <v>100440.34</v>
      </c>
    </row>
    <row r="130" spans="1:8">
      <c r="A130" s="128" t="s">
        <v>439</v>
      </c>
      <c r="B130" s="104" t="s">
        <v>1011</v>
      </c>
      <c r="C130" s="105" t="s">
        <v>442</v>
      </c>
      <c r="D130" s="103" t="s">
        <v>443</v>
      </c>
      <c r="E130" s="105" t="s">
        <v>21</v>
      </c>
      <c r="F130" s="116">
        <v>0</v>
      </c>
      <c r="G130" s="108">
        <v>8.61</v>
      </c>
      <c r="H130" s="129">
        <f>ROUND(F130*G130,2)</f>
        <v>0</v>
      </c>
    </row>
    <row r="131" spans="1:8" ht="27" thickBot="1">
      <c r="A131" s="133" t="s">
        <v>1020</v>
      </c>
      <c r="B131" s="134" t="s">
        <v>1011</v>
      </c>
      <c r="C131" s="135" t="s">
        <v>1021</v>
      </c>
      <c r="D131" s="136" t="s">
        <v>1019</v>
      </c>
      <c r="E131" s="137" t="s">
        <v>21</v>
      </c>
      <c r="F131" s="138">
        <v>1535</v>
      </c>
      <c r="G131" s="139">
        <v>0.92</v>
      </c>
      <c r="H131" s="140">
        <f>ROUND(F131*G131,2)</f>
        <v>1412.2</v>
      </c>
    </row>
    <row r="132" spans="1:8" ht="14.25" customHeight="1">
      <c r="A132" s="1"/>
      <c r="B132" s="92"/>
      <c r="C132" s="93"/>
      <c r="D132" s="1"/>
      <c r="E132" s="119"/>
      <c r="F132" s="120"/>
      <c r="G132" s="112" t="s">
        <v>445</v>
      </c>
      <c r="H132" s="115">
        <f>ROUND(SUM(H130:H131),2)</f>
        <v>1412.2</v>
      </c>
    </row>
    <row r="133" spans="1:8" ht="14.25" customHeight="1">
      <c r="A133" s="1"/>
      <c r="B133" s="92"/>
      <c r="C133" s="93"/>
      <c r="D133" s="1"/>
      <c r="E133" s="160" t="s">
        <v>446</v>
      </c>
      <c r="F133" s="161"/>
      <c r="G133" s="162"/>
      <c r="H133" s="115">
        <f>ROUND(H17+H27+H31+H37+H48+H58+H103+H109+H115+H129+H132,2)</f>
        <v>684639.58</v>
      </c>
    </row>
    <row r="134" spans="1:8" ht="14.25" customHeight="1">
      <c r="A134" s="1"/>
      <c r="B134" s="92"/>
      <c r="C134" s="93"/>
      <c r="D134" s="1"/>
      <c r="E134" s="160" t="s">
        <v>447</v>
      </c>
      <c r="F134" s="161"/>
      <c r="G134" s="162"/>
      <c r="H134" s="115">
        <f>ROUND(H133*$D$4,2)</f>
        <v>134201.07999999999</v>
      </c>
    </row>
    <row r="135" spans="1:8" ht="14.25" customHeight="1">
      <c r="A135" s="1"/>
      <c r="B135" s="92"/>
      <c r="C135" s="93"/>
      <c r="D135" s="1"/>
      <c r="E135" s="160" t="s">
        <v>448</v>
      </c>
      <c r="F135" s="161"/>
      <c r="G135" s="162"/>
      <c r="H135" s="115">
        <f>ROUND(H133+H134,2)</f>
        <v>818840.66</v>
      </c>
    </row>
    <row r="136" spans="1:8" ht="14.25" customHeight="1"/>
    <row r="137" spans="1:8" ht="14.25" customHeight="1">
      <c r="B137" s="95" t="s">
        <v>449</v>
      </c>
    </row>
    <row r="138" spans="1:8" ht="14.25" customHeight="1"/>
    <row r="139" spans="1:8" ht="14.25" customHeight="1"/>
    <row r="140" spans="1:8" ht="14.25" customHeight="1">
      <c r="A140" s="35" t="s">
        <v>1022</v>
      </c>
      <c r="B140" s="159" t="s">
        <v>1023</v>
      </c>
      <c r="C140" s="159"/>
      <c r="D140" s="159"/>
      <c r="F140" s="148" t="s">
        <v>450</v>
      </c>
      <c r="G140" s="149"/>
      <c r="H140" s="149"/>
    </row>
    <row r="141" spans="1:8" ht="14.25" customHeight="1">
      <c r="F141" s="150" t="s">
        <v>451</v>
      </c>
      <c r="G141" s="151"/>
      <c r="H141" s="151"/>
    </row>
    <row r="142" spans="1:8" ht="14.25" customHeight="1">
      <c r="F142" s="150" t="s">
        <v>452</v>
      </c>
      <c r="G142" s="151"/>
      <c r="H142" s="151"/>
    </row>
    <row r="143" spans="1:8" ht="14.25" customHeight="1"/>
    <row r="144" spans="1:8" ht="14.25" customHeight="1"/>
    <row r="145" spans="4:4" ht="14.25" customHeight="1"/>
    <row r="147" spans="4:4" ht="15" customHeight="1">
      <c r="D147" s="33"/>
    </row>
  </sheetData>
  <mergeCells count="10">
    <mergeCell ref="F140:H140"/>
    <mergeCell ref="F141:H141"/>
    <mergeCell ref="F142:H142"/>
    <mergeCell ref="A1:H1"/>
    <mergeCell ref="A2:H2"/>
    <mergeCell ref="E3:G3"/>
    <mergeCell ref="B140:D140"/>
    <mergeCell ref="E133:G133"/>
    <mergeCell ref="E134:G134"/>
    <mergeCell ref="E135:G135"/>
  </mergeCells>
  <phoneticPr fontId="13" type="noConversion"/>
  <conditionalFormatting sqref="D6:D10">
    <cfRule type="expression" dxfId="5" priority="5">
      <formula>AND($B6&lt;&gt;"",$C6&lt;&gt;"",$C6&lt;&gt;0,D6="CÓDIGO REPETIDO")</formula>
    </cfRule>
  </conditionalFormatting>
  <conditionalFormatting sqref="D11">
    <cfRule type="expression" dxfId="4" priority="7">
      <formula>AND($B12&lt;&gt;"",$C12&lt;&gt;"",$C12&lt;&gt;0,D11="CÓDIGO REPETIDO")</formula>
    </cfRule>
  </conditionalFormatting>
  <conditionalFormatting sqref="D57">
    <cfRule type="expression" dxfId="3" priority="4">
      <formula>AND($B57&lt;&gt;"",$C57&lt;&gt;"",$C57&lt;&gt;0,D57="CÓDIGO REPETIDO")</formula>
    </cfRule>
  </conditionalFormatting>
  <conditionalFormatting sqref="D124:D128">
    <cfRule type="expression" dxfId="2" priority="3">
      <formula>AND($B124&lt;&gt;"",$C124&lt;&gt;"",$C124&lt;&gt;0,D124="CÓDIGO REPETIDO")</formula>
    </cfRule>
  </conditionalFormatting>
  <conditionalFormatting sqref="D131">
    <cfRule type="expression" dxfId="1" priority="1">
      <formula>AND($B131&lt;&gt;"",$C131&lt;&gt;"",$C131&lt;&gt;0,D131="CÓDIGO REPETIDO")</formula>
    </cfRule>
  </conditionalFormatting>
  <conditionalFormatting sqref="D147">
    <cfRule type="expression" dxfId="0" priority="2">
      <formula>AND($B147&lt;&gt;"",$C147&lt;&gt;"",$C147&lt;&gt;0,D147="CÓDIGO REPETIDO")</formula>
    </cfRule>
  </conditionalFormatting>
  <pageMargins left="0.7" right="0.7" top="0.75" bottom="0.75" header="0" footer="0"/>
  <pageSetup scale="72" orientation="landscape" r:id="rId1"/>
  <rowBreaks count="2" manualBreakCount="2">
    <brk id="37" max="16383" man="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5"/>
  <sheetViews>
    <sheetView workbookViewId="0">
      <selection activeCell="B40" sqref="B40"/>
    </sheetView>
  </sheetViews>
  <sheetFormatPr defaultColWidth="14.42578125" defaultRowHeight="15" customHeight="1"/>
  <cols>
    <col min="1" max="1" width="48" customWidth="1"/>
    <col min="2" max="2" width="18" customWidth="1"/>
    <col min="3" max="3" width="14" customWidth="1"/>
    <col min="4" max="5" width="18" customWidth="1"/>
    <col min="6" max="10" width="8.7109375" customWidth="1"/>
  </cols>
  <sheetData>
    <row r="1" spans="1:5" ht="15" customHeight="1">
      <c r="A1" s="163" t="s">
        <v>1024</v>
      </c>
      <c r="B1" s="163"/>
      <c r="C1" s="163"/>
      <c r="D1" s="163"/>
      <c r="E1" s="163"/>
    </row>
    <row r="2" spans="1:5" ht="15" customHeight="1">
      <c r="A2" s="163"/>
      <c r="B2" s="163"/>
      <c r="C2" s="163"/>
      <c r="D2" s="163"/>
      <c r="E2" s="163"/>
    </row>
    <row r="3" spans="1:5" ht="15" customHeight="1">
      <c r="A3" s="163"/>
      <c r="B3" s="163"/>
      <c r="C3" s="163"/>
      <c r="D3" s="163"/>
      <c r="E3" s="163"/>
    </row>
    <row r="4" spans="1:5" ht="15" customHeight="1">
      <c r="A4" s="163"/>
      <c r="B4" s="163"/>
      <c r="C4" s="163"/>
      <c r="D4" s="163"/>
      <c r="E4" s="163"/>
    </row>
    <row r="5" spans="1:5" ht="15" customHeight="1">
      <c r="A5" s="163"/>
      <c r="B5" s="163"/>
      <c r="C5" s="163"/>
      <c r="D5" s="163"/>
      <c r="E5" s="163"/>
    </row>
    <row r="6" spans="1:5">
      <c r="A6" s="163"/>
      <c r="B6" s="163"/>
      <c r="C6" s="163"/>
      <c r="D6" s="163"/>
      <c r="E6" s="163"/>
    </row>
    <row r="7" spans="1:5" ht="20.25">
      <c r="A7" s="164" t="s">
        <v>1025</v>
      </c>
      <c r="B7" s="164"/>
      <c r="C7" s="164"/>
      <c r="D7" s="164"/>
      <c r="E7" s="164"/>
    </row>
    <row r="8" spans="1:5" ht="14.25" customHeight="1">
      <c r="A8" s="38" t="s">
        <v>7</v>
      </c>
      <c r="B8" s="38" t="s">
        <v>14</v>
      </c>
      <c r="C8" s="38" t="s">
        <v>453</v>
      </c>
      <c r="D8" s="38" t="s">
        <v>447</v>
      </c>
      <c r="E8" s="38" t="s">
        <v>454</v>
      </c>
    </row>
    <row r="9" spans="1:5" ht="14.25" customHeight="1">
      <c r="A9" s="37" t="s">
        <v>17</v>
      </c>
      <c r="B9" s="42">
        <f>'ORÇAMENTO V5'!H17</f>
        <v>27484.44</v>
      </c>
      <c r="C9" s="39">
        <f t="shared" ref="C9:C18" si="0">IF($B$21=0,0,B9/$B$21)</f>
        <v>4.0144392469976684E-2</v>
      </c>
      <c r="D9" s="42">
        <f>ROUND(B9*'ORÇAMENTO V5'!$D$4,2)</f>
        <v>5387.42</v>
      </c>
      <c r="E9" s="42">
        <f t="shared" ref="E9:E18" si="1">ROUND(B9+D9,2)</f>
        <v>32871.86</v>
      </c>
    </row>
    <row r="10" spans="1:5" ht="14.25" customHeight="1">
      <c r="A10" s="37" t="s">
        <v>31</v>
      </c>
      <c r="B10" s="42">
        <f>'ORÇAMENTO V5'!H27</f>
        <v>0</v>
      </c>
      <c r="C10" s="39">
        <f t="shared" si="0"/>
        <v>0</v>
      </c>
      <c r="D10" s="42">
        <f>ROUND(B10*'ORÇAMENTO V5'!$D$4,2)</f>
        <v>0</v>
      </c>
      <c r="E10" s="42">
        <f t="shared" si="1"/>
        <v>0</v>
      </c>
    </row>
    <row r="11" spans="1:5" ht="14.25" customHeight="1">
      <c r="A11" s="37" t="s">
        <v>76</v>
      </c>
      <c r="B11" s="42">
        <f>'ORÇAMENTO V5'!H31</f>
        <v>4018.6</v>
      </c>
      <c r="C11" s="39">
        <f t="shared" si="0"/>
        <v>5.8696577256021334E-3</v>
      </c>
      <c r="D11" s="42">
        <f>ROUND(B11*'ORÇAMENTO V5'!$D$4,2)</f>
        <v>787.71</v>
      </c>
      <c r="E11" s="42">
        <f t="shared" si="1"/>
        <v>4806.3100000000004</v>
      </c>
    </row>
    <row r="12" spans="1:5" ht="14.25" customHeight="1">
      <c r="A12" s="37" t="s">
        <v>90</v>
      </c>
      <c r="B12" s="42">
        <f>'ORÇAMENTO V5'!H37</f>
        <v>6471.64</v>
      </c>
      <c r="C12" s="39">
        <f t="shared" si="0"/>
        <v>9.4526232327964456E-3</v>
      </c>
      <c r="D12" s="42">
        <f>ROUND(B12*'ORÇAMENTO V5'!$D$4,2)</f>
        <v>1268.55</v>
      </c>
      <c r="E12" s="42">
        <f t="shared" si="1"/>
        <v>7740.19</v>
      </c>
    </row>
    <row r="13" spans="1:5" ht="14.25" customHeight="1">
      <c r="A13" s="37" t="s">
        <v>112</v>
      </c>
      <c r="B13" s="42">
        <f>'ORÇAMENTO V5'!H48</f>
        <v>45149.55</v>
      </c>
      <c r="C13" s="39">
        <f t="shared" si="0"/>
        <v>6.5946450247588675E-2</v>
      </c>
      <c r="D13" s="42">
        <f>ROUND(B13*'ORÇAMENTO V5'!$D$4,2)</f>
        <v>8850.09</v>
      </c>
      <c r="E13" s="42">
        <f t="shared" si="1"/>
        <v>53999.64</v>
      </c>
    </row>
    <row r="14" spans="1:5" ht="14.25" customHeight="1">
      <c r="A14" s="37" t="s">
        <v>155</v>
      </c>
      <c r="B14" s="42">
        <f>'ORÇAMENTO V5'!H58</f>
        <v>179848.61</v>
      </c>
      <c r="C14" s="39">
        <f t="shared" si="0"/>
        <v>0.26269093294314066</v>
      </c>
      <c r="D14" s="42">
        <f>ROUND(B14*'ORÇAMENTO V5'!$D$4,2)</f>
        <v>35253.410000000003</v>
      </c>
      <c r="E14" s="42">
        <f t="shared" si="1"/>
        <v>215102.02</v>
      </c>
    </row>
    <row r="15" spans="1:5" ht="14.25" customHeight="1">
      <c r="A15" s="37" t="s">
        <v>189</v>
      </c>
      <c r="B15" s="42">
        <f>'ORÇAMENTO V5'!H103</f>
        <v>206592.5</v>
      </c>
      <c r="C15" s="39">
        <f t="shared" si="0"/>
        <v>0.3017536613936343</v>
      </c>
      <c r="D15" s="42">
        <f>ROUND(B15*'ORÇAMENTO V5'!$D$4,2)</f>
        <v>40495.67</v>
      </c>
      <c r="E15" s="42">
        <f t="shared" si="1"/>
        <v>247088.17</v>
      </c>
    </row>
    <row r="16" spans="1:5" ht="14.25" customHeight="1">
      <c r="A16" s="37" t="s">
        <v>360</v>
      </c>
      <c r="B16" s="42">
        <f>'ORÇAMENTO V5'!H109</f>
        <v>53649.9</v>
      </c>
      <c r="C16" s="39">
        <f t="shared" si="0"/>
        <v>7.8362253026621698E-2</v>
      </c>
      <c r="D16" s="42">
        <f>ROUND(B16*'ORÇAMENTO V5'!$D$4,2)</f>
        <v>10516.3</v>
      </c>
      <c r="E16" s="42">
        <f t="shared" si="1"/>
        <v>64166.2</v>
      </c>
    </row>
    <row r="17" spans="1:5" ht="14.25" customHeight="1">
      <c r="A17" s="37" t="s">
        <v>383</v>
      </c>
      <c r="B17" s="42">
        <f>'ORÇAMENTO V5'!H115</f>
        <v>59571.8</v>
      </c>
      <c r="C17" s="39">
        <f t="shared" si="0"/>
        <v>8.701191362614473E-2</v>
      </c>
      <c r="D17" s="42">
        <f>ROUND(B17*'ORÇAMENTO V5'!$D$4,2)</f>
        <v>11677.09</v>
      </c>
      <c r="E17" s="42">
        <f t="shared" si="1"/>
        <v>71248.89</v>
      </c>
    </row>
    <row r="18" spans="1:5" ht="14.25" customHeight="1">
      <c r="A18" s="37" t="s">
        <v>402</v>
      </c>
      <c r="B18" s="42">
        <f>'ORÇAMENTO V5'!H129</f>
        <v>100440.34</v>
      </c>
      <c r="C18" s="39">
        <f t="shared" si="0"/>
        <v>0.14670542418830065</v>
      </c>
      <c r="D18" s="42">
        <f>ROUND(B18*'ORÇAMENTO V5'!$D$4,2)</f>
        <v>19688.03</v>
      </c>
      <c r="E18" s="42">
        <f t="shared" si="1"/>
        <v>120128.37</v>
      </c>
    </row>
    <row r="19" spans="1:5" ht="14.25" customHeight="1">
      <c r="A19" s="37" t="s">
        <v>455</v>
      </c>
      <c r="B19" s="42">
        <v>0</v>
      </c>
      <c r="C19" s="39">
        <v>0</v>
      </c>
      <c r="D19" s="42">
        <v>0</v>
      </c>
      <c r="E19" s="42">
        <v>0</v>
      </c>
    </row>
    <row r="20" spans="1:5" ht="14.25" customHeight="1">
      <c r="A20" s="37" t="s">
        <v>440</v>
      </c>
      <c r="B20" s="42">
        <f>'ORÇAMENTO V5'!H130</f>
        <v>0</v>
      </c>
      <c r="C20" s="39">
        <f>IF($B$21=0,0,B20/$B$21)</f>
        <v>0</v>
      </c>
      <c r="D20" s="42">
        <f>ROUND(B20*'ORÇAMENTO V5'!$D$4,2)</f>
        <v>0</v>
      </c>
      <c r="E20" s="42">
        <f>ROUND(B20+D20,2)</f>
        <v>0</v>
      </c>
    </row>
    <row r="21" spans="1:5" ht="14.25" customHeight="1">
      <c r="A21" s="45" t="s">
        <v>456</v>
      </c>
      <c r="B21" s="46">
        <f>'ORÇAMENTO V5'!H133</f>
        <v>684639.58</v>
      </c>
      <c r="C21" s="47">
        <v>1</v>
      </c>
      <c r="D21" s="46">
        <f>'ORÇAMENTO V5'!H134</f>
        <v>134201.07999999999</v>
      </c>
      <c r="E21" s="46">
        <f>'ORÇAMENTO V5'!H135</f>
        <v>818840.66</v>
      </c>
    </row>
    <row r="22" spans="1:5" ht="14.25" customHeight="1">
      <c r="A22" s="37"/>
      <c r="B22" s="37"/>
      <c r="C22" s="37"/>
      <c r="D22" s="37"/>
      <c r="E22" s="37"/>
    </row>
    <row r="23" spans="1:5" ht="14.25" customHeight="1">
      <c r="A23" s="48" t="s">
        <v>457</v>
      </c>
      <c r="B23" s="48"/>
      <c r="C23" s="48"/>
      <c r="D23" s="48"/>
      <c r="E23" s="48"/>
    </row>
    <row r="24" spans="1:5" ht="14.25" customHeight="1">
      <c r="A24" s="2" t="s">
        <v>458</v>
      </c>
      <c r="B24" s="2"/>
      <c r="C24" s="2"/>
      <c r="D24" s="2"/>
      <c r="E24" s="2"/>
    </row>
    <row r="25" spans="1:5" ht="14.25" customHeight="1">
      <c r="A25" s="2" t="s">
        <v>459</v>
      </c>
      <c r="B25" s="8" t="s">
        <v>460</v>
      </c>
      <c r="C25" s="2"/>
      <c r="D25" s="2"/>
      <c r="E25" s="2"/>
    </row>
    <row r="26" spans="1:5" ht="14.25" customHeight="1">
      <c r="A26" s="2" t="s">
        <v>461</v>
      </c>
      <c r="B26" s="8" t="s">
        <v>462</v>
      </c>
      <c r="C26" s="2"/>
      <c r="D26" s="2"/>
      <c r="E26" s="2"/>
    </row>
    <row r="27" spans="1:5" ht="14.25" customHeight="1">
      <c r="A27" s="2" t="s">
        <v>463</v>
      </c>
      <c r="B27" s="8" t="s">
        <v>464</v>
      </c>
      <c r="C27" s="2"/>
      <c r="D27" s="2"/>
      <c r="E27" s="2"/>
    </row>
    <row r="28" spans="1:5" ht="14.25" customHeight="1">
      <c r="A28" s="2" t="s">
        <v>1083</v>
      </c>
      <c r="B28" s="8" t="s">
        <v>1084</v>
      </c>
      <c r="C28" s="2"/>
      <c r="D28" s="2"/>
      <c r="E28" s="2"/>
    </row>
    <row r="29" spans="1:5" ht="14.25" customHeight="1">
      <c r="A29" s="2"/>
      <c r="B29" s="8"/>
      <c r="C29" s="2"/>
      <c r="D29" s="2"/>
      <c r="E29" s="2"/>
    </row>
    <row r="30" spans="1:5" ht="14.25" customHeight="1">
      <c r="A30" s="2" t="s">
        <v>1085</v>
      </c>
      <c r="B30" s="8"/>
      <c r="C30" s="2"/>
      <c r="D30" s="2"/>
      <c r="E30" s="2"/>
    </row>
    <row r="31" spans="1:5" ht="14.25" customHeight="1"/>
    <row r="32" spans="1:5" ht="14.25" customHeight="1">
      <c r="B32" s="148" t="s">
        <v>1009</v>
      </c>
      <c r="C32" s="149"/>
      <c r="D32" s="149"/>
    </row>
    <row r="33" spans="2:4" ht="14.25" customHeight="1">
      <c r="B33" s="150" t="s">
        <v>451</v>
      </c>
      <c r="C33" s="151"/>
      <c r="D33" s="151"/>
    </row>
    <row r="34" spans="2:4" ht="14.25" customHeight="1">
      <c r="B34" s="150" t="s">
        <v>452</v>
      </c>
      <c r="C34" s="151"/>
      <c r="D34" s="151"/>
    </row>
    <row r="35" spans="2:4" ht="14.25" customHeight="1"/>
    <row r="36" spans="2:4" ht="14.25" customHeight="1"/>
    <row r="37" spans="2:4" ht="14.25" customHeight="1"/>
    <row r="38" spans="2:4" ht="14.25" customHeight="1"/>
    <row r="39" spans="2:4" ht="14.25" customHeight="1"/>
    <row r="40" spans="2:4" ht="14.25" customHeight="1"/>
    <row r="41" spans="2:4" ht="14.25" customHeight="1"/>
    <row r="42" spans="2:4" ht="14.25" customHeight="1"/>
    <row r="43" spans="2:4" ht="14.25" customHeight="1"/>
    <row r="44" spans="2:4" ht="14.25" customHeight="1"/>
    <row r="45" spans="2:4" ht="14.25" customHeight="1"/>
    <row r="46" spans="2:4" ht="14.25" customHeight="1"/>
    <row r="47" spans="2:4" ht="14.25" customHeight="1"/>
    <row r="48" spans="2:4"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sheetData>
  <mergeCells count="5">
    <mergeCell ref="A1:E6"/>
    <mergeCell ref="A7:E7"/>
    <mergeCell ref="B32:D32"/>
    <mergeCell ref="B33:D33"/>
    <mergeCell ref="B34:D34"/>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C16" sqref="C16"/>
    </sheetView>
  </sheetViews>
  <sheetFormatPr defaultColWidth="14.42578125" defaultRowHeight="15" customHeight="1"/>
  <cols>
    <col min="1" max="1" width="22" customWidth="1"/>
    <col min="2" max="2" width="52" customWidth="1"/>
    <col min="3" max="3" width="26" customWidth="1"/>
    <col min="4" max="4" width="35" customWidth="1"/>
    <col min="5" max="5" width="50" customWidth="1"/>
    <col min="6" max="6" width="14" customWidth="1"/>
    <col min="7" max="11" width="8.7109375" customWidth="1"/>
  </cols>
  <sheetData>
    <row r="1" spans="1:6" ht="14.25" customHeight="1">
      <c r="A1" s="9" t="s">
        <v>466</v>
      </c>
      <c r="B1" s="10"/>
      <c r="C1" s="10"/>
      <c r="D1" s="10"/>
      <c r="E1" s="10"/>
      <c r="F1" s="10"/>
    </row>
    <row r="2" spans="1:6" ht="14.25" customHeight="1">
      <c r="A2" s="11"/>
      <c r="B2" s="11"/>
      <c r="C2" s="11"/>
      <c r="D2" s="11"/>
      <c r="E2" s="11"/>
      <c r="F2" s="11"/>
    </row>
    <row r="3" spans="1:6" ht="14.25" customHeight="1">
      <c r="A3" s="12" t="s">
        <v>467</v>
      </c>
      <c r="B3" s="12" t="s">
        <v>468</v>
      </c>
      <c r="C3" s="12" t="s">
        <v>469</v>
      </c>
      <c r="D3" s="12" t="s">
        <v>470</v>
      </c>
      <c r="E3" s="12" t="s">
        <v>471</v>
      </c>
      <c r="F3" s="12" t="s">
        <v>472</v>
      </c>
    </row>
    <row r="4" spans="1:6" ht="14.25" customHeight="1">
      <c r="A4" s="11" t="s">
        <v>473</v>
      </c>
      <c r="B4" s="11" t="s">
        <v>474</v>
      </c>
      <c r="C4" s="11" t="s">
        <v>475</v>
      </c>
      <c r="D4" s="11" t="s">
        <v>476</v>
      </c>
      <c r="E4" s="11" t="s">
        <v>477</v>
      </c>
      <c r="F4" s="11" t="s">
        <v>478</v>
      </c>
    </row>
    <row r="5" spans="1:6" ht="14.25" customHeight="1">
      <c r="A5" s="11" t="s">
        <v>447</v>
      </c>
      <c r="B5" s="11" t="s">
        <v>479</v>
      </c>
      <c r="C5" s="13">
        <f>'BDI DESONERADO'!B23</f>
        <v>0.19601712580824859</v>
      </c>
      <c r="D5" s="11" t="s">
        <v>480</v>
      </c>
      <c r="E5" s="11" t="s">
        <v>1103</v>
      </c>
      <c r="F5" s="11" t="s">
        <v>478</v>
      </c>
    </row>
    <row r="6" spans="1:6" ht="14.25" customHeight="1">
      <c r="A6" s="11" t="s">
        <v>482</v>
      </c>
      <c r="B6" s="11" t="s">
        <v>483</v>
      </c>
      <c r="C6" s="11" t="s">
        <v>484</v>
      </c>
      <c r="D6" s="11" t="s">
        <v>485</v>
      </c>
      <c r="E6" s="11" t="s">
        <v>486</v>
      </c>
      <c r="F6" s="11" t="s">
        <v>478</v>
      </c>
    </row>
    <row r="7" spans="1:6" ht="14.25" customHeight="1">
      <c r="A7" s="11" t="s">
        <v>487</v>
      </c>
      <c r="B7" s="11" t="s">
        <v>488</v>
      </c>
      <c r="C7" s="11" t="s">
        <v>489</v>
      </c>
      <c r="D7" s="11" t="s">
        <v>490</v>
      </c>
      <c r="E7" s="11" t="s">
        <v>491</v>
      </c>
      <c r="F7" s="11" t="s">
        <v>478</v>
      </c>
    </row>
    <row r="8" spans="1:6" ht="14.25" customHeight="1">
      <c r="A8" s="11" t="s">
        <v>492</v>
      </c>
      <c r="B8" s="11" t="s">
        <v>493</v>
      </c>
      <c r="C8" s="11" t="s">
        <v>1104</v>
      </c>
      <c r="D8" s="11" t="s">
        <v>494</v>
      </c>
      <c r="E8" s="11" t="s">
        <v>495</v>
      </c>
      <c r="F8" s="11" t="s">
        <v>478</v>
      </c>
    </row>
    <row r="9" spans="1:6" ht="14.25" customHeight="1">
      <c r="A9" s="11" t="s">
        <v>496</v>
      </c>
      <c r="B9" s="11" t="s">
        <v>497</v>
      </c>
      <c r="C9" s="11" t="s">
        <v>498</v>
      </c>
      <c r="D9" s="11" t="s">
        <v>499</v>
      </c>
      <c r="E9" s="11" t="s">
        <v>500</v>
      </c>
      <c r="F9" s="11" t="s">
        <v>478</v>
      </c>
    </row>
    <row r="10" spans="1:6" ht="14.25" customHeight="1">
      <c r="A10" s="11" t="s">
        <v>501</v>
      </c>
      <c r="B10" s="11" t="s">
        <v>502</v>
      </c>
      <c r="C10" s="11" t="s">
        <v>503</v>
      </c>
      <c r="D10" s="11" t="s">
        <v>504</v>
      </c>
      <c r="E10" s="11" t="s">
        <v>505</v>
      </c>
      <c r="F10" s="11" t="s">
        <v>481</v>
      </c>
    </row>
    <row r="11" spans="1:6" ht="14.25" customHeight="1">
      <c r="A11" s="11" t="s">
        <v>506</v>
      </c>
      <c r="B11" s="11" t="s">
        <v>507</v>
      </c>
      <c r="C11" s="11" t="s">
        <v>508</v>
      </c>
      <c r="D11" s="11" t="s">
        <v>509</v>
      </c>
      <c r="E11" s="11" t="s">
        <v>510</v>
      </c>
      <c r="F11" s="11" t="s">
        <v>511</v>
      </c>
    </row>
    <row r="12" spans="1:6" ht="14.25" customHeight="1">
      <c r="A12" s="11" t="s">
        <v>512</v>
      </c>
      <c r="B12" s="11" t="s">
        <v>513</v>
      </c>
      <c r="C12" s="11" t="s">
        <v>514</v>
      </c>
      <c r="D12" s="11" t="s">
        <v>515</v>
      </c>
      <c r="E12" s="11" t="s">
        <v>516</v>
      </c>
      <c r="F12" s="11" t="s">
        <v>478</v>
      </c>
    </row>
    <row r="13" spans="1:6" ht="14.25" customHeight="1">
      <c r="A13" s="11" t="s">
        <v>517</v>
      </c>
      <c r="B13" s="11" t="s">
        <v>518</v>
      </c>
      <c r="C13" s="11" t="s">
        <v>519</v>
      </c>
      <c r="D13" s="11" t="s">
        <v>520</v>
      </c>
      <c r="E13" s="11" t="s">
        <v>521</v>
      </c>
      <c r="F13" s="11" t="s">
        <v>481</v>
      </c>
    </row>
    <row r="14" spans="1:6" ht="14.25" customHeight="1">
      <c r="A14" s="11" t="s">
        <v>465</v>
      </c>
      <c r="B14" s="11" t="s">
        <v>522</v>
      </c>
      <c r="C14" s="11" t="s">
        <v>523</v>
      </c>
      <c r="D14" s="11" t="s">
        <v>524</v>
      </c>
      <c r="E14" s="11" t="s">
        <v>525</v>
      </c>
      <c r="F14" s="11" t="s">
        <v>511</v>
      </c>
    </row>
    <row r="15" spans="1:6" ht="14.25" customHeight="1">
      <c r="A15" s="11" t="s">
        <v>1106</v>
      </c>
      <c r="B15" s="11" t="s">
        <v>1105</v>
      </c>
      <c r="C15" s="147" t="s">
        <v>1107</v>
      </c>
      <c r="D15" s="11" t="s">
        <v>526</v>
      </c>
      <c r="E15" s="11" t="s">
        <v>527</v>
      </c>
      <c r="F15" s="11" t="s">
        <v>511</v>
      </c>
    </row>
    <row r="16" spans="1:6" ht="14.25" customHeight="1">
      <c r="A16" s="11" t="s">
        <v>528</v>
      </c>
      <c r="B16" s="11" t="s">
        <v>529</v>
      </c>
      <c r="C16" s="11" t="s">
        <v>530</v>
      </c>
      <c r="D16" s="11" t="s">
        <v>531</v>
      </c>
      <c r="E16" s="11" t="s">
        <v>532</v>
      </c>
      <c r="F16" s="11" t="s">
        <v>481</v>
      </c>
    </row>
    <row r="17" spans="1:6" ht="14.25" customHeight="1">
      <c r="A17" s="11" t="s">
        <v>533</v>
      </c>
      <c r="B17" s="11" t="s">
        <v>534</v>
      </c>
      <c r="C17" s="11" t="s">
        <v>535</v>
      </c>
      <c r="D17" s="11" t="s">
        <v>536</v>
      </c>
      <c r="E17" s="11" t="s">
        <v>537</v>
      </c>
      <c r="F17" s="11" t="s">
        <v>481</v>
      </c>
    </row>
    <row r="18" spans="1:6" ht="14.25" customHeight="1">
      <c r="A18" s="11" t="s">
        <v>538</v>
      </c>
      <c r="B18" s="11" t="s">
        <v>539</v>
      </c>
      <c r="C18" s="11" t="s">
        <v>540</v>
      </c>
      <c r="D18" s="11" t="s">
        <v>541</v>
      </c>
      <c r="E18" s="11" t="s">
        <v>542</v>
      </c>
      <c r="F18" s="11" t="s">
        <v>478</v>
      </c>
    </row>
    <row r="19" spans="1:6" ht="14.25" customHeight="1">
      <c r="A19" s="11" t="s">
        <v>543</v>
      </c>
      <c r="B19" s="11" t="s">
        <v>544</v>
      </c>
      <c r="C19" s="11" t="s">
        <v>545</v>
      </c>
      <c r="D19" s="11" t="s">
        <v>546</v>
      </c>
      <c r="E19" s="11" t="s">
        <v>547</v>
      </c>
      <c r="F19" s="11" t="s">
        <v>481</v>
      </c>
    </row>
    <row r="20" spans="1:6" ht="14.25" customHeight="1">
      <c r="A20" s="11" t="s">
        <v>548</v>
      </c>
      <c r="B20" s="11" t="s">
        <v>549</v>
      </c>
      <c r="C20" s="11" t="s">
        <v>550</v>
      </c>
      <c r="D20" s="11" t="s">
        <v>1102</v>
      </c>
      <c r="E20" s="11" t="s">
        <v>551</v>
      </c>
      <c r="F20" s="11" t="s">
        <v>478</v>
      </c>
    </row>
    <row r="21" spans="1:6" ht="14.25" customHeight="1"/>
    <row r="22" spans="1:6" ht="14.25" customHeight="1"/>
    <row r="23" spans="1:6" ht="14.25" customHeight="1"/>
    <row r="24" spans="1:6" ht="14.25" customHeight="1"/>
    <row r="25" spans="1:6" ht="14.25" customHeight="1"/>
    <row r="26" spans="1:6" ht="14.25" customHeight="1"/>
    <row r="27" spans="1:6" ht="14.25" customHeight="1"/>
    <row r="28" spans="1:6" ht="14.25" customHeight="1"/>
    <row r="29" spans="1:6" ht="14.25" customHeight="1"/>
    <row r="30" spans="1:6" ht="14.25" customHeight="1"/>
    <row r="31" spans="1:6" ht="14.25" customHeight="1"/>
    <row r="32" spans="1: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0"/>
  <sheetViews>
    <sheetView tabSelected="1" topLeftCell="A95" workbookViewId="0">
      <selection activeCell="C109" sqref="C109"/>
    </sheetView>
  </sheetViews>
  <sheetFormatPr defaultColWidth="14.42578125" defaultRowHeight="15" customHeight="1"/>
  <cols>
    <col min="1" max="2" width="20" customWidth="1"/>
    <col min="3" max="3" width="42" customWidth="1"/>
    <col min="4" max="4" width="65" customWidth="1"/>
    <col min="5" max="5" width="52" customWidth="1"/>
    <col min="6" max="11" width="8.7109375" customWidth="1"/>
  </cols>
  <sheetData>
    <row r="1" spans="1:5" ht="14.25" customHeight="1">
      <c r="A1" s="9" t="s">
        <v>552</v>
      </c>
      <c r="B1" s="10"/>
      <c r="C1" s="10"/>
      <c r="D1" s="10"/>
      <c r="E1" s="10"/>
    </row>
    <row r="2" spans="1:5" ht="14.25" customHeight="1">
      <c r="A2" s="11"/>
      <c r="B2" s="11"/>
      <c r="C2" s="11"/>
      <c r="D2" s="11"/>
      <c r="E2" s="11"/>
    </row>
    <row r="3" spans="1:5" ht="14.25" customHeight="1">
      <c r="A3" s="12" t="s">
        <v>553</v>
      </c>
      <c r="B3" s="12" t="s">
        <v>554</v>
      </c>
      <c r="C3" s="12" t="s">
        <v>555</v>
      </c>
      <c r="D3" s="12" t="s">
        <v>556</v>
      </c>
      <c r="E3" s="12" t="s">
        <v>557</v>
      </c>
    </row>
    <row r="4" spans="1:5" ht="14.25" customHeight="1">
      <c r="A4" s="11" t="s">
        <v>558</v>
      </c>
      <c r="B4" s="11" t="s">
        <v>559</v>
      </c>
      <c r="C4" s="11" t="s">
        <v>560</v>
      </c>
      <c r="D4" s="11" t="s">
        <v>561</v>
      </c>
      <c r="E4" s="11" t="s">
        <v>562</v>
      </c>
    </row>
    <row r="5" spans="1:5" ht="14.25" customHeight="1">
      <c r="A5" s="11" t="s">
        <v>563</v>
      </c>
      <c r="B5" s="11" t="s">
        <v>32</v>
      </c>
      <c r="C5" s="11" t="s">
        <v>564</v>
      </c>
      <c r="D5" s="11" t="s">
        <v>565</v>
      </c>
      <c r="E5" s="11" t="s">
        <v>566</v>
      </c>
    </row>
    <row r="6" spans="1:5" ht="14.25" customHeight="1">
      <c r="A6" s="11" t="s">
        <v>563</v>
      </c>
      <c r="B6" s="11" t="s">
        <v>95</v>
      </c>
      <c r="C6" s="11" t="s">
        <v>567</v>
      </c>
      <c r="D6" s="11" t="s">
        <v>568</v>
      </c>
      <c r="E6" s="11" t="s">
        <v>569</v>
      </c>
    </row>
    <row r="7" spans="1:5" ht="14.25" customHeight="1">
      <c r="A7" s="11" t="s">
        <v>563</v>
      </c>
      <c r="B7" s="11" t="s">
        <v>245</v>
      </c>
      <c r="C7" s="11" t="s">
        <v>570</v>
      </c>
      <c r="D7" s="11" t="s">
        <v>571</v>
      </c>
      <c r="E7" s="11" t="s">
        <v>572</v>
      </c>
    </row>
    <row r="8" spans="1:5" ht="14.25" customHeight="1">
      <c r="A8" s="11" t="s">
        <v>563</v>
      </c>
      <c r="B8" s="11" t="s">
        <v>573</v>
      </c>
      <c r="C8" s="11" t="s">
        <v>574</v>
      </c>
      <c r="D8" s="11" t="s">
        <v>575</v>
      </c>
      <c r="E8" s="11" t="s">
        <v>576</v>
      </c>
    </row>
    <row r="9" spans="1:5" ht="14.25" customHeight="1">
      <c r="A9" s="11" t="s">
        <v>563</v>
      </c>
      <c r="B9" s="11" t="s">
        <v>577</v>
      </c>
      <c r="C9" s="11" t="s">
        <v>578</v>
      </c>
      <c r="D9" s="11" t="s">
        <v>579</v>
      </c>
      <c r="E9" s="11" t="s">
        <v>580</v>
      </c>
    </row>
    <row r="10" spans="1:5" ht="14.25" customHeight="1">
      <c r="A10" s="11" t="s">
        <v>563</v>
      </c>
      <c r="B10" s="11" t="s">
        <v>581</v>
      </c>
      <c r="C10" s="11" t="s">
        <v>582</v>
      </c>
      <c r="D10" s="11" t="s">
        <v>583</v>
      </c>
      <c r="E10" s="11" t="s">
        <v>584</v>
      </c>
    </row>
    <row r="11" spans="1:5" ht="14.25" customHeight="1">
      <c r="A11" s="11" t="s">
        <v>585</v>
      </c>
      <c r="B11" s="11" t="s">
        <v>517</v>
      </c>
      <c r="C11" s="11" t="s">
        <v>586</v>
      </c>
      <c r="D11" s="11" t="s">
        <v>587</v>
      </c>
      <c r="E11" s="11" t="s">
        <v>588</v>
      </c>
    </row>
    <row r="12" spans="1:5" ht="14.25" customHeight="1">
      <c r="A12" s="11" t="s">
        <v>585</v>
      </c>
      <c r="B12" s="11" t="s">
        <v>589</v>
      </c>
      <c r="C12" s="11" t="s">
        <v>590</v>
      </c>
      <c r="D12" s="11" t="s">
        <v>591</v>
      </c>
      <c r="E12" s="11" t="s">
        <v>592</v>
      </c>
    </row>
    <row r="13" spans="1:5" ht="14.25" customHeight="1">
      <c r="A13" s="11" t="s">
        <v>563</v>
      </c>
      <c r="B13" s="11" t="s">
        <v>593</v>
      </c>
      <c r="C13" s="11" t="s">
        <v>594</v>
      </c>
      <c r="D13" s="11" t="s">
        <v>595</v>
      </c>
      <c r="E13" s="11" t="s">
        <v>596</v>
      </c>
    </row>
    <row r="14" spans="1:5" ht="14.25" customHeight="1">
      <c r="A14" s="11" t="s">
        <v>563</v>
      </c>
      <c r="B14" s="11" t="s">
        <v>597</v>
      </c>
      <c r="C14" s="11" t="s">
        <v>598</v>
      </c>
      <c r="D14" s="11" t="s">
        <v>599</v>
      </c>
      <c r="E14" s="11" t="s">
        <v>600</v>
      </c>
    </row>
    <row r="15" spans="1:5" ht="14.25" customHeight="1">
      <c r="A15" s="11" t="s">
        <v>601</v>
      </c>
      <c r="B15" s="11" t="s">
        <v>69</v>
      </c>
      <c r="C15" s="11" t="s">
        <v>602</v>
      </c>
      <c r="D15" s="11" t="s">
        <v>603</v>
      </c>
      <c r="E15" s="11" t="s">
        <v>604</v>
      </c>
    </row>
    <row r="16" spans="1:5" ht="14.25" customHeight="1">
      <c r="A16" s="11" t="s">
        <v>563</v>
      </c>
      <c r="B16" s="11" t="s">
        <v>605</v>
      </c>
      <c r="C16" s="11" t="s">
        <v>606</v>
      </c>
      <c r="D16" s="11" t="s">
        <v>607</v>
      </c>
      <c r="E16" s="11" t="s">
        <v>608</v>
      </c>
    </row>
    <row r="17" spans="1:5" ht="14.25" customHeight="1">
      <c r="A17" s="11" t="s">
        <v>609</v>
      </c>
      <c r="B17" s="11" t="s">
        <v>610</v>
      </c>
      <c r="C17" s="11" t="s">
        <v>611</v>
      </c>
      <c r="D17" s="11"/>
      <c r="E17" s="11" t="s">
        <v>612</v>
      </c>
    </row>
    <row r="18" spans="1:5" ht="14.25" customHeight="1">
      <c r="A18" s="11" t="s">
        <v>613</v>
      </c>
      <c r="B18" s="11" t="s">
        <v>614</v>
      </c>
      <c r="C18" s="11" t="s">
        <v>615</v>
      </c>
      <c r="D18" s="11"/>
      <c r="E18" s="11" t="s">
        <v>616</v>
      </c>
    </row>
    <row r="19" spans="1:5" ht="14.25" customHeight="1">
      <c r="A19" s="11" t="s">
        <v>563</v>
      </c>
      <c r="B19" s="11" t="s">
        <v>617</v>
      </c>
      <c r="C19" s="11" t="s">
        <v>618</v>
      </c>
      <c r="D19" s="11" t="s">
        <v>619</v>
      </c>
      <c r="E19" s="11" t="s">
        <v>620</v>
      </c>
    </row>
    <row r="20" spans="1:5" ht="14.25" customHeight="1">
      <c r="A20" s="11" t="s">
        <v>563</v>
      </c>
      <c r="B20" s="11" t="s">
        <v>621</v>
      </c>
      <c r="C20" s="11" t="s">
        <v>622</v>
      </c>
      <c r="D20" s="11" t="s">
        <v>623</v>
      </c>
      <c r="E20" s="11" t="s">
        <v>624</v>
      </c>
    </row>
    <row r="21" spans="1:5" ht="14.25" customHeight="1">
      <c r="A21" s="11" t="s">
        <v>563</v>
      </c>
      <c r="B21" s="11" t="s">
        <v>625</v>
      </c>
      <c r="C21" s="11" t="s">
        <v>626</v>
      </c>
      <c r="D21" s="11" t="s">
        <v>627</v>
      </c>
      <c r="E21" s="11" t="s">
        <v>628</v>
      </c>
    </row>
    <row r="22" spans="1:5" ht="14.25" customHeight="1">
      <c r="A22" s="11" t="s">
        <v>563</v>
      </c>
      <c r="B22" s="11" t="s">
        <v>629</v>
      </c>
      <c r="C22" s="11" t="s">
        <v>630</v>
      </c>
      <c r="D22" s="11" t="s">
        <v>631</v>
      </c>
      <c r="E22" s="11" t="s">
        <v>632</v>
      </c>
    </row>
    <row r="23" spans="1:5" ht="14.25" customHeight="1">
      <c r="A23" s="11" t="s">
        <v>563</v>
      </c>
      <c r="B23" s="11" t="s">
        <v>85</v>
      </c>
      <c r="C23" s="11" t="s">
        <v>633</v>
      </c>
      <c r="D23" s="11" t="s">
        <v>634</v>
      </c>
      <c r="E23" s="11" t="s">
        <v>635</v>
      </c>
    </row>
    <row r="24" spans="1:5" ht="14.25" customHeight="1">
      <c r="A24" s="11" t="s">
        <v>601</v>
      </c>
      <c r="B24" s="11" t="s">
        <v>636</v>
      </c>
      <c r="C24" s="11" t="s">
        <v>637</v>
      </c>
      <c r="D24" s="11" t="s">
        <v>638</v>
      </c>
      <c r="E24" s="11" t="s">
        <v>639</v>
      </c>
    </row>
    <row r="25" spans="1:5" ht="14.25" customHeight="1">
      <c r="A25" s="11" t="s">
        <v>640</v>
      </c>
      <c r="B25" s="11" t="s">
        <v>641</v>
      </c>
      <c r="C25" s="11" t="s">
        <v>642</v>
      </c>
      <c r="D25" s="11" t="s">
        <v>643</v>
      </c>
      <c r="E25" s="11" t="s">
        <v>644</v>
      </c>
    </row>
    <row r="26" spans="1:5" ht="14.25" customHeight="1">
      <c r="A26" s="11" t="s">
        <v>645</v>
      </c>
      <c r="B26" s="11" t="s">
        <v>646</v>
      </c>
      <c r="C26" s="11" t="s">
        <v>647</v>
      </c>
      <c r="D26" s="11"/>
      <c r="E26" s="11" t="s">
        <v>648</v>
      </c>
    </row>
    <row r="27" spans="1:5" ht="14.25" customHeight="1">
      <c r="A27" s="11" t="s">
        <v>645</v>
      </c>
      <c r="B27" s="11" t="s">
        <v>649</v>
      </c>
      <c r="C27" s="11" t="s">
        <v>650</v>
      </c>
      <c r="D27" s="11"/>
      <c r="E27" s="11" t="s">
        <v>648</v>
      </c>
    </row>
    <row r="28" spans="1:5" ht="14.25" customHeight="1">
      <c r="A28" s="11" t="s">
        <v>563</v>
      </c>
      <c r="B28" s="11" t="s">
        <v>91</v>
      </c>
      <c r="C28" s="11" t="s">
        <v>651</v>
      </c>
      <c r="D28" s="11" t="s">
        <v>652</v>
      </c>
      <c r="E28" s="11" t="s">
        <v>653</v>
      </c>
    </row>
    <row r="29" spans="1:5" ht="14.25" customHeight="1">
      <c r="A29" s="11" t="s">
        <v>563</v>
      </c>
      <c r="B29" s="11" t="s">
        <v>654</v>
      </c>
      <c r="C29" s="11" t="s">
        <v>655</v>
      </c>
      <c r="D29" s="11" t="s">
        <v>656</v>
      </c>
      <c r="E29" s="11" t="s">
        <v>657</v>
      </c>
    </row>
    <row r="30" spans="1:5" ht="14.25" customHeight="1">
      <c r="A30" s="11" t="s">
        <v>563</v>
      </c>
      <c r="B30" s="11" t="s">
        <v>95</v>
      </c>
      <c r="C30" s="11" t="s">
        <v>567</v>
      </c>
      <c r="D30" s="11" t="s">
        <v>568</v>
      </c>
      <c r="E30" s="11" t="s">
        <v>569</v>
      </c>
    </row>
    <row r="31" spans="1:5" ht="14.25" customHeight="1">
      <c r="A31" s="11" t="s">
        <v>563</v>
      </c>
      <c r="B31" s="11" t="s">
        <v>99</v>
      </c>
      <c r="C31" s="11" t="s">
        <v>658</v>
      </c>
      <c r="D31" s="11" t="s">
        <v>659</v>
      </c>
      <c r="E31" s="11" t="s">
        <v>660</v>
      </c>
    </row>
    <row r="32" spans="1:5" ht="14.25" customHeight="1">
      <c r="A32" s="11" t="s">
        <v>563</v>
      </c>
      <c r="B32" s="11" t="s">
        <v>103</v>
      </c>
      <c r="C32" s="11" t="s">
        <v>661</v>
      </c>
      <c r="D32" s="11" t="s">
        <v>662</v>
      </c>
      <c r="E32" s="11" t="s">
        <v>663</v>
      </c>
    </row>
    <row r="33" spans="1:5" ht="14.25" customHeight="1">
      <c r="A33" s="11" t="s">
        <v>563</v>
      </c>
      <c r="B33" s="11" t="s">
        <v>107</v>
      </c>
      <c r="C33" s="11" t="s">
        <v>664</v>
      </c>
      <c r="D33" s="11" t="s">
        <v>665</v>
      </c>
      <c r="E33" s="11" t="s">
        <v>666</v>
      </c>
    </row>
    <row r="34" spans="1:5" ht="14.25" customHeight="1">
      <c r="A34" s="11" t="s">
        <v>645</v>
      </c>
      <c r="B34" s="11" t="s">
        <v>667</v>
      </c>
      <c r="C34" s="11" t="s">
        <v>668</v>
      </c>
      <c r="D34" s="11"/>
      <c r="E34" s="11" t="s">
        <v>669</v>
      </c>
    </row>
    <row r="35" spans="1:5" ht="14.25" customHeight="1">
      <c r="A35" s="11" t="s">
        <v>563</v>
      </c>
      <c r="B35" s="11" t="s">
        <v>81</v>
      </c>
      <c r="C35" s="11" t="s">
        <v>670</v>
      </c>
      <c r="D35" s="11" t="s">
        <v>671</v>
      </c>
      <c r="E35" s="11" t="s">
        <v>672</v>
      </c>
    </row>
    <row r="36" spans="1:5" ht="14.25" customHeight="1">
      <c r="A36" s="11" t="s">
        <v>563</v>
      </c>
      <c r="B36" s="11" t="s">
        <v>113</v>
      </c>
      <c r="C36" s="11" t="s">
        <v>673</v>
      </c>
      <c r="D36" s="11" t="s">
        <v>674</v>
      </c>
      <c r="E36" s="11" t="s">
        <v>675</v>
      </c>
    </row>
    <row r="37" spans="1:5" ht="14.25" customHeight="1">
      <c r="A37" s="11" t="s">
        <v>563</v>
      </c>
      <c r="B37" s="11" t="s">
        <v>117</v>
      </c>
      <c r="C37" s="11" t="s">
        <v>676</v>
      </c>
      <c r="D37" s="11" t="s">
        <v>677</v>
      </c>
      <c r="E37" s="11" t="s">
        <v>678</v>
      </c>
    </row>
    <row r="38" spans="1:5" ht="14.25" customHeight="1">
      <c r="A38" s="11" t="s">
        <v>563</v>
      </c>
      <c r="B38" s="11" t="s">
        <v>121</v>
      </c>
      <c r="C38" s="11" t="s">
        <v>679</v>
      </c>
      <c r="D38" s="11" t="s">
        <v>680</v>
      </c>
      <c r="E38" s="11" t="s">
        <v>681</v>
      </c>
    </row>
    <row r="39" spans="1:5" ht="14.25" customHeight="1">
      <c r="A39" s="11" t="s">
        <v>126</v>
      </c>
      <c r="B39" s="11" t="s">
        <v>127</v>
      </c>
      <c r="C39" s="11" t="s">
        <v>682</v>
      </c>
      <c r="D39" s="11" t="s">
        <v>683</v>
      </c>
      <c r="E39" s="11" t="s">
        <v>684</v>
      </c>
    </row>
    <row r="40" spans="1:5" ht="14.25" customHeight="1">
      <c r="A40" s="11" t="s">
        <v>563</v>
      </c>
      <c r="B40" s="11" t="s">
        <v>132</v>
      </c>
      <c r="C40" s="11" t="s">
        <v>685</v>
      </c>
      <c r="D40" s="11" t="s">
        <v>686</v>
      </c>
      <c r="E40" s="11" t="s">
        <v>687</v>
      </c>
    </row>
    <row r="41" spans="1:5" ht="14.25" customHeight="1">
      <c r="A41" s="11" t="s">
        <v>563</v>
      </c>
      <c r="B41" s="11" t="s">
        <v>136</v>
      </c>
      <c r="C41" s="11" t="s">
        <v>688</v>
      </c>
      <c r="D41" s="11" t="s">
        <v>689</v>
      </c>
      <c r="E41" s="11" t="s">
        <v>690</v>
      </c>
    </row>
    <row r="42" spans="1:5" ht="14.25" customHeight="1">
      <c r="A42" s="11" t="s">
        <v>126</v>
      </c>
      <c r="B42" s="11" t="s">
        <v>140</v>
      </c>
      <c r="C42" s="11" t="s">
        <v>691</v>
      </c>
      <c r="D42" s="11" t="s">
        <v>692</v>
      </c>
      <c r="E42" s="11" t="s">
        <v>693</v>
      </c>
    </row>
    <row r="43" spans="1:5" ht="14.25" customHeight="1">
      <c r="A43" s="11" t="s">
        <v>563</v>
      </c>
      <c r="B43" s="11" t="s">
        <v>144</v>
      </c>
      <c r="C43" s="11" t="s">
        <v>694</v>
      </c>
      <c r="D43" s="11" t="s">
        <v>695</v>
      </c>
      <c r="E43" s="11" t="s">
        <v>696</v>
      </c>
    </row>
    <row r="44" spans="1:5" ht="14.25" customHeight="1">
      <c r="A44" s="11" t="s">
        <v>563</v>
      </c>
      <c r="B44" s="11" t="s">
        <v>148</v>
      </c>
      <c r="C44" s="11" t="s">
        <v>697</v>
      </c>
      <c r="D44" s="11" t="s">
        <v>698</v>
      </c>
      <c r="E44" s="11" t="s">
        <v>699</v>
      </c>
    </row>
    <row r="45" spans="1:5" ht="14.25" customHeight="1">
      <c r="A45" s="11" t="s">
        <v>563</v>
      </c>
      <c r="B45" s="11" t="s">
        <v>99</v>
      </c>
      <c r="C45" s="11" t="s">
        <v>700</v>
      </c>
      <c r="D45" s="11" t="s">
        <v>659</v>
      </c>
      <c r="E45" s="11" t="s">
        <v>660</v>
      </c>
    </row>
    <row r="46" spans="1:5" ht="14.25" customHeight="1">
      <c r="A46" s="11" t="s">
        <v>645</v>
      </c>
      <c r="B46" s="11" t="s">
        <v>701</v>
      </c>
      <c r="C46" s="11" t="s">
        <v>702</v>
      </c>
      <c r="D46" s="11"/>
      <c r="E46" s="11" t="s">
        <v>703</v>
      </c>
    </row>
    <row r="47" spans="1:5" ht="14.25" customHeight="1">
      <c r="A47" s="11" t="s">
        <v>563</v>
      </c>
      <c r="B47" s="11" t="s">
        <v>156</v>
      </c>
      <c r="C47" s="11" t="s">
        <v>704</v>
      </c>
      <c r="D47" s="11" t="s">
        <v>705</v>
      </c>
      <c r="E47" s="11" t="s">
        <v>706</v>
      </c>
    </row>
    <row r="48" spans="1:5" ht="14.25" customHeight="1">
      <c r="A48" s="11" t="s">
        <v>563</v>
      </c>
      <c r="B48" s="11" t="s">
        <v>160</v>
      </c>
      <c r="C48" s="11" t="s">
        <v>707</v>
      </c>
      <c r="D48" s="11" t="s">
        <v>708</v>
      </c>
      <c r="E48" s="11" t="s">
        <v>709</v>
      </c>
    </row>
    <row r="49" spans="1:5" ht="14.25" customHeight="1">
      <c r="A49" s="11" t="s">
        <v>563</v>
      </c>
      <c r="B49" s="11" t="s">
        <v>164</v>
      </c>
      <c r="C49" s="11" t="s">
        <v>710</v>
      </c>
      <c r="D49" s="11" t="s">
        <v>711</v>
      </c>
      <c r="E49" s="11" t="s">
        <v>712</v>
      </c>
    </row>
    <row r="50" spans="1:5" ht="14.25" customHeight="1">
      <c r="A50" s="11" t="s">
        <v>563</v>
      </c>
      <c r="B50" s="11" t="s">
        <v>168</v>
      </c>
      <c r="C50" s="11" t="s">
        <v>713</v>
      </c>
      <c r="D50" s="11" t="s">
        <v>714</v>
      </c>
      <c r="E50" s="11" t="s">
        <v>715</v>
      </c>
    </row>
    <row r="51" spans="1:5" ht="14.25" customHeight="1">
      <c r="A51" s="11" t="s">
        <v>563</v>
      </c>
      <c r="B51" s="11" t="s">
        <v>172</v>
      </c>
      <c r="C51" s="11" t="s">
        <v>716</v>
      </c>
      <c r="D51" s="11" t="s">
        <v>717</v>
      </c>
      <c r="E51" s="11" t="s">
        <v>718</v>
      </c>
    </row>
    <row r="52" spans="1:5" ht="14.25" customHeight="1">
      <c r="A52" s="11" t="s">
        <v>563</v>
      </c>
      <c r="B52" s="11" t="s">
        <v>176</v>
      </c>
      <c r="C52" s="11" t="s">
        <v>719</v>
      </c>
      <c r="D52" s="11" t="s">
        <v>720</v>
      </c>
      <c r="E52" s="11" t="s">
        <v>721</v>
      </c>
    </row>
    <row r="53" spans="1:5" ht="14.25" customHeight="1">
      <c r="A53" s="11" t="s">
        <v>722</v>
      </c>
      <c r="B53" s="11" t="s">
        <v>723</v>
      </c>
      <c r="C53" s="11" t="s">
        <v>724</v>
      </c>
      <c r="D53" s="11" t="s">
        <v>725</v>
      </c>
      <c r="E53" s="11" t="s">
        <v>726</v>
      </c>
    </row>
    <row r="54" spans="1:5" ht="14.25" customHeight="1">
      <c r="A54" s="11" t="s">
        <v>722</v>
      </c>
      <c r="B54" s="11" t="s">
        <v>727</v>
      </c>
      <c r="C54" s="11" t="s">
        <v>728</v>
      </c>
      <c r="D54" s="11" t="s">
        <v>729</v>
      </c>
      <c r="E54" s="11" t="s">
        <v>730</v>
      </c>
    </row>
    <row r="55" spans="1:5" ht="14.25" customHeight="1">
      <c r="A55" s="11" t="s">
        <v>645</v>
      </c>
      <c r="B55" s="11" t="s">
        <v>731</v>
      </c>
      <c r="C55" s="11" t="s">
        <v>732</v>
      </c>
      <c r="D55" s="11"/>
      <c r="E55" s="11" t="s">
        <v>733</v>
      </c>
    </row>
    <row r="56" spans="1:5" ht="14.25" customHeight="1">
      <c r="A56" s="11" t="s">
        <v>476</v>
      </c>
      <c r="B56" s="11" t="s">
        <v>190</v>
      </c>
      <c r="C56" s="11" t="s">
        <v>734</v>
      </c>
      <c r="D56" s="11" t="s">
        <v>680</v>
      </c>
      <c r="E56" s="11" t="s">
        <v>735</v>
      </c>
    </row>
    <row r="57" spans="1:5" ht="14.25" customHeight="1">
      <c r="A57" s="11" t="s">
        <v>476</v>
      </c>
      <c r="B57" s="11" t="s">
        <v>194</v>
      </c>
      <c r="C57" s="11" t="s">
        <v>736</v>
      </c>
      <c r="D57" s="11" t="s">
        <v>680</v>
      </c>
      <c r="E57" s="11" t="s">
        <v>737</v>
      </c>
    </row>
    <row r="58" spans="1:5" ht="14.25" customHeight="1">
      <c r="A58" s="11" t="s">
        <v>476</v>
      </c>
      <c r="B58" s="11" t="s">
        <v>198</v>
      </c>
      <c r="C58" s="11" t="s">
        <v>738</v>
      </c>
      <c r="D58" s="11" t="s">
        <v>680</v>
      </c>
      <c r="E58" s="11" t="s">
        <v>739</v>
      </c>
    </row>
    <row r="59" spans="1:5" ht="14.25" customHeight="1">
      <c r="A59" s="11" t="s">
        <v>476</v>
      </c>
      <c r="B59" s="11" t="s">
        <v>121</v>
      </c>
      <c r="C59" s="11" t="s">
        <v>740</v>
      </c>
      <c r="D59" s="11" t="s">
        <v>680</v>
      </c>
      <c r="E59" s="11" t="s">
        <v>741</v>
      </c>
    </row>
    <row r="60" spans="1:5" ht="14.25" customHeight="1">
      <c r="A60" s="11" t="s">
        <v>476</v>
      </c>
      <c r="B60" s="11" t="s">
        <v>205</v>
      </c>
      <c r="C60" s="11" t="s">
        <v>742</v>
      </c>
      <c r="D60" s="11" t="s">
        <v>743</v>
      </c>
      <c r="E60" s="11" t="s">
        <v>744</v>
      </c>
    </row>
    <row r="61" spans="1:5" ht="14.25" customHeight="1">
      <c r="A61" s="11" t="s">
        <v>476</v>
      </c>
      <c r="B61" s="11" t="s">
        <v>113</v>
      </c>
      <c r="C61" s="11" t="s">
        <v>745</v>
      </c>
      <c r="D61" s="11" t="s">
        <v>680</v>
      </c>
      <c r="E61" s="11" t="s">
        <v>746</v>
      </c>
    </row>
    <row r="62" spans="1:5" ht="14.25" customHeight="1">
      <c r="A62" s="11" t="s">
        <v>476</v>
      </c>
      <c r="B62" s="11" t="s">
        <v>117</v>
      </c>
      <c r="C62" s="11" t="s">
        <v>747</v>
      </c>
      <c r="D62" s="11" t="s">
        <v>677</v>
      </c>
      <c r="E62" s="11" t="s">
        <v>748</v>
      </c>
    </row>
    <row r="63" spans="1:5" ht="14.25" customHeight="1">
      <c r="A63" s="11" t="s">
        <v>476</v>
      </c>
      <c r="B63" s="11" t="s">
        <v>132</v>
      </c>
      <c r="C63" s="11" t="s">
        <v>749</v>
      </c>
      <c r="D63" s="11" t="s">
        <v>686</v>
      </c>
      <c r="E63" s="11" t="s">
        <v>750</v>
      </c>
    </row>
    <row r="64" spans="1:5" ht="14.25" customHeight="1">
      <c r="A64" s="11" t="s">
        <v>476</v>
      </c>
      <c r="B64" s="11" t="s">
        <v>136</v>
      </c>
      <c r="C64" s="11" t="s">
        <v>751</v>
      </c>
      <c r="D64" s="11" t="s">
        <v>689</v>
      </c>
      <c r="E64" s="11" t="s">
        <v>752</v>
      </c>
    </row>
    <row r="65" spans="1:5" ht="14.25" customHeight="1">
      <c r="A65" s="11" t="s">
        <v>476</v>
      </c>
      <c r="B65" s="11" t="s">
        <v>225</v>
      </c>
      <c r="C65" s="11" t="s">
        <v>753</v>
      </c>
      <c r="D65" s="11" t="s">
        <v>754</v>
      </c>
      <c r="E65" s="11" t="s">
        <v>755</v>
      </c>
    </row>
    <row r="66" spans="1:5" ht="14.25" customHeight="1">
      <c r="A66" s="11" t="s">
        <v>476</v>
      </c>
      <c r="B66" s="11" t="s">
        <v>229</v>
      </c>
      <c r="C66" s="11" t="s">
        <v>756</v>
      </c>
      <c r="D66" s="11" t="s">
        <v>757</v>
      </c>
      <c r="E66" s="11" t="s">
        <v>758</v>
      </c>
    </row>
    <row r="67" spans="1:5" ht="14.25" customHeight="1">
      <c r="A67" s="11" t="s">
        <v>476</v>
      </c>
      <c r="B67" s="11" t="s">
        <v>233</v>
      </c>
      <c r="C67" s="11" t="s">
        <v>759</v>
      </c>
      <c r="D67" s="11" t="s">
        <v>760</v>
      </c>
      <c r="E67" s="11" t="s">
        <v>761</v>
      </c>
    </row>
    <row r="68" spans="1:5" ht="14.25" customHeight="1">
      <c r="A68" s="11" t="s">
        <v>476</v>
      </c>
      <c r="B68" s="11" t="s">
        <v>237</v>
      </c>
      <c r="C68" s="11" t="s">
        <v>762</v>
      </c>
      <c r="D68" s="11" t="s">
        <v>763</v>
      </c>
      <c r="E68" s="11" t="s">
        <v>764</v>
      </c>
    </row>
    <row r="69" spans="1:5" ht="14.25" customHeight="1">
      <c r="A69" s="11" t="s">
        <v>476</v>
      </c>
      <c r="B69" s="11" t="s">
        <v>241</v>
      </c>
      <c r="C69" s="11" t="s">
        <v>765</v>
      </c>
      <c r="D69" s="11" t="s">
        <v>766</v>
      </c>
      <c r="E69" s="11" t="s">
        <v>767</v>
      </c>
    </row>
    <row r="70" spans="1:5" ht="14.25" customHeight="1">
      <c r="A70" s="11" t="s">
        <v>476</v>
      </c>
      <c r="B70" s="11" t="s">
        <v>245</v>
      </c>
      <c r="C70" s="11" t="s">
        <v>768</v>
      </c>
      <c r="D70" s="11" t="s">
        <v>680</v>
      </c>
      <c r="E70" s="11" t="s">
        <v>769</v>
      </c>
    </row>
    <row r="71" spans="1:5" ht="14.25" customHeight="1">
      <c r="A71" s="11" t="s">
        <v>476</v>
      </c>
      <c r="B71" s="11" t="s">
        <v>249</v>
      </c>
      <c r="C71" s="11" t="s">
        <v>770</v>
      </c>
      <c r="D71" s="11" t="s">
        <v>771</v>
      </c>
      <c r="E71" s="11" t="s">
        <v>772</v>
      </c>
    </row>
    <row r="72" spans="1:5" ht="14.25" customHeight="1">
      <c r="A72" s="11" t="s">
        <v>559</v>
      </c>
      <c r="B72" s="11" t="s">
        <v>254</v>
      </c>
      <c r="C72" s="11" t="s">
        <v>773</v>
      </c>
      <c r="D72" s="11" t="s">
        <v>774</v>
      </c>
      <c r="E72" s="11" t="s">
        <v>775</v>
      </c>
    </row>
    <row r="73" spans="1:5" ht="14.25" customHeight="1">
      <c r="A73" s="11" t="s">
        <v>476</v>
      </c>
      <c r="B73" s="11" t="s">
        <v>259</v>
      </c>
      <c r="C73" s="11" t="s">
        <v>776</v>
      </c>
      <c r="D73" s="11" t="s">
        <v>777</v>
      </c>
      <c r="E73" s="11" t="s">
        <v>778</v>
      </c>
    </row>
    <row r="74" spans="1:5" ht="14.25" customHeight="1">
      <c r="A74" s="11" t="s">
        <v>476</v>
      </c>
      <c r="B74" s="11" t="s">
        <v>779</v>
      </c>
      <c r="C74" s="11" t="s">
        <v>780</v>
      </c>
      <c r="D74" s="11" t="s">
        <v>680</v>
      </c>
      <c r="E74" s="11" t="s">
        <v>781</v>
      </c>
    </row>
    <row r="75" spans="1:5" ht="14.25" customHeight="1">
      <c r="A75" s="11" t="s">
        <v>476</v>
      </c>
      <c r="B75" s="11" t="s">
        <v>782</v>
      </c>
      <c r="C75" s="11" t="s">
        <v>783</v>
      </c>
      <c r="D75" s="11" t="s">
        <v>680</v>
      </c>
      <c r="E75" s="11" t="s">
        <v>784</v>
      </c>
    </row>
    <row r="76" spans="1:5" ht="14.25" customHeight="1">
      <c r="A76" s="11" t="s">
        <v>476</v>
      </c>
      <c r="B76" s="11" t="s">
        <v>279</v>
      </c>
      <c r="C76" s="11" t="s">
        <v>785</v>
      </c>
      <c r="D76" s="11" t="s">
        <v>786</v>
      </c>
      <c r="E76" s="11" t="s">
        <v>787</v>
      </c>
    </row>
    <row r="77" spans="1:5" ht="14.25" customHeight="1">
      <c r="A77" s="11" t="s">
        <v>476</v>
      </c>
      <c r="B77" s="11" t="s">
        <v>788</v>
      </c>
      <c r="C77" s="11" t="s">
        <v>789</v>
      </c>
      <c r="D77" s="11" t="s">
        <v>790</v>
      </c>
      <c r="E77" s="11" t="s">
        <v>791</v>
      </c>
    </row>
    <row r="78" spans="1:5" ht="14.25" customHeight="1">
      <c r="A78" s="11" t="s">
        <v>476</v>
      </c>
      <c r="B78" s="11" t="s">
        <v>295</v>
      </c>
      <c r="C78" s="11" t="s">
        <v>792</v>
      </c>
      <c r="D78" s="11" t="s">
        <v>793</v>
      </c>
      <c r="E78" s="11" t="s">
        <v>794</v>
      </c>
    </row>
    <row r="79" spans="1:5" ht="14.25" customHeight="1">
      <c r="A79" s="11" t="s">
        <v>476</v>
      </c>
      <c r="B79" s="11" t="s">
        <v>795</v>
      </c>
      <c r="C79" s="11" t="s">
        <v>796</v>
      </c>
      <c r="D79" s="11" t="s">
        <v>680</v>
      </c>
      <c r="E79" s="11" t="s">
        <v>797</v>
      </c>
    </row>
    <row r="80" spans="1:5" ht="14.25" customHeight="1">
      <c r="A80" s="11" t="s">
        <v>476</v>
      </c>
      <c r="B80" s="11" t="s">
        <v>307</v>
      </c>
      <c r="C80" s="11" t="s">
        <v>798</v>
      </c>
      <c r="D80" s="11" t="s">
        <v>799</v>
      </c>
      <c r="E80" s="11" t="s">
        <v>800</v>
      </c>
    </row>
    <row r="81" spans="1:5" ht="14.25" customHeight="1">
      <c r="A81" s="11" t="s">
        <v>476</v>
      </c>
      <c r="B81" s="11" t="s">
        <v>311</v>
      </c>
      <c r="C81" s="11" t="s">
        <v>801</v>
      </c>
      <c r="D81" s="11" t="s">
        <v>680</v>
      </c>
      <c r="E81" s="11" t="s">
        <v>802</v>
      </c>
    </row>
    <row r="82" spans="1:5" ht="14.25" customHeight="1">
      <c r="A82" s="11" t="s">
        <v>476</v>
      </c>
      <c r="B82" s="11" t="s">
        <v>803</v>
      </c>
      <c r="C82" s="11" t="s">
        <v>804</v>
      </c>
      <c r="D82" s="11" t="s">
        <v>680</v>
      </c>
      <c r="E82" s="11" t="s">
        <v>805</v>
      </c>
    </row>
    <row r="83" spans="1:5" ht="14.25" customHeight="1">
      <c r="A83" s="11" t="s">
        <v>559</v>
      </c>
      <c r="B83" s="11" t="s">
        <v>323</v>
      </c>
      <c r="C83" s="11" t="s">
        <v>806</v>
      </c>
      <c r="D83" s="11" t="s">
        <v>807</v>
      </c>
      <c r="E83" s="11" t="s">
        <v>808</v>
      </c>
    </row>
    <row r="84" spans="1:5" ht="14.25" customHeight="1">
      <c r="A84" s="11" t="s">
        <v>476</v>
      </c>
      <c r="B84" s="11" t="s">
        <v>809</v>
      </c>
      <c r="C84" s="11" t="s">
        <v>810</v>
      </c>
      <c r="D84" s="11" t="s">
        <v>680</v>
      </c>
      <c r="E84" s="11" t="s">
        <v>811</v>
      </c>
    </row>
    <row r="85" spans="1:5" ht="14.25" customHeight="1">
      <c r="A85" s="11" t="s">
        <v>476</v>
      </c>
      <c r="B85" s="11" t="s">
        <v>812</v>
      </c>
      <c r="C85" s="11" t="s">
        <v>813</v>
      </c>
      <c r="D85" s="11" t="s">
        <v>680</v>
      </c>
      <c r="E85" s="11" t="s">
        <v>814</v>
      </c>
    </row>
    <row r="86" spans="1:5" ht="14.25" customHeight="1">
      <c r="A86" s="11" t="s">
        <v>476</v>
      </c>
      <c r="B86" s="11" t="s">
        <v>355</v>
      </c>
      <c r="C86" s="11" t="s">
        <v>815</v>
      </c>
      <c r="D86" s="11" t="s">
        <v>816</v>
      </c>
      <c r="E86" s="11" t="s">
        <v>817</v>
      </c>
    </row>
    <row r="87" spans="1:5" ht="14.25" customHeight="1">
      <c r="A87" s="11"/>
      <c r="B87" s="11"/>
      <c r="C87" s="11"/>
      <c r="D87" s="11"/>
      <c r="E87" s="11"/>
    </row>
    <row r="88" spans="1:5" ht="14.25" customHeight="1">
      <c r="A88" s="11"/>
      <c r="B88" s="11"/>
      <c r="C88" s="11"/>
      <c r="D88" s="11"/>
      <c r="E88" s="11"/>
    </row>
    <row r="89" spans="1:5" ht="14.25" customHeight="1">
      <c r="A89" s="11"/>
      <c r="B89" s="11"/>
      <c r="C89" s="11"/>
      <c r="D89" s="11"/>
      <c r="E89" s="11"/>
    </row>
    <row r="90" spans="1:5" ht="14.25" customHeight="1">
      <c r="A90" s="11" t="s">
        <v>476</v>
      </c>
      <c r="B90" s="11" t="s">
        <v>361</v>
      </c>
      <c r="C90" s="11" t="s">
        <v>818</v>
      </c>
      <c r="D90" s="11" t="s">
        <v>819</v>
      </c>
      <c r="E90" s="11" t="s">
        <v>820</v>
      </c>
    </row>
    <row r="91" spans="1:5" ht="14.25" customHeight="1">
      <c r="A91" s="11" t="s">
        <v>821</v>
      </c>
      <c r="B91" s="11" t="s">
        <v>366</v>
      </c>
      <c r="C91" s="11" t="s">
        <v>822</v>
      </c>
      <c r="D91" s="11" t="s">
        <v>823</v>
      </c>
      <c r="E91" s="11" t="s">
        <v>824</v>
      </c>
    </row>
    <row r="92" spans="1:5" ht="14.25" customHeight="1">
      <c r="A92" s="11" t="s">
        <v>476</v>
      </c>
      <c r="B92" s="11" t="s">
        <v>371</v>
      </c>
      <c r="C92" s="11" t="s">
        <v>825</v>
      </c>
      <c r="D92" s="11" t="s">
        <v>826</v>
      </c>
      <c r="E92" s="11" t="s">
        <v>827</v>
      </c>
    </row>
    <row r="93" spans="1:5" ht="14.25" customHeight="1">
      <c r="A93" s="11" t="s">
        <v>828</v>
      </c>
      <c r="B93" s="11" t="s">
        <v>829</v>
      </c>
      <c r="C93" s="11" t="s">
        <v>830</v>
      </c>
      <c r="D93" s="11" t="s">
        <v>831</v>
      </c>
      <c r="E93" s="11" t="s">
        <v>832</v>
      </c>
    </row>
    <row r="94" spans="1:5" ht="14.25" customHeight="1">
      <c r="A94" s="11" t="s">
        <v>476</v>
      </c>
      <c r="B94" s="11" t="s">
        <v>176</v>
      </c>
      <c r="C94" s="11" t="s">
        <v>719</v>
      </c>
      <c r="D94" s="11" t="s">
        <v>720</v>
      </c>
      <c r="E94" s="11" t="s">
        <v>721</v>
      </c>
    </row>
    <row r="95" spans="1:5" ht="14.25" customHeight="1">
      <c r="A95" s="11" t="s">
        <v>476</v>
      </c>
      <c r="B95" s="11" t="s">
        <v>379</v>
      </c>
      <c r="C95" s="11" t="s">
        <v>833</v>
      </c>
      <c r="D95" s="11" t="s">
        <v>834</v>
      </c>
      <c r="E95" s="11" t="s">
        <v>835</v>
      </c>
    </row>
    <row r="96" spans="1:5" ht="14.25" customHeight="1">
      <c r="A96" s="11" t="s">
        <v>476</v>
      </c>
      <c r="B96" s="11" t="s">
        <v>836</v>
      </c>
      <c r="C96" s="11" t="s">
        <v>837</v>
      </c>
      <c r="D96" s="11" t="s">
        <v>838</v>
      </c>
      <c r="E96" s="11" t="s">
        <v>839</v>
      </c>
    </row>
    <row r="97" spans="1:5" ht="14.25" customHeight="1">
      <c r="A97" s="11" t="s">
        <v>476</v>
      </c>
      <c r="B97" s="11" t="s">
        <v>840</v>
      </c>
      <c r="C97" s="11" t="s">
        <v>841</v>
      </c>
      <c r="D97" s="11" t="s">
        <v>842</v>
      </c>
      <c r="E97" s="11" t="s">
        <v>843</v>
      </c>
    </row>
    <row r="98" spans="1:5" ht="14.25" customHeight="1">
      <c r="A98" s="11" t="s">
        <v>844</v>
      </c>
      <c r="B98" s="11" t="s">
        <v>845</v>
      </c>
      <c r="C98" s="11" t="s">
        <v>846</v>
      </c>
      <c r="D98" s="11" t="s">
        <v>847</v>
      </c>
      <c r="E98" s="11" t="s">
        <v>848</v>
      </c>
    </row>
    <row r="99" spans="1:5" ht="14.25" customHeight="1">
      <c r="A99" s="11" t="s">
        <v>476</v>
      </c>
      <c r="B99" s="11" t="s">
        <v>407</v>
      </c>
      <c r="C99" s="11" t="s">
        <v>849</v>
      </c>
      <c r="D99" s="11" t="s">
        <v>850</v>
      </c>
      <c r="E99" s="11" t="s">
        <v>851</v>
      </c>
    </row>
    <row r="100" spans="1:5" ht="14.25" customHeight="1">
      <c r="A100" s="11" t="s">
        <v>476</v>
      </c>
      <c r="B100" s="11" t="s">
        <v>411</v>
      </c>
      <c r="C100" s="11" t="s">
        <v>852</v>
      </c>
      <c r="D100" s="11" t="s">
        <v>754</v>
      </c>
      <c r="E100" s="11" t="s">
        <v>853</v>
      </c>
    </row>
    <row r="101" spans="1:5" ht="14.25" customHeight="1">
      <c r="A101" s="11" t="s">
        <v>476</v>
      </c>
      <c r="B101" s="11" t="s">
        <v>854</v>
      </c>
      <c r="C101" s="11" t="s">
        <v>855</v>
      </c>
      <c r="D101" s="11" t="s">
        <v>856</v>
      </c>
      <c r="E101" s="11" t="s">
        <v>857</v>
      </c>
    </row>
    <row r="102" spans="1:5" ht="14.25" customHeight="1">
      <c r="A102" s="11" t="s">
        <v>476</v>
      </c>
      <c r="B102" s="11" t="s">
        <v>415</v>
      </c>
      <c r="C102" s="11" t="s">
        <v>858</v>
      </c>
      <c r="D102" s="11" t="s">
        <v>859</v>
      </c>
      <c r="E102" s="11" t="s">
        <v>860</v>
      </c>
    </row>
    <row r="103" spans="1:5" ht="14.25" customHeight="1">
      <c r="A103" s="11" t="s">
        <v>476</v>
      </c>
      <c r="B103" s="11" t="s">
        <v>861</v>
      </c>
      <c r="C103" s="11" t="s">
        <v>862</v>
      </c>
      <c r="D103" s="11" t="s">
        <v>863</v>
      </c>
      <c r="E103" s="11" t="s">
        <v>864</v>
      </c>
    </row>
    <row r="104" spans="1:5" ht="14.25" customHeight="1">
      <c r="A104" s="11" t="s">
        <v>476</v>
      </c>
      <c r="B104" s="11" t="s">
        <v>424</v>
      </c>
      <c r="C104" s="11" t="s">
        <v>865</v>
      </c>
      <c r="D104" s="11" t="s">
        <v>866</v>
      </c>
      <c r="E104" s="11" t="s">
        <v>867</v>
      </c>
    </row>
    <row r="105" spans="1:5" ht="14.25" customHeight="1">
      <c r="A105" s="11" t="s">
        <v>476</v>
      </c>
      <c r="B105" s="11" t="s">
        <v>233</v>
      </c>
      <c r="C105" s="11" t="s">
        <v>868</v>
      </c>
      <c r="D105" s="11" t="s">
        <v>760</v>
      </c>
      <c r="E105" s="11" t="s">
        <v>869</v>
      </c>
    </row>
    <row r="106" spans="1:5" ht="14.25" customHeight="1">
      <c r="A106" s="11" t="s">
        <v>476</v>
      </c>
      <c r="B106" s="11" t="s">
        <v>431</v>
      </c>
      <c r="C106" s="11" t="s">
        <v>870</v>
      </c>
      <c r="D106" s="11" t="s">
        <v>871</v>
      </c>
      <c r="E106" s="11" t="s">
        <v>872</v>
      </c>
    </row>
    <row r="107" spans="1:5" ht="14.25" customHeight="1">
      <c r="A107" s="11" t="s">
        <v>873</v>
      </c>
      <c r="B107" s="11" t="s">
        <v>874</v>
      </c>
      <c r="C107" s="11" t="s">
        <v>875</v>
      </c>
      <c r="D107" s="11"/>
      <c r="E107" s="11" t="s">
        <v>876</v>
      </c>
    </row>
    <row r="108" spans="1:5" ht="14.25" customHeight="1">
      <c r="A108" s="11" t="s">
        <v>877</v>
      </c>
      <c r="B108" s="11" t="s">
        <v>878</v>
      </c>
      <c r="C108" s="11" t="s">
        <v>879</v>
      </c>
      <c r="D108" s="11"/>
      <c r="E108" s="11" t="s">
        <v>880</v>
      </c>
    </row>
    <row r="109" spans="1:5" ht="14.25" customHeight="1">
      <c r="A109" s="11" t="s">
        <v>881</v>
      </c>
      <c r="B109" s="11" t="s">
        <v>882</v>
      </c>
      <c r="C109" s="11" t="s">
        <v>1108</v>
      </c>
      <c r="D109" s="11"/>
      <c r="E109" s="11" t="s">
        <v>883</v>
      </c>
    </row>
    <row r="110" spans="1:5" ht="14.25" customHeight="1">
      <c r="A110" s="14" t="s">
        <v>441</v>
      </c>
      <c r="B110" s="14" t="s">
        <v>442</v>
      </c>
      <c r="C110" s="14" t="s">
        <v>443</v>
      </c>
      <c r="D110" s="14" t="s">
        <v>884</v>
      </c>
      <c r="E110" s="14" t="s">
        <v>885</v>
      </c>
    </row>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4"/>
  <sheetViews>
    <sheetView topLeftCell="A151" workbookViewId="0">
      <selection activeCell="A126" sqref="A126:H128"/>
    </sheetView>
  </sheetViews>
  <sheetFormatPr defaultColWidth="14.42578125" defaultRowHeight="15" customHeight="1"/>
  <cols>
    <col min="1" max="1" width="58.28515625" style="36" customWidth="1"/>
    <col min="2" max="2" width="31" customWidth="1"/>
    <col min="3" max="3" width="26" customWidth="1"/>
    <col min="4" max="4" width="18" customWidth="1"/>
    <col min="5" max="5" width="56" customWidth="1"/>
    <col min="6" max="6" width="23.28515625" customWidth="1"/>
    <col min="7" max="7" width="15.85546875" bestFit="1" customWidth="1"/>
    <col min="8" max="9" width="17" customWidth="1"/>
    <col min="10" max="10" width="24" hidden="1" customWidth="1"/>
    <col min="11" max="12" width="50" hidden="1" customWidth="1"/>
  </cols>
  <sheetData>
    <row r="1" spans="1:12" ht="14.25" customHeight="1">
      <c r="A1" s="166" t="s">
        <v>886</v>
      </c>
      <c r="B1" s="167"/>
      <c r="C1" s="167"/>
      <c r="D1" s="167"/>
      <c r="E1" s="167"/>
      <c r="F1" s="167"/>
      <c r="G1" s="167"/>
      <c r="H1" s="167"/>
      <c r="I1" s="167"/>
      <c r="J1" s="167"/>
      <c r="K1" s="167"/>
      <c r="L1" s="167"/>
    </row>
    <row r="2" spans="1:12" ht="14.25" customHeight="1">
      <c r="A2" s="168" t="s">
        <v>887</v>
      </c>
      <c r="B2" s="167"/>
      <c r="C2" s="167"/>
      <c r="D2" s="167"/>
      <c r="E2" s="167"/>
      <c r="F2" s="167"/>
      <c r="G2" s="167"/>
      <c r="H2" s="167"/>
      <c r="I2" s="167"/>
      <c r="J2" s="167"/>
      <c r="K2" s="167"/>
      <c r="L2" s="167"/>
    </row>
    <row r="3" spans="1:12" ht="14.25" customHeight="1">
      <c r="A3" s="84"/>
      <c r="B3" s="11"/>
      <c r="C3" s="11"/>
      <c r="D3" s="11"/>
      <c r="E3" s="11"/>
      <c r="F3" s="11"/>
      <c r="G3" s="11"/>
      <c r="H3" s="11"/>
      <c r="I3" s="11"/>
      <c r="J3" s="11"/>
      <c r="K3" s="11"/>
      <c r="L3" s="11"/>
    </row>
    <row r="4" spans="1:12" ht="14.25" customHeight="1">
      <c r="A4" s="85" t="s">
        <v>6</v>
      </c>
      <c r="B4" s="12" t="s">
        <v>7</v>
      </c>
      <c r="C4" s="12" t="s">
        <v>8</v>
      </c>
      <c r="D4" s="12" t="s">
        <v>9</v>
      </c>
      <c r="E4" s="12" t="s">
        <v>10</v>
      </c>
      <c r="F4" s="12" t="s">
        <v>11</v>
      </c>
      <c r="G4" s="12" t="s">
        <v>12</v>
      </c>
      <c r="H4" s="12" t="s">
        <v>13</v>
      </c>
      <c r="I4" s="12" t="s">
        <v>14</v>
      </c>
      <c r="J4" s="12" t="s">
        <v>15</v>
      </c>
      <c r="K4" s="12" t="s">
        <v>888</v>
      </c>
      <c r="L4" s="12" t="s">
        <v>557</v>
      </c>
    </row>
    <row r="5" spans="1:12" ht="14.25" customHeight="1">
      <c r="A5" s="84">
        <v>1.01</v>
      </c>
      <c r="B5" s="11" t="s">
        <v>17</v>
      </c>
      <c r="C5" s="11" t="s">
        <v>18</v>
      </c>
      <c r="D5" s="11" t="s">
        <v>19</v>
      </c>
      <c r="E5" s="11" t="s">
        <v>20</v>
      </c>
      <c r="F5" s="11" t="s">
        <v>21</v>
      </c>
      <c r="G5" s="15">
        <v>396</v>
      </c>
      <c r="H5" s="16">
        <v>70.680000000000007</v>
      </c>
      <c r="I5" s="16">
        <f t="shared" ref="I5:I122" si="0">ROUND(IF(OR(G5="",H5=""),0,G5*H5),2)</f>
        <v>27989.279999999999</v>
      </c>
      <c r="J5" s="11" t="s">
        <v>22</v>
      </c>
      <c r="K5" s="11" t="s">
        <v>889</v>
      </c>
      <c r="L5" s="11" t="s">
        <v>23</v>
      </c>
    </row>
    <row r="6" spans="1:12" ht="14.25" customHeight="1">
      <c r="A6" s="84">
        <v>1.02</v>
      </c>
      <c r="B6" s="11" t="s">
        <v>17</v>
      </c>
      <c r="C6" s="11" t="s">
        <v>24</v>
      </c>
      <c r="D6" s="11" t="s">
        <v>25</v>
      </c>
      <c r="E6" s="11" t="s">
        <v>26</v>
      </c>
      <c r="F6" s="11" t="s">
        <v>21</v>
      </c>
      <c r="G6" s="15">
        <v>4.5</v>
      </c>
      <c r="H6" s="16">
        <v>489.55</v>
      </c>
      <c r="I6" s="16">
        <f t="shared" si="0"/>
        <v>2202.98</v>
      </c>
      <c r="J6" s="11" t="s">
        <v>27</v>
      </c>
      <c r="K6" s="11" t="s">
        <v>889</v>
      </c>
      <c r="L6" s="11" t="s">
        <v>28</v>
      </c>
    </row>
    <row r="7" spans="1:12" ht="14.25" customHeight="1">
      <c r="A7" s="84">
        <v>1.03</v>
      </c>
      <c r="B7" s="11" t="s">
        <v>17</v>
      </c>
      <c r="C7" s="11" t="s">
        <v>18</v>
      </c>
      <c r="D7" s="11" t="s">
        <v>573</v>
      </c>
      <c r="E7" s="11" t="s">
        <v>890</v>
      </c>
      <c r="F7" s="11" t="s">
        <v>891</v>
      </c>
      <c r="G7" s="15">
        <v>240</v>
      </c>
      <c r="H7" s="16">
        <v>55.55</v>
      </c>
      <c r="I7" s="16">
        <f t="shared" si="0"/>
        <v>13332</v>
      </c>
      <c r="J7" s="11" t="s">
        <v>22</v>
      </c>
      <c r="K7" s="11" t="s">
        <v>575</v>
      </c>
      <c r="L7" s="11" t="s">
        <v>892</v>
      </c>
    </row>
    <row r="8" spans="1:12" ht="14.25" customHeight="1">
      <c r="A8" s="84">
        <v>1.04</v>
      </c>
      <c r="B8" s="11" t="s">
        <v>17</v>
      </c>
      <c r="C8" s="11" t="s">
        <v>18</v>
      </c>
      <c r="D8" s="11" t="s">
        <v>577</v>
      </c>
      <c r="E8" s="11" t="s">
        <v>893</v>
      </c>
      <c r="F8" s="11" t="s">
        <v>891</v>
      </c>
      <c r="G8" s="15">
        <v>390</v>
      </c>
      <c r="H8" s="16">
        <v>169.74</v>
      </c>
      <c r="I8" s="16">
        <f t="shared" si="0"/>
        <v>66198.600000000006</v>
      </c>
      <c r="J8" s="11" t="s">
        <v>22</v>
      </c>
      <c r="K8" s="11" t="s">
        <v>579</v>
      </c>
      <c r="L8" s="11" t="s">
        <v>894</v>
      </c>
    </row>
    <row r="9" spans="1:12" ht="14.25" customHeight="1">
      <c r="A9" s="84">
        <v>1.05</v>
      </c>
      <c r="B9" s="11" t="s">
        <v>17</v>
      </c>
      <c r="C9" s="11" t="s">
        <v>18</v>
      </c>
      <c r="D9" s="11" t="s">
        <v>617</v>
      </c>
      <c r="E9" s="11" t="s">
        <v>895</v>
      </c>
      <c r="F9" s="11" t="s">
        <v>891</v>
      </c>
      <c r="G9" s="15">
        <v>60</v>
      </c>
      <c r="H9" s="16">
        <v>134.30000000000001</v>
      </c>
      <c r="I9" s="16">
        <f t="shared" si="0"/>
        <v>8058</v>
      </c>
      <c r="J9" s="11" t="s">
        <v>22</v>
      </c>
      <c r="K9" s="11" t="s">
        <v>619</v>
      </c>
      <c r="L9" s="11" t="s">
        <v>896</v>
      </c>
    </row>
    <row r="10" spans="1:12" ht="14.25" customHeight="1">
      <c r="A10" s="84">
        <v>2.0099999999999998</v>
      </c>
      <c r="B10" s="11" t="s">
        <v>31</v>
      </c>
      <c r="C10" s="11" t="s">
        <v>18</v>
      </c>
      <c r="D10" s="11" t="s">
        <v>32</v>
      </c>
      <c r="E10" s="11" t="s">
        <v>33</v>
      </c>
      <c r="F10" s="11" t="s">
        <v>21</v>
      </c>
      <c r="G10" s="15">
        <v>1235</v>
      </c>
      <c r="H10" s="16">
        <v>16.78</v>
      </c>
      <c r="I10" s="16">
        <f t="shared" si="0"/>
        <v>20723.3</v>
      </c>
      <c r="J10" s="11" t="s">
        <v>22</v>
      </c>
      <c r="K10" s="11" t="s">
        <v>565</v>
      </c>
      <c r="L10" s="11" t="s">
        <v>34</v>
      </c>
    </row>
    <row r="11" spans="1:12" ht="14.25" customHeight="1">
      <c r="A11" s="84">
        <v>2.02</v>
      </c>
      <c r="B11" s="11" t="s">
        <v>31</v>
      </c>
      <c r="C11" s="11" t="s">
        <v>18</v>
      </c>
      <c r="D11" s="11" t="s">
        <v>36</v>
      </c>
      <c r="E11" s="11" t="s">
        <v>37</v>
      </c>
      <c r="F11" s="11" t="s">
        <v>38</v>
      </c>
      <c r="G11" s="15">
        <v>20</v>
      </c>
      <c r="H11" s="16">
        <v>62.98</v>
      </c>
      <c r="I11" s="16">
        <f t="shared" si="0"/>
        <v>1259.5999999999999</v>
      </c>
      <c r="J11" s="11" t="s">
        <v>22</v>
      </c>
      <c r="K11" s="11" t="s">
        <v>889</v>
      </c>
      <c r="L11" s="11" t="s">
        <v>39</v>
      </c>
    </row>
    <row r="12" spans="1:12" ht="14.25" customHeight="1">
      <c r="A12" s="84">
        <v>2.0299999999999998</v>
      </c>
      <c r="B12" s="11" t="s">
        <v>31</v>
      </c>
      <c r="C12" s="11" t="s">
        <v>18</v>
      </c>
      <c r="D12" s="11" t="s">
        <v>41</v>
      </c>
      <c r="E12" s="11" t="s">
        <v>42</v>
      </c>
      <c r="F12" s="11" t="s">
        <v>21</v>
      </c>
      <c r="G12" s="15">
        <v>50</v>
      </c>
      <c r="H12" s="16">
        <v>25.97</v>
      </c>
      <c r="I12" s="16">
        <f t="shared" si="0"/>
        <v>1298.5</v>
      </c>
      <c r="J12" s="11" t="s">
        <v>22</v>
      </c>
      <c r="K12" s="11" t="s">
        <v>889</v>
      </c>
      <c r="L12" s="11" t="s">
        <v>28</v>
      </c>
    </row>
    <row r="13" spans="1:12" ht="14.25" customHeight="1">
      <c r="A13" s="84">
        <v>2.04</v>
      </c>
      <c r="B13" s="11" t="s">
        <v>31</v>
      </c>
      <c r="C13" s="11" t="s">
        <v>18</v>
      </c>
      <c r="D13" s="11" t="s">
        <v>44</v>
      </c>
      <c r="E13" s="11" t="s">
        <v>45</v>
      </c>
      <c r="F13" s="11" t="s">
        <v>38</v>
      </c>
      <c r="G13" s="15">
        <v>5</v>
      </c>
      <c r="H13" s="16">
        <v>220.39</v>
      </c>
      <c r="I13" s="16">
        <f t="shared" si="0"/>
        <v>1101.95</v>
      </c>
      <c r="J13" s="11" t="s">
        <v>22</v>
      </c>
      <c r="K13" s="11" t="s">
        <v>889</v>
      </c>
      <c r="L13" s="11" t="s">
        <v>46</v>
      </c>
    </row>
    <row r="14" spans="1:12" ht="14.25" customHeight="1">
      <c r="A14" s="84">
        <v>2.0499999999999998</v>
      </c>
      <c r="B14" s="11" t="s">
        <v>31</v>
      </c>
      <c r="C14" s="11" t="s">
        <v>18</v>
      </c>
      <c r="D14" s="11" t="s">
        <v>44</v>
      </c>
      <c r="E14" s="11" t="s">
        <v>48</v>
      </c>
      <c r="F14" s="11" t="s">
        <v>38</v>
      </c>
      <c r="G14" s="15">
        <v>18</v>
      </c>
      <c r="H14" s="16">
        <v>220.39</v>
      </c>
      <c r="I14" s="16">
        <f t="shared" si="0"/>
        <v>3967.02</v>
      </c>
      <c r="J14" s="11" t="s">
        <v>22</v>
      </c>
      <c r="K14" s="11" t="s">
        <v>889</v>
      </c>
      <c r="L14" s="11" t="s">
        <v>49</v>
      </c>
    </row>
    <row r="15" spans="1:12" ht="14.25" customHeight="1">
      <c r="A15" s="84">
        <v>2.06</v>
      </c>
      <c r="B15" s="11" t="s">
        <v>31</v>
      </c>
      <c r="C15" s="11" t="s">
        <v>18</v>
      </c>
      <c r="D15" s="11" t="s">
        <v>44</v>
      </c>
      <c r="E15" s="11" t="s">
        <v>51</v>
      </c>
      <c r="F15" s="11" t="s">
        <v>38</v>
      </c>
      <c r="G15" s="15">
        <v>3.6</v>
      </c>
      <c r="H15" s="16">
        <v>220.39</v>
      </c>
      <c r="I15" s="16">
        <f t="shared" si="0"/>
        <v>793.4</v>
      </c>
      <c r="J15" s="11" t="s">
        <v>22</v>
      </c>
      <c r="K15" s="11" t="s">
        <v>889</v>
      </c>
      <c r="L15" s="11" t="s">
        <v>52</v>
      </c>
    </row>
    <row r="16" spans="1:12" ht="14.25" customHeight="1">
      <c r="A16" s="84">
        <v>2.0699999999999998</v>
      </c>
      <c r="B16" s="11" t="s">
        <v>31</v>
      </c>
      <c r="C16" s="11" t="s">
        <v>54</v>
      </c>
      <c r="D16" s="11" t="s">
        <v>55</v>
      </c>
      <c r="E16" s="11" t="s">
        <v>56</v>
      </c>
      <c r="F16" s="11" t="s">
        <v>38</v>
      </c>
      <c r="G16" s="15">
        <v>145.74</v>
      </c>
      <c r="H16" s="16">
        <v>21.69</v>
      </c>
      <c r="I16" s="16">
        <f t="shared" si="0"/>
        <v>3161.1</v>
      </c>
      <c r="J16" s="11" t="s">
        <v>58</v>
      </c>
      <c r="K16" s="11" t="s">
        <v>561</v>
      </c>
      <c r="L16" s="11" t="s">
        <v>59</v>
      </c>
    </row>
    <row r="17" spans="1:12" ht="14.25" customHeight="1">
      <c r="A17" s="84">
        <v>2.08</v>
      </c>
      <c r="B17" s="11" t="s">
        <v>31</v>
      </c>
      <c r="C17" s="11" t="s">
        <v>61</v>
      </c>
      <c r="D17" s="11" t="s">
        <v>62</v>
      </c>
      <c r="E17" s="11" t="s">
        <v>63</v>
      </c>
      <c r="F17" s="11" t="s">
        <v>64</v>
      </c>
      <c r="G17" s="15">
        <v>12</v>
      </c>
      <c r="H17" s="16">
        <v>158.58000000000001</v>
      </c>
      <c r="I17" s="16">
        <f t="shared" si="0"/>
        <v>1902.96</v>
      </c>
      <c r="J17" s="11" t="s">
        <v>65</v>
      </c>
      <c r="K17" s="11" t="s">
        <v>561</v>
      </c>
      <c r="L17" s="11" t="s">
        <v>66</v>
      </c>
    </row>
    <row r="18" spans="1:12" ht="14.25" customHeight="1">
      <c r="A18" s="84">
        <v>2.09</v>
      </c>
      <c r="B18" s="11" t="s">
        <v>31</v>
      </c>
      <c r="C18" s="11" t="s">
        <v>68</v>
      </c>
      <c r="D18" s="11" t="s">
        <v>69</v>
      </c>
      <c r="E18" s="11" t="s">
        <v>70</v>
      </c>
      <c r="F18" s="11" t="s">
        <v>71</v>
      </c>
      <c r="G18" s="15">
        <v>170</v>
      </c>
      <c r="H18" s="16">
        <v>27.63</v>
      </c>
      <c r="I18" s="16">
        <f t="shared" si="0"/>
        <v>4697.1000000000004</v>
      </c>
      <c r="J18" s="11" t="s">
        <v>72</v>
      </c>
      <c r="K18" s="11" t="s">
        <v>603</v>
      </c>
      <c r="L18" s="11" t="s">
        <v>73</v>
      </c>
    </row>
    <row r="19" spans="1:12" ht="14.25" customHeight="1">
      <c r="A19" s="84">
        <v>2.1</v>
      </c>
      <c r="B19" s="11" t="s">
        <v>31</v>
      </c>
      <c r="C19" s="11" t="s">
        <v>18</v>
      </c>
      <c r="D19" s="11" t="s">
        <v>605</v>
      </c>
      <c r="E19" s="11" t="s">
        <v>897</v>
      </c>
      <c r="F19" s="11" t="s">
        <v>898</v>
      </c>
      <c r="G19" s="15">
        <v>15.15</v>
      </c>
      <c r="H19" s="16">
        <v>1.98</v>
      </c>
      <c r="I19" s="16">
        <f t="shared" si="0"/>
        <v>30</v>
      </c>
      <c r="J19" s="11" t="s">
        <v>22</v>
      </c>
      <c r="K19" s="11" t="s">
        <v>607</v>
      </c>
      <c r="L19" s="11" t="s">
        <v>899</v>
      </c>
    </row>
    <row r="20" spans="1:12" ht="14.25" customHeight="1">
      <c r="A20" s="84">
        <v>3.01</v>
      </c>
      <c r="B20" s="11" t="s">
        <v>76</v>
      </c>
      <c r="C20" s="11" t="s">
        <v>54</v>
      </c>
      <c r="D20" s="11" t="s">
        <v>77</v>
      </c>
      <c r="E20" s="11" t="s">
        <v>78</v>
      </c>
      <c r="F20" s="11" t="s">
        <v>38</v>
      </c>
      <c r="G20" s="15">
        <v>300</v>
      </c>
      <c r="H20" s="16">
        <v>29.75</v>
      </c>
      <c r="I20" s="16">
        <f t="shared" si="0"/>
        <v>8925</v>
      </c>
      <c r="J20" s="11" t="s">
        <v>58</v>
      </c>
      <c r="K20" s="11" t="s">
        <v>561</v>
      </c>
      <c r="L20" s="11" t="s">
        <v>79</v>
      </c>
    </row>
    <row r="21" spans="1:12" ht="14.25" customHeight="1">
      <c r="A21" s="84">
        <v>3.02</v>
      </c>
      <c r="B21" s="11" t="s">
        <v>76</v>
      </c>
      <c r="C21" s="11" t="s">
        <v>18</v>
      </c>
      <c r="D21" s="11" t="s">
        <v>81</v>
      </c>
      <c r="E21" s="11" t="s">
        <v>82</v>
      </c>
      <c r="F21" s="11" t="s">
        <v>38</v>
      </c>
      <c r="G21" s="15">
        <v>60</v>
      </c>
      <c r="H21" s="16">
        <v>200.93</v>
      </c>
      <c r="I21" s="16">
        <f t="shared" si="0"/>
        <v>12055.8</v>
      </c>
      <c r="J21" s="11" t="s">
        <v>22</v>
      </c>
      <c r="K21" s="11" t="s">
        <v>671</v>
      </c>
      <c r="L21" s="11" t="s">
        <v>83</v>
      </c>
    </row>
    <row r="22" spans="1:12" ht="14.25" customHeight="1">
      <c r="A22" s="84">
        <v>3.03</v>
      </c>
      <c r="B22" s="11" t="s">
        <v>76</v>
      </c>
      <c r="C22" s="11" t="s">
        <v>18</v>
      </c>
      <c r="D22" s="11" t="s">
        <v>85</v>
      </c>
      <c r="E22" s="11" t="s">
        <v>86</v>
      </c>
      <c r="F22" s="11" t="s">
        <v>21</v>
      </c>
      <c r="G22" s="15">
        <v>1235</v>
      </c>
      <c r="H22" s="16">
        <v>2.97</v>
      </c>
      <c r="I22" s="16">
        <f t="shared" si="0"/>
        <v>3667.95</v>
      </c>
      <c r="J22" s="11" t="s">
        <v>22</v>
      </c>
      <c r="K22" s="11" t="s">
        <v>634</v>
      </c>
      <c r="L22" s="11" t="s">
        <v>87</v>
      </c>
    </row>
    <row r="23" spans="1:12" ht="14.25" customHeight="1">
      <c r="A23" s="84">
        <v>4.01</v>
      </c>
      <c r="B23" s="11" t="s">
        <v>90</v>
      </c>
      <c r="C23" s="11" t="s">
        <v>18</v>
      </c>
      <c r="D23" s="11" t="s">
        <v>91</v>
      </c>
      <c r="E23" s="11" t="s">
        <v>92</v>
      </c>
      <c r="F23" s="11" t="s">
        <v>38</v>
      </c>
      <c r="G23" s="15">
        <v>9.6000000000000014</v>
      </c>
      <c r="H23" s="16">
        <v>93.27</v>
      </c>
      <c r="I23" s="16">
        <f t="shared" si="0"/>
        <v>895.39</v>
      </c>
      <c r="J23" s="11" t="s">
        <v>22</v>
      </c>
      <c r="K23" s="11" t="s">
        <v>652</v>
      </c>
      <c r="L23" s="11" t="s">
        <v>93</v>
      </c>
    </row>
    <row r="24" spans="1:12" ht="14.25" customHeight="1">
      <c r="A24" s="84">
        <v>4.0199999999999996</v>
      </c>
      <c r="B24" s="11" t="s">
        <v>90</v>
      </c>
      <c r="C24" s="11" t="s">
        <v>18</v>
      </c>
      <c r="D24" s="11" t="s">
        <v>95</v>
      </c>
      <c r="E24" s="11" t="s">
        <v>96</v>
      </c>
      <c r="F24" s="11" t="s">
        <v>71</v>
      </c>
      <c r="G24" s="15">
        <v>60</v>
      </c>
      <c r="H24" s="16">
        <v>56.91</v>
      </c>
      <c r="I24" s="16">
        <f t="shared" si="0"/>
        <v>3414.6</v>
      </c>
      <c r="J24" s="11" t="s">
        <v>22</v>
      </c>
      <c r="K24" s="11" t="s">
        <v>568</v>
      </c>
      <c r="L24" s="11" t="s">
        <v>97</v>
      </c>
    </row>
    <row r="25" spans="1:12" ht="14.25" customHeight="1">
      <c r="A25" s="84">
        <v>4.03</v>
      </c>
      <c r="B25" s="11" t="s">
        <v>90</v>
      </c>
      <c r="C25" s="11" t="s">
        <v>18</v>
      </c>
      <c r="D25" s="11" t="s">
        <v>99</v>
      </c>
      <c r="E25" s="11" t="s">
        <v>100</v>
      </c>
      <c r="F25" s="11" t="s">
        <v>38</v>
      </c>
      <c r="G25" s="15">
        <v>9.6000000000000014</v>
      </c>
      <c r="H25" s="16">
        <v>29.94</v>
      </c>
      <c r="I25" s="16">
        <f t="shared" si="0"/>
        <v>287.42</v>
      </c>
      <c r="J25" s="11" t="s">
        <v>22</v>
      </c>
      <c r="K25" s="11" t="s">
        <v>659</v>
      </c>
      <c r="L25" s="11" t="s">
        <v>101</v>
      </c>
    </row>
    <row r="26" spans="1:12" ht="14.25" customHeight="1">
      <c r="A26" s="84">
        <v>4.04</v>
      </c>
      <c r="B26" s="11" t="s">
        <v>90</v>
      </c>
      <c r="C26" s="11" t="s">
        <v>18</v>
      </c>
      <c r="D26" s="11" t="s">
        <v>103</v>
      </c>
      <c r="E26" s="11" t="s">
        <v>104</v>
      </c>
      <c r="F26" s="11" t="s">
        <v>64</v>
      </c>
      <c r="G26" s="15">
        <v>4</v>
      </c>
      <c r="H26" s="16">
        <v>267.77</v>
      </c>
      <c r="I26" s="16">
        <f t="shared" si="0"/>
        <v>1071.08</v>
      </c>
      <c r="J26" s="11" t="s">
        <v>22</v>
      </c>
      <c r="K26" s="11" t="s">
        <v>662</v>
      </c>
      <c r="L26" s="11" t="s">
        <v>105</v>
      </c>
    </row>
    <row r="27" spans="1:12" ht="14.25" customHeight="1">
      <c r="A27" s="84">
        <v>4.05</v>
      </c>
      <c r="B27" s="11" t="s">
        <v>90</v>
      </c>
      <c r="C27" s="11" t="s">
        <v>18</v>
      </c>
      <c r="D27" s="11" t="s">
        <v>107</v>
      </c>
      <c r="E27" s="11" t="s">
        <v>108</v>
      </c>
      <c r="F27" s="11" t="s">
        <v>64</v>
      </c>
      <c r="G27" s="15">
        <v>1</v>
      </c>
      <c r="H27" s="16">
        <v>803.15</v>
      </c>
      <c r="I27" s="16">
        <f t="shared" si="0"/>
        <v>803.15</v>
      </c>
      <c r="J27" s="11" t="s">
        <v>22</v>
      </c>
      <c r="K27" s="11" t="s">
        <v>665</v>
      </c>
      <c r="L27" s="11" t="s">
        <v>109</v>
      </c>
    </row>
    <row r="28" spans="1:12" ht="14.25" customHeight="1">
      <c r="A28" s="84">
        <v>5.01</v>
      </c>
      <c r="B28" s="11" t="s">
        <v>112</v>
      </c>
      <c r="C28" s="11" t="s">
        <v>18</v>
      </c>
      <c r="D28" s="11" t="s">
        <v>113</v>
      </c>
      <c r="E28" s="11" t="s">
        <v>114</v>
      </c>
      <c r="F28" s="11" t="s">
        <v>38</v>
      </c>
      <c r="G28" s="15">
        <v>35</v>
      </c>
      <c r="H28" s="16">
        <v>114.67</v>
      </c>
      <c r="I28" s="16">
        <f t="shared" si="0"/>
        <v>4013.45</v>
      </c>
      <c r="J28" s="11" t="s">
        <v>22</v>
      </c>
      <c r="K28" s="11" t="s">
        <v>674</v>
      </c>
      <c r="L28" s="11" t="s">
        <v>115</v>
      </c>
    </row>
    <row r="29" spans="1:12" ht="14.25" customHeight="1">
      <c r="A29" s="84">
        <v>5.0199999999999996</v>
      </c>
      <c r="B29" s="11" t="s">
        <v>112</v>
      </c>
      <c r="C29" s="11" t="s">
        <v>18</v>
      </c>
      <c r="D29" s="11" t="s">
        <v>117</v>
      </c>
      <c r="E29" s="11" t="s">
        <v>118</v>
      </c>
      <c r="F29" s="11" t="s">
        <v>21</v>
      </c>
      <c r="G29" s="15">
        <v>30</v>
      </c>
      <c r="H29" s="16">
        <v>70.790000000000006</v>
      </c>
      <c r="I29" s="16">
        <f t="shared" si="0"/>
        <v>2123.6999999999998</v>
      </c>
      <c r="J29" s="11" t="s">
        <v>22</v>
      </c>
      <c r="K29" s="11" t="s">
        <v>677</v>
      </c>
      <c r="L29" s="11" t="s">
        <v>119</v>
      </c>
    </row>
    <row r="30" spans="1:12" ht="14.25" customHeight="1">
      <c r="A30" s="84">
        <v>5.03</v>
      </c>
      <c r="B30" s="11" t="s">
        <v>112</v>
      </c>
      <c r="C30" s="11" t="s">
        <v>18</v>
      </c>
      <c r="D30" s="11" t="s">
        <v>121</v>
      </c>
      <c r="E30" s="11" t="s">
        <v>122</v>
      </c>
      <c r="F30" s="11" t="s">
        <v>123</v>
      </c>
      <c r="G30" s="15">
        <v>480</v>
      </c>
      <c r="H30" s="16">
        <v>10.15</v>
      </c>
      <c r="I30" s="16">
        <f t="shared" si="0"/>
        <v>4872</v>
      </c>
      <c r="J30" s="11" t="s">
        <v>22</v>
      </c>
      <c r="K30" s="11" t="s">
        <v>680</v>
      </c>
      <c r="L30" s="11" t="s">
        <v>124</v>
      </c>
    </row>
    <row r="31" spans="1:12" ht="14.25" customHeight="1">
      <c r="A31" s="84">
        <v>5.04</v>
      </c>
      <c r="B31" s="11" t="s">
        <v>112</v>
      </c>
      <c r="C31" s="11" t="s">
        <v>126</v>
      </c>
      <c r="D31" s="11" t="s">
        <v>127</v>
      </c>
      <c r="E31" s="11" t="s">
        <v>128</v>
      </c>
      <c r="F31" s="11" t="s">
        <v>38</v>
      </c>
      <c r="G31" s="15">
        <v>6</v>
      </c>
      <c r="H31" s="16">
        <v>698.35</v>
      </c>
      <c r="I31" s="16">
        <f t="shared" si="0"/>
        <v>4190.1000000000004</v>
      </c>
      <c r="J31" s="11" t="s">
        <v>129</v>
      </c>
      <c r="K31" s="11" t="s">
        <v>683</v>
      </c>
      <c r="L31" s="11" t="s">
        <v>130</v>
      </c>
    </row>
    <row r="32" spans="1:12" ht="14.25" customHeight="1">
      <c r="A32" s="84">
        <v>5.05</v>
      </c>
      <c r="B32" s="11" t="s">
        <v>112</v>
      </c>
      <c r="C32" s="11" t="s">
        <v>18</v>
      </c>
      <c r="D32" s="11" t="s">
        <v>132</v>
      </c>
      <c r="E32" s="11" t="s">
        <v>133</v>
      </c>
      <c r="F32" s="11" t="s">
        <v>21</v>
      </c>
      <c r="G32" s="15">
        <v>80</v>
      </c>
      <c r="H32" s="16">
        <v>53.19</v>
      </c>
      <c r="I32" s="16">
        <f t="shared" si="0"/>
        <v>4255.2</v>
      </c>
      <c r="J32" s="11" t="s">
        <v>22</v>
      </c>
      <c r="K32" s="11" t="s">
        <v>686</v>
      </c>
      <c r="L32" s="11" t="s">
        <v>134</v>
      </c>
    </row>
    <row r="33" spans="1:12" ht="14.25" customHeight="1">
      <c r="A33" s="84">
        <v>5.0599999999999996</v>
      </c>
      <c r="B33" s="11" t="s">
        <v>112</v>
      </c>
      <c r="C33" s="11" t="s">
        <v>18</v>
      </c>
      <c r="D33" s="11" t="s">
        <v>136</v>
      </c>
      <c r="E33" s="11" t="s">
        <v>137</v>
      </c>
      <c r="F33" s="11" t="s">
        <v>123</v>
      </c>
      <c r="G33" s="15">
        <v>1440</v>
      </c>
      <c r="H33" s="16">
        <v>8.42</v>
      </c>
      <c r="I33" s="16">
        <f t="shared" si="0"/>
        <v>12124.8</v>
      </c>
      <c r="J33" s="11" t="s">
        <v>22</v>
      </c>
      <c r="K33" s="11" t="s">
        <v>689</v>
      </c>
      <c r="L33" s="11" t="s">
        <v>138</v>
      </c>
    </row>
    <row r="34" spans="1:12" ht="14.25" customHeight="1">
      <c r="A34" s="84">
        <v>5.07</v>
      </c>
      <c r="B34" s="11" t="s">
        <v>112</v>
      </c>
      <c r="C34" s="11" t="s">
        <v>126</v>
      </c>
      <c r="D34" s="11" t="s">
        <v>140</v>
      </c>
      <c r="E34" s="11" t="s">
        <v>141</v>
      </c>
      <c r="F34" s="11" t="s">
        <v>38</v>
      </c>
      <c r="G34" s="15">
        <v>10</v>
      </c>
      <c r="H34" s="16">
        <v>702.83</v>
      </c>
      <c r="I34" s="16">
        <f t="shared" si="0"/>
        <v>7028.3</v>
      </c>
      <c r="J34" s="11" t="s">
        <v>129</v>
      </c>
      <c r="K34" s="11" t="s">
        <v>692</v>
      </c>
      <c r="L34" s="11" t="s">
        <v>142</v>
      </c>
    </row>
    <row r="35" spans="1:12" ht="14.25" customHeight="1">
      <c r="A35" s="84">
        <v>5.08</v>
      </c>
      <c r="B35" s="11" t="s">
        <v>112</v>
      </c>
      <c r="C35" s="11" t="s">
        <v>18</v>
      </c>
      <c r="D35" s="11" t="s">
        <v>144</v>
      </c>
      <c r="E35" s="11" t="s">
        <v>145</v>
      </c>
      <c r="F35" s="11" t="s">
        <v>71</v>
      </c>
      <c r="G35" s="15">
        <v>25</v>
      </c>
      <c r="H35" s="16">
        <v>115.44</v>
      </c>
      <c r="I35" s="16">
        <f t="shared" si="0"/>
        <v>2886</v>
      </c>
      <c r="J35" s="11" t="s">
        <v>22</v>
      </c>
      <c r="K35" s="11" t="s">
        <v>695</v>
      </c>
      <c r="L35" s="11" t="s">
        <v>146</v>
      </c>
    </row>
    <row r="36" spans="1:12" ht="14.25" customHeight="1">
      <c r="A36" s="84">
        <v>5.09</v>
      </c>
      <c r="B36" s="11" t="s">
        <v>112</v>
      </c>
      <c r="C36" s="11" t="s">
        <v>18</v>
      </c>
      <c r="D36" s="11" t="s">
        <v>148</v>
      </c>
      <c r="E36" s="11" t="s">
        <v>149</v>
      </c>
      <c r="F36" s="11" t="s">
        <v>21</v>
      </c>
      <c r="G36" s="15">
        <v>50</v>
      </c>
      <c r="H36" s="16">
        <v>43.18</v>
      </c>
      <c r="I36" s="16">
        <f t="shared" si="0"/>
        <v>2159</v>
      </c>
      <c r="J36" s="11" t="s">
        <v>22</v>
      </c>
      <c r="K36" s="11" t="s">
        <v>698</v>
      </c>
      <c r="L36" s="11" t="s">
        <v>150</v>
      </c>
    </row>
    <row r="37" spans="1:12" ht="14.25" customHeight="1">
      <c r="A37" s="84">
        <v>5.0999999999999996</v>
      </c>
      <c r="B37" s="11" t="s">
        <v>112</v>
      </c>
      <c r="C37" s="11" t="s">
        <v>18</v>
      </c>
      <c r="D37" s="11" t="s">
        <v>99</v>
      </c>
      <c r="E37" s="11" t="s">
        <v>100</v>
      </c>
      <c r="F37" s="11" t="s">
        <v>38</v>
      </c>
      <c r="G37" s="15">
        <v>50</v>
      </c>
      <c r="H37" s="16">
        <v>29.94</v>
      </c>
      <c r="I37" s="16">
        <f t="shared" si="0"/>
        <v>1497</v>
      </c>
      <c r="J37" s="11" t="s">
        <v>22</v>
      </c>
      <c r="K37" s="11" t="s">
        <v>659</v>
      </c>
      <c r="L37" s="11" t="s">
        <v>152</v>
      </c>
    </row>
    <row r="38" spans="1:12" ht="14.25" customHeight="1">
      <c r="A38" s="84">
        <v>6.01</v>
      </c>
      <c r="B38" s="11" t="s">
        <v>155</v>
      </c>
      <c r="C38" s="11" t="s">
        <v>18</v>
      </c>
      <c r="D38" s="11" t="s">
        <v>156</v>
      </c>
      <c r="E38" s="11" t="s">
        <v>900</v>
      </c>
      <c r="F38" s="11" t="s">
        <v>38</v>
      </c>
      <c r="G38" s="15">
        <v>123.5</v>
      </c>
      <c r="H38" s="16">
        <v>224.46</v>
      </c>
      <c r="I38" s="16">
        <f t="shared" si="0"/>
        <v>27720.81</v>
      </c>
      <c r="J38" s="11" t="s">
        <v>22</v>
      </c>
      <c r="K38" s="11" t="s">
        <v>705</v>
      </c>
      <c r="L38" s="11" t="s">
        <v>901</v>
      </c>
    </row>
    <row r="39" spans="1:12" ht="14.25" customHeight="1">
      <c r="A39" s="84">
        <v>6.02</v>
      </c>
      <c r="B39" s="11" t="s">
        <v>155</v>
      </c>
      <c r="C39" s="11" t="s">
        <v>18</v>
      </c>
      <c r="D39" s="11" t="s">
        <v>156</v>
      </c>
      <c r="E39" s="11" t="s">
        <v>157</v>
      </c>
      <c r="F39" s="11" t="s">
        <v>38</v>
      </c>
      <c r="G39" s="15">
        <v>123.5</v>
      </c>
      <c r="H39" s="16">
        <v>224.46</v>
      </c>
      <c r="I39" s="16">
        <f t="shared" si="0"/>
        <v>27720.81</v>
      </c>
      <c r="J39" s="11" t="s">
        <v>22</v>
      </c>
      <c r="K39" s="11" t="s">
        <v>705</v>
      </c>
      <c r="L39" s="11" t="s">
        <v>158</v>
      </c>
    </row>
    <row r="40" spans="1:12" ht="14.25" customHeight="1">
      <c r="A40" s="84">
        <v>6.03</v>
      </c>
      <c r="B40" s="11" t="s">
        <v>155</v>
      </c>
      <c r="C40" s="11" t="s">
        <v>18</v>
      </c>
      <c r="D40" s="11" t="s">
        <v>160</v>
      </c>
      <c r="E40" s="11" t="s">
        <v>161</v>
      </c>
      <c r="F40" s="11" t="s">
        <v>21</v>
      </c>
      <c r="G40" s="15">
        <v>1235</v>
      </c>
      <c r="H40" s="16">
        <v>117.83</v>
      </c>
      <c r="I40" s="16">
        <f t="shared" si="0"/>
        <v>145520.04999999999</v>
      </c>
      <c r="J40" s="11" t="s">
        <v>22</v>
      </c>
      <c r="K40" s="11" t="s">
        <v>708</v>
      </c>
      <c r="L40" s="11" t="s">
        <v>162</v>
      </c>
    </row>
    <row r="41" spans="1:12" ht="14.25" customHeight="1">
      <c r="A41" s="84">
        <v>6.04</v>
      </c>
      <c r="B41" s="11" t="s">
        <v>155</v>
      </c>
      <c r="C41" s="11" t="s">
        <v>18</v>
      </c>
      <c r="D41" s="11" t="s">
        <v>164</v>
      </c>
      <c r="E41" s="11" t="s">
        <v>165</v>
      </c>
      <c r="F41" s="11" t="s">
        <v>71</v>
      </c>
      <c r="G41" s="15">
        <v>100</v>
      </c>
      <c r="H41" s="16">
        <v>67.84</v>
      </c>
      <c r="I41" s="16">
        <f t="shared" si="0"/>
        <v>6784</v>
      </c>
      <c r="J41" s="11" t="s">
        <v>22</v>
      </c>
      <c r="K41" s="11" t="s">
        <v>711</v>
      </c>
      <c r="L41" s="11" t="s">
        <v>166</v>
      </c>
    </row>
    <row r="42" spans="1:12" ht="14.25" customHeight="1">
      <c r="A42" s="84">
        <v>6.05</v>
      </c>
      <c r="B42" s="11" t="s">
        <v>155</v>
      </c>
      <c r="C42" s="11" t="s">
        <v>18</v>
      </c>
      <c r="D42" s="11" t="s">
        <v>168</v>
      </c>
      <c r="E42" s="11" t="s">
        <v>169</v>
      </c>
      <c r="F42" s="11" t="s">
        <v>38</v>
      </c>
      <c r="G42" s="15">
        <v>15</v>
      </c>
      <c r="H42" s="16">
        <v>12.89</v>
      </c>
      <c r="I42" s="16">
        <f t="shared" si="0"/>
        <v>193.35</v>
      </c>
      <c r="J42" s="11" t="s">
        <v>22</v>
      </c>
      <c r="K42" s="11" t="s">
        <v>714</v>
      </c>
      <c r="L42" s="11" t="s">
        <v>170</v>
      </c>
    </row>
    <row r="43" spans="1:12" ht="14.25" customHeight="1">
      <c r="A43" s="84">
        <v>6.06</v>
      </c>
      <c r="B43" s="11" t="s">
        <v>155</v>
      </c>
      <c r="C43" s="11" t="s">
        <v>18</v>
      </c>
      <c r="D43" s="11" t="s">
        <v>172</v>
      </c>
      <c r="E43" s="11" t="s">
        <v>173</v>
      </c>
      <c r="F43" s="11" t="s">
        <v>21</v>
      </c>
      <c r="G43" s="15">
        <v>100</v>
      </c>
      <c r="H43" s="16">
        <v>4.0199999999999996</v>
      </c>
      <c r="I43" s="16">
        <f t="shared" si="0"/>
        <v>402</v>
      </c>
      <c r="J43" s="11" t="s">
        <v>22</v>
      </c>
      <c r="K43" s="11" t="s">
        <v>717</v>
      </c>
      <c r="L43" s="11" t="s">
        <v>174</v>
      </c>
    </row>
    <row r="44" spans="1:12" ht="14.25" customHeight="1">
      <c r="A44" s="84">
        <v>6.07</v>
      </c>
      <c r="B44" s="11" t="s">
        <v>155</v>
      </c>
      <c r="C44" s="11" t="s">
        <v>18</v>
      </c>
      <c r="D44" s="11" t="s">
        <v>176</v>
      </c>
      <c r="E44" s="11" t="s">
        <v>177</v>
      </c>
      <c r="F44" s="11" t="s">
        <v>21</v>
      </c>
      <c r="G44" s="15">
        <v>100</v>
      </c>
      <c r="H44" s="16">
        <v>14.54</v>
      </c>
      <c r="I44" s="16">
        <f t="shared" si="0"/>
        <v>1454</v>
      </c>
      <c r="J44" s="11" t="s">
        <v>22</v>
      </c>
      <c r="K44" s="11" t="s">
        <v>720</v>
      </c>
      <c r="L44" s="11" t="s">
        <v>178</v>
      </c>
    </row>
    <row r="45" spans="1:12" ht="14.25" customHeight="1">
      <c r="A45" s="84">
        <v>6.08</v>
      </c>
      <c r="B45" s="11" t="s">
        <v>155</v>
      </c>
      <c r="C45" s="11" t="s">
        <v>18</v>
      </c>
      <c r="D45" s="11" t="s">
        <v>180</v>
      </c>
      <c r="E45" s="11" t="s">
        <v>181</v>
      </c>
      <c r="F45" s="11" t="s">
        <v>21</v>
      </c>
      <c r="G45" s="15">
        <v>60</v>
      </c>
      <c r="H45" s="16">
        <v>163.30000000000001</v>
      </c>
      <c r="I45" s="16">
        <f t="shared" si="0"/>
        <v>9798</v>
      </c>
      <c r="J45" s="11" t="s">
        <v>22</v>
      </c>
      <c r="K45" s="11" t="s">
        <v>889</v>
      </c>
      <c r="L45" s="11" t="s">
        <v>182</v>
      </c>
    </row>
    <row r="46" spans="1:12" ht="14.25" customHeight="1">
      <c r="A46" s="84">
        <v>6.09</v>
      </c>
      <c r="B46" s="11" t="s">
        <v>155</v>
      </c>
      <c r="C46" s="11" t="s">
        <v>18</v>
      </c>
      <c r="D46" s="11" t="s">
        <v>184</v>
      </c>
      <c r="E46" s="11" t="s">
        <v>185</v>
      </c>
      <c r="F46" s="11" t="s">
        <v>21</v>
      </c>
      <c r="G46" s="15">
        <v>80</v>
      </c>
      <c r="H46" s="16">
        <v>134.33000000000001</v>
      </c>
      <c r="I46" s="16">
        <f t="shared" si="0"/>
        <v>10746.4</v>
      </c>
      <c r="J46" s="11" t="s">
        <v>22</v>
      </c>
      <c r="K46" s="11" t="s">
        <v>889</v>
      </c>
      <c r="L46" s="11" t="s">
        <v>186</v>
      </c>
    </row>
    <row r="47" spans="1:12" ht="14.25" customHeight="1">
      <c r="A47" s="84">
        <v>7.01</v>
      </c>
      <c r="B47" s="11" t="s">
        <v>189</v>
      </c>
      <c r="C47" s="11" t="s">
        <v>18</v>
      </c>
      <c r="D47" s="11" t="s">
        <v>190</v>
      </c>
      <c r="E47" s="11" t="s">
        <v>191</v>
      </c>
      <c r="F47" s="11" t="s">
        <v>71</v>
      </c>
      <c r="G47" s="15">
        <v>48</v>
      </c>
      <c r="H47" s="16">
        <v>65.760000000000005</v>
      </c>
      <c r="I47" s="16">
        <f t="shared" si="0"/>
        <v>3156.48</v>
      </c>
      <c r="J47" s="11" t="s">
        <v>22</v>
      </c>
      <c r="K47" s="11" t="s">
        <v>680</v>
      </c>
      <c r="L47" s="11" t="s">
        <v>192</v>
      </c>
    </row>
    <row r="48" spans="1:12" ht="14.25" customHeight="1">
      <c r="A48" s="84">
        <v>7.02</v>
      </c>
      <c r="B48" s="11" t="s">
        <v>189</v>
      </c>
      <c r="C48" s="11" t="s">
        <v>18</v>
      </c>
      <c r="D48" s="11" t="s">
        <v>194</v>
      </c>
      <c r="E48" s="11" t="s">
        <v>195</v>
      </c>
      <c r="F48" s="11" t="s">
        <v>38</v>
      </c>
      <c r="G48" s="15">
        <v>1.5</v>
      </c>
      <c r="H48" s="16">
        <v>104.3</v>
      </c>
      <c r="I48" s="16">
        <f t="shared" si="0"/>
        <v>156.44999999999999</v>
      </c>
      <c r="J48" s="11" t="s">
        <v>22</v>
      </c>
      <c r="K48" s="11" t="s">
        <v>680</v>
      </c>
      <c r="L48" s="11" t="s">
        <v>196</v>
      </c>
    </row>
    <row r="49" spans="1:12" ht="14.25" customHeight="1">
      <c r="A49" s="84">
        <v>7.03</v>
      </c>
      <c r="B49" s="11" t="s">
        <v>189</v>
      </c>
      <c r="C49" s="11" t="s">
        <v>18</v>
      </c>
      <c r="D49" s="11" t="s">
        <v>198</v>
      </c>
      <c r="E49" s="11" t="s">
        <v>199</v>
      </c>
      <c r="F49" s="11" t="s">
        <v>21</v>
      </c>
      <c r="G49" s="15">
        <v>7.68</v>
      </c>
      <c r="H49" s="16">
        <v>158.41</v>
      </c>
      <c r="I49" s="16">
        <f t="shared" si="0"/>
        <v>1216.5899999999999</v>
      </c>
      <c r="J49" s="11" t="s">
        <v>22</v>
      </c>
      <c r="K49" s="11" t="s">
        <v>680</v>
      </c>
      <c r="L49" s="11" t="s">
        <v>200</v>
      </c>
    </row>
    <row r="50" spans="1:12" ht="14.25" customHeight="1">
      <c r="A50" s="84">
        <v>7.04</v>
      </c>
      <c r="B50" s="11" t="s">
        <v>189</v>
      </c>
      <c r="C50" s="11" t="s">
        <v>18</v>
      </c>
      <c r="D50" s="11" t="s">
        <v>121</v>
      </c>
      <c r="E50" s="11" t="s">
        <v>202</v>
      </c>
      <c r="F50" s="11" t="s">
        <v>123</v>
      </c>
      <c r="G50" s="15">
        <v>100</v>
      </c>
      <c r="H50" s="16">
        <v>10.15</v>
      </c>
      <c r="I50" s="16">
        <f t="shared" si="0"/>
        <v>1015</v>
      </c>
      <c r="J50" s="11" t="s">
        <v>22</v>
      </c>
      <c r="K50" s="11" t="s">
        <v>680</v>
      </c>
      <c r="L50" s="11" t="s">
        <v>203</v>
      </c>
    </row>
    <row r="51" spans="1:12" ht="14.25" customHeight="1">
      <c r="A51" s="84">
        <v>7.05</v>
      </c>
      <c r="B51" s="11" t="s">
        <v>189</v>
      </c>
      <c r="C51" s="11" t="s">
        <v>18</v>
      </c>
      <c r="D51" s="11" t="s">
        <v>205</v>
      </c>
      <c r="E51" s="11" t="s">
        <v>206</v>
      </c>
      <c r="F51" s="11" t="s">
        <v>38</v>
      </c>
      <c r="G51" s="15">
        <v>0.8</v>
      </c>
      <c r="H51" s="16">
        <v>831.12</v>
      </c>
      <c r="I51" s="16">
        <f t="shared" si="0"/>
        <v>664.9</v>
      </c>
      <c r="J51" s="11" t="s">
        <v>22</v>
      </c>
      <c r="K51" s="11" t="s">
        <v>743</v>
      </c>
      <c r="L51" s="11" t="s">
        <v>207</v>
      </c>
    </row>
    <row r="52" spans="1:12" ht="14.25" customHeight="1">
      <c r="A52" s="84">
        <v>7.06</v>
      </c>
      <c r="B52" s="11" t="s">
        <v>189</v>
      </c>
      <c r="C52" s="11" t="s">
        <v>18</v>
      </c>
      <c r="D52" s="11" t="s">
        <v>113</v>
      </c>
      <c r="E52" s="11" t="s">
        <v>114</v>
      </c>
      <c r="F52" s="11" t="s">
        <v>38</v>
      </c>
      <c r="G52" s="15">
        <v>11.2</v>
      </c>
      <c r="H52" s="16">
        <v>114.67</v>
      </c>
      <c r="I52" s="16">
        <f t="shared" si="0"/>
        <v>1284.3</v>
      </c>
      <c r="J52" s="11" t="s">
        <v>22</v>
      </c>
      <c r="K52" s="11" t="s">
        <v>674</v>
      </c>
      <c r="L52" s="11" t="s">
        <v>209</v>
      </c>
    </row>
    <row r="53" spans="1:12" ht="14.25" customHeight="1">
      <c r="A53" s="84">
        <v>7.07</v>
      </c>
      <c r="B53" s="11" t="s">
        <v>189</v>
      </c>
      <c r="C53" s="11" t="s">
        <v>18</v>
      </c>
      <c r="D53" s="11" t="s">
        <v>117</v>
      </c>
      <c r="E53" s="11" t="s">
        <v>211</v>
      </c>
      <c r="F53" s="11" t="s">
        <v>21</v>
      </c>
      <c r="G53" s="15">
        <v>42</v>
      </c>
      <c r="H53" s="16">
        <v>70.790000000000006</v>
      </c>
      <c r="I53" s="16">
        <f t="shared" si="0"/>
        <v>2973.18</v>
      </c>
      <c r="J53" s="11" t="s">
        <v>22</v>
      </c>
      <c r="K53" s="11" t="s">
        <v>677</v>
      </c>
      <c r="L53" s="11" t="s">
        <v>212</v>
      </c>
    </row>
    <row r="54" spans="1:12" ht="14.25" customHeight="1">
      <c r="A54" s="84">
        <v>7.08</v>
      </c>
      <c r="B54" s="11" t="s">
        <v>189</v>
      </c>
      <c r="C54" s="11" t="s">
        <v>18</v>
      </c>
      <c r="D54" s="11" t="s">
        <v>121</v>
      </c>
      <c r="E54" s="11" t="s">
        <v>214</v>
      </c>
      <c r="F54" s="11" t="s">
        <v>123</v>
      </c>
      <c r="G54" s="15">
        <v>300</v>
      </c>
      <c r="H54" s="16">
        <v>10.15</v>
      </c>
      <c r="I54" s="16">
        <f t="shared" si="0"/>
        <v>3045</v>
      </c>
      <c r="J54" s="11" t="s">
        <v>22</v>
      </c>
      <c r="K54" s="11" t="s">
        <v>680</v>
      </c>
      <c r="L54" s="11" t="s">
        <v>215</v>
      </c>
    </row>
    <row r="55" spans="1:12" ht="14.25" customHeight="1">
      <c r="A55" s="84">
        <v>7.09</v>
      </c>
      <c r="B55" s="11" t="s">
        <v>189</v>
      </c>
      <c r="C55" s="11" t="s">
        <v>18</v>
      </c>
      <c r="D55" s="11" t="s">
        <v>205</v>
      </c>
      <c r="E55" s="11" t="s">
        <v>217</v>
      </c>
      <c r="F55" s="11" t="s">
        <v>38</v>
      </c>
      <c r="G55" s="15">
        <v>3.15</v>
      </c>
      <c r="H55" s="16">
        <v>831.12</v>
      </c>
      <c r="I55" s="16">
        <f t="shared" si="0"/>
        <v>2618.0300000000002</v>
      </c>
      <c r="J55" s="11" t="s">
        <v>22</v>
      </c>
      <c r="K55" s="11" t="s">
        <v>743</v>
      </c>
      <c r="L55" s="11" t="s">
        <v>218</v>
      </c>
    </row>
    <row r="56" spans="1:12" ht="14.25" customHeight="1">
      <c r="A56" s="84">
        <v>7.1</v>
      </c>
      <c r="B56" s="11" t="s">
        <v>189</v>
      </c>
      <c r="C56" s="11" t="s">
        <v>18</v>
      </c>
      <c r="D56" s="11" t="s">
        <v>132</v>
      </c>
      <c r="E56" s="11" t="s">
        <v>220</v>
      </c>
      <c r="F56" s="11" t="s">
        <v>21</v>
      </c>
      <c r="G56" s="15">
        <v>80</v>
      </c>
      <c r="H56" s="16">
        <v>53.19</v>
      </c>
      <c r="I56" s="16">
        <f t="shared" si="0"/>
        <v>4255.2</v>
      </c>
      <c r="J56" s="11" t="s">
        <v>22</v>
      </c>
      <c r="K56" s="11" t="s">
        <v>686</v>
      </c>
      <c r="L56" s="11" t="s">
        <v>221</v>
      </c>
    </row>
    <row r="57" spans="1:12" ht="14.25" customHeight="1">
      <c r="A57" s="84">
        <v>7.11</v>
      </c>
      <c r="B57" s="11" t="s">
        <v>189</v>
      </c>
      <c r="C57" s="11" t="s">
        <v>18</v>
      </c>
      <c r="D57" s="11" t="s">
        <v>136</v>
      </c>
      <c r="E57" s="11" t="s">
        <v>137</v>
      </c>
      <c r="F57" s="11" t="s">
        <v>123</v>
      </c>
      <c r="G57" s="15">
        <v>900</v>
      </c>
      <c r="H57" s="16">
        <v>8.42</v>
      </c>
      <c r="I57" s="16">
        <f t="shared" si="0"/>
        <v>7578</v>
      </c>
      <c r="J57" s="11" t="s">
        <v>22</v>
      </c>
      <c r="K57" s="11" t="s">
        <v>689</v>
      </c>
      <c r="L57" s="11" t="s">
        <v>223</v>
      </c>
    </row>
    <row r="58" spans="1:12" ht="14.25" customHeight="1">
      <c r="A58" s="84">
        <v>7.12</v>
      </c>
      <c r="B58" s="11" t="s">
        <v>189</v>
      </c>
      <c r="C58" s="11" t="s">
        <v>18</v>
      </c>
      <c r="D58" s="11" t="s">
        <v>225</v>
      </c>
      <c r="E58" s="11" t="s">
        <v>226</v>
      </c>
      <c r="F58" s="11" t="s">
        <v>38</v>
      </c>
      <c r="G58" s="15">
        <v>3</v>
      </c>
      <c r="H58" s="16">
        <v>684.8</v>
      </c>
      <c r="I58" s="16">
        <f t="shared" si="0"/>
        <v>2054.4</v>
      </c>
      <c r="J58" s="11" t="s">
        <v>22</v>
      </c>
      <c r="K58" s="11" t="s">
        <v>754</v>
      </c>
      <c r="L58" s="11" t="s">
        <v>227</v>
      </c>
    </row>
    <row r="59" spans="1:12" ht="14.25" customHeight="1">
      <c r="A59" s="84">
        <v>7.13</v>
      </c>
      <c r="B59" s="11" t="s">
        <v>189</v>
      </c>
      <c r="C59" s="11" t="s">
        <v>18</v>
      </c>
      <c r="D59" s="11" t="s">
        <v>229</v>
      </c>
      <c r="E59" s="11" t="s">
        <v>230</v>
      </c>
      <c r="F59" s="11" t="s">
        <v>38</v>
      </c>
      <c r="G59" s="15">
        <v>3</v>
      </c>
      <c r="H59" s="16">
        <v>708.54</v>
      </c>
      <c r="I59" s="16">
        <f t="shared" si="0"/>
        <v>2125.62</v>
      </c>
      <c r="J59" s="11" t="s">
        <v>22</v>
      </c>
      <c r="K59" s="11" t="s">
        <v>757</v>
      </c>
      <c r="L59" s="11" t="s">
        <v>231</v>
      </c>
    </row>
    <row r="60" spans="1:12" ht="14.25" customHeight="1">
      <c r="A60" s="84">
        <v>7.14</v>
      </c>
      <c r="B60" s="11" t="s">
        <v>189</v>
      </c>
      <c r="C60" s="11" t="s">
        <v>18</v>
      </c>
      <c r="D60" s="11" t="s">
        <v>233</v>
      </c>
      <c r="E60" s="11" t="s">
        <v>234</v>
      </c>
      <c r="F60" s="11" t="s">
        <v>21</v>
      </c>
      <c r="G60" s="15">
        <v>220</v>
      </c>
      <c r="H60" s="16">
        <v>106.91</v>
      </c>
      <c r="I60" s="16">
        <f t="shared" si="0"/>
        <v>23520.2</v>
      </c>
      <c r="J60" s="11" t="s">
        <v>22</v>
      </c>
      <c r="K60" s="11" t="s">
        <v>760</v>
      </c>
      <c r="L60" s="11" t="s">
        <v>235</v>
      </c>
    </row>
    <row r="61" spans="1:12" ht="14.25" customHeight="1">
      <c r="A61" s="84">
        <v>7.15</v>
      </c>
      <c r="B61" s="11" t="s">
        <v>189</v>
      </c>
      <c r="C61" s="11" t="s">
        <v>18</v>
      </c>
      <c r="D61" s="11" t="s">
        <v>237</v>
      </c>
      <c r="E61" s="11" t="s">
        <v>238</v>
      </c>
      <c r="F61" s="11" t="s">
        <v>21</v>
      </c>
      <c r="G61" s="15">
        <v>110</v>
      </c>
      <c r="H61" s="16">
        <v>266.39999999999998</v>
      </c>
      <c r="I61" s="16">
        <f t="shared" si="0"/>
        <v>29304</v>
      </c>
      <c r="J61" s="11" t="s">
        <v>22</v>
      </c>
      <c r="K61" s="11" t="s">
        <v>763</v>
      </c>
      <c r="L61" s="11" t="s">
        <v>239</v>
      </c>
    </row>
    <row r="62" spans="1:12" ht="14.25" customHeight="1">
      <c r="A62" s="84">
        <v>7.16</v>
      </c>
      <c r="B62" s="11" t="s">
        <v>189</v>
      </c>
      <c r="C62" s="11" t="s">
        <v>18</v>
      </c>
      <c r="D62" s="11" t="s">
        <v>241</v>
      </c>
      <c r="E62" s="11" t="s">
        <v>242</v>
      </c>
      <c r="F62" s="11" t="s">
        <v>21</v>
      </c>
      <c r="G62" s="15">
        <v>160</v>
      </c>
      <c r="H62" s="16">
        <v>103.03</v>
      </c>
      <c r="I62" s="16">
        <f t="shared" si="0"/>
        <v>16484.8</v>
      </c>
      <c r="J62" s="11" t="s">
        <v>22</v>
      </c>
      <c r="K62" s="11" t="s">
        <v>766</v>
      </c>
      <c r="L62" s="11" t="s">
        <v>243</v>
      </c>
    </row>
    <row r="63" spans="1:12" ht="14.25" customHeight="1">
      <c r="A63" s="84">
        <v>7.17</v>
      </c>
      <c r="B63" s="11" t="s">
        <v>189</v>
      </c>
      <c r="C63" s="11" t="s">
        <v>18</v>
      </c>
      <c r="D63" s="11" t="s">
        <v>245</v>
      </c>
      <c r="E63" s="11" t="s">
        <v>246</v>
      </c>
      <c r="F63" s="11" t="s">
        <v>21</v>
      </c>
      <c r="G63" s="15">
        <v>109</v>
      </c>
      <c r="H63" s="16">
        <v>148.25</v>
      </c>
      <c r="I63" s="16">
        <f t="shared" si="0"/>
        <v>16159.25</v>
      </c>
      <c r="J63" s="11" t="s">
        <v>22</v>
      </c>
      <c r="K63" s="11" t="s">
        <v>571</v>
      </c>
      <c r="L63" s="11" t="s">
        <v>247</v>
      </c>
    </row>
    <row r="64" spans="1:12" ht="14.25" customHeight="1">
      <c r="A64" s="84">
        <v>7.18</v>
      </c>
      <c r="B64" s="11" t="s">
        <v>189</v>
      </c>
      <c r="C64" s="11" t="s">
        <v>18</v>
      </c>
      <c r="D64" s="11" t="s">
        <v>249</v>
      </c>
      <c r="E64" s="11" t="s">
        <v>250</v>
      </c>
      <c r="F64" s="11" t="s">
        <v>21</v>
      </c>
      <c r="G64" s="15">
        <v>55</v>
      </c>
      <c r="H64" s="16">
        <v>768.61</v>
      </c>
      <c r="I64" s="16">
        <f t="shared" si="0"/>
        <v>42273.55</v>
      </c>
      <c r="J64" s="11" t="s">
        <v>22</v>
      </c>
      <c r="K64" s="11" t="s">
        <v>771</v>
      </c>
      <c r="L64" s="11" t="s">
        <v>251</v>
      </c>
    </row>
    <row r="65" spans="1:12" ht="14.25" customHeight="1">
      <c r="A65" s="84">
        <v>7.19</v>
      </c>
      <c r="B65" s="11" t="s">
        <v>189</v>
      </c>
      <c r="C65" s="11" t="s">
        <v>253</v>
      </c>
      <c r="D65" s="11" t="s">
        <v>254</v>
      </c>
      <c r="E65" s="11" t="s">
        <v>255</v>
      </c>
      <c r="F65" s="11" t="s">
        <v>64</v>
      </c>
      <c r="G65" s="15">
        <v>12</v>
      </c>
      <c r="H65" s="16">
        <v>795.7</v>
      </c>
      <c r="I65" s="16">
        <f t="shared" si="0"/>
        <v>9548.4</v>
      </c>
      <c r="J65" s="11" t="s">
        <v>256</v>
      </c>
      <c r="K65" s="11" t="s">
        <v>774</v>
      </c>
      <c r="L65" s="11" t="s">
        <v>257</v>
      </c>
    </row>
    <row r="66" spans="1:12" ht="14.25" customHeight="1">
      <c r="A66" s="84">
        <v>7.2</v>
      </c>
      <c r="B66" s="11" t="s">
        <v>189</v>
      </c>
      <c r="C66" s="11" t="s">
        <v>18</v>
      </c>
      <c r="D66" s="11" t="s">
        <v>259</v>
      </c>
      <c r="E66" s="11" t="s">
        <v>260</v>
      </c>
      <c r="F66" s="11" t="s">
        <v>64</v>
      </c>
      <c r="G66" s="15">
        <v>2</v>
      </c>
      <c r="H66" s="16">
        <v>1294.92</v>
      </c>
      <c r="I66" s="16">
        <f t="shared" si="0"/>
        <v>2589.84</v>
      </c>
      <c r="J66" s="11" t="s">
        <v>22</v>
      </c>
      <c r="K66" s="11" t="s">
        <v>777</v>
      </c>
      <c r="L66" s="11" t="s">
        <v>261</v>
      </c>
    </row>
    <row r="67" spans="1:12" ht="14.25" customHeight="1">
      <c r="A67" s="84">
        <v>7.21</v>
      </c>
      <c r="B67" s="11" t="s">
        <v>189</v>
      </c>
      <c r="C67" s="11" t="s">
        <v>18</v>
      </c>
      <c r="D67" s="11" t="s">
        <v>263</v>
      </c>
      <c r="E67" s="11" t="s">
        <v>264</v>
      </c>
      <c r="F67" s="11" t="s">
        <v>71</v>
      </c>
      <c r="G67" s="15">
        <v>80</v>
      </c>
      <c r="H67" s="16">
        <v>26.86</v>
      </c>
      <c r="I67" s="16">
        <f t="shared" si="0"/>
        <v>2148.8000000000002</v>
      </c>
      <c r="J67" s="11" t="s">
        <v>22</v>
      </c>
      <c r="K67" s="11" t="s">
        <v>680</v>
      </c>
      <c r="L67" s="11" t="s">
        <v>265</v>
      </c>
    </row>
    <row r="68" spans="1:12" ht="14.25" customHeight="1">
      <c r="A68" s="84">
        <v>7.22</v>
      </c>
      <c r="B68" s="11" t="s">
        <v>189</v>
      </c>
      <c r="C68" s="11" t="s">
        <v>18</v>
      </c>
      <c r="D68" s="11" t="s">
        <v>267</v>
      </c>
      <c r="E68" s="11" t="s">
        <v>268</v>
      </c>
      <c r="F68" s="11" t="s">
        <v>71</v>
      </c>
      <c r="G68" s="15">
        <v>25</v>
      </c>
      <c r="H68" s="16">
        <v>30.11</v>
      </c>
      <c r="I68" s="16">
        <f t="shared" si="0"/>
        <v>752.75</v>
      </c>
      <c r="J68" s="11" t="s">
        <v>22</v>
      </c>
      <c r="K68" s="11" t="s">
        <v>680</v>
      </c>
      <c r="L68" s="11" t="s">
        <v>269</v>
      </c>
    </row>
    <row r="69" spans="1:12" ht="14.25" customHeight="1">
      <c r="A69" s="84">
        <v>7.23</v>
      </c>
      <c r="B69" s="11" t="s">
        <v>189</v>
      </c>
      <c r="C69" s="11" t="s">
        <v>18</v>
      </c>
      <c r="D69" s="11" t="s">
        <v>271</v>
      </c>
      <c r="E69" s="11" t="s">
        <v>272</v>
      </c>
      <c r="F69" s="11" t="s">
        <v>71</v>
      </c>
      <c r="G69" s="15">
        <v>50</v>
      </c>
      <c r="H69" s="16">
        <v>31.35</v>
      </c>
      <c r="I69" s="16">
        <f t="shared" si="0"/>
        <v>1567.5</v>
      </c>
      <c r="J69" s="11" t="s">
        <v>22</v>
      </c>
      <c r="K69" s="11" t="s">
        <v>680</v>
      </c>
      <c r="L69" s="11" t="s">
        <v>273</v>
      </c>
    </row>
    <row r="70" spans="1:12" ht="14.25" customHeight="1">
      <c r="A70" s="84">
        <v>7.24</v>
      </c>
      <c r="B70" s="11" t="s">
        <v>189</v>
      </c>
      <c r="C70" s="11" t="s">
        <v>18</v>
      </c>
      <c r="D70" s="11" t="s">
        <v>275</v>
      </c>
      <c r="E70" s="11" t="s">
        <v>276</v>
      </c>
      <c r="F70" s="11" t="s">
        <v>71</v>
      </c>
      <c r="G70" s="15">
        <v>80</v>
      </c>
      <c r="H70" s="16">
        <v>43.64</v>
      </c>
      <c r="I70" s="16">
        <f t="shared" si="0"/>
        <v>3491.2</v>
      </c>
      <c r="J70" s="11" t="s">
        <v>22</v>
      </c>
      <c r="K70" s="11" t="s">
        <v>680</v>
      </c>
      <c r="L70" s="11" t="s">
        <v>277</v>
      </c>
    </row>
    <row r="71" spans="1:12" ht="14.25" customHeight="1">
      <c r="A71" s="84">
        <v>7.25</v>
      </c>
      <c r="B71" s="11" t="s">
        <v>189</v>
      </c>
      <c r="C71" s="11" t="s">
        <v>18</v>
      </c>
      <c r="D71" s="11" t="s">
        <v>279</v>
      </c>
      <c r="E71" s="11" t="s">
        <v>280</v>
      </c>
      <c r="F71" s="11" t="s">
        <v>64</v>
      </c>
      <c r="G71" s="15">
        <v>9</v>
      </c>
      <c r="H71" s="16">
        <v>765.18</v>
      </c>
      <c r="I71" s="16">
        <f t="shared" si="0"/>
        <v>6886.62</v>
      </c>
      <c r="J71" s="11" t="s">
        <v>22</v>
      </c>
      <c r="K71" s="11" t="s">
        <v>786</v>
      </c>
      <c r="L71" s="11" t="s">
        <v>281</v>
      </c>
    </row>
    <row r="72" spans="1:12" ht="14.25" customHeight="1">
      <c r="A72" s="84">
        <v>7.26</v>
      </c>
      <c r="B72" s="11" t="s">
        <v>189</v>
      </c>
      <c r="C72" s="11" t="s">
        <v>18</v>
      </c>
      <c r="D72" s="11" t="s">
        <v>283</v>
      </c>
      <c r="E72" s="11" t="s">
        <v>284</v>
      </c>
      <c r="F72" s="11" t="s">
        <v>64</v>
      </c>
      <c r="G72" s="15">
        <v>2</v>
      </c>
      <c r="H72" s="16">
        <v>920.58</v>
      </c>
      <c r="I72" s="16">
        <f t="shared" si="0"/>
        <v>1841.16</v>
      </c>
      <c r="J72" s="11" t="s">
        <v>22</v>
      </c>
      <c r="K72" s="11" t="s">
        <v>790</v>
      </c>
      <c r="L72" s="11" t="s">
        <v>285</v>
      </c>
    </row>
    <row r="73" spans="1:12" ht="14.25" customHeight="1">
      <c r="A73" s="84">
        <v>7.27</v>
      </c>
      <c r="B73" s="11" t="s">
        <v>189</v>
      </c>
      <c r="C73" s="11" t="s">
        <v>18</v>
      </c>
      <c r="D73" s="11" t="s">
        <v>287</v>
      </c>
      <c r="E73" s="11" t="s">
        <v>288</v>
      </c>
      <c r="F73" s="11" t="s">
        <v>64</v>
      </c>
      <c r="G73" s="15">
        <v>2</v>
      </c>
      <c r="H73" s="16">
        <v>455.85</v>
      </c>
      <c r="I73" s="16">
        <f t="shared" si="0"/>
        <v>911.7</v>
      </c>
      <c r="J73" s="11" t="s">
        <v>22</v>
      </c>
      <c r="K73" s="11" t="s">
        <v>790</v>
      </c>
      <c r="L73" s="11" t="s">
        <v>289</v>
      </c>
    </row>
    <row r="74" spans="1:12" ht="14.25" customHeight="1">
      <c r="A74" s="84">
        <v>7.28</v>
      </c>
      <c r="B74" s="11" t="s">
        <v>189</v>
      </c>
      <c r="C74" s="11" t="s">
        <v>18</v>
      </c>
      <c r="D74" s="11" t="s">
        <v>291</v>
      </c>
      <c r="E74" s="11" t="s">
        <v>292</v>
      </c>
      <c r="F74" s="11" t="s">
        <v>64</v>
      </c>
      <c r="G74" s="15">
        <v>2</v>
      </c>
      <c r="H74" s="16">
        <v>49.05</v>
      </c>
      <c r="I74" s="16">
        <f t="shared" si="0"/>
        <v>98.1</v>
      </c>
      <c r="J74" s="11" t="s">
        <v>22</v>
      </c>
      <c r="K74" s="11" t="s">
        <v>889</v>
      </c>
      <c r="L74" s="11" t="s">
        <v>293</v>
      </c>
    </row>
    <row r="75" spans="1:12" ht="14.25" customHeight="1">
      <c r="A75" s="84">
        <v>7.29</v>
      </c>
      <c r="B75" s="11" t="s">
        <v>189</v>
      </c>
      <c r="C75" s="11" t="s">
        <v>18</v>
      </c>
      <c r="D75" s="11" t="s">
        <v>295</v>
      </c>
      <c r="E75" s="11" t="s">
        <v>296</v>
      </c>
      <c r="F75" s="11" t="s">
        <v>64</v>
      </c>
      <c r="G75" s="15">
        <v>6</v>
      </c>
      <c r="H75" s="16">
        <v>856.52</v>
      </c>
      <c r="I75" s="16">
        <f t="shared" si="0"/>
        <v>5139.12</v>
      </c>
      <c r="J75" s="11" t="s">
        <v>22</v>
      </c>
      <c r="K75" s="11" t="s">
        <v>793</v>
      </c>
      <c r="L75" s="11" t="s">
        <v>297</v>
      </c>
    </row>
    <row r="76" spans="1:12" ht="14.25" customHeight="1">
      <c r="A76" s="84">
        <v>7.3</v>
      </c>
      <c r="B76" s="11" t="s">
        <v>189</v>
      </c>
      <c r="C76" s="11" t="s">
        <v>18</v>
      </c>
      <c r="D76" s="11" t="s">
        <v>299</v>
      </c>
      <c r="E76" s="11" t="s">
        <v>300</v>
      </c>
      <c r="F76" s="11" t="s">
        <v>64</v>
      </c>
      <c r="G76" s="15">
        <v>6</v>
      </c>
      <c r="H76" s="16">
        <v>1262.75</v>
      </c>
      <c r="I76" s="16">
        <f t="shared" si="0"/>
        <v>7576.5</v>
      </c>
      <c r="J76" s="11" t="s">
        <v>22</v>
      </c>
      <c r="K76" s="11" t="s">
        <v>680</v>
      </c>
      <c r="L76" s="11" t="s">
        <v>301</v>
      </c>
    </row>
    <row r="77" spans="1:12" ht="14.25" customHeight="1">
      <c r="A77" s="84">
        <v>7.31</v>
      </c>
      <c r="B77" s="11" t="s">
        <v>189</v>
      </c>
      <c r="C77" s="11" t="s">
        <v>18</v>
      </c>
      <c r="D77" s="11" t="s">
        <v>303</v>
      </c>
      <c r="E77" s="11" t="s">
        <v>304</v>
      </c>
      <c r="F77" s="11" t="s">
        <v>64</v>
      </c>
      <c r="G77" s="15">
        <v>2</v>
      </c>
      <c r="H77" s="16">
        <v>287.33999999999997</v>
      </c>
      <c r="I77" s="16">
        <f t="shared" si="0"/>
        <v>574.67999999999995</v>
      </c>
      <c r="J77" s="11" t="s">
        <v>22</v>
      </c>
      <c r="K77" s="11" t="s">
        <v>680</v>
      </c>
      <c r="L77" s="11" t="s">
        <v>305</v>
      </c>
    </row>
    <row r="78" spans="1:12" ht="14.25" customHeight="1">
      <c r="A78" s="84">
        <v>7.32</v>
      </c>
      <c r="B78" s="11" t="s">
        <v>189</v>
      </c>
      <c r="C78" s="11" t="s">
        <v>18</v>
      </c>
      <c r="D78" s="11" t="s">
        <v>307</v>
      </c>
      <c r="E78" s="11" t="s">
        <v>308</v>
      </c>
      <c r="F78" s="11" t="s">
        <v>64</v>
      </c>
      <c r="G78" s="15">
        <v>3</v>
      </c>
      <c r="H78" s="16">
        <v>142.44999999999999</v>
      </c>
      <c r="I78" s="16">
        <f t="shared" si="0"/>
        <v>427.35</v>
      </c>
      <c r="J78" s="11" t="s">
        <v>22</v>
      </c>
      <c r="K78" s="11" t="s">
        <v>799</v>
      </c>
      <c r="L78" s="11" t="s">
        <v>309</v>
      </c>
    </row>
    <row r="79" spans="1:12" ht="14.25" customHeight="1">
      <c r="A79" s="84">
        <v>7.33</v>
      </c>
      <c r="B79" s="11" t="s">
        <v>189</v>
      </c>
      <c r="C79" s="11" t="s">
        <v>18</v>
      </c>
      <c r="D79" s="11" t="s">
        <v>311</v>
      </c>
      <c r="E79" s="11" t="s">
        <v>312</v>
      </c>
      <c r="F79" s="11" t="s">
        <v>64</v>
      </c>
      <c r="G79" s="15">
        <v>4</v>
      </c>
      <c r="H79" s="16">
        <v>395.12</v>
      </c>
      <c r="I79" s="16">
        <f t="shared" si="0"/>
        <v>1580.48</v>
      </c>
      <c r="J79" s="11" t="s">
        <v>22</v>
      </c>
      <c r="K79" s="11" t="s">
        <v>680</v>
      </c>
      <c r="L79" s="11" t="s">
        <v>313</v>
      </c>
    </row>
    <row r="80" spans="1:12" ht="14.25" customHeight="1">
      <c r="A80" s="84">
        <v>7.34</v>
      </c>
      <c r="B80" s="11" t="s">
        <v>189</v>
      </c>
      <c r="C80" s="11" t="s">
        <v>18</v>
      </c>
      <c r="D80" s="11" t="s">
        <v>315</v>
      </c>
      <c r="E80" s="11" t="s">
        <v>316</v>
      </c>
      <c r="F80" s="11" t="s">
        <v>64</v>
      </c>
      <c r="G80" s="15">
        <v>11</v>
      </c>
      <c r="H80" s="16">
        <v>43.47</v>
      </c>
      <c r="I80" s="16">
        <f t="shared" si="0"/>
        <v>478.17</v>
      </c>
      <c r="J80" s="11" t="s">
        <v>22</v>
      </c>
      <c r="K80" s="11" t="s">
        <v>680</v>
      </c>
      <c r="L80" s="11" t="s">
        <v>317</v>
      </c>
    </row>
    <row r="81" spans="1:12" ht="14.25" customHeight="1">
      <c r="A81" s="84">
        <v>7.35</v>
      </c>
      <c r="B81" s="11" t="s">
        <v>189</v>
      </c>
      <c r="C81" s="11" t="s">
        <v>18</v>
      </c>
      <c r="D81" s="11" t="s">
        <v>319</v>
      </c>
      <c r="E81" s="11" t="s">
        <v>320</v>
      </c>
      <c r="F81" s="11" t="s">
        <v>64</v>
      </c>
      <c r="G81" s="15">
        <v>8</v>
      </c>
      <c r="H81" s="16">
        <v>58.97</v>
      </c>
      <c r="I81" s="16">
        <f t="shared" si="0"/>
        <v>471.76</v>
      </c>
      <c r="J81" s="11" t="s">
        <v>22</v>
      </c>
      <c r="K81" s="11" t="s">
        <v>680</v>
      </c>
      <c r="L81" s="11" t="s">
        <v>321</v>
      </c>
    </row>
    <row r="82" spans="1:12" ht="14.25" customHeight="1">
      <c r="A82" s="84">
        <v>7.36</v>
      </c>
      <c r="B82" s="11" t="s">
        <v>189</v>
      </c>
      <c r="C82" s="11" t="s">
        <v>253</v>
      </c>
      <c r="D82" s="11" t="s">
        <v>323</v>
      </c>
      <c r="E82" s="11" t="s">
        <v>324</v>
      </c>
      <c r="F82" s="11" t="s">
        <v>21</v>
      </c>
      <c r="G82" s="15">
        <v>3.84</v>
      </c>
      <c r="H82" s="16">
        <v>680.25</v>
      </c>
      <c r="I82" s="16">
        <f t="shared" si="0"/>
        <v>2612.16</v>
      </c>
      <c r="J82" s="11" t="s">
        <v>256</v>
      </c>
      <c r="K82" s="11" t="s">
        <v>807</v>
      </c>
      <c r="L82" s="11" t="s">
        <v>325</v>
      </c>
    </row>
    <row r="83" spans="1:12" ht="14.25" customHeight="1">
      <c r="A83" s="84">
        <v>7.37</v>
      </c>
      <c r="B83" s="11" t="s">
        <v>189</v>
      </c>
      <c r="C83" s="11" t="s">
        <v>18</v>
      </c>
      <c r="D83" s="11" t="s">
        <v>327</v>
      </c>
      <c r="E83" s="11" t="s">
        <v>328</v>
      </c>
      <c r="F83" s="11" t="s">
        <v>71</v>
      </c>
      <c r="G83" s="15">
        <v>180</v>
      </c>
      <c r="H83" s="16">
        <v>10.62</v>
      </c>
      <c r="I83" s="16">
        <f t="shared" si="0"/>
        <v>1911.6</v>
      </c>
      <c r="J83" s="11" t="s">
        <v>22</v>
      </c>
      <c r="K83" s="11" t="s">
        <v>680</v>
      </c>
      <c r="L83" s="11" t="s">
        <v>329</v>
      </c>
    </row>
    <row r="84" spans="1:12" ht="14.25" customHeight="1">
      <c r="A84" s="84">
        <v>7.38</v>
      </c>
      <c r="B84" s="11" t="s">
        <v>189</v>
      </c>
      <c r="C84" s="11" t="s">
        <v>18</v>
      </c>
      <c r="D84" s="11" t="s">
        <v>331</v>
      </c>
      <c r="E84" s="11" t="s">
        <v>332</v>
      </c>
      <c r="F84" s="11" t="s">
        <v>71</v>
      </c>
      <c r="G84" s="15">
        <v>450</v>
      </c>
      <c r="H84" s="16">
        <v>5.34</v>
      </c>
      <c r="I84" s="16">
        <f t="shared" si="0"/>
        <v>2403</v>
      </c>
      <c r="J84" s="11" t="s">
        <v>22</v>
      </c>
      <c r="K84" s="11" t="s">
        <v>680</v>
      </c>
      <c r="L84" s="11" t="s">
        <v>333</v>
      </c>
    </row>
    <row r="85" spans="1:12" ht="14.25" customHeight="1">
      <c r="A85" s="84">
        <v>7.39</v>
      </c>
      <c r="B85" s="11" t="s">
        <v>189</v>
      </c>
      <c r="C85" s="11" t="s">
        <v>18</v>
      </c>
      <c r="D85" s="11" t="s">
        <v>335</v>
      </c>
      <c r="E85" s="11" t="s">
        <v>336</v>
      </c>
      <c r="F85" s="11" t="s">
        <v>71</v>
      </c>
      <c r="G85" s="15">
        <v>120</v>
      </c>
      <c r="H85" s="16">
        <v>11.61</v>
      </c>
      <c r="I85" s="16">
        <f t="shared" si="0"/>
        <v>1393.2</v>
      </c>
      <c r="J85" s="11" t="s">
        <v>22</v>
      </c>
      <c r="K85" s="11" t="s">
        <v>680</v>
      </c>
      <c r="L85" s="11" t="s">
        <v>337</v>
      </c>
    </row>
    <row r="86" spans="1:12" ht="14.25" customHeight="1">
      <c r="A86" s="84">
        <v>7.4</v>
      </c>
      <c r="B86" s="11" t="s">
        <v>189</v>
      </c>
      <c r="C86" s="11" t="s">
        <v>18</v>
      </c>
      <c r="D86" s="11" t="s">
        <v>339</v>
      </c>
      <c r="E86" s="11" t="s">
        <v>340</v>
      </c>
      <c r="F86" s="11" t="s">
        <v>64</v>
      </c>
      <c r="G86" s="15">
        <v>12</v>
      </c>
      <c r="H86" s="16">
        <v>30.99</v>
      </c>
      <c r="I86" s="16">
        <f t="shared" si="0"/>
        <v>371.88</v>
      </c>
      <c r="J86" s="11" t="s">
        <v>22</v>
      </c>
      <c r="K86" s="11" t="s">
        <v>680</v>
      </c>
      <c r="L86" s="11" t="s">
        <v>341</v>
      </c>
    </row>
    <row r="87" spans="1:12" ht="14.25" customHeight="1">
      <c r="A87" s="84">
        <v>7.41</v>
      </c>
      <c r="B87" s="11" t="s">
        <v>189</v>
      </c>
      <c r="C87" s="11" t="s">
        <v>18</v>
      </c>
      <c r="D87" s="11" t="s">
        <v>343</v>
      </c>
      <c r="E87" s="11" t="s">
        <v>344</v>
      </c>
      <c r="F87" s="11" t="s">
        <v>64</v>
      </c>
      <c r="G87" s="15">
        <v>6</v>
      </c>
      <c r="H87" s="16">
        <v>31.73</v>
      </c>
      <c r="I87" s="16">
        <f t="shared" si="0"/>
        <v>190.38</v>
      </c>
      <c r="J87" s="11" t="s">
        <v>22</v>
      </c>
      <c r="K87" s="11" t="s">
        <v>680</v>
      </c>
      <c r="L87" s="11" t="s">
        <v>345</v>
      </c>
    </row>
    <row r="88" spans="1:12" ht="14.25" customHeight="1">
      <c r="A88" s="84">
        <v>7.42</v>
      </c>
      <c r="B88" s="11" t="s">
        <v>189</v>
      </c>
      <c r="C88" s="11" t="s">
        <v>18</v>
      </c>
      <c r="D88" s="11" t="s">
        <v>347</v>
      </c>
      <c r="E88" s="11" t="s">
        <v>348</v>
      </c>
      <c r="F88" s="11" t="s">
        <v>64</v>
      </c>
      <c r="G88" s="15">
        <v>8</v>
      </c>
      <c r="H88" s="16">
        <v>37.6</v>
      </c>
      <c r="I88" s="16">
        <f t="shared" si="0"/>
        <v>300.8</v>
      </c>
      <c r="J88" s="11" t="s">
        <v>22</v>
      </c>
      <c r="K88" s="11" t="s">
        <v>680</v>
      </c>
      <c r="L88" s="11" t="s">
        <v>349</v>
      </c>
    </row>
    <row r="89" spans="1:12" ht="14.25" customHeight="1">
      <c r="A89" s="84">
        <v>7.43</v>
      </c>
      <c r="B89" s="11" t="s">
        <v>189</v>
      </c>
      <c r="C89" s="11" t="s">
        <v>18</v>
      </c>
      <c r="D89" s="11" t="s">
        <v>351</v>
      </c>
      <c r="E89" s="11" t="s">
        <v>352</v>
      </c>
      <c r="F89" s="11" t="s">
        <v>64</v>
      </c>
      <c r="G89" s="15">
        <v>5</v>
      </c>
      <c r="H89" s="16">
        <v>39.65</v>
      </c>
      <c r="I89" s="16">
        <f t="shared" si="0"/>
        <v>198.25</v>
      </c>
      <c r="J89" s="11" t="s">
        <v>22</v>
      </c>
      <c r="K89" s="11" t="s">
        <v>680</v>
      </c>
      <c r="L89" s="11" t="s">
        <v>353</v>
      </c>
    </row>
    <row r="90" spans="1:12" ht="14.25" customHeight="1">
      <c r="A90" s="84">
        <v>7.44</v>
      </c>
      <c r="B90" s="11" t="s">
        <v>189</v>
      </c>
      <c r="C90" s="11" t="s">
        <v>18</v>
      </c>
      <c r="D90" s="11" t="s">
        <v>355</v>
      </c>
      <c r="E90" s="11" t="s">
        <v>356</v>
      </c>
      <c r="F90" s="11" t="s">
        <v>38</v>
      </c>
      <c r="G90" s="15">
        <v>5</v>
      </c>
      <c r="H90" s="16">
        <v>3808.77</v>
      </c>
      <c r="I90" s="16">
        <f t="shared" si="0"/>
        <v>19043.849999999999</v>
      </c>
      <c r="J90" s="11" t="s">
        <v>22</v>
      </c>
      <c r="K90" s="11" t="s">
        <v>816</v>
      </c>
      <c r="L90" s="11" t="s">
        <v>357</v>
      </c>
    </row>
    <row r="91" spans="1:12" ht="14.25" customHeight="1">
      <c r="A91" s="84">
        <v>8.01</v>
      </c>
      <c r="B91" s="11" t="s">
        <v>360</v>
      </c>
      <c r="C91" s="11" t="s">
        <v>18</v>
      </c>
      <c r="D91" s="11" t="s">
        <v>361</v>
      </c>
      <c r="E91" s="11" t="s">
        <v>362</v>
      </c>
      <c r="F91" s="11" t="s">
        <v>64</v>
      </c>
      <c r="G91" s="15">
        <v>20</v>
      </c>
      <c r="H91" s="16">
        <v>1253.79</v>
      </c>
      <c r="I91" s="16">
        <f t="shared" si="0"/>
        <v>25075.8</v>
      </c>
      <c r="J91" s="11" t="s">
        <v>22</v>
      </c>
      <c r="K91" s="11" t="s">
        <v>819</v>
      </c>
      <c r="L91" s="11" t="s">
        <v>363</v>
      </c>
    </row>
    <row r="92" spans="1:12" ht="14.25" customHeight="1">
      <c r="A92" s="84">
        <v>8.02</v>
      </c>
      <c r="B92" s="11" t="s">
        <v>360</v>
      </c>
      <c r="C92" s="11" t="s">
        <v>365</v>
      </c>
      <c r="D92" s="11" t="s">
        <v>366</v>
      </c>
      <c r="E92" s="11" t="s">
        <v>367</v>
      </c>
      <c r="F92" s="11" t="s">
        <v>64</v>
      </c>
      <c r="G92" s="15">
        <v>5</v>
      </c>
      <c r="H92" s="16">
        <v>1379.21</v>
      </c>
      <c r="I92" s="16">
        <f t="shared" si="0"/>
        <v>6896.05</v>
      </c>
      <c r="J92" s="11" t="s">
        <v>368</v>
      </c>
      <c r="K92" s="11" t="s">
        <v>823</v>
      </c>
      <c r="L92" s="11" t="s">
        <v>369</v>
      </c>
    </row>
    <row r="93" spans="1:12" ht="14.25" customHeight="1">
      <c r="A93" s="84">
        <v>8.0299999999999994</v>
      </c>
      <c r="B93" s="11" t="s">
        <v>360</v>
      </c>
      <c r="C93" s="11" t="s">
        <v>18</v>
      </c>
      <c r="D93" s="11" t="s">
        <v>371</v>
      </c>
      <c r="E93" s="11" t="s">
        <v>372</v>
      </c>
      <c r="F93" s="11" t="s">
        <v>64</v>
      </c>
      <c r="G93" s="15">
        <v>10</v>
      </c>
      <c r="H93" s="16">
        <v>1351.86</v>
      </c>
      <c r="I93" s="16">
        <f t="shared" si="0"/>
        <v>13518.6</v>
      </c>
      <c r="J93" s="11" t="s">
        <v>22</v>
      </c>
      <c r="K93" s="11" t="s">
        <v>826</v>
      </c>
      <c r="L93" s="11" t="s">
        <v>373</v>
      </c>
    </row>
    <row r="94" spans="1:12" ht="14.25" customHeight="1">
      <c r="A94" s="84">
        <v>8.0399999999999991</v>
      </c>
      <c r="B94" s="11" t="s">
        <v>360</v>
      </c>
      <c r="C94" s="11" t="s">
        <v>375</v>
      </c>
      <c r="D94" s="11" t="s">
        <v>376</v>
      </c>
      <c r="E94" s="11" t="s">
        <v>377</v>
      </c>
      <c r="F94" s="11" t="s">
        <v>64</v>
      </c>
      <c r="G94" s="15">
        <v>1</v>
      </c>
      <c r="H94" s="16">
        <v>37930</v>
      </c>
      <c r="I94" s="16">
        <f t="shared" si="0"/>
        <v>37930</v>
      </c>
      <c r="J94" s="11" t="s">
        <v>375</v>
      </c>
      <c r="K94" s="11" t="s">
        <v>889</v>
      </c>
      <c r="L94" s="11" t="s">
        <v>902</v>
      </c>
    </row>
    <row r="95" spans="1:12" ht="14.25" customHeight="1">
      <c r="A95" s="84">
        <v>8.0500000000000007</v>
      </c>
      <c r="B95" s="11" t="s">
        <v>360</v>
      </c>
      <c r="C95" s="11" t="s">
        <v>18</v>
      </c>
      <c r="D95" s="11" t="s">
        <v>176</v>
      </c>
      <c r="E95" s="11" t="s">
        <v>177</v>
      </c>
      <c r="F95" s="11" t="s">
        <v>21</v>
      </c>
      <c r="G95" s="15">
        <v>112</v>
      </c>
      <c r="H95" s="16">
        <v>14.54</v>
      </c>
      <c r="I95" s="16">
        <f t="shared" si="0"/>
        <v>1628.48</v>
      </c>
      <c r="J95" s="11" t="s">
        <v>22</v>
      </c>
      <c r="K95" s="11" t="s">
        <v>720</v>
      </c>
      <c r="L95" s="11" t="s">
        <v>903</v>
      </c>
    </row>
    <row r="96" spans="1:12" ht="14.25" customHeight="1">
      <c r="A96" s="84">
        <v>8.06</v>
      </c>
      <c r="B96" s="11" t="s">
        <v>360</v>
      </c>
      <c r="C96" s="11" t="s">
        <v>18</v>
      </c>
      <c r="D96" s="11" t="s">
        <v>379</v>
      </c>
      <c r="E96" s="11" t="s">
        <v>380</v>
      </c>
      <c r="F96" s="11" t="s">
        <v>64</v>
      </c>
      <c r="G96" s="15">
        <v>11</v>
      </c>
      <c r="H96" s="16">
        <v>119.42</v>
      </c>
      <c r="I96" s="16">
        <f t="shared" si="0"/>
        <v>1313.62</v>
      </c>
      <c r="J96" s="11" t="s">
        <v>22</v>
      </c>
      <c r="K96" s="11" t="s">
        <v>834</v>
      </c>
      <c r="L96" s="11" t="s">
        <v>381</v>
      </c>
    </row>
    <row r="97" spans="1:12" ht="14.25" customHeight="1">
      <c r="A97" s="84">
        <v>8.07</v>
      </c>
      <c r="B97" s="11" t="s">
        <v>360</v>
      </c>
      <c r="C97" s="11" t="s">
        <v>18</v>
      </c>
      <c r="D97" s="11" t="s">
        <v>836</v>
      </c>
      <c r="E97" s="11" t="s">
        <v>904</v>
      </c>
      <c r="F97" s="11" t="s">
        <v>21</v>
      </c>
      <c r="G97" s="15">
        <v>60</v>
      </c>
      <c r="H97" s="16">
        <v>111.61</v>
      </c>
      <c r="I97" s="16">
        <f t="shared" si="0"/>
        <v>6696.6</v>
      </c>
      <c r="J97" s="11" t="s">
        <v>22</v>
      </c>
      <c r="K97" s="11" t="s">
        <v>838</v>
      </c>
      <c r="L97" s="11" t="s">
        <v>905</v>
      </c>
    </row>
    <row r="98" spans="1:12" ht="14.25" customHeight="1">
      <c r="A98" s="84">
        <v>9.01</v>
      </c>
      <c r="B98" s="11" t="s">
        <v>383</v>
      </c>
      <c r="C98" s="11" t="s">
        <v>24</v>
      </c>
      <c r="D98" s="11" t="s">
        <v>906</v>
      </c>
      <c r="E98" s="11" t="s">
        <v>907</v>
      </c>
      <c r="F98" s="11" t="s">
        <v>64</v>
      </c>
      <c r="G98" s="15">
        <v>18</v>
      </c>
      <c r="H98" s="16">
        <v>4200</v>
      </c>
      <c r="I98" s="16">
        <f t="shared" si="0"/>
        <v>75600</v>
      </c>
      <c r="J98" s="11" t="s">
        <v>27</v>
      </c>
      <c r="K98" s="11" t="s">
        <v>889</v>
      </c>
      <c r="L98" s="11" t="s">
        <v>908</v>
      </c>
    </row>
    <row r="99" spans="1:12" ht="14.25" customHeight="1">
      <c r="A99" s="84">
        <v>9.02</v>
      </c>
      <c r="B99" s="11" t="s">
        <v>383</v>
      </c>
      <c r="C99" s="11" t="s">
        <v>18</v>
      </c>
      <c r="D99" s="11" t="s">
        <v>384</v>
      </c>
      <c r="E99" s="11" t="s">
        <v>385</v>
      </c>
      <c r="F99" s="11" t="s">
        <v>64</v>
      </c>
      <c r="G99" s="15">
        <v>18</v>
      </c>
      <c r="H99" s="16">
        <v>745.1</v>
      </c>
      <c r="I99" s="16">
        <f t="shared" si="0"/>
        <v>13411.8</v>
      </c>
      <c r="J99" s="11" t="s">
        <v>22</v>
      </c>
      <c r="K99" s="11" t="s">
        <v>889</v>
      </c>
      <c r="L99" s="11" t="s">
        <v>386</v>
      </c>
    </row>
    <row r="100" spans="1:12" ht="14.25" customHeight="1">
      <c r="A100" s="84">
        <v>9.0299999999999994</v>
      </c>
      <c r="B100" s="11" t="s">
        <v>383</v>
      </c>
      <c r="C100" s="11" t="s">
        <v>24</v>
      </c>
      <c r="D100" s="11" t="s">
        <v>387</v>
      </c>
      <c r="E100" s="11" t="s">
        <v>388</v>
      </c>
      <c r="F100" s="11" t="s">
        <v>71</v>
      </c>
      <c r="G100" s="15">
        <v>350</v>
      </c>
      <c r="H100" s="16">
        <v>42</v>
      </c>
      <c r="I100" s="16">
        <f t="shared" si="0"/>
        <v>14700</v>
      </c>
      <c r="J100" s="11" t="s">
        <v>27</v>
      </c>
      <c r="K100" s="11" t="s">
        <v>889</v>
      </c>
      <c r="L100" s="11" t="s">
        <v>389</v>
      </c>
    </row>
    <row r="101" spans="1:12" ht="14.25" customHeight="1">
      <c r="A101" s="84">
        <v>9.0399999999999991</v>
      </c>
      <c r="B101" s="11" t="s">
        <v>383</v>
      </c>
      <c r="C101" s="11" t="s">
        <v>24</v>
      </c>
      <c r="D101" s="11" t="s">
        <v>390</v>
      </c>
      <c r="E101" s="11" t="s">
        <v>391</v>
      </c>
      <c r="F101" s="11" t="s">
        <v>71</v>
      </c>
      <c r="G101" s="15">
        <v>700</v>
      </c>
      <c r="H101" s="16">
        <v>18</v>
      </c>
      <c r="I101" s="16">
        <f t="shared" si="0"/>
        <v>12600</v>
      </c>
      <c r="J101" s="11" t="s">
        <v>27</v>
      </c>
      <c r="K101" s="11" t="s">
        <v>889</v>
      </c>
      <c r="L101" s="11" t="s">
        <v>392</v>
      </c>
    </row>
    <row r="102" spans="1:12" ht="14.25" customHeight="1">
      <c r="A102" s="84">
        <v>9.0500000000000007</v>
      </c>
      <c r="B102" s="11" t="s">
        <v>383</v>
      </c>
      <c r="C102" s="11" t="s">
        <v>24</v>
      </c>
      <c r="D102" s="11" t="s">
        <v>393</v>
      </c>
      <c r="E102" s="11" t="s">
        <v>394</v>
      </c>
      <c r="F102" s="11" t="s">
        <v>64</v>
      </c>
      <c r="G102" s="15">
        <v>18</v>
      </c>
      <c r="H102" s="16">
        <v>520</v>
      </c>
      <c r="I102" s="16">
        <f t="shared" si="0"/>
        <v>9360</v>
      </c>
      <c r="J102" s="11" t="s">
        <v>27</v>
      </c>
      <c r="K102" s="11" t="s">
        <v>889</v>
      </c>
      <c r="L102" s="11" t="s">
        <v>395</v>
      </c>
    </row>
    <row r="103" spans="1:12" ht="14.25" customHeight="1">
      <c r="A103" s="84">
        <v>9.06</v>
      </c>
      <c r="B103" s="11" t="s">
        <v>383</v>
      </c>
      <c r="C103" s="11" t="s">
        <v>24</v>
      </c>
      <c r="D103" s="11" t="s">
        <v>396</v>
      </c>
      <c r="E103" s="11" t="s">
        <v>397</v>
      </c>
      <c r="F103" s="11" t="s">
        <v>398</v>
      </c>
      <c r="G103" s="15">
        <v>1</v>
      </c>
      <c r="H103" s="16">
        <v>9500</v>
      </c>
      <c r="I103" s="16">
        <f t="shared" si="0"/>
        <v>9500</v>
      </c>
      <c r="J103" s="11" t="s">
        <v>27</v>
      </c>
      <c r="K103" s="11" t="s">
        <v>889</v>
      </c>
      <c r="L103" s="11" t="s">
        <v>399</v>
      </c>
    </row>
    <row r="104" spans="1:12" ht="14.25" customHeight="1">
      <c r="A104" s="84">
        <v>9.07</v>
      </c>
      <c r="B104" s="11" t="s">
        <v>383</v>
      </c>
      <c r="C104" s="11" t="s">
        <v>24</v>
      </c>
      <c r="D104" s="11" t="s">
        <v>909</v>
      </c>
      <c r="E104" s="11" t="s">
        <v>910</v>
      </c>
      <c r="F104" s="11" t="s">
        <v>398</v>
      </c>
      <c r="G104" s="15">
        <v>1</v>
      </c>
      <c r="H104" s="16">
        <v>12000</v>
      </c>
      <c r="I104" s="16">
        <f t="shared" si="0"/>
        <v>12000</v>
      </c>
      <c r="J104" s="11" t="s">
        <v>27</v>
      </c>
      <c r="K104" s="11" t="s">
        <v>889</v>
      </c>
      <c r="L104" s="11" t="s">
        <v>911</v>
      </c>
    </row>
    <row r="105" spans="1:12" ht="14.25" customHeight="1">
      <c r="A105" s="84">
        <v>10.01</v>
      </c>
      <c r="B105" s="11" t="s">
        <v>402</v>
      </c>
      <c r="C105" s="11" t="s">
        <v>24</v>
      </c>
      <c r="D105" s="11" t="s">
        <v>912</v>
      </c>
      <c r="E105" s="11" t="s">
        <v>913</v>
      </c>
      <c r="F105" s="11" t="s">
        <v>71</v>
      </c>
      <c r="G105" s="15">
        <v>230</v>
      </c>
      <c r="H105" s="16">
        <v>680</v>
      </c>
      <c r="I105" s="16">
        <f t="shared" si="0"/>
        <v>156400</v>
      </c>
      <c r="J105" s="11" t="s">
        <v>27</v>
      </c>
      <c r="K105" s="11" t="s">
        <v>889</v>
      </c>
      <c r="L105" s="11" t="s">
        <v>405</v>
      </c>
    </row>
    <row r="106" spans="1:12" ht="14.25" customHeight="1">
      <c r="A106" s="84">
        <v>10.02</v>
      </c>
      <c r="B106" s="11" t="s">
        <v>402</v>
      </c>
      <c r="C106" s="11" t="s">
        <v>24</v>
      </c>
      <c r="D106" s="11" t="s">
        <v>403</v>
      </c>
      <c r="E106" s="11" t="s">
        <v>404</v>
      </c>
      <c r="F106" s="11" t="s">
        <v>71</v>
      </c>
      <c r="G106" s="15">
        <v>19</v>
      </c>
      <c r="H106" s="16">
        <v>420</v>
      </c>
      <c r="I106" s="16">
        <f t="shared" si="0"/>
        <v>7980</v>
      </c>
      <c r="J106" s="11" t="s">
        <v>27</v>
      </c>
      <c r="K106" s="11" t="s">
        <v>889</v>
      </c>
      <c r="L106" s="11" t="s">
        <v>405</v>
      </c>
    </row>
    <row r="107" spans="1:12" ht="14.25" customHeight="1">
      <c r="A107" s="84">
        <v>10.029999999999999</v>
      </c>
      <c r="B107" s="11" t="s">
        <v>402</v>
      </c>
      <c r="C107" s="11" t="s">
        <v>18</v>
      </c>
      <c r="D107" s="11" t="s">
        <v>840</v>
      </c>
      <c r="E107" s="11" t="s">
        <v>914</v>
      </c>
      <c r="F107" s="11" t="s">
        <v>21</v>
      </c>
      <c r="G107" s="15">
        <v>900</v>
      </c>
      <c r="H107" s="16">
        <v>21.26</v>
      </c>
      <c r="I107" s="16">
        <f t="shared" si="0"/>
        <v>19134</v>
      </c>
      <c r="J107" s="11" t="s">
        <v>22</v>
      </c>
      <c r="K107" s="11" t="s">
        <v>842</v>
      </c>
      <c r="L107" s="11" t="s">
        <v>915</v>
      </c>
    </row>
    <row r="108" spans="1:12" ht="14.25" customHeight="1">
      <c r="A108" s="84">
        <v>10.039999999999999</v>
      </c>
      <c r="B108" s="11" t="s">
        <v>402</v>
      </c>
      <c r="C108" s="11" t="s">
        <v>18</v>
      </c>
      <c r="D108" s="11" t="s">
        <v>845</v>
      </c>
      <c r="E108" s="11" t="s">
        <v>916</v>
      </c>
      <c r="F108" s="11" t="s">
        <v>917</v>
      </c>
      <c r="G108" s="15">
        <v>2700</v>
      </c>
      <c r="H108" s="16">
        <v>18</v>
      </c>
      <c r="I108" s="16">
        <f t="shared" si="0"/>
        <v>48600</v>
      </c>
      <c r="J108" s="11" t="s">
        <v>918</v>
      </c>
      <c r="K108" s="11" t="s">
        <v>847</v>
      </c>
      <c r="L108" s="11" t="s">
        <v>919</v>
      </c>
    </row>
    <row r="109" spans="1:12" ht="14.25" customHeight="1">
      <c r="A109" s="84">
        <v>10.050000000000001</v>
      </c>
      <c r="B109" s="11" t="s">
        <v>402</v>
      </c>
      <c r="C109" s="11" t="s">
        <v>18</v>
      </c>
      <c r="D109" s="11" t="s">
        <v>407</v>
      </c>
      <c r="E109" s="11" t="s">
        <v>408</v>
      </c>
      <c r="F109" s="11" t="s">
        <v>21</v>
      </c>
      <c r="G109" s="15">
        <v>900</v>
      </c>
      <c r="H109" s="16">
        <v>1.67</v>
      </c>
      <c r="I109" s="16">
        <f t="shared" si="0"/>
        <v>1503</v>
      </c>
      <c r="J109" s="11" t="s">
        <v>22</v>
      </c>
      <c r="K109" s="11" t="s">
        <v>850</v>
      </c>
      <c r="L109" s="11" t="s">
        <v>409</v>
      </c>
    </row>
    <row r="110" spans="1:12" ht="14.25" customHeight="1">
      <c r="A110" s="84">
        <v>10.06</v>
      </c>
      <c r="B110" s="11" t="s">
        <v>402</v>
      </c>
      <c r="C110" s="11" t="s">
        <v>18</v>
      </c>
      <c r="D110" s="11" t="s">
        <v>411</v>
      </c>
      <c r="E110" s="11" t="s">
        <v>412</v>
      </c>
      <c r="F110" s="11" t="s">
        <v>21</v>
      </c>
      <c r="G110" s="15">
        <v>900</v>
      </c>
      <c r="H110" s="16">
        <v>5.52</v>
      </c>
      <c r="I110" s="16">
        <f t="shared" si="0"/>
        <v>4968</v>
      </c>
      <c r="J110" s="11" t="s">
        <v>22</v>
      </c>
      <c r="K110" s="11" t="s">
        <v>754</v>
      </c>
      <c r="L110" s="11" t="s">
        <v>413</v>
      </c>
    </row>
    <row r="111" spans="1:12" ht="14.25" customHeight="1">
      <c r="A111" s="84">
        <v>10.07</v>
      </c>
      <c r="B111" s="11" t="s">
        <v>402</v>
      </c>
      <c r="C111" s="11" t="s">
        <v>18</v>
      </c>
      <c r="D111" s="11" t="s">
        <v>854</v>
      </c>
      <c r="E111" s="11" t="s">
        <v>920</v>
      </c>
      <c r="F111" s="11" t="s">
        <v>21</v>
      </c>
      <c r="G111" s="15">
        <v>900</v>
      </c>
      <c r="H111" s="16">
        <v>31.93</v>
      </c>
      <c r="I111" s="16">
        <f t="shared" si="0"/>
        <v>28737</v>
      </c>
      <c r="J111" s="11" t="s">
        <v>22</v>
      </c>
      <c r="K111" s="11" t="s">
        <v>856</v>
      </c>
      <c r="L111" s="11" t="s">
        <v>921</v>
      </c>
    </row>
    <row r="112" spans="1:12" ht="14.25" customHeight="1">
      <c r="A112" s="84">
        <v>10.08</v>
      </c>
      <c r="B112" s="11" t="s">
        <v>402</v>
      </c>
      <c r="C112" s="11" t="s">
        <v>18</v>
      </c>
      <c r="D112" s="11" t="s">
        <v>415</v>
      </c>
      <c r="E112" s="11" t="s">
        <v>416</v>
      </c>
      <c r="F112" s="11" t="s">
        <v>21</v>
      </c>
      <c r="G112" s="15">
        <v>900</v>
      </c>
      <c r="H112" s="16">
        <v>16.63</v>
      </c>
      <c r="I112" s="16">
        <f t="shared" si="0"/>
        <v>14967</v>
      </c>
      <c r="J112" s="11" t="s">
        <v>22</v>
      </c>
      <c r="K112" s="11" t="s">
        <v>859</v>
      </c>
      <c r="L112" s="11" t="s">
        <v>417</v>
      </c>
    </row>
    <row r="113" spans="1:12" ht="14.25" customHeight="1">
      <c r="A113" s="84">
        <v>10.09</v>
      </c>
      <c r="B113" s="11" t="s">
        <v>402</v>
      </c>
      <c r="C113" s="11" t="s">
        <v>18</v>
      </c>
      <c r="D113" s="11" t="s">
        <v>415</v>
      </c>
      <c r="E113" s="11" t="s">
        <v>419</v>
      </c>
      <c r="F113" s="11" t="s">
        <v>420</v>
      </c>
      <c r="G113" s="15">
        <v>450</v>
      </c>
      <c r="H113" s="16">
        <v>16.63</v>
      </c>
      <c r="I113" s="16">
        <f t="shared" si="0"/>
        <v>7483.5</v>
      </c>
      <c r="J113" s="11" t="s">
        <v>421</v>
      </c>
      <c r="K113" s="11" t="s">
        <v>859</v>
      </c>
      <c r="L113" s="11" t="s">
        <v>422</v>
      </c>
    </row>
    <row r="114" spans="1:12" ht="14.25" customHeight="1">
      <c r="A114" s="84">
        <v>10.1</v>
      </c>
      <c r="B114" s="11" t="s">
        <v>402</v>
      </c>
      <c r="C114" s="11" t="s">
        <v>18</v>
      </c>
      <c r="D114" s="11" t="s">
        <v>922</v>
      </c>
      <c r="E114" s="11" t="s">
        <v>923</v>
      </c>
      <c r="F114" s="11" t="s">
        <v>891</v>
      </c>
      <c r="G114" s="15">
        <v>4</v>
      </c>
      <c r="H114" s="16">
        <v>31.67</v>
      </c>
      <c r="I114" s="16">
        <f t="shared" si="0"/>
        <v>126.68</v>
      </c>
      <c r="J114" s="11" t="s">
        <v>22</v>
      </c>
      <c r="K114" s="11" t="s">
        <v>863</v>
      </c>
      <c r="L114" s="11" t="s">
        <v>924</v>
      </c>
    </row>
    <row r="115" spans="1:12" ht="14.25" customHeight="1">
      <c r="A115" s="84">
        <v>10.11</v>
      </c>
      <c r="B115" s="11" t="s">
        <v>402</v>
      </c>
      <c r="C115" s="11" t="s">
        <v>18</v>
      </c>
      <c r="D115" s="11" t="s">
        <v>597</v>
      </c>
      <c r="E115" s="11" t="s">
        <v>925</v>
      </c>
      <c r="F115" s="11" t="s">
        <v>891</v>
      </c>
      <c r="G115" s="15">
        <v>8</v>
      </c>
      <c r="H115" s="16">
        <v>23.58</v>
      </c>
      <c r="I115" s="16">
        <f t="shared" si="0"/>
        <v>188.64</v>
      </c>
      <c r="J115" s="11" t="s">
        <v>22</v>
      </c>
      <c r="K115" s="11" t="s">
        <v>599</v>
      </c>
      <c r="L115" s="11" t="s">
        <v>926</v>
      </c>
    </row>
    <row r="116" spans="1:12" ht="14.25" customHeight="1">
      <c r="A116" s="84">
        <v>10.119999999999999</v>
      </c>
      <c r="B116" s="11" t="s">
        <v>402</v>
      </c>
      <c r="C116" s="11" t="s">
        <v>18</v>
      </c>
      <c r="D116" s="11" t="s">
        <v>424</v>
      </c>
      <c r="E116" s="11" t="s">
        <v>425</v>
      </c>
      <c r="F116" s="11" t="s">
        <v>38</v>
      </c>
      <c r="G116" s="15">
        <v>0.3</v>
      </c>
      <c r="H116" s="16">
        <v>565.49</v>
      </c>
      <c r="I116" s="16">
        <f t="shared" si="0"/>
        <v>169.65</v>
      </c>
      <c r="J116" s="11" t="s">
        <v>22</v>
      </c>
      <c r="K116" s="11" t="s">
        <v>866</v>
      </c>
      <c r="L116" s="11" t="s">
        <v>426</v>
      </c>
    </row>
    <row r="117" spans="1:12" ht="14.25" customHeight="1">
      <c r="A117" s="84">
        <v>10.130000000000001</v>
      </c>
      <c r="B117" s="11" t="s">
        <v>402</v>
      </c>
      <c r="C117" s="11" t="s">
        <v>18</v>
      </c>
      <c r="D117" s="11" t="s">
        <v>233</v>
      </c>
      <c r="E117" s="11" t="s">
        <v>428</v>
      </c>
      <c r="F117" s="11" t="s">
        <v>21</v>
      </c>
      <c r="G117" s="15">
        <v>6</v>
      </c>
      <c r="H117" s="16">
        <v>106.91</v>
      </c>
      <c r="I117" s="16">
        <f t="shared" si="0"/>
        <v>641.46</v>
      </c>
      <c r="J117" s="11" t="s">
        <v>22</v>
      </c>
      <c r="K117" s="11" t="s">
        <v>760</v>
      </c>
      <c r="L117" s="11" t="s">
        <v>429</v>
      </c>
    </row>
    <row r="118" spans="1:12" ht="14.25" customHeight="1">
      <c r="A118" s="84">
        <v>10.14</v>
      </c>
      <c r="B118" s="11" t="s">
        <v>402</v>
      </c>
      <c r="C118" s="11" t="s">
        <v>18</v>
      </c>
      <c r="D118" s="11" t="s">
        <v>431</v>
      </c>
      <c r="E118" s="11" t="s">
        <v>432</v>
      </c>
      <c r="F118" s="11" t="s">
        <v>21</v>
      </c>
      <c r="G118" s="15">
        <v>3</v>
      </c>
      <c r="H118" s="16">
        <v>358.5</v>
      </c>
      <c r="I118" s="16">
        <f t="shared" si="0"/>
        <v>1075.5</v>
      </c>
      <c r="J118" s="11" t="s">
        <v>22</v>
      </c>
      <c r="K118" s="11" t="s">
        <v>871</v>
      </c>
      <c r="L118" s="11" t="s">
        <v>433</v>
      </c>
    </row>
    <row r="119" spans="1:12" ht="14.25" customHeight="1">
      <c r="A119" s="84">
        <v>10.15</v>
      </c>
      <c r="B119" s="11" t="s">
        <v>402</v>
      </c>
      <c r="C119" s="11" t="s">
        <v>18</v>
      </c>
      <c r="D119" s="11" t="s">
        <v>435</v>
      </c>
      <c r="E119" s="11" t="s">
        <v>436</v>
      </c>
      <c r="F119" s="11" t="s">
        <v>21</v>
      </c>
      <c r="G119" s="15">
        <v>6</v>
      </c>
      <c r="H119" s="16">
        <v>14.39</v>
      </c>
      <c r="I119" s="16">
        <f t="shared" si="0"/>
        <v>86.34</v>
      </c>
      <c r="J119" s="11" t="s">
        <v>22</v>
      </c>
      <c r="K119" s="11" t="s">
        <v>889</v>
      </c>
      <c r="L119" s="11" t="s">
        <v>437</v>
      </c>
    </row>
    <row r="120" spans="1:12" ht="14.25" customHeight="1">
      <c r="A120" s="84">
        <v>12.01</v>
      </c>
      <c r="B120" s="11" t="s">
        <v>440</v>
      </c>
      <c r="C120" s="11" t="s">
        <v>24</v>
      </c>
      <c r="D120" s="11" t="s">
        <v>927</v>
      </c>
      <c r="E120" s="11" t="s">
        <v>928</v>
      </c>
      <c r="F120" s="11" t="s">
        <v>929</v>
      </c>
      <c r="G120" s="15">
        <v>1</v>
      </c>
      <c r="H120" s="16">
        <v>12000</v>
      </c>
      <c r="I120" s="16">
        <f t="shared" si="0"/>
        <v>12000</v>
      </c>
      <c r="J120" s="11" t="s">
        <v>27</v>
      </c>
      <c r="K120" s="11" t="s">
        <v>889</v>
      </c>
      <c r="L120" s="11" t="s">
        <v>930</v>
      </c>
    </row>
    <row r="121" spans="1:12" ht="14.25" customHeight="1">
      <c r="A121" s="84">
        <v>12.02</v>
      </c>
      <c r="B121" s="11" t="s">
        <v>440</v>
      </c>
      <c r="C121" s="11" t="s">
        <v>24</v>
      </c>
      <c r="D121" s="11" t="s">
        <v>931</v>
      </c>
      <c r="E121" s="11" t="s">
        <v>932</v>
      </c>
      <c r="F121" s="11" t="s">
        <v>929</v>
      </c>
      <c r="G121" s="15">
        <v>1</v>
      </c>
      <c r="H121" s="16">
        <v>6500</v>
      </c>
      <c r="I121" s="16">
        <f t="shared" si="0"/>
        <v>6500</v>
      </c>
      <c r="J121" s="11" t="s">
        <v>27</v>
      </c>
      <c r="K121" s="11" t="s">
        <v>889</v>
      </c>
      <c r="L121" s="11" t="s">
        <v>933</v>
      </c>
    </row>
    <row r="122" spans="1:12" ht="14.25" customHeight="1">
      <c r="A122" s="84" t="s">
        <v>439</v>
      </c>
      <c r="B122" s="11" t="s">
        <v>440</v>
      </c>
      <c r="C122" s="11" t="s">
        <v>441</v>
      </c>
      <c r="D122" s="11" t="s">
        <v>442</v>
      </c>
      <c r="E122" s="11" t="s">
        <v>443</v>
      </c>
      <c r="F122" s="11" t="s">
        <v>21</v>
      </c>
      <c r="G122" s="15">
        <v>1000</v>
      </c>
      <c r="H122" s="16">
        <v>8.61</v>
      </c>
      <c r="I122" s="16">
        <f t="shared" si="0"/>
        <v>8610</v>
      </c>
      <c r="J122" s="11" t="s">
        <v>444</v>
      </c>
      <c r="K122" s="11" t="s">
        <v>884</v>
      </c>
      <c r="L122" s="11" t="s">
        <v>934</v>
      </c>
    </row>
    <row r="123" spans="1:12" ht="14.25" customHeight="1">
      <c r="A123" s="86"/>
      <c r="B123" s="17"/>
      <c r="C123" s="17"/>
      <c r="D123" s="17"/>
      <c r="E123" s="17"/>
      <c r="F123" s="17"/>
      <c r="G123" s="18"/>
      <c r="H123" s="19" t="s">
        <v>935</v>
      </c>
      <c r="I123" s="20">
        <f>ROUND(SUM(I5:I122),2)</f>
        <v>1257121.07</v>
      </c>
      <c r="J123" s="17"/>
      <c r="K123" s="17"/>
      <c r="L123" s="17"/>
    </row>
    <row r="124" spans="1:12" ht="14.25" customHeight="1">
      <c r="A124" s="86"/>
      <c r="B124" s="17"/>
      <c r="C124" s="17"/>
      <c r="D124" s="17"/>
      <c r="E124" s="17"/>
      <c r="F124" s="17"/>
      <c r="G124" s="18"/>
      <c r="H124" s="19"/>
      <c r="I124" s="20"/>
      <c r="J124" s="17"/>
      <c r="K124" s="17"/>
      <c r="L124" s="17"/>
    </row>
    <row r="125" spans="1:12" ht="14.25" customHeight="1">
      <c r="A125" s="84"/>
      <c r="B125" s="11"/>
      <c r="C125" s="11"/>
      <c r="D125" s="11"/>
      <c r="E125" s="11"/>
      <c r="F125" s="11"/>
      <c r="G125" s="15"/>
      <c r="H125" s="16"/>
      <c r="I125" s="16"/>
      <c r="J125" s="11"/>
      <c r="K125" s="11"/>
      <c r="L125" s="11"/>
    </row>
    <row r="126" spans="1:12" ht="14.25" customHeight="1">
      <c r="A126" s="169"/>
      <c r="B126" s="169"/>
      <c r="C126" s="169"/>
      <c r="D126" s="169"/>
      <c r="E126" s="169"/>
      <c r="F126" s="169"/>
      <c r="G126" s="169"/>
      <c r="H126" s="169"/>
      <c r="I126" s="16"/>
      <c r="J126" s="11"/>
      <c r="K126" s="11"/>
      <c r="L126" s="11"/>
    </row>
    <row r="127" spans="1:12" ht="14.25" customHeight="1">
      <c r="A127" s="169"/>
      <c r="B127" s="169"/>
      <c r="C127" s="169"/>
      <c r="D127" s="169"/>
      <c r="E127" s="169"/>
      <c r="F127" s="169"/>
      <c r="G127" s="169"/>
      <c r="H127" s="169"/>
      <c r="I127" s="16"/>
      <c r="J127" s="11"/>
      <c r="K127" s="11"/>
      <c r="L127" s="11"/>
    </row>
    <row r="128" spans="1:12" ht="14.25" customHeight="1">
      <c r="A128" s="169"/>
      <c r="B128" s="169"/>
      <c r="C128" s="169"/>
      <c r="D128" s="169"/>
      <c r="E128" s="169"/>
      <c r="F128" s="169"/>
      <c r="G128" s="169"/>
      <c r="H128" s="169"/>
      <c r="I128" s="16"/>
      <c r="J128" s="11"/>
      <c r="K128" s="11"/>
      <c r="L128" s="11"/>
    </row>
    <row r="129" spans="1:12" ht="18">
      <c r="A129" s="170" t="s">
        <v>936</v>
      </c>
      <c r="B129" s="170"/>
      <c r="C129" s="170"/>
      <c r="D129" s="170"/>
      <c r="E129" s="170"/>
      <c r="F129" s="170"/>
      <c r="G129" s="170"/>
      <c r="H129" s="170"/>
      <c r="I129" s="16"/>
      <c r="J129" s="11"/>
      <c r="K129" s="11"/>
      <c r="L129" s="11"/>
    </row>
    <row r="130" spans="1:12" ht="14.25" customHeight="1">
      <c r="A130" s="83"/>
      <c r="B130" s="21"/>
      <c r="C130" s="21"/>
      <c r="D130" s="21"/>
      <c r="E130" s="21"/>
      <c r="F130" s="22"/>
      <c r="G130" s="22"/>
      <c r="H130" s="22"/>
      <c r="I130" s="16"/>
      <c r="J130" s="11"/>
      <c r="K130" s="11"/>
      <c r="L130" s="11"/>
    </row>
    <row r="131" spans="1:12" ht="14.25" customHeight="1">
      <c r="A131" s="87" t="s">
        <v>937</v>
      </c>
      <c r="B131" s="23"/>
      <c r="C131" s="23"/>
      <c r="D131" s="23"/>
      <c r="E131" s="23"/>
      <c r="F131" s="24"/>
      <c r="G131" s="24"/>
      <c r="H131" s="24"/>
      <c r="I131" s="16"/>
      <c r="J131" s="11"/>
      <c r="K131" s="11"/>
      <c r="L131" s="11"/>
    </row>
    <row r="132" spans="1:12" ht="14.25" customHeight="1">
      <c r="A132" s="86" t="s">
        <v>8</v>
      </c>
      <c r="B132" s="17" t="s">
        <v>9</v>
      </c>
      <c r="C132" s="17" t="s">
        <v>938</v>
      </c>
      <c r="D132" s="17" t="s">
        <v>11</v>
      </c>
      <c r="E132" s="17" t="s">
        <v>939</v>
      </c>
      <c r="F132" s="20" t="s">
        <v>940</v>
      </c>
      <c r="G132" s="20" t="s">
        <v>941</v>
      </c>
      <c r="H132" s="20" t="s">
        <v>942</v>
      </c>
      <c r="I132" s="16"/>
      <c r="J132" s="11"/>
      <c r="K132" s="11"/>
      <c r="L132" s="11"/>
    </row>
    <row r="133" spans="1:12" ht="14.25" customHeight="1">
      <c r="A133" s="84" t="s">
        <v>18</v>
      </c>
      <c r="B133" s="11" t="s">
        <v>621</v>
      </c>
      <c r="C133" s="11" t="s">
        <v>943</v>
      </c>
      <c r="D133" s="11" t="s">
        <v>38</v>
      </c>
      <c r="E133" s="11">
        <v>1</v>
      </c>
      <c r="F133" s="16">
        <v>9.59</v>
      </c>
      <c r="G133" s="16">
        <f t="shared" ref="G133:G134" si="1">ROUND(E133*F133,2)</f>
        <v>9.59</v>
      </c>
      <c r="H133" s="16" t="s">
        <v>944</v>
      </c>
      <c r="I133" s="16"/>
      <c r="J133" s="11"/>
      <c r="K133" s="11"/>
      <c r="L133" s="11"/>
    </row>
    <row r="134" spans="1:12" ht="14.25" customHeight="1">
      <c r="A134" s="84" t="s">
        <v>18</v>
      </c>
      <c r="B134" s="11" t="s">
        <v>625</v>
      </c>
      <c r="C134" s="11" t="s">
        <v>945</v>
      </c>
      <c r="D134" s="11" t="s">
        <v>57</v>
      </c>
      <c r="E134" s="11">
        <v>5</v>
      </c>
      <c r="F134" s="16">
        <v>2.42</v>
      </c>
      <c r="G134" s="16">
        <f t="shared" si="1"/>
        <v>12.1</v>
      </c>
      <c r="H134" s="16" t="s">
        <v>946</v>
      </c>
      <c r="I134" s="16"/>
      <c r="J134" s="11"/>
      <c r="K134" s="11"/>
      <c r="L134" s="11"/>
    </row>
    <row r="135" spans="1:12" ht="14.25" customHeight="1">
      <c r="A135" s="88"/>
      <c r="B135" s="25"/>
      <c r="C135" s="25"/>
      <c r="D135" s="25"/>
      <c r="E135" s="25"/>
      <c r="F135" s="26" t="s">
        <v>947</v>
      </c>
      <c r="G135" s="27">
        <f>ROUND(SUM(G133:G134),2)</f>
        <v>21.69</v>
      </c>
      <c r="H135" s="27"/>
      <c r="I135" s="16"/>
      <c r="J135" s="11"/>
      <c r="K135" s="11"/>
      <c r="L135" s="11"/>
    </row>
    <row r="136" spans="1:12" ht="14.25" customHeight="1">
      <c r="A136" s="89" t="s">
        <v>948</v>
      </c>
      <c r="B136" s="28"/>
      <c r="C136" s="28"/>
      <c r="D136" s="28"/>
      <c r="E136" s="28"/>
      <c r="F136" s="29"/>
      <c r="G136" s="29"/>
      <c r="H136" s="29"/>
      <c r="I136" s="16"/>
      <c r="J136" s="11"/>
      <c r="K136" s="11"/>
      <c r="L136" s="11"/>
    </row>
    <row r="137" spans="1:12" ht="14.25" customHeight="1">
      <c r="A137" s="90"/>
      <c r="B137" s="28"/>
      <c r="C137" s="28"/>
      <c r="D137" s="28"/>
      <c r="E137" s="28"/>
      <c r="F137" s="29"/>
      <c r="G137" s="29"/>
      <c r="H137" s="29"/>
      <c r="I137" s="16"/>
      <c r="J137" s="11"/>
      <c r="K137" s="11"/>
      <c r="L137" s="11"/>
    </row>
    <row r="138" spans="1:12" ht="14.25" customHeight="1">
      <c r="A138" s="84"/>
      <c r="B138" s="11"/>
      <c r="C138" s="11"/>
      <c r="D138" s="11"/>
      <c r="E138" s="11"/>
      <c r="F138" s="16"/>
      <c r="G138" s="16"/>
      <c r="H138" s="16"/>
      <c r="I138" s="16"/>
      <c r="J138" s="11"/>
      <c r="K138" s="11"/>
      <c r="L138" s="11"/>
    </row>
    <row r="139" spans="1:12" ht="14.25" customHeight="1">
      <c r="A139" s="87" t="s">
        <v>949</v>
      </c>
      <c r="B139" s="30"/>
      <c r="C139" s="30"/>
      <c r="D139" s="30"/>
      <c r="E139" s="30"/>
      <c r="F139" s="31"/>
      <c r="G139" s="31"/>
      <c r="H139" s="31"/>
      <c r="I139" s="16"/>
      <c r="J139" s="11"/>
      <c r="K139" s="11"/>
      <c r="L139" s="11"/>
    </row>
    <row r="140" spans="1:12" ht="14.25" customHeight="1">
      <c r="A140" s="86" t="s">
        <v>8</v>
      </c>
      <c r="B140" s="17" t="s">
        <v>9</v>
      </c>
      <c r="C140" s="17" t="s">
        <v>938</v>
      </c>
      <c r="D140" s="17" t="s">
        <v>11</v>
      </c>
      <c r="E140" s="17" t="s">
        <v>939</v>
      </c>
      <c r="F140" s="20" t="s">
        <v>940</v>
      </c>
      <c r="G140" s="20" t="s">
        <v>941</v>
      </c>
      <c r="H140" s="20" t="s">
        <v>942</v>
      </c>
      <c r="I140" s="16"/>
      <c r="J140" s="11"/>
      <c r="K140" s="11"/>
      <c r="L140" s="11"/>
    </row>
    <row r="141" spans="1:12" ht="14.25" customHeight="1">
      <c r="A141" s="84" t="s">
        <v>18</v>
      </c>
      <c r="B141" s="11" t="s">
        <v>593</v>
      </c>
      <c r="C141" s="11" t="s">
        <v>950</v>
      </c>
      <c r="D141" s="11" t="s">
        <v>891</v>
      </c>
      <c r="E141" s="11">
        <v>2</v>
      </c>
      <c r="F141" s="16">
        <v>32.130000000000003</v>
      </c>
      <c r="G141" s="16">
        <f t="shared" ref="G141:G142" si="2">ROUND(E141*F141,2)</f>
        <v>64.260000000000005</v>
      </c>
      <c r="H141" s="16" t="s">
        <v>951</v>
      </c>
      <c r="I141" s="16"/>
      <c r="J141" s="11"/>
      <c r="K141" s="11"/>
      <c r="L141" s="11"/>
    </row>
    <row r="142" spans="1:12" ht="14.25" customHeight="1">
      <c r="A142" s="84" t="s">
        <v>18</v>
      </c>
      <c r="B142" s="11" t="s">
        <v>597</v>
      </c>
      <c r="C142" s="11" t="s">
        <v>952</v>
      </c>
      <c r="D142" s="11" t="s">
        <v>891</v>
      </c>
      <c r="E142" s="11">
        <v>4</v>
      </c>
      <c r="F142" s="16">
        <v>23.58</v>
      </c>
      <c r="G142" s="16">
        <f t="shared" si="2"/>
        <v>94.32</v>
      </c>
      <c r="H142" s="16" t="s">
        <v>953</v>
      </c>
      <c r="I142" s="16"/>
      <c r="J142" s="11"/>
      <c r="K142" s="11"/>
      <c r="L142" s="11"/>
    </row>
    <row r="143" spans="1:12" ht="14.25" customHeight="1">
      <c r="A143" s="91" t="s">
        <v>947</v>
      </c>
      <c r="B143" s="25"/>
      <c r="C143" s="25"/>
      <c r="D143" s="25"/>
      <c r="E143" s="25"/>
      <c r="F143" s="27"/>
      <c r="G143" s="27">
        <f>ROUND(SUM(G141:G142),2)</f>
        <v>158.58000000000001</v>
      </c>
      <c r="H143" s="27"/>
      <c r="I143" s="16"/>
      <c r="J143" s="11"/>
      <c r="K143" s="11"/>
      <c r="L143" s="11"/>
    </row>
    <row r="144" spans="1:12" ht="14.25" customHeight="1">
      <c r="A144" s="89" t="s">
        <v>954</v>
      </c>
      <c r="B144" s="28"/>
      <c r="C144" s="28"/>
      <c r="D144" s="28"/>
      <c r="E144" s="28"/>
      <c r="F144" s="29"/>
      <c r="G144" s="29"/>
      <c r="H144" s="29"/>
      <c r="I144" s="16"/>
      <c r="J144" s="11"/>
      <c r="K144" s="11"/>
      <c r="L144" s="11"/>
    </row>
    <row r="145" spans="1:12" ht="14.25" customHeight="1">
      <c r="A145" s="90"/>
      <c r="B145" s="28"/>
      <c r="C145" s="28"/>
      <c r="D145" s="28"/>
      <c r="E145" s="28"/>
      <c r="F145" s="29"/>
      <c r="G145" s="29"/>
      <c r="H145" s="29"/>
      <c r="I145" s="16"/>
      <c r="J145" s="11"/>
      <c r="K145" s="11"/>
      <c r="L145" s="11"/>
    </row>
    <row r="146" spans="1:12" ht="14.25" customHeight="1">
      <c r="A146" s="84"/>
      <c r="B146" s="11"/>
      <c r="C146" s="11"/>
      <c r="D146" s="11"/>
      <c r="E146" s="11"/>
      <c r="F146" s="16"/>
      <c r="G146" s="16"/>
      <c r="H146" s="16"/>
      <c r="I146" s="16"/>
      <c r="J146" s="11"/>
      <c r="K146" s="11"/>
      <c r="L146" s="11"/>
    </row>
    <row r="147" spans="1:12" ht="14.25" customHeight="1">
      <c r="A147" s="87" t="s">
        <v>955</v>
      </c>
      <c r="B147" s="30"/>
      <c r="C147" s="30"/>
      <c r="D147" s="30"/>
      <c r="E147" s="30"/>
      <c r="F147" s="31"/>
      <c r="G147" s="31"/>
      <c r="H147" s="31"/>
      <c r="I147" s="16"/>
      <c r="J147" s="11"/>
      <c r="K147" s="11"/>
      <c r="L147" s="11"/>
    </row>
    <row r="148" spans="1:12" ht="14.25" customHeight="1">
      <c r="A148" s="86" t="s">
        <v>8</v>
      </c>
      <c r="B148" s="17" t="s">
        <v>9</v>
      </c>
      <c r="C148" s="17" t="s">
        <v>938</v>
      </c>
      <c r="D148" s="17" t="s">
        <v>11</v>
      </c>
      <c r="E148" s="17" t="s">
        <v>939</v>
      </c>
      <c r="F148" s="20" t="s">
        <v>940</v>
      </c>
      <c r="G148" s="20" t="s">
        <v>941</v>
      </c>
      <c r="H148" s="20" t="s">
        <v>942</v>
      </c>
      <c r="I148" s="16"/>
      <c r="J148" s="11"/>
      <c r="K148" s="11"/>
      <c r="L148" s="11"/>
    </row>
    <row r="149" spans="1:12" ht="14.25" customHeight="1">
      <c r="A149" s="84" t="s">
        <v>18</v>
      </c>
      <c r="B149" s="11" t="s">
        <v>629</v>
      </c>
      <c r="C149" s="11" t="s">
        <v>956</v>
      </c>
      <c r="D149" s="11" t="s">
        <v>38</v>
      </c>
      <c r="E149" s="11">
        <v>1</v>
      </c>
      <c r="F149" s="16">
        <v>15.23</v>
      </c>
      <c r="G149" s="16">
        <f t="shared" ref="G149:G150" si="3">ROUND(E149*F149,2)</f>
        <v>15.23</v>
      </c>
      <c r="H149" s="16" t="s">
        <v>957</v>
      </c>
      <c r="I149" s="16"/>
      <c r="J149" s="11"/>
      <c r="K149" s="11"/>
      <c r="L149" s="11"/>
    </row>
    <row r="150" spans="1:12" ht="14.25" customHeight="1">
      <c r="A150" s="84" t="s">
        <v>18</v>
      </c>
      <c r="B150" s="11" t="s">
        <v>625</v>
      </c>
      <c r="C150" s="11" t="s">
        <v>958</v>
      </c>
      <c r="D150" s="11" t="s">
        <v>57</v>
      </c>
      <c r="E150" s="11">
        <v>6</v>
      </c>
      <c r="F150" s="16">
        <v>2.42</v>
      </c>
      <c r="G150" s="16">
        <f t="shared" si="3"/>
        <v>14.52</v>
      </c>
      <c r="H150" s="16" t="s">
        <v>959</v>
      </c>
      <c r="I150" s="16"/>
      <c r="J150" s="11"/>
      <c r="K150" s="11"/>
      <c r="L150" s="11"/>
    </row>
    <row r="151" spans="1:12" ht="14.25" customHeight="1">
      <c r="A151" s="91" t="s">
        <v>947</v>
      </c>
      <c r="B151" s="25"/>
      <c r="C151" s="25"/>
      <c r="D151" s="25"/>
      <c r="E151" s="25"/>
      <c r="F151" s="27"/>
      <c r="G151" s="27">
        <f>ROUND(SUM(G149:G150),2)</f>
        <v>29.75</v>
      </c>
      <c r="H151" s="27"/>
      <c r="I151" s="16"/>
      <c r="J151" s="11"/>
      <c r="K151" s="11"/>
      <c r="L151" s="11"/>
    </row>
    <row r="152" spans="1:12" ht="14.25" customHeight="1">
      <c r="A152" s="89" t="s">
        <v>948</v>
      </c>
      <c r="B152" s="28"/>
      <c r="C152" s="28"/>
      <c r="D152" s="28"/>
      <c r="E152" s="28"/>
      <c r="F152" s="29"/>
      <c r="G152" s="29"/>
      <c r="H152" s="29"/>
      <c r="I152" s="16"/>
      <c r="J152" s="11"/>
      <c r="K152" s="11"/>
      <c r="L152" s="11"/>
    </row>
    <row r="153" spans="1:12" ht="14.25" customHeight="1">
      <c r="A153" s="90"/>
      <c r="B153" s="28"/>
      <c r="C153" s="28"/>
      <c r="D153" s="28"/>
      <c r="E153" s="28"/>
      <c r="F153" s="29"/>
      <c r="G153" s="29"/>
      <c r="H153" s="29"/>
      <c r="I153" s="16"/>
      <c r="J153" s="11"/>
      <c r="K153" s="11"/>
      <c r="L153" s="11"/>
    </row>
    <row r="154" spans="1:12" ht="14.25" customHeight="1">
      <c r="A154" s="84"/>
      <c r="B154" s="11"/>
      <c r="C154" s="11"/>
      <c r="D154" s="11"/>
      <c r="E154" s="11"/>
      <c r="F154" s="16"/>
      <c r="G154" s="16"/>
      <c r="H154" s="16"/>
      <c r="I154" s="16"/>
      <c r="J154" s="11"/>
      <c r="K154" s="11"/>
      <c r="L154" s="11"/>
    </row>
    <row r="155" spans="1:12" ht="14.25" customHeight="1">
      <c r="A155" s="87" t="s">
        <v>960</v>
      </c>
      <c r="B155" s="30"/>
      <c r="C155" s="30"/>
      <c r="D155" s="30"/>
      <c r="E155" s="30"/>
      <c r="F155" s="31"/>
      <c r="G155" s="31"/>
      <c r="H155" s="31"/>
      <c r="I155" s="16"/>
      <c r="J155" s="11"/>
      <c r="K155" s="11"/>
      <c r="L155" s="11"/>
    </row>
    <row r="156" spans="1:12" ht="14.25" customHeight="1">
      <c r="A156" s="86" t="s">
        <v>8</v>
      </c>
      <c r="B156" s="17" t="s">
        <v>9</v>
      </c>
      <c r="C156" s="17" t="s">
        <v>938</v>
      </c>
      <c r="D156" s="17" t="s">
        <v>11</v>
      </c>
      <c r="E156" s="17" t="s">
        <v>939</v>
      </c>
      <c r="F156" s="20" t="s">
        <v>940</v>
      </c>
      <c r="G156" s="20" t="s">
        <v>941</v>
      </c>
      <c r="H156" s="20" t="s">
        <v>942</v>
      </c>
      <c r="I156" s="16"/>
      <c r="J156" s="11"/>
      <c r="K156" s="11"/>
      <c r="L156" s="11"/>
    </row>
    <row r="157" spans="1:12" ht="14.25" customHeight="1">
      <c r="A157" s="84" t="s">
        <v>18</v>
      </c>
      <c r="B157" s="11" t="s">
        <v>415</v>
      </c>
      <c r="C157" s="11" t="s">
        <v>961</v>
      </c>
      <c r="D157" s="11" t="s">
        <v>420</v>
      </c>
      <c r="E157" s="11">
        <v>0.5</v>
      </c>
      <c r="F157" s="16">
        <v>16.63</v>
      </c>
      <c r="G157" s="16">
        <f>ROUND(E157*F157,2)</f>
        <v>8.32</v>
      </c>
      <c r="H157" s="16" t="s">
        <v>962</v>
      </c>
      <c r="I157" s="16"/>
      <c r="J157" s="11"/>
      <c r="K157" s="11"/>
      <c r="L157" s="11"/>
    </row>
    <row r="158" spans="1:12" ht="14.25" customHeight="1">
      <c r="A158" s="91" t="s">
        <v>947</v>
      </c>
      <c r="B158" s="25"/>
      <c r="C158" s="25"/>
      <c r="D158" s="25"/>
      <c r="E158" s="25"/>
      <c r="F158" s="27"/>
      <c r="G158" s="27">
        <f>ROUND(SUM(G157),2)</f>
        <v>8.32</v>
      </c>
      <c r="H158" s="27"/>
      <c r="I158" s="16"/>
      <c r="J158" s="11"/>
      <c r="K158" s="11"/>
      <c r="L158" s="11"/>
    </row>
    <row r="159" spans="1:12" ht="14.25" customHeight="1">
      <c r="A159" s="89" t="s">
        <v>963</v>
      </c>
      <c r="B159" s="28"/>
      <c r="C159" s="28"/>
      <c r="D159" s="28"/>
      <c r="E159" s="28"/>
      <c r="F159" s="29"/>
      <c r="G159" s="29"/>
      <c r="H159" s="29"/>
      <c r="I159" s="16"/>
      <c r="J159" s="11"/>
      <c r="K159" s="11"/>
      <c r="L159" s="11"/>
    </row>
    <row r="160" spans="1:12" ht="14.25" customHeight="1">
      <c r="A160" s="90"/>
      <c r="B160" s="28"/>
      <c r="C160" s="28"/>
      <c r="D160" s="28"/>
      <c r="E160" s="28"/>
      <c r="F160" s="29"/>
      <c r="G160" s="29"/>
      <c r="H160" s="29"/>
      <c r="I160" s="16"/>
      <c r="J160" s="11"/>
      <c r="K160" s="11"/>
      <c r="L160" s="11"/>
    </row>
    <row r="161" spans="1:12" ht="14.25" customHeight="1">
      <c r="A161" s="84"/>
      <c r="B161" s="11"/>
      <c r="C161" s="11"/>
      <c r="D161" s="11"/>
      <c r="E161" s="11"/>
      <c r="F161" s="16"/>
      <c r="G161" s="16"/>
      <c r="H161" s="16"/>
      <c r="I161" s="16"/>
      <c r="J161" s="11"/>
      <c r="K161" s="11"/>
      <c r="L161" s="11"/>
    </row>
    <row r="162" spans="1:12" ht="14.25" customHeight="1">
      <c r="A162" s="87" t="s">
        <v>964</v>
      </c>
      <c r="B162" s="30"/>
      <c r="C162" s="30"/>
      <c r="D162" s="30"/>
      <c r="E162" s="30"/>
      <c r="F162" s="31"/>
      <c r="G162" s="31"/>
      <c r="H162" s="31"/>
      <c r="I162" s="16"/>
      <c r="J162" s="11"/>
      <c r="K162" s="11"/>
      <c r="L162" s="11"/>
    </row>
    <row r="163" spans="1:12" ht="14.25" customHeight="1">
      <c r="A163" s="86" t="s">
        <v>8</v>
      </c>
      <c r="B163" s="17" t="s">
        <v>9</v>
      </c>
      <c r="C163" s="17" t="s">
        <v>938</v>
      </c>
      <c r="D163" s="17" t="s">
        <v>11</v>
      </c>
      <c r="E163" s="17" t="s">
        <v>939</v>
      </c>
      <c r="F163" s="20" t="s">
        <v>940</v>
      </c>
      <c r="G163" s="20" t="s">
        <v>941</v>
      </c>
      <c r="H163" s="20" t="s">
        <v>942</v>
      </c>
      <c r="I163" s="16"/>
      <c r="J163" s="11"/>
      <c r="K163" s="11"/>
      <c r="L163" s="11"/>
    </row>
    <row r="164" spans="1:12" ht="14.25" customHeight="1">
      <c r="A164" s="84" t="s">
        <v>965</v>
      </c>
      <c r="B164" s="11" t="s">
        <v>366</v>
      </c>
      <c r="C164" s="11" t="s">
        <v>966</v>
      </c>
      <c r="D164" s="11" t="s">
        <v>64</v>
      </c>
      <c r="E164" s="11">
        <v>1</v>
      </c>
      <c r="F164" s="16">
        <v>1379.21</v>
      </c>
      <c r="G164" s="16">
        <f>ROUND(E164*F164,2)</f>
        <v>1379.21</v>
      </c>
      <c r="H164" s="16" t="s">
        <v>967</v>
      </c>
      <c r="I164" s="16"/>
      <c r="J164" s="11"/>
      <c r="K164" s="11"/>
      <c r="L164" s="11"/>
    </row>
    <row r="165" spans="1:12" ht="14.25" customHeight="1">
      <c r="A165" s="91" t="s">
        <v>947</v>
      </c>
      <c r="B165" s="25"/>
      <c r="C165" s="25"/>
      <c r="D165" s="25"/>
      <c r="E165" s="25"/>
      <c r="F165" s="27"/>
      <c r="G165" s="27">
        <f>ROUND(SUM(G164),2)</f>
        <v>1379.21</v>
      </c>
      <c r="H165" s="27"/>
      <c r="I165" s="16"/>
      <c r="J165" s="11"/>
      <c r="K165" s="11"/>
      <c r="L165" s="11"/>
    </row>
    <row r="166" spans="1:12" ht="14.25" customHeight="1">
      <c r="A166" s="89" t="s">
        <v>968</v>
      </c>
      <c r="B166" s="28"/>
      <c r="C166" s="28"/>
      <c r="D166" s="28"/>
      <c r="E166" s="28"/>
      <c r="F166" s="29"/>
      <c r="G166" s="29"/>
      <c r="H166" s="29"/>
      <c r="I166" s="16"/>
      <c r="J166" s="11"/>
      <c r="K166" s="11"/>
      <c r="L166" s="11"/>
    </row>
    <row r="167" spans="1:12" ht="14.25" customHeight="1">
      <c r="A167" s="89"/>
      <c r="B167" s="28"/>
      <c r="C167" s="28"/>
      <c r="D167" s="28"/>
      <c r="E167" s="28"/>
      <c r="F167" s="29"/>
      <c r="G167" s="29"/>
      <c r="H167" s="29"/>
      <c r="I167" s="16"/>
      <c r="J167" s="11"/>
      <c r="K167" s="11"/>
      <c r="L167" s="11"/>
    </row>
    <row r="168" spans="1:12" ht="14.25" customHeight="1">
      <c r="A168" s="83"/>
      <c r="B168" s="11"/>
      <c r="C168" s="11"/>
      <c r="D168" s="11"/>
      <c r="E168" s="11"/>
      <c r="F168" s="16"/>
      <c r="G168" s="16"/>
      <c r="H168" s="16"/>
      <c r="I168" s="16"/>
      <c r="J168" s="11"/>
      <c r="K168" s="11"/>
      <c r="L168" s="11"/>
    </row>
    <row r="169" spans="1:12" ht="14.25" customHeight="1">
      <c r="A169" s="87" t="s">
        <v>969</v>
      </c>
      <c r="B169" s="30"/>
      <c r="C169" s="30"/>
      <c r="D169" s="30"/>
      <c r="E169" s="30"/>
      <c r="F169" s="31"/>
      <c r="G169" s="31"/>
      <c r="H169" s="31"/>
      <c r="I169" s="16"/>
      <c r="J169" s="11"/>
      <c r="K169" s="11"/>
      <c r="L169" s="11"/>
    </row>
    <row r="170" spans="1:12" ht="14.25" customHeight="1">
      <c r="A170" s="86" t="s">
        <v>8</v>
      </c>
      <c r="B170" s="17" t="s">
        <v>9</v>
      </c>
      <c r="C170" s="17" t="s">
        <v>938</v>
      </c>
      <c r="D170" s="17" t="s">
        <v>11</v>
      </c>
      <c r="E170" s="17" t="s">
        <v>939</v>
      </c>
      <c r="F170" s="20" t="s">
        <v>940</v>
      </c>
      <c r="G170" s="20" t="s">
        <v>941</v>
      </c>
      <c r="H170" s="20" t="s">
        <v>942</v>
      </c>
      <c r="I170" s="16"/>
      <c r="J170" s="11"/>
      <c r="K170" s="11"/>
      <c r="L170" s="11"/>
    </row>
    <row r="171" spans="1:12" ht="14.25" customHeight="1">
      <c r="A171" s="84" t="s">
        <v>1016</v>
      </c>
      <c r="B171" s="11" t="s">
        <v>1041</v>
      </c>
      <c r="C171" s="11" t="s">
        <v>1042</v>
      </c>
      <c r="D171" s="11">
        <v>1</v>
      </c>
      <c r="E171" s="11" t="s">
        <v>1043</v>
      </c>
      <c r="F171" s="16">
        <v>32000</v>
      </c>
      <c r="G171" s="16">
        <f>D171*F171</f>
        <v>32000</v>
      </c>
      <c r="H171" s="171" t="s">
        <v>1044</v>
      </c>
      <c r="I171" s="16"/>
      <c r="J171" s="11"/>
      <c r="K171" s="11"/>
      <c r="L171" s="11"/>
    </row>
    <row r="172" spans="1:12" ht="14.25" customHeight="1">
      <c r="A172" s="84" t="s">
        <v>1016</v>
      </c>
      <c r="B172" s="11" t="s">
        <v>1045</v>
      </c>
      <c r="C172" s="11" t="s">
        <v>1046</v>
      </c>
      <c r="D172" s="11">
        <v>1</v>
      </c>
      <c r="E172" s="11" t="s">
        <v>1047</v>
      </c>
      <c r="F172" s="16">
        <v>36990</v>
      </c>
      <c r="G172" s="16">
        <v>35450</v>
      </c>
      <c r="H172" s="171"/>
      <c r="I172" s="16"/>
      <c r="J172" s="11"/>
      <c r="K172" s="11"/>
      <c r="L172" s="11"/>
    </row>
    <row r="173" spans="1:12" ht="14.25" customHeight="1">
      <c r="A173" s="84" t="s">
        <v>1016</v>
      </c>
      <c r="B173" s="11" t="s">
        <v>1048</v>
      </c>
      <c r="C173" s="11" t="s">
        <v>1049</v>
      </c>
      <c r="D173" s="11">
        <v>1</v>
      </c>
      <c r="E173" s="11" t="s">
        <v>1050</v>
      </c>
      <c r="F173" s="16">
        <v>13475</v>
      </c>
      <c r="G173" s="16">
        <f t="shared" ref="G173" si="4">D173*F173</f>
        <v>13475</v>
      </c>
      <c r="H173" s="171"/>
      <c r="I173" s="16"/>
      <c r="J173" s="11"/>
      <c r="K173" s="11"/>
      <c r="L173" s="11"/>
    </row>
    <row r="174" spans="1:12" ht="14.25" customHeight="1">
      <c r="A174" s="91" t="s">
        <v>947</v>
      </c>
      <c r="B174" s="25"/>
      <c r="C174" s="25"/>
      <c r="D174" s="25"/>
      <c r="E174" s="25"/>
      <c r="F174" s="27"/>
      <c r="G174" s="27">
        <f>ROUND(SUM(G171+G172+G173)/3,2)</f>
        <v>26975</v>
      </c>
      <c r="H174" s="27"/>
      <c r="I174" s="16"/>
      <c r="J174" s="11"/>
      <c r="K174" s="11"/>
      <c r="L174" s="11"/>
    </row>
    <row r="175" spans="1:12" ht="14.25" customHeight="1">
      <c r="A175" s="165" t="s">
        <v>970</v>
      </c>
      <c r="B175" s="165"/>
      <c r="C175" s="165"/>
      <c r="D175" s="28"/>
      <c r="E175" s="28"/>
      <c r="F175" s="29"/>
      <c r="G175" s="29"/>
      <c r="H175" s="29"/>
      <c r="I175" s="16"/>
      <c r="J175" s="11"/>
      <c r="K175" s="11"/>
      <c r="L175" s="11"/>
    </row>
    <row r="176" spans="1:12" ht="14.25" customHeight="1">
      <c r="A176" s="90"/>
      <c r="B176" s="28"/>
      <c r="C176" s="28"/>
      <c r="D176" s="28"/>
      <c r="E176" s="28"/>
      <c r="F176" s="29"/>
      <c r="G176" s="29"/>
      <c r="H176" s="29"/>
      <c r="I176" s="16"/>
      <c r="J176" s="11"/>
      <c r="K176" s="11"/>
      <c r="L176" s="11"/>
    </row>
    <row r="177" spans="1:12" ht="14.25" customHeight="1">
      <c r="A177" s="84"/>
      <c r="B177" s="11"/>
      <c r="C177" s="11"/>
      <c r="D177" s="11"/>
      <c r="E177" s="11"/>
      <c r="F177" s="16"/>
      <c r="G177" s="16"/>
      <c r="H177" s="16"/>
      <c r="I177" s="16"/>
      <c r="J177" s="11"/>
      <c r="K177" s="11"/>
      <c r="L177" s="11"/>
    </row>
    <row r="178" spans="1:12" ht="14.25" customHeight="1">
      <c r="A178" s="84"/>
      <c r="B178" s="11"/>
      <c r="C178" s="11"/>
      <c r="D178" s="11"/>
      <c r="E178" s="11"/>
      <c r="F178" s="11"/>
      <c r="G178" s="15"/>
      <c r="H178" s="16"/>
      <c r="I178" s="16"/>
      <c r="J178" s="11"/>
      <c r="K178" s="11"/>
      <c r="L178" s="11"/>
    </row>
    <row r="179" spans="1:12" ht="14.25" customHeight="1">
      <c r="A179" s="84"/>
      <c r="B179" s="11"/>
      <c r="C179" s="11"/>
      <c r="D179" s="11"/>
      <c r="E179" s="11"/>
      <c r="F179" s="11"/>
      <c r="G179" s="15"/>
      <c r="H179" s="16"/>
      <c r="I179" s="16"/>
      <c r="J179" s="11"/>
      <c r="K179" s="11"/>
      <c r="L179" s="11"/>
    </row>
    <row r="180" spans="1:12" ht="14.25" customHeight="1">
      <c r="A180" s="84"/>
      <c r="B180" s="11"/>
      <c r="C180" s="11"/>
      <c r="D180" s="11"/>
      <c r="E180" s="11"/>
      <c r="F180" s="11"/>
      <c r="G180" s="15"/>
      <c r="H180" s="16"/>
      <c r="I180" s="16"/>
      <c r="J180" s="11"/>
      <c r="K180" s="11"/>
      <c r="L180" s="11"/>
    </row>
    <row r="182" spans="1:12" ht="15" customHeight="1">
      <c r="E182" s="148" t="s">
        <v>451</v>
      </c>
      <c r="F182" s="149"/>
      <c r="G182" s="149"/>
    </row>
    <row r="183" spans="1:12" ht="15" customHeight="1">
      <c r="E183" s="150" t="s">
        <v>1039</v>
      </c>
      <c r="F183" s="151"/>
      <c r="G183" s="151"/>
    </row>
    <row r="184" spans="1:12" ht="15" customHeight="1">
      <c r="E184" s="150" t="s">
        <v>1040</v>
      </c>
      <c r="F184" s="151"/>
      <c r="G184" s="151"/>
    </row>
  </sheetData>
  <mergeCells count="9">
    <mergeCell ref="A175:C175"/>
    <mergeCell ref="E182:G182"/>
    <mergeCell ref="E183:G183"/>
    <mergeCell ref="E184:G184"/>
    <mergeCell ref="A1:L1"/>
    <mergeCell ref="A2:L2"/>
    <mergeCell ref="A126:H128"/>
    <mergeCell ref="A129:H129"/>
    <mergeCell ref="H171:H173"/>
  </mergeCells>
  <pageMargins left="0.7" right="0.7" top="0.75" bottom="0.75" header="0" footer="0"/>
  <pageSetup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6"/>
  <sheetViews>
    <sheetView view="pageBreakPreview" zoomScaleNormal="100" zoomScaleSheetLayoutView="100" workbookViewId="0">
      <selection activeCell="F31" sqref="F31"/>
    </sheetView>
  </sheetViews>
  <sheetFormatPr defaultColWidth="14.42578125" defaultRowHeight="15" customHeight="1"/>
  <cols>
    <col min="1" max="1" width="35" customWidth="1"/>
    <col min="2" max="2" width="34" customWidth="1"/>
    <col min="3" max="3" width="18" customWidth="1"/>
    <col min="4" max="4" width="18" hidden="1" customWidth="1"/>
    <col min="5" max="6" width="18" customWidth="1"/>
    <col min="7" max="11" width="8.7109375" customWidth="1"/>
  </cols>
  <sheetData>
    <row r="1" spans="1:6" ht="15" customHeight="1">
      <c r="A1" s="172" t="s">
        <v>1024</v>
      </c>
      <c r="B1" s="172"/>
      <c r="C1" s="172"/>
      <c r="D1" s="172"/>
      <c r="E1" s="172"/>
      <c r="F1" s="172"/>
    </row>
    <row r="2" spans="1:6" ht="15" customHeight="1">
      <c r="A2" s="172"/>
      <c r="B2" s="172"/>
      <c r="C2" s="172"/>
      <c r="D2" s="172"/>
      <c r="E2" s="172"/>
      <c r="F2" s="172"/>
    </row>
    <row r="3" spans="1:6" ht="15" customHeight="1">
      <c r="A3" s="172"/>
      <c r="B3" s="172"/>
      <c r="C3" s="172"/>
      <c r="D3" s="172"/>
      <c r="E3" s="172"/>
      <c r="F3" s="172"/>
    </row>
    <row r="4" spans="1:6" ht="15" customHeight="1">
      <c r="A4" s="172"/>
      <c r="B4" s="172"/>
      <c r="C4" s="172"/>
      <c r="D4" s="172"/>
      <c r="E4" s="172"/>
      <c r="F4" s="172"/>
    </row>
    <row r="5" spans="1:6" ht="15" customHeight="1">
      <c r="A5" s="172"/>
      <c r="B5" s="172"/>
      <c r="C5" s="172"/>
      <c r="D5" s="172"/>
      <c r="E5" s="172"/>
      <c r="F5" s="172"/>
    </row>
    <row r="6" spans="1:6" ht="15" customHeight="1">
      <c r="A6" s="172"/>
      <c r="B6" s="172"/>
      <c r="C6" s="172"/>
      <c r="D6" s="172"/>
      <c r="E6" s="172"/>
      <c r="F6" s="172"/>
    </row>
    <row r="7" spans="1:6" ht="14.25" customHeight="1">
      <c r="A7" s="32" t="s">
        <v>971</v>
      </c>
      <c r="B7" s="32"/>
      <c r="C7" s="32"/>
      <c r="D7" s="32"/>
      <c r="E7" s="32"/>
      <c r="F7" s="32"/>
    </row>
    <row r="8" spans="1:6" ht="14.25" customHeight="1">
      <c r="A8" s="37"/>
      <c r="B8" s="37"/>
      <c r="C8" s="37"/>
      <c r="D8" s="37"/>
      <c r="E8" s="2"/>
      <c r="F8" s="2"/>
    </row>
    <row r="9" spans="1:6" ht="14.25" customHeight="1">
      <c r="A9" s="38" t="s">
        <v>938</v>
      </c>
      <c r="B9" s="38" t="s">
        <v>972</v>
      </c>
      <c r="C9" s="38" t="s">
        <v>973</v>
      </c>
      <c r="D9" s="38" t="s">
        <v>974</v>
      </c>
      <c r="E9" s="3" t="s">
        <v>975</v>
      </c>
      <c r="F9" s="3" t="s">
        <v>976</v>
      </c>
    </row>
    <row r="10" spans="1:6" ht="14.25" customHeight="1">
      <c r="A10" s="37" t="s">
        <v>977</v>
      </c>
      <c r="B10" s="37" t="s">
        <v>978</v>
      </c>
      <c r="C10" s="39">
        <v>0.03</v>
      </c>
      <c r="D10" s="39">
        <v>0.04</v>
      </c>
      <c r="E10" s="4">
        <v>5.5E-2</v>
      </c>
      <c r="F10" s="4">
        <v>0.03</v>
      </c>
    </row>
    <row r="11" spans="1:6" ht="14.25" customHeight="1">
      <c r="A11" s="37" t="s">
        <v>979</v>
      </c>
      <c r="B11" s="37" t="s">
        <v>980</v>
      </c>
      <c r="C11" s="39">
        <v>8.0000000000000002E-3</v>
      </c>
      <c r="D11" s="39">
        <v>8.0000000000000002E-3</v>
      </c>
      <c r="E11" s="4">
        <v>0.01</v>
      </c>
      <c r="F11" s="4">
        <v>8.0000000000000002E-3</v>
      </c>
    </row>
    <row r="12" spans="1:6" ht="14.25" customHeight="1">
      <c r="A12" s="37" t="s">
        <v>981</v>
      </c>
      <c r="B12" s="37" t="s">
        <v>982</v>
      </c>
      <c r="C12" s="39">
        <v>9.7000000000000003E-3</v>
      </c>
      <c r="D12" s="39">
        <v>1.2699999999999999E-2</v>
      </c>
      <c r="E12" s="4">
        <v>1.2699999999999999E-2</v>
      </c>
      <c r="F12" s="4">
        <v>9.7000000000000003E-3</v>
      </c>
    </row>
    <row r="13" spans="1:6" ht="14.25" customHeight="1">
      <c r="A13" s="37" t="s">
        <v>983</v>
      </c>
      <c r="B13" s="37" t="s">
        <v>984</v>
      </c>
      <c r="C13" s="39">
        <v>5.8999999999999999E-3</v>
      </c>
      <c r="D13" s="39">
        <v>1.23E-2</v>
      </c>
      <c r="E13" s="4">
        <v>1.3899999999999999E-2</v>
      </c>
      <c r="F13" s="4">
        <v>5.8999999999999999E-3</v>
      </c>
    </row>
    <row r="14" spans="1:6" ht="14.25" customHeight="1">
      <c r="A14" s="37" t="s">
        <v>985</v>
      </c>
      <c r="B14" s="37" t="s">
        <v>986</v>
      </c>
      <c r="C14" s="39">
        <v>5.1400000000000001E-2</v>
      </c>
      <c r="D14" s="39">
        <v>7.3999999999999996E-2</v>
      </c>
      <c r="E14" s="4">
        <v>8.9599999999999999E-2</v>
      </c>
      <c r="F14" s="4">
        <v>5.9400000000000001E-2</v>
      </c>
    </row>
    <row r="15" spans="1:6" ht="14.25" customHeight="1">
      <c r="A15" s="37"/>
      <c r="B15" s="37"/>
      <c r="C15" s="37"/>
      <c r="D15" s="37"/>
      <c r="E15" s="2"/>
      <c r="F15" s="2"/>
    </row>
    <row r="16" spans="1:6" ht="14.25" customHeight="1">
      <c r="A16" s="38" t="s">
        <v>987</v>
      </c>
      <c r="B16" s="38" t="s">
        <v>972</v>
      </c>
      <c r="C16" s="38" t="s">
        <v>988</v>
      </c>
      <c r="D16" s="38" t="s">
        <v>557</v>
      </c>
      <c r="E16" s="2"/>
      <c r="F16" s="2"/>
    </row>
    <row r="17" spans="1:6" ht="14.25" customHeight="1">
      <c r="A17" s="37" t="s">
        <v>989</v>
      </c>
      <c r="B17" s="37" t="s">
        <v>989</v>
      </c>
      <c r="C17" s="39">
        <v>6.4999999999999997E-3</v>
      </c>
      <c r="D17" s="37"/>
      <c r="E17" s="2"/>
      <c r="F17" s="2"/>
    </row>
    <row r="18" spans="1:6" ht="14.25" customHeight="1">
      <c r="A18" s="37" t="s">
        <v>990</v>
      </c>
      <c r="B18" s="37" t="s">
        <v>990</v>
      </c>
      <c r="C18" s="39">
        <v>0.03</v>
      </c>
      <c r="D18" s="37"/>
      <c r="E18" s="2"/>
      <c r="F18" s="2"/>
    </row>
    <row r="19" spans="1:6" ht="14.25" customHeight="1">
      <c r="A19" s="37" t="s">
        <v>991</v>
      </c>
      <c r="B19" s="37" t="s">
        <v>992</v>
      </c>
      <c r="C19" s="39">
        <v>0.03</v>
      </c>
      <c r="D19" s="37" t="s">
        <v>993</v>
      </c>
      <c r="E19" s="2"/>
      <c r="F19" s="2"/>
    </row>
    <row r="20" spans="1:6" ht="14.25" customHeight="1">
      <c r="A20" s="37" t="s">
        <v>994</v>
      </c>
      <c r="B20" s="37" t="s">
        <v>995</v>
      </c>
      <c r="C20" s="39">
        <f>SUM(C17:C19)</f>
        <v>6.6500000000000004E-2</v>
      </c>
      <c r="D20" s="37" t="s">
        <v>996</v>
      </c>
      <c r="E20" s="2"/>
      <c r="F20" s="2"/>
    </row>
    <row r="21" spans="1:6" ht="14.25" customHeight="1">
      <c r="A21" s="37"/>
      <c r="B21" s="37"/>
      <c r="C21" s="37"/>
      <c r="D21" s="37"/>
      <c r="E21" s="2"/>
      <c r="F21" s="2"/>
    </row>
    <row r="22" spans="1:6" ht="14.25" customHeight="1">
      <c r="A22" s="37" t="s">
        <v>997</v>
      </c>
      <c r="B22" s="43" t="s">
        <v>998</v>
      </c>
      <c r="C22" s="37"/>
      <c r="D22" s="37"/>
      <c r="E22" s="2"/>
      <c r="F22" s="2"/>
    </row>
    <row r="23" spans="1:6" ht="18">
      <c r="A23" s="40" t="s">
        <v>999</v>
      </c>
      <c r="B23" s="41">
        <f>((1+F10+F11+F12)*(1+F13)*(1+F14)/(1-C20))-1</f>
        <v>0.19601712580824859</v>
      </c>
      <c r="C23" s="37"/>
      <c r="D23" s="37"/>
      <c r="E23" s="2"/>
      <c r="F23" s="2"/>
    </row>
    <row r="24" spans="1:6" ht="14.25" customHeight="1">
      <c r="A24" s="37" t="s">
        <v>14</v>
      </c>
      <c r="B24" s="42">
        <f>'ORÇAMENTO V5'!H133</f>
        <v>684639.58</v>
      </c>
      <c r="C24" s="37"/>
      <c r="D24" s="37"/>
      <c r="E24" s="2"/>
      <c r="F24" s="2"/>
    </row>
    <row r="25" spans="1:6" ht="14.25" customHeight="1">
      <c r="A25" s="37" t="s">
        <v>1000</v>
      </c>
      <c r="B25" s="42">
        <f>'ORÇAMENTO V5'!H134</f>
        <v>134201.07999999999</v>
      </c>
      <c r="C25" s="37"/>
      <c r="D25" s="37"/>
      <c r="E25" s="2"/>
      <c r="F25" s="2"/>
    </row>
    <row r="26" spans="1:6" ht="14.25" customHeight="1">
      <c r="A26" s="37" t="s">
        <v>1001</v>
      </c>
      <c r="B26" s="44">
        <f>'ORÇAMENTO V5'!H135</f>
        <v>818840.66</v>
      </c>
      <c r="C26" s="37"/>
      <c r="D26" s="37"/>
      <c r="E26" s="2"/>
      <c r="F26" s="2"/>
    </row>
    <row r="27" spans="1:6" ht="14.25" customHeight="1">
      <c r="A27" s="2"/>
      <c r="B27" s="2"/>
      <c r="C27" s="2"/>
      <c r="D27" s="2"/>
      <c r="E27" s="2"/>
      <c r="F27" s="2"/>
    </row>
    <row r="28" spans="1:6" ht="14.25" customHeight="1">
      <c r="A28" s="3" t="s">
        <v>942</v>
      </c>
      <c r="B28" s="3" t="s">
        <v>1002</v>
      </c>
      <c r="C28" s="3" t="s">
        <v>1003</v>
      </c>
      <c r="D28" s="3" t="s">
        <v>1004</v>
      </c>
      <c r="E28" s="2"/>
      <c r="F28" s="2"/>
    </row>
    <row r="29" spans="1:6" ht="14.25" customHeight="1">
      <c r="A29" s="2" t="s">
        <v>1005</v>
      </c>
      <c r="B29" s="2" t="s">
        <v>874</v>
      </c>
      <c r="C29" s="2" t="s">
        <v>875</v>
      </c>
      <c r="D29" s="2" t="s">
        <v>1006</v>
      </c>
      <c r="E29" s="2"/>
      <c r="F29" s="2"/>
    </row>
    <row r="30" spans="1:6" ht="14.25" customHeight="1">
      <c r="A30" s="2" t="s">
        <v>992</v>
      </c>
      <c r="B30" s="2" t="s">
        <v>1007</v>
      </c>
      <c r="C30" s="141">
        <v>0.03</v>
      </c>
      <c r="D30" s="2" t="s">
        <v>1008</v>
      </c>
      <c r="E30" s="2"/>
      <c r="F30" s="2"/>
    </row>
    <row r="31" spans="1:6" ht="14.25" customHeight="1"/>
    <row r="32" spans="1:6" ht="14.25" customHeight="1">
      <c r="A32" s="2" t="s">
        <v>1082</v>
      </c>
    </row>
    <row r="33" spans="2:4" ht="14.25" customHeight="1"/>
    <row r="34" spans="2:4" ht="14.25" customHeight="1"/>
    <row r="35" spans="2:4" ht="14.25" customHeight="1">
      <c r="B35" s="148" t="s">
        <v>1009</v>
      </c>
      <c r="C35" s="149"/>
      <c r="D35" s="149"/>
    </row>
    <row r="36" spans="2:4" ht="14.25" customHeight="1">
      <c r="B36" s="150" t="s">
        <v>451</v>
      </c>
      <c r="C36" s="151"/>
      <c r="D36" s="151"/>
    </row>
    <row r="37" spans="2:4" ht="14.25" customHeight="1">
      <c r="B37" s="150" t="s">
        <v>452</v>
      </c>
      <c r="C37" s="151"/>
      <c r="D37" s="151"/>
    </row>
    <row r="38" spans="2:4" ht="14.25" customHeight="1"/>
    <row r="39" spans="2:4" ht="14.25" customHeight="1"/>
    <row r="40" spans="2:4" ht="14.25" customHeight="1"/>
    <row r="41" spans="2:4" ht="14.25" customHeight="1"/>
    <row r="42" spans="2:4" ht="14.25" customHeight="1"/>
    <row r="43" spans="2:4" ht="14.25" customHeight="1"/>
    <row r="44" spans="2:4" ht="14.25" customHeight="1"/>
    <row r="45" spans="2:4" ht="14.25" customHeight="1"/>
    <row r="46" spans="2:4" ht="14.25" customHeight="1"/>
    <row r="47" spans="2:4" ht="14.25" customHeight="1"/>
    <row r="48" spans="2:4"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sheetData>
  <mergeCells count="4">
    <mergeCell ref="B35:D35"/>
    <mergeCell ref="B36:D36"/>
    <mergeCell ref="B37:D37"/>
    <mergeCell ref="A1:F6"/>
  </mergeCells>
  <pageMargins left="0.7" right="0.7" top="0.75" bottom="0.75" header="0" footer="0"/>
  <pageSetup scale="86"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6"/>
  <sheetViews>
    <sheetView view="pageBreakPreview" zoomScale="110" zoomScaleNormal="100" zoomScaleSheetLayoutView="110" workbookViewId="0">
      <selection activeCell="A34" sqref="A34"/>
    </sheetView>
  </sheetViews>
  <sheetFormatPr defaultColWidth="14.42578125" defaultRowHeight="15"/>
  <cols>
    <col min="1" max="1" width="48" customWidth="1"/>
    <col min="2" max="2" width="18" customWidth="1"/>
    <col min="4" max="4" width="20.42578125" bestFit="1" customWidth="1"/>
    <col min="5" max="5" width="16.85546875" bestFit="1" customWidth="1"/>
    <col min="6" max="6" width="5.85546875" style="49" bestFit="1" customWidth="1"/>
    <col min="7" max="7" width="15.140625" style="50" customWidth="1"/>
    <col min="8" max="8" width="5.140625" style="49" bestFit="1" customWidth="1"/>
    <col min="9" max="9" width="16.140625" style="50" bestFit="1" customWidth="1"/>
    <col min="10" max="10" width="5.140625" style="49" bestFit="1" customWidth="1"/>
    <col min="11" max="11" width="15.42578125" style="50" bestFit="1" customWidth="1"/>
    <col min="12" max="12" width="5.140625" style="49" bestFit="1" customWidth="1"/>
    <col min="13" max="13" width="15.42578125" style="50" bestFit="1" customWidth="1"/>
    <col min="14" max="14" width="5.140625" style="49" bestFit="1" customWidth="1"/>
    <col min="15" max="15" width="15.42578125" style="50" bestFit="1" customWidth="1"/>
    <col min="16" max="16" width="5.140625" style="49" bestFit="1" customWidth="1"/>
    <col min="17" max="17" width="15.42578125" style="50" bestFit="1" customWidth="1"/>
    <col min="18" max="18" width="9.85546875" bestFit="1" customWidth="1"/>
  </cols>
  <sheetData>
    <row r="1" spans="1:18" ht="15" customHeight="1">
      <c r="A1" s="177" t="s">
        <v>1026</v>
      </c>
      <c r="B1" s="177"/>
      <c r="C1" s="177"/>
      <c r="D1" s="177"/>
      <c r="E1" s="177"/>
      <c r="F1" s="177"/>
      <c r="G1" s="177"/>
      <c r="H1" s="177"/>
      <c r="I1" s="177"/>
      <c r="J1" s="177"/>
      <c r="K1" s="177"/>
      <c r="L1" s="177"/>
      <c r="M1" s="177"/>
      <c r="N1" s="177"/>
      <c r="O1" s="177"/>
      <c r="P1" s="177"/>
      <c r="Q1" s="177"/>
      <c r="R1" s="177"/>
    </row>
    <row r="2" spans="1:18" ht="15" customHeight="1">
      <c r="A2" s="178" t="s">
        <v>1027</v>
      </c>
      <c r="B2" s="178"/>
      <c r="C2" s="178"/>
      <c r="D2" s="178"/>
      <c r="E2" s="178"/>
      <c r="F2" s="178"/>
      <c r="G2" s="178"/>
      <c r="H2" s="178"/>
      <c r="I2" s="178"/>
      <c r="J2" s="178"/>
      <c r="K2" s="178"/>
      <c r="L2" s="178"/>
      <c r="M2" s="178"/>
      <c r="N2" s="178"/>
      <c r="O2" s="178"/>
      <c r="P2" s="178"/>
      <c r="Q2" s="178"/>
      <c r="R2" s="178"/>
    </row>
    <row r="3" spans="1:18" ht="15" customHeight="1">
      <c r="A3" s="179" t="s">
        <v>1028</v>
      </c>
      <c r="B3" s="179"/>
      <c r="C3" s="179"/>
      <c r="D3" s="179"/>
      <c r="E3" s="179"/>
      <c r="F3" s="179"/>
      <c r="G3" s="179"/>
      <c r="H3" s="179"/>
      <c r="I3" s="179"/>
      <c r="J3" s="179"/>
      <c r="K3" s="179"/>
      <c r="L3" s="179"/>
      <c r="M3" s="179"/>
      <c r="N3" s="179"/>
      <c r="O3" s="179"/>
      <c r="P3" s="179"/>
      <c r="Q3" s="179"/>
      <c r="R3" s="179"/>
    </row>
    <row r="4" spans="1:18" ht="28.5" customHeight="1"/>
    <row r="5" spans="1:18" ht="28.5" customHeight="1">
      <c r="A5" s="180" t="s">
        <v>0</v>
      </c>
      <c r="B5" s="180"/>
      <c r="C5" s="180"/>
      <c r="D5" s="180"/>
      <c r="E5" s="180"/>
      <c r="F5" s="180"/>
      <c r="G5" s="180"/>
      <c r="H5" s="180"/>
      <c r="I5" s="180"/>
      <c r="J5" s="180"/>
      <c r="K5" s="180"/>
      <c r="L5" s="180"/>
      <c r="M5" s="180"/>
      <c r="N5" s="180"/>
      <c r="O5" s="180"/>
      <c r="P5" s="180"/>
      <c r="Q5" s="180"/>
      <c r="R5" s="180"/>
    </row>
    <row r="6" spans="1:18" ht="28.5" customHeight="1">
      <c r="A6" s="181" t="s">
        <v>1</v>
      </c>
      <c r="B6" s="181"/>
      <c r="C6" s="181"/>
      <c r="D6" s="181"/>
      <c r="E6" s="181"/>
      <c r="F6" s="181"/>
      <c r="G6" s="181"/>
      <c r="H6" s="181"/>
      <c r="I6" s="181"/>
      <c r="J6" s="181"/>
      <c r="K6" s="181"/>
      <c r="L6" s="181"/>
      <c r="M6" s="181"/>
      <c r="N6" s="181"/>
      <c r="O6" s="181"/>
      <c r="P6" s="181"/>
      <c r="Q6" s="181"/>
      <c r="R6" s="181"/>
    </row>
    <row r="7" spans="1:18" ht="14.25" customHeight="1">
      <c r="A7" s="182" t="s">
        <v>1029</v>
      </c>
      <c r="B7" s="182"/>
      <c r="C7" s="182"/>
      <c r="D7" s="182"/>
      <c r="E7" s="182"/>
      <c r="F7" s="182"/>
      <c r="G7" s="182"/>
      <c r="H7" s="182"/>
      <c r="I7" s="182"/>
      <c r="J7" s="182"/>
      <c r="K7" s="182"/>
      <c r="L7" s="182"/>
      <c r="M7" s="182"/>
      <c r="N7" s="182"/>
      <c r="O7" s="182"/>
      <c r="P7" s="182"/>
      <c r="Q7" s="182"/>
      <c r="R7" s="182"/>
    </row>
    <row r="8" spans="1:18" ht="14.25" customHeight="1">
      <c r="A8" s="2"/>
      <c r="B8" s="2"/>
      <c r="C8" s="2"/>
      <c r="D8" s="2"/>
      <c r="E8" s="2"/>
      <c r="F8" s="51"/>
      <c r="G8" s="52"/>
      <c r="H8" s="53"/>
      <c r="I8" s="54"/>
      <c r="J8" s="53"/>
      <c r="K8" s="54"/>
      <c r="L8" s="53"/>
      <c r="M8" s="54"/>
      <c r="N8" s="53"/>
      <c r="O8" s="54"/>
      <c r="P8" s="53"/>
      <c r="Q8" s="54"/>
      <c r="R8" s="55"/>
    </row>
    <row r="9" spans="1:18" ht="14.25" customHeight="1">
      <c r="A9" s="3" t="s">
        <v>7</v>
      </c>
      <c r="B9" s="3" t="s">
        <v>14</v>
      </c>
      <c r="C9" s="3" t="s">
        <v>453</v>
      </c>
      <c r="D9" s="3" t="s">
        <v>447</v>
      </c>
      <c r="E9" s="3" t="s">
        <v>454</v>
      </c>
      <c r="F9" s="183" t="s">
        <v>1030</v>
      </c>
      <c r="G9" s="183"/>
      <c r="H9" s="174" t="s">
        <v>1031</v>
      </c>
      <c r="I9" s="174"/>
      <c r="J9" s="173" t="s">
        <v>1032</v>
      </c>
      <c r="K9" s="173"/>
      <c r="L9" s="174" t="s">
        <v>1033</v>
      </c>
      <c r="M9" s="174"/>
      <c r="N9" s="175" t="s">
        <v>1034</v>
      </c>
      <c r="O9" s="175"/>
      <c r="P9" s="174" t="s">
        <v>1035</v>
      </c>
      <c r="Q9" s="176"/>
      <c r="R9" s="61" t="s">
        <v>1036</v>
      </c>
    </row>
    <row r="10" spans="1:18" ht="14.25" customHeight="1">
      <c r="A10" s="3"/>
      <c r="B10" s="3"/>
      <c r="C10" s="3"/>
      <c r="D10" s="3"/>
      <c r="E10" s="3"/>
      <c r="F10" s="56" t="s">
        <v>1037</v>
      </c>
      <c r="G10" s="56" t="s">
        <v>1003</v>
      </c>
      <c r="H10" s="57" t="s">
        <v>1037</v>
      </c>
      <c r="I10" s="57" t="s">
        <v>1003</v>
      </c>
      <c r="J10" s="58" t="s">
        <v>1037</v>
      </c>
      <c r="K10" s="58" t="s">
        <v>1003</v>
      </c>
      <c r="L10" s="57" t="s">
        <v>1037</v>
      </c>
      <c r="M10" s="57" t="s">
        <v>1003</v>
      </c>
      <c r="N10" s="59" t="s">
        <v>1037</v>
      </c>
      <c r="O10" s="59" t="s">
        <v>1003</v>
      </c>
      <c r="P10" s="57" t="s">
        <v>1037</v>
      </c>
      <c r="Q10" s="60" t="s">
        <v>1003</v>
      </c>
      <c r="R10" s="61" t="s">
        <v>1037</v>
      </c>
    </row>
    <row r="11" spans="1:18" ht="14.25" customHeight="1">
      <c r="A11" s="37" t="s">
        <v>17</v>
      </c>
      <c r="B11" s="42">
        <f>'ORÇAMENTO V5'!H17</f>
        <v>27484.44</v>
      </c>
      <c r="C11" s="39">
        <f t="shared" ref="C11:C21" si="0">IF($B$22=0,0,B11/$B$22)</f>
        <v>4.0144392469976684E-2</v>
      </c>
      <c r="D11" s="42">
        <f>B11*'BDI DESONERADO'!B23</f>
        <v>5387.4209332492601</v>
      </c>
      <c r="E11" s="42">
        <f t="shared" ref="E11:E20" si="1">ROUND(B11+D11,2)</f>
        <v>32871.86</v>
      </c>
      <c r="F11" s="62">
        <v>0.7</v>
      </c>
      <c r="G11" s="63">
        <f>E11*F11</f>
        <v>23010.302</v>
      </c>
      <c r="H11" s="64">
        <v>0.3</v>
      </c>
      <c r="I11" s="65">
        <f>H11*E11</f>
        <v>9861.5579999999991</v>
      </c>
      <c r="J11" s="64"/>
      <c r="K11" s="66">
        <f>J11*E11</f>
        <v>0</v>
      </c>
      <c r="L11" s="64"/>
      <c r="M11" s="66">
        <f>L11*E11</f>
        <v>0</v>
      </c>
      <c r="N11" s="64"/>
      <c r="O11" s="66">
        <f>N11*E11</f>
        <v>0</v>
      </c>
      <c r="P11" s="67"/>
      <c r="Q11" s="66">
        <f>P11*E11</f>
        <v>0</v>
      </c>
      <c r="R11" s="68">
        <f>F11+H11+J11+L11+N11+P11</f>
        <v>1</v>
      </c>
    </row>
    <row r="12" spans="1:18" ht="14.25" customHeight="1">
      <c r="A12" s="37" t="s">
        <v>31</v>
      </c>
      <c r="B12" s="42">
        <f>'ORÇAMENTO V5'!H27</f>
        <v>0</v>
      </c>
      <c r="C12" s="39">
        <f t="shared" si="0"/>
        <v>0</v>
      </c>
      <c r="D12" s="42">
        <f>B12*'BDI DESONERADO'!B23</f>
        <v>0</v>
      </c>
      <c r="E12" s="42">
        <f t="shared" si="1"/>
        <v>0</v>
      </c>
      <c r="F12" s="62">
        <v>0.7</v>
      </c>
      <c r="G12" s="63">
        <f t="shared" ref="G12:G21" si="2">E12*F12</f>
        <v>0</v>
      </c>
      <c r="H12" s="64">
        <v>0.3</v>
      </c>
      <c r="I12" s="65">
        <f t="shared" ref="I12:I21" si="3">H12*E12</f>
        <v>0</v>
      </c>
      <c r="J12" s="64"/>
      <c r="K12" s="66">
        <f t="shared" ref="K12:K21" si="4">J12*E12</f>
        <v>0</v>
      </c>
      <c r="L12" s="64"/>
      <c r="M12" s="66">
        <f t="shared" ref="M12:M21" si="5">L12*E12</f>
        <v>0</v>
      </c>
      <c r="N12" s="64"/>
      <c r="O12" s="66">
        <f t="shared" ref="O12:O21" si="6">N12*E12</f>
        <v>0</v>
      </c>
      <c r="P12" s="67"/>
      <c r="Q12" s="66">
        <f t="shared" ref="Q12:Q21" si="7">P12*E12</f>
        <v>0</v>
      </c>
      <c r="R12" s="68">
        <f t="shared" ref="R12:R21" si="8">F12+H12+J12+L12+N12+P12</f>
        <v>1</v>
      </c>
    </row>
    <row r="13" spans="1:18" ht="14.25" customHeight="1">
      <c r="A13" s="37" t="s">
        <v>76</v>
      </c>
      <c r="B13" s="42">
        <f>'ORÇAMENTO V5'!H31</f>
        <v>4018.6</v>
      </c>
      <c r="C13" s="39">
        <f t="shared" si="0"/>
        <v>5.8696577256021334E-3</v>
      </c>
      <c r="D13" s="42">
        <f>B13*'BDI DESONERADO'!B23</f>
        <v>787.71442177302777</v>
      </c>
      <c r="E13" s="42">
        <f t="shared" si="1"/>
        <v>4806.3100000000004</v>
      </c>
      <c r="F13" s="62">
        <v>1</v>
      </c>
      <c r="G13" s="63">
        <f t="shared" si="2"/>
        <v>4806.3100000000004</v>
      </c>
      <c r="H13" s="64"/>
      <c r="I13" s="66">
        <f t="shared" si="3"/>
        <v>0</v>
      </c>
      <c r="J13" s="64"/>
      <c r="K13" s="66">
        <f t="shared" si="4"/>
        <v>0</v>
      </c>
      <c r="L13" s="64"/>
      <c r="M13" s="66">
        <f t="shared" si="5"/>
        <v>0</v>
      </c>
      <c r="N13" s="64"/>
      <c r="O13" s="66">
        <f t="shared" si="6"/>
        <v>0</v>
      </c>
      <c r="P13" s="67"/>
      <c r="Q13" s="66">
        <f t="shared" si="7"/>
        <v>0</v>
      </c>
      <c r="R13" s="68">
        <f t="shared" si="8"/>
        <v>1</v>
      </c>
    </row>
    <row r="14" spans="1:18" ht="14.25" customHeight="1">
      <c r="A14" s="37" t="s">
        <v>90</v>
      </c>
      <c r="B14" s="42">
        <f>'ORÇAMENTO V5'!H37</f>
        <v>6471.64</v>
      </c>
      <c r="C14" s="39">
        <f t="shared" si="0"/>
        <v>9.4526232327964456E-3</v>
      </c>
      <c r="D14" s="42">
        <f>B14*'BDI DESONERADO'!B23</f>
        <v>1268.5522720656941</v>
      </c>
      <c r="E14" s="42">
        <f t="shared" si="1"/>
        <v>7740.19</v>
      </c>
      <c r="F14" s="62">
        <v>1</v>
      </c>
      <c r="G14" s="63">
        <f t="shared" si="2"/>
        <v>7740.19</v>
      </c>
      <c r="H14" s="64"/>
      <c r="I14" s="66">
        <f t="shared" si="3"/>
        <v>0</v>
      </c>
      <c r="J14" s="64"/>
      <c r="K14" s="66">
        <f t="shared" si="4"/>
        <v>0</v>
      </c>
      <c r="L14" s="64"/>
      <c r="M14" s="66">
        <f t="shared" si="5"/>
        <v>0</v>
      </c>
      <c r="N14" s="64"/>
      <c r="O14" s="66">
        <f t="shared" si="6"/>
        <v>0</v>
      </c>
      <c r="P14" s="67"/>
      <c r="Q14" s="66">
        <f t="shared" si="7"/>
        <v>0</v>
      </c>
      <c r="R14" s="68">
        <f t="shared" si="8"/>
        <v>1</v>
      </c>
    </row>
    <row r="15" spans="1:18" ht="14.25" customHeight="1">
      <c r="A15" s="37" t="s">
        <v>112</v>
      </c>
      <c r="B15" s="42">
        <f>'ORÇAMENTO V5'!H48</f>
        <v>45149.55</v>
      </c>
      <c r="C15" s="39">
        <f t="shared" si="0"/>
        <v>6.5946450247588675E-2</v>
      </c>
      <c r="D15" s="42">
        <f>B15*'BDI DESONERADO'!B23</f>
        <v>8850.0850225358117</v>
      </c>
      <c r="E15" s="42">
        <f t="shared" si="1"/>
        <v>53999.64</v>
      </c>
      <c r="F15" s="62">
        <v>0.5</v>
      </c>
      <c r="G15" s="63">
        <f t="shared" si="2"/>
        <v>26999.82</v>
      </c>
      <c r="H15" s="64">
        <v>0.3</v>
      </c>
      <c r="I15" s="65">
        <f t="shared" si="3"/>
        <v>16199.892</v>
      </c>
      <c r="J15" s="64">
        <v>0.2</v>
      </c>
      <c r="K15" s="65">
        <f t="shared" si="4"/>
        <v>10799.928</v>
      </c>
      <c r="L15" s="64"/>
      <c r="M15" s="66">
        <f t="shared" si="5"/>
        <v>0</v>
      </c>
      <c r="N15" s="64"/>
      <c r="O15" s="66">
        <f t="shared" si="6"/>
        <v>0</v>
      </c>
      <c r="P15" s="67"/>
      <c r="Q15" s="66">
        <f t="shared" si="7"/>
        <v>0</v>
      </c>
      <c r="R15" s="68">
        <f t="shared" si="8"/>
        <v>1</v>
      </c>
    </row>
    <row r="16" spans="1:18" ht="14.25" customHeight="1">
      <c r="A16" s="37" t="s">
        <v>155</v>
      </c>
      <c r="B16" s="42">
        <f>'ORÇAMENTO V5'!H58</f>
        <v>179848.61</v>
      </c>
      <c r="C16" s="39">
        <f t="shared" si="0"/>
        <v>0.26269093294314066</v>
      </c>
      <c r="D16" s="42">
        <f>B16*'BDI DESONERADO'!B23</f>
        <v>35253.407612808631</v>
      </c>
      <c r="E16" s="42">
        <f t="shared" si="1"/>
        <v>215102.02</v>
      </c>
      <c r="F16" s="62"/>
      <c r="G16" s="69">
        <f t="shared" si="2"/>
        <v>0</v>
      </c>
      <c r="H16" s="64">
        <v>0.2</v>
      </c>
      <c r="I16" s="66">
        <f t="shared" si="3"/>
        <v>43020.404000000002</v>
      </c>
      <c r="J16" s="64">
        <v>0.5</v>
      </c>
      <c r="K16" s="65">
        <f t="shared" si="4"/>
        <v>107551.01</v>
      </c>
      <c r="L16" s="64">
        <v>0.25</v>
      </c>
      <c r="M16" s="65">
        <f t="shared" si="5"/>
        <v>53775.504999999997</v>
      </c>
      <c r="N16" s="64">
        <v>0.05</v>
      </c>
      <c r="O16" s="65">
        <f t="shared" si="6"/>
        <v>10755.101000000001</v>
      </c>
      <c r="P16" s="67"/>
      <c r="Q16" s="66">
        <f t="shared" si="7"/>
        <v>0</v>
      </c>
      <c r="R16" s="68">
        <f t="shared" si="8"/>
        <v>1</v>
      </c>
    </row>
    <row r="17" spans="1:18" ht="14.25" customHeight="1">
      <c r="A17" s="37" t="s">
        <v>189</v>
      </c>
      <c r="B17" s="42">
        <f>'ORÇAMENTO V5'!H103</f>
        <v>206592.5</v>
      </c>
      <c r="C17" s="39">
        <f t="shared" si="0"/>
        <v>0.3017536613936343</v>
      </c>
      <c r="D17" s="42">
        <f>B17*'BDI DESONERADO'!B23</f>
        <v>40495.668063540601</v>
      </c>
      <c r="E17" s="42">
        <f t="shared" si="1"/>
        <v>247088.17</v>
      </c>
      <c r="F17" s="62"/>
      <c r="G17" s="69">
        <f t="shared" si="2"/>
        <v>0</v>
      </c>
      <c r="H17" s="64">
        <v>0.3</v>
      </c>
      <c r="I17" s="65">
        <f t="shared" si="3"/>
        <v>74126.451000000001</v>
      </c>
      <c r="J17" s="64">
        <v>0.2</v>
      </c>
      <c r="K17" s="65">
        <f t="shared" si="4"/>
        <v>49417.634000000005</v>
      </c>
      <c r="L17" s="64">
        <v>0.3</v>
      </c>
      <c r="M17" s="65">
        <f t="shared" si="5"/>
        <v>74126.451000000001</v>
      </c>
      <c r="N17" s="64">
        <v>0.2</v>
      </c>
      <c r="O17" s="65">
        <f t="shared" si="6"/>
        <v>49417.634000000005</v>
      </c>
      <c r="P17" s="67"/>
      <c r="Q17" s="65">
        <f t="shared" si="7"/>
        <v>0</v>
      </c>
      <c r="R17" s="68">
        <f t="shared" si="8"/>
        <v>1</v>
      </c>
    </row>
    <row r="18" spans="1:18" ht="14.25" customHeight="1">
      <c r="A18" s="37" t="s">
        <v>360</v>
      </c>
      <c r="B18" s="42">
        <f>'ORÇAMENTO V5'!H109</f>
        <v>53649.9</v>
      </c>
      <c r="C18" s="39">
        <f t="shared" si="0"/>
        <v>7.8362253026621698E-2</v>
      </c>
      <c r="D18" s="42">
        <f>B18*'BDI DESONERADO'!B23</f>
        <v>10516.299197899956</v>
      </c>
      <c r="E18" s="42">
        <f t="shared" si="1"/>
        <v>64166.2</v>
      </c>
      <c r="F18" s="62"/>
      <c r="G18" s="69">
        <f t="shared" si="2"/>
        <v>0</v>
      </c>
      <c r="H18" s="64"/>
      <c r="I18" s="66">
        <f t="shared" si="3"/>
        <v>0</v>
      </c>
      <c r="J18" s="64"/>
      <c r="K18" s="66">
        <f t="shared" si="4"/>
        <v>0</v>
      </c>
      <c r="L18" s="64">
        <v>0.45</v>
      </c>
      <c r="M18" s="65">
        <f t="shared" si="5"/>
        <v>28874.79</v>
      </c>
      <c r="N18" s="64">
        <v>0.25</v>
      </c>
      <c r="O18" s="65">
        <f t="shared" si="6"/>
        <v>16041.55</v>
      </c>
      <c r="P18" s="67">
        <v>0.3</v>
      </c>
      <c r="Q18" s="65">
        <f t="shared" si="7"/>
        <v>19249.859999999997</v>
      </c>
      <c r="R18" s="68">
        <f t="shared" si="8"/>
        <v>1</v>
      </c>
    </row>
    <row r="19" spans="1:18" ht="14.25" customHeight="1">
      <c r="A19" s="37" t="s">
        <v>383</v>
      </c>
      <c r="B19" s="42">
        <f>'ORÇAMENTO V5'!H115</f>
        <v>59571.8</v>
      </c>
      <c r="C19" s="39">
        <f t="shared" si="0"/>
        <v>8.701191362614473E-2</v>
      </c>
      <c r="D19" s="42">
        <f>B19*'BDI DESONERADO'!B23</f>
        <v>11677.093015223823</v>
      </c>
      <c r="E19" s="42">
        <f t="shared" si="1"/>
        <v>71248.89</v>
      </c>
      <c r="F19" s="62">
        <v>0.1</v>
      </c>
      <c r="G19" s="63">
        <f t="shared" si="2"/>
        <v>7124.8890000000001</v>
      </c>
      <c r="H19" s="64">
        <v>0.6</v>
      </c>
      <c r="I19" s="65">
        <f t="shared" si="3"/>
        <v>42749.333999999995</v>
      </c>
      <c r="J19" s="64">
        <v>0.3</v>
      </c>
      <c r="K19" s="65">
        <f t="shared" si="4"/>
        <v>21374.666999999998</v>
      </c>
      <c r="L19" s="64"/>
      <c r="M19" s="65">
        <f t="shared" si="5"/>
        <v>0</v>
      </c>
      <c r="N19" s="64"/>
      <c r="O19" s="66">
        <f t="shared" si="6"/>
        <v>0</v>
      </c>
      <c r="P19" s="67"/>
      <c r="Q19" s="66">
        <f t="shared" si="7"/>
        <v>0</v>
      </c>
      <c r="R19" s="68">
        <f t="shared" si="8"/>
        <v>1</v>
      </c>
    </row>
    <row r="20" spans="1:18" ht="14.25" customHeight="1">
      <c r="A20" s="37" t="s">
        <v>402</v>
      </c>
      <c r="B20" s="42">
        <f>'ORÇAMENTO V5'!H129</f>
        <v>100440.34</v>
      </c>
      <c r="C20" s="39">
        <f t="shared" si="0"/>
        <v>0.14670542418830065</v>
      </c>
      <c r="D20" s="42">
        <f>B20*'BDI DESONERADO'!B23</f>
        <v>19688.026762003265</v>
      </c>
      <c r="E20" s="42">
        <f t="shared" si="1"/>
        <v>120128.37</v>
      </c>
      <c r="F20" s="62"/>
      <c r="G20" s="69">
        <f t="shared" si="2"/>
        <v>0</v>
      </c>
      <c r="H20" s="70"/>
      <c r="I20" s="66">
        <f t="shared" si="3"/>
        <v>0</v>
      </c>
      <c r="J20" s="64"/>
      <c r="K20" s="66">
        <f t="shared" si="4"/>
        <v>0</v>
      </c>
      <c r="L20" s="64"/>
      <c r="M20" s="66">
        <f t="shared" si="5"/>
        <v>0</v>
      </c>
      <c r="N20" s="64">
        <v>0.8</v>
      </c>
      <c r="O20" s="65">
        <f t="shared" si="6"/>
        <v>96102.695999999996</v>
      </c>
      <c r="P20" s="67">
        <v>0.2</v>
      </c>
      <c r="Q20" s="65">
        <f t="shared" si="7"/>
        <v>24025.673999999999</v>
      </c>
      <c r="R20" s="68">
        <f t="shared" si="8"/>
        <v>1</v>
      </c>
    </row>
    <row r="21" spans="1:18" ht="14.25" customHeight="1">
      <c r="A21" s="37" t="s">
        <v>1038</v>
      </c>
      <c r="B21" s="42">
        <f>'ORÇAMENTO V5'!H132</f>
        <v>1412.2</v>
      </c>
      <c r="C21" s="39">
        <f t="shared" si="0"/>
        <v>2.062691146194031E-3</v>
      </c>
      <c r="D21" s="42">
        <f>B21*'BDI DESONERADO'!B23</f>
        <v>276.81538506640868</v>
      </c>
      <c r="E21" s="42">
        <f>ROUND(B21+D21,2)</f>
        <v>1689.02</v>
      </c>
      <c r="F21" s="62"/>
      <c r="G21" s="69">
        <f t="shared" si="2"/>
        <v>0</v>
      </c>
      <c r="H21" s="70"/>
      <c r="I21" s="66">
        <f t="shared" si="3"/>
        <v>0</v>
      </c>
      <c r="J21" s="64"/>
      <c r="K21" s="66">
        <f t="shared" si="4"/>
        <v>0</v>
      </c>
      <c r="L21" s="64"/>
      <c r="M21" s="66">
        <f t="shared" si="5"/>
        <v>0</v>
      </c>
      <c r="N21" s="64">
        <v>0.1</v>
      </c>
      <c r="O21" s="65">
        <f t="shared" si="6"/>
        <v>168.90200000000002</v>
      </c>
      <c r="P21" s="67">
        <v>0.9</v>
      </c>
      <c r="Q21" s="65">
        <f t="shared" si="7"/>
        <v>1520.1179999999999</v>
      </c>
      <c r="R21" s="68">
        <f t="shared" si="8"/>
        <v>1</v>
      </c>
    </row>
    <row r="22" spans="1:18" ht="14.25" customHeight="1">
      <c r="A22" s="5" t="s">
        <v>456</v>
      </c>
      <c r="B22" s="6">
        <f>'ORÇAMENTO V5'!H133</f>
        <v>684639.58</v>
      </c>
      <c r="C22" s="7">
        <v>1</v>
      </c>
      <c r="D22" s="6">
        <f>SUM(D11:D21)</f>
        <v>134201.08268616648</v>
      </c>
      <c r="E22" s="6">
        <f>B22+D22</f>
        <v>818840.66268616647</v>
      </c>
      <c r="F22" s="51"/>
      <c r="G22" s="71">
        <f>SUM(G11:G21)</f>
        <v>69681.510999999999</v>
      </c>
      <c r="H22" s="53"/>
      <c r="I22" s="72">
        <f>SUM(I11:I21)</f>
        <v>185957.639</v>
      </c>
      <c r="J22" s="73"/>
      <c r="K22" s="72">
        <f>SUM(K11:K21)</f>
        <v>189143.23899999997</v>
      </c>
      <c r="L22" s="73"/>
      <c r="M22" s="72">
        <f>SUM(M11:M21)</f>
        <v>156776.74600000001</v>
      </c>
      <c r="N22" s="73"/>
      <c r="O22" s="72">
        <f>SUM(O11:O21)</f>
        <v>172485.883</v>
      </c>
      <c r="P22" s="73"/>
      <c r="Q22" s="72">
        <f>SUM(Q11:Q21)</f>
        <v>44795.652000000002</v>
      </c>
      <c r="R22" s="74"/>
    </row>
    <row r="23" spans="1:18" ht="14.25" customHeight="1">
      <c r="A23" s="2"/>
      <c r="B23" s="2"/>
      <c r="C23" s="2"/>
      <c r="D23" s="2"/>
      <c r="E23" s="2"/>
      <c r="F23" s="51"/>
      <c r="G23" s="52"/>
      <c r="H23" s="53"/>
      <c r="I23" s="54"/>
      <c r="J23" s="53"/>
      <c r="K23" s="54"/>
      <c r="L23" s="53"/>
      <c r="M23" s="54"/>
      <c r="N23" s="53"/>
      <c r="O23" s="54"/>
      <c r="P23" s="53"/>
      <c r="Q23" s="54"/>
      <c r="R23" s="55"/>
    </row>
    <row r="24" spans="1:18" ht="14.25" customHeight="1">
      <c r="A24" s="75"/>
      <c r="B24" s="75"/>
      <c r="C24" s="75"/>
      <c r="D24" s="75"/>
      <c r="E24" s="75"/>
      <c r="F24" s="76"/>
      <c r="G24" s="77"/>
      <c r="H24" s="78"/>
      <c r="I24" s="79"/>
      <c r="J24" s="78"/>
      <c r="K24" s="79"/>
      <c r="L24" s="78"/>
      <c r="M24" s="79"/>
      <c r="N24" s="78"/>
      <c r="O24" s="79"/>
      <c r="P24" s="78"/>
      <c r="Q24" s="79"/>
      <c r="R24" s="80"/>
    </row>
    <row r="25" spans="1:18" ht="14.25" customHeight="1">
      <c r="A25" s="2"/>
      <c r="B25" s="2"/>
      <c r="C25" s="2"/>
      <c r="D25" s="2"/>
      <c r="E25" s="2"/>
      <c r="F25" s="51"/>
      <c r="G25" s="52"/>
    </row>
    <row r="26" spans="1:18" ht="14.25" customHeight="1">
      <c r="A26" s="2"/>
      <c r="B26" s="8"/>
      <c r="C26" s="2"/>
      <c r="D26" s="2"/>
      <c r="E26" s="2"/>
      <c r="F26" s="51"/>
      <c r="G26" s="52"/>
    </row>
    <row r="27" spans="1:18" ht="14.25" customHeight="1">
      <c r="A27" s="2"/>
      <c r="B27" s="8"/>
      <c r="C27" s="2"/>
      <c r="D27" s="2"/>
      <c r="E27" s="2"/>
      <c r="F27" s="51"/>
      <c r="G27" s="52"/>
    </row>
    <row r="28" spans="1:18" ht="14.25" customHeight="1">
      <c r="A28" s="2"/>
      <c r="B28" s="8"/>
      <c r="C28" s="2"/>
      <c r="D28" s="2"/>
      <c r="E28" s="2"/>
      <c r="F28" s="51"/>
      <c r="G28" s="52"/>
    </row>
    <row r="29" spans="1:18" ht="14.25" customHeight="1">
      <c r="A29" s="2"/>
      <c r="B29" s="8"/>
      <c r="C29" s="2"/>
      <c r="D29" s="2"/>
      <c r="E29" s="2"/>
      <c r="F29" s="51"/>
      <c r="G29" s="52"/>
    </row>
    <row r="30" spans="1:18" ht="14.25" customHeight="1">
      <c r="A30" s="2"/>
      <c r="B30" s="8"/>
      <c r="C30" s="2"/>
      <c r="D30" s="2"/>
      <c r="E30" s="2"/>
      <c r="F30" s="51"/>
      <c r="G30" s="52"/>
    </row>
    <row r="31" spans="1:18" ht="14.25" customHeight="1">
      <c r="A31" s="2"/>
      <c r="B31" s="8"/>
      <c r="C31" s="2"/>
      <c r="D31" s="2"/>
      <c r="E31" s="2"/>
      <c r="F31" s="51"/>
      <c r="G31" s="52"/>
    </row>
    <row r="32" spans="1:18" ht="14.25" customHeight="1"/>
    <row r="33" spans="1:10" ht="14.25" customHeight="1">
      <c r="A33" s="35" t="s">
        <v>1081</v>
      </c>
    </row>
    <row r="34" spans="1:10" ht="14.25" customHeight="1">
      <c r="D34" s="148" t="s">
        <v>451</v>
      </c>
      <c r="E34" s="149"/>
      <c r="F34" s="149"/>
    </row>
    <row r="35" spans="1:10" ht="14.25" customHeight="1">
      <c r="C35" s="81"/>
      <c r="D35" s="150" t="s">
        <v>1039</v>
      </c>
      <c r="E35" s="151"/>
      <c r="F35" s="151"/>
      <c r="G35" s="81"/>
      <c r="H35" s="81"/>
      <c r="I35" s="81"/>
      <c r="J35" s="81"/>
    </row>
    <row r="36" spans="1:10" ht="14.25" customHeight="1">
      <c r="C36" s="82"/>
      <c r="D36" s="150" t="s">
        <v>1040</v>
      </c>
      <c r="E36" s="151"/>
      <c r="F36" s="151"/>
      <c r="G36" s="82"/>
      <c r="H36" s="82"/>
      <c r="I36" s="82"/>
      <c r="J36" s="82"/>
    </row>
    <row r="37" spans="1:10" ht="14.25" customHeight="1">
      <c r="C37" s="82"/>
      <c r="D37" s="82"/>
      <c r="E37" s="82"/>
      <c r="F37" s="82"/>
      <c r="G37" s="82"/>
      <c r="H37" s="82"/>
      <c r="I37" s="82"/>
      <c r="J37" s="82"/>
    </row>
    <row r="38" spans="1:10" ht="14.25" customHeight="1"/>
    <row r="39" spans="1:10" ht="14.25" customHeight="1"/>
    <row r="40" spans="1:10" ht="14.25" customHeight="1"/>
    <row r="41" spans="1:10" ht="14.25" customHeight="1"/>
    <row r="42" spans="1:10" ht="14.25" customHeight="1"/>
    <row r="43" spans="1:10" ht="14.25" customHeight="1"/>
    <row r="44" spans="1:10" ht="14.25" customHeight="1"/>
    <row r="45" spans="1:10" ht="14.25" customHeight="1"/>
    <row r="46" spans="1:10" ht="14.25" customHeight="1"/>
    <row r="47" spans="1:10" ht="14.25" customHeight="1"/>
    <row r="48" spans="1:10"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sheetData>
  <mergeCells count="15">
    <mergeCell ref="D34:F34"/>
    <mergeCell ref="D35:F35"/>
    <mergeCell ref="D36:F36"/>
    <mergeCell ref="F9:G9"/>
    <mergeCell ref="H9:I9"/>
    <mergeCell ref="J9:K9"/>
    <mergeCell ref="L9:M9"/>
    <mergeCell ref="N9:O9"/>
    <mergeCell ref="P9:Q9"/>
    <mergeCell ref="A1:R1"/>
    <mergeCell ref="A2:R2"/>
    <mergeCell ref="A3:R3"/>
    <mergeCell ref="A5:R5"/>
    <mergeCell ref="A6:R6"/>
    <mergeCell ref="A7:R7"/>
  </mergeCells>
  <pageMargins left="0.511811024" right="0.511811024" top="0.78740157499999996" bottom="0.78740157499999996" header="0.31496062000000002" footer="0.31496062000000002"/>
  <pageSetup paperSize="9" scale="5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7</vt:i4>
      </vt:variant>
    </vt:vector>
  </HeadingPairs>
  <TitlesOfParts>
    <vt:vector size="7" baseType="lpstr">
      <vt:lpstr>ORÇAMENTO V5</vt:lpstr>
      <vt:lpstr>RESUMO</vt:lpstr>
      <vt:lpstr>PREMISSAS</vt:lpstr>
      <vt:lpstr>FONTES</vt:lpstr>
      <vt:lpstr>COMPOSICOES</vt:lpstr>
      <vt:lpstr>BDI DESONERADO</vt:lpstr>
      <vt:lpstr>CFF</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Coelho</dc:creator>
  <cp:lastModifiedBy>Rosana</cp:lastModifiedBy>
  <cp:lastPrinted>2026-09-30T17:49:33Z</cp:lastPrinted>
  <dcterms:created xsi:type="dcterms:W3CDTF">2026-09-24T18:34:57Z</dcterms:created>
  <dcterms:modified xsi:type="dcterms:W3CDTF">2026-10-05T18:18:11Z</dcterms:modified>
</cp:coreProperties>
</file>