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9.xml.rels" ContentType="application/vnd.openxmlformats-package.relationships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10.xml.rels" ContentType="application/vnd.openxmlformats-package.relationships+xml"/>
  <Override PartName="/xl/workbook.xml" ContentType="application/vnd.openxmlformats-officedocument.spreadsheetml.sheet.main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9.vml" ContentType="application/vnd.openxmlformats-officedocument.vmlDrawing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drawings/vmlDrawing7.vml" ContentType="application/vnd.openxmlformats-officedocument.vmlDrawing"/>
  <Override PartName="/xl/drawings/vmlDrawing8.vml" ContentType="application/vnd.openxmlformats-officedocument.vmlDrawing"/>
  <Override PartName="/xl/drawings/vmlDrawing10.vml" ContentType="application/vnd.openxmlformats-officedocument.vmlDrawing"/>
  <Override PartName="/xl/comments2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0"/>
  </bookViews>
  <sheets>
    <sheet name="Motorista 44h" sheetId="1" state="visible" r:id="rId2"/>
    <sheet name="Programador 44h" sheetId="2" state="visible" r:id="rId3"/>
    <sheet name="An. Banco Dados e de Sist. 44h" sheetId="3" state="visible" r:id="rId4"/>
    <sheet name="Tec em Manut e de Rede 44h" sheetId="4" state="visible" r:id="rId5"/>
    <sheet name="Supervisor 44h" sheetId="5" state="visible" r:id="rId6"/>
    <sheet name="Aux. de Superv. 44h" sheetId="6" state="visible" r:id="rId7"/>
    <sheet name="Aux Sup 44h Canoas " sheetId="7" state="visible" r:id="rId8"/>
    <sheet name="Aux Serv Adm 40h PoA" sheetId="8" state="visible" r:id="rId9"/>
    <sheet name="Aux Serv Adm 40h Canoas" sheetId="9" state="visible" r:id="rId10"/>
    <sheet name="Telefonista 30h" sheetId="10" state="visible" r:id="rId11"/>
    <sheet name="Resumo" sheetId="11" state="visible" r:id="rId12"/>
  </sheets>
  <definedNames>
    <definedName function="false" hidden="false" localSheetId="2" name="_xlnm.Print_Area" vbProcedure="false">'An. Banco Dados e de Sist. 44h'!$A$1:$I$169</definedName>
    <definedName function="false" hidden="false" localSheetId="8" name="_xlnm.Print_Area" vbProcedure="false">'Aux Serv Adm 40h Canoas'!$A$1:$I$169</definedName>
    <definedName function="false" hidden="false" localSheetId="7" name="_xlnm.Print_Area" vbProcedure="false">'Aux Serv Adm 40h PoA'!$A$1:$I$169</definedName>
    <definedName function="false" hidden="false" localSheetId="6" name="_xlnm.Print_Area" vbProcedure="false">'Aux Sup 44h Canoas '!$A$1:$I$169</definedName>
    <definedName function="false" hidden="false" localSheetId="5" name="_xlnm.Print_Area" vbProcedure="false">'Aux. de Superv. 44h'!$A$1:$I$169</definedName>
    <definedName function="false" hidden="false" localSheetId="0" name="_xlnm.Print_Area" vbProcedure="false">'Motorista 44h'!$A$1:$I$170</definedName>
    <definedName function="false" hidden="false" localSheetId="1" name="_xlnm.Print_Area" vbProcedure="false">'Programador 44h'!$A$1:$I$169</definedName>
    <definedName function="false" hidden="false" localSheetId="4" name="_xlnm.Print_Area" vbProcedure="false">'Supervisor 44h'!$A$1:$I$169</definedName>
    <definedName function="false" hidden="false" localSheetId="3" name="_xlnm.Print_Area" vbProcedure="false">'Tec em Manut e de Rede 44h'!$A$1:$I$169</definedName>
    <definedName function="false" hidden="false" localSheetId="9" name="_xlnm.Print_Area" vbProcedure="false">'Telefonista 30h'!$A$1:$I$169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5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  <comment ref="I10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Conforme indicado em fl. 1018.</t>
        </r>
      </text>
    </comment>
    <comment ref="I11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Conforme indicado em fl. 1018.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  <comment ref="I10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Conforme indicado em fl. 1018.</t>
        </r>
      </text>
    </comment>
    <comment ref="I11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Conforme indicado em fl. 1018.</t>
        </r>
      </text>
    </comment>
  </commentList>
</comments>
</file>

<file path=xl/comments9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comments10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4" authorId="0">
      <text>
        <r>
          <rPr>
            <b val="true"/>
            <sz val="9"/>
            <color rgb="FF000000"/>
            <rFont val="Segoe UI"/>
            <family val="2"/>
            <charset val="1"/>
          </rPr>
          <t xml:space="preserve">Anexo IV, Lei Complementar 123 (alteração em 2018).</t>
        </r>
      </text>
    </comment>
  </commentList>
</comments>
</file>

<file path=xl/sharedStrings.xml><?xml version="1.0" encoding="utf-8"?>
<sst xmlns="http://schemas.openxmlformats.org/spreadsheetml/2006/main" count="2515" uniqueCount="218">
  <si>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DECRETOS 52.768 de 15.12.2015)</t>
    </r>
  </si>
  <si>
    <t xml:space="preserve">PROCESSO: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</si>
  <si>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</si>
  <si>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</si>
  <si>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</si>
  <si>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</si>
  <si>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Motorista</t>
  </si>
  <si>
    <t xml:space="preserve">Origem do salário e/ou CCT:</t>
  </si>
  <si>
    <t xml:space="preserve">INSALUBRIDADE (10%, 20%, 40%)</t>
  </si>
  <si>
    <t xml:space="preserve">Não aplicável</t>
  </si>
  <si>
    <t xml:space="preserve">Cidade:</t>
  </si>
  <si>
    <t xml:space="preserve">Porto Alegre</t>
  </si>
  <si>
    <t xml:space="preserve">PERICULOSIDADE (30%)</t>
  </si>
  <si>
    <t xml:space="preserve">Salário Normativo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</si>
  <si>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</si>
  <si>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</si>
  <si>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</si>
  <si>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</si>
  <si>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</si>
  <si>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</si>
  <si>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</si>
  <si>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 (Cláusula 10ª da CCT)</t>
  </si>
  <si>
    <t xml:space="preserve"> Cesta Básica (Cláusula 14ª da CCT e fl. 971 do processo)</t>
  </si>
  <si>
    <t xml:space="preserve">Quantidade</t>
  </si>
  <si>
    <t xml:space="preserve">Outros</t>
  </si>
  <si>
    <t xml:space="preserve">Valor mensal</t>
  </si>
  <si>
    <t xml:space="preserve">Adicional de Supervisor</t>
  </si>
  <si>
    <t xml:space="preserve">Porcentagem</t>
  </si>
  <si>
    <t xml:space="preserve">Base de cálculo da insalubridade: salário normativo proporcional conforme Parecer da PGE/RS nº 18200-20. Atentar-se para a observação 2 do Anexo I - Folha de Dados (CGL 12.1.2).</t>
  </si>
  <si>
    <t xml:space="preserve">Valor</t>
  </si>
  <si>
    <t xml:space="preserve">Hora Intervalar</t>
  </si>
  <si>
    <t xml:space="preserve">Horas por mês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</si>
  <si>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</si>
  <si>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</si>
  <si>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</si>
  <si>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</si>
  <si>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</si>
  <si>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</si>
  <si>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</si>
  <si>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 val="true"/>
        <sz val="5"/>
        <color rgb="FF000000"/>
        <rFont val="Calibri"/>
        <family val="2"/>
        <charset val="1"/>
      </rPr>
      <t xml:space="preserve">(Ver súmula 60 TST)</t>
    </r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</si>
  <si>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</si>
  <si>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</si>
  <si>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</si>
  <si>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</si>
  <si>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t xml:space="preserve">DSR - Descanso Semanal Remunerado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</si>
  <si>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</si>
  <si>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</si>
  <si>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</si>
  <si>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</si>
  <si>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</si>
  <si>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</si>
  <si>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</si>
  <si>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</si>
  <si>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</si>
  <si>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</si>
  <si>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</si>
  <si>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</si>
  <si>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</si>
  <si>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</si>
  <si>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</si>
  <si>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</si>
  <si>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</si>
  <si>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</si>
  <si>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</si>
  <si>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</si>
  <si>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</si>
  <si>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</si>
  <si>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</si>
  <si>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</si>
  <si>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</si>
  <si>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</si>
  <si>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</si>
  <si>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</si>
  <si>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</si>
  <si>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</si>
  <si>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</si>
  <si>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</si>
  <si>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</si>
  <si>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</si>
  <si>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</si>
  <si>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</si>
  <si>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</si>
  <si>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</si>
  <si>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</si>
  <si>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</si>
  <si>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</si>
  <si>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</si>
  <si>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Auxílio Alimentação</t>
  </si>
  <si>
    <t xml:space="preserve">Auxílio Lanche</t>
  </si>
  <si>
    <t xml:space="preserve">Vale-Transporte</t>
  </si>
  <si>
    <t xml:space="preserve">Adicional Intervalar</t>
  </si>
  <si>
    <t xml:space="preserve">Cesta Básica</t>
  </si>
  <si>
    <t xml:space="preserve">Total do Grupo VI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</si>
  <si>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</si>
  <si>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</si>
  <si>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</si>
  <si>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</si>
  <si>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</si>
  <si>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</si>
  <si>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</si>
  <si>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</si>
  <si>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</si>
  <si>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</si>
  <si>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</si>
  <si>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</si>
  <si>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</si>
  <si>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</si>
  <si>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</si>
  <si>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(5)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</si>
  <si>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(5a)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</si>
  <si>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</si>
  <si>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</si>
  <si>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(6)</t>
    </r>
  </si>
  <si>
    <t xml:space="preserve">Outros (especificar)</t>
  </si>
  <si>
    <t xml:space="preserve">Total de Despesas Diretas</t>
  </si>
  <si>
    <t xml:space="preserve">(5)   Somente será preenchido quando o licitante fornecer transporte próprio
(5a)  EPI - Equipamento de Proteção Individual
(6)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</si>
  <si>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</si>
  <si>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</si>
  <si>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</si>
  <si>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</si>
  <si>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</si>
  <si>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</si>
  <si>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</si>
  <si>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</si>
  <si>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</si>
  <si>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</si>
  <si>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</si>
  <si>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</si>
  <si>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</si>
  <si>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</si>
  <si>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</si>
  <si>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</si>
  <si>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</si>
  <si>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</si>
  <si>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</si>
  <si>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(7)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</si>
  <si>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</si>
  <si>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</si>
  <si>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(8)</t>
    </r>
  </si>
  <si>
    <t xml:space="preserve">CPRB</t>
  </si>
  <si>
    <t xml:space="preserve">Total de Tributos</t>
  </si>
  <si>
    <t xml:space="preserve">(7)</t>
  </si>
  <si>
    <t xml:space="preserve">O valor referente a tributos é obtido aplicando-se o percentual sobre o valor do faturamento.</t>
  </si>
  <si>
    <t xml:space="preserve">(8)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</si>
  <si>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</si>
  <si>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</si>
  <si>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</si>
  <si>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</si>
  <si>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</si>
  <si>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</si>
  <si>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</si>
  <si>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</si>
  <si>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</si>
  <si>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</si>
  <si>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</si>
  <si>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</si>
  <si>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</si>
  <si>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</si>
  <si>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t xml:space="preserve">TOTAL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</si>
  <si>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</si>
  <si>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</si>
  <si>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</si>
  <si>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</si>
  <si>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</si>
  <si>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</si>
  <si>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</si>
  <si>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</si>
  <si>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</si>
  <si>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</si>
  <si>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</si>
  <si>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</si>
  <si>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</si>
  <si>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</si>
  <si>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</si>
  <si>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</si>
  <si>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</si>
  <si>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Programador</t>
  </si>
  <si>
    <t xml:space="preserve">Auxílio Alimentação (Cláusula 14ª da CCT)</t>
  </si>
  <si>
    <t xml:space="preserve">Auxílio Lanche (Não aplicável)</t>
  </si>
  <si>
    <t xml:space="preserve"> PLANO DE BENEFÍCIO SOCIAL FAMILIAR (Não aplicável)</t>
  </si>
  <si>
    <t xml:space="preserve">Analista de Banco de Dados e Analista de Desenvolvimento de Sistema</t>
  </si>
  <si>
    <t xml:space="preserve">Técnico em Manutenção de Software e Hardware e Técnico em Rede de Computadores</t>
  </si>
  <si>
    <t xml:space="preserve">Supervisor</t>
  </si>
  <si>
    <t xml:space="preserve">Auxílio Alimentação (Cláusula 18ª da CCT)</t>
  </si>
  <si>
    <t xml:space="preserve">Auxílio Lanche (Não aplicável - Cláusula 19ª da CCT)</t>
  </si>
  <si>
    <t xml:space="preserve"> PLANO DE BENEFÍCIO SOCIAL FAMILIAR (Cláusula 29ª da CCT)</t>
  </si>
  <si>
    <t xml:space="preserve">Auxiliar de Supervisor</t>
  </si>
  <si>
    <t xml:space="preserve">Auxiliar de Serviços Administrativos</t>
  </si>
  <si>
    <t xml:space="preserve">Canoas</t>
  </si>
  <si>
    <t xml:space="preserve">Telefonista</t>
  </si>
  <si>
    <t xml:space="preserve">Auxílio Lanche (Cláusula 19ª da CCT)</t>
  </si>
  <si>
    <t xml:space="preserve">Função</t>
  </si>
  <si>
    <t xml:space="preserve">Cidade</t>
  </si>
  <si>
    <t xml:space="preserve">Carga Horária Diária</t>
  </si>
  <si>
    <t xml:space="preserve">Dias da semana</t>
  </si>
  <si>
    <t xml:space="preserve">Nº de Postos</t>
  </si>
  <si>
    <t xml:space="preserve">Valor Mensal</t>
  </si>
  <si>
    <t xml:space="preserve">Descrição</t>
  </si>
  <si>
    <t xml:space="preserve">Horas Semanais</t>
  </si>
  <si>
    <t xml:space="preserve">Remuneração</t>
  </si>
  <si>
    <t xml:space="preserve">Montante C</t>
  </si>
  <si>
    <t xml:space="preserve">Total A+B+C</t>
  </si>
  <si>
    <t xml:space="preserve">Postos</t>
  </si>
  <si>
    <t xml:space="preserve">6h</t>
  </si>
  <si>
    <t xml:space="preserve">seg-sex</t>
  </si>
  <si>
    <t xml:space="preserve">8h</t>
  </si>
  <si>
    <t xml:space="preserve">Auxiliar de Serviços Administrativos Canoas</t>
  </si>
  <si>
    <t xml:space="preserve">Auxiliar de Serviços Administrativos Poa</t>
  </si>
  <si>
    <t xml:space="preserve">Supervisor </t>
  </si>
  <si>
    <t xml:space="preserve">8h48min</t>
  </si>
  <si>
    <t xml:space="preserve">Auxiliar de Supervisor – Líder</t>
  </si>
  <si>
    <t xml:space="preserve">Auxiliar de Supervisor – Líder Canoas</t>
  </si>
  <si>
    <t xml:space="preserve">Auxiliar de Supervisor – Líder Poa</t>
  </si>
  <si>
    <t xml:space="preserve">Técnico em manutenção de software e hardware</t>
  </si>
  <si>
    <t xml:space="preserve">Analista de Banco de Dados</t>
  </si>
  <si>
    <t xml:space="preserve">Analista de Desenvolvimento de Sistemas</t>
  </si>
  <si>
    <t xml:space="preserve">Técnico em Rede de Computadores</t>
  </si>
  <si>
    <t xml:space="preserve">TOTAL MENSAL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</si>
</sst>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0.0000%"/>
    <numFmt numFmtId="166" formatCode="0%"/>
    <numFmt numFmtId="167" formatCode="#,##0"/>
    <numFmt numFmtId="168" formatCode="0.0%"/>
    <numFmt numFmtId="169" formatCode="&quot;R$ &quot;#,##0.00"/>
    <numFmt numFmtId="170" formatCode="#,##0.00"/>
    <numFmt numFmtId="171" formatCode="0.00"/>
    <numFmt numFmtId="172" formatCode="0"/>
    <numFmt numFmtId="173" formatCode="0.00%"/>
    <numFmt numFmtId="174" formatCode="_-&quot;R$ &quot;* #,##0.00_-;&quot;-R$ &quot;* #,##0.00_-;_-&quot;R$ &quot;* \-??_-;_-@_-"/>
    <numFmt numFmtId="175" formatCode="@"/>
    <numFmt numFmtId="176" formatCode="0.0000"/>
    <numFmt numFmtId="177" formatCode="0.000000%"/>
    <numFmt numFmtId="178" formatCode="0.00000%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8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9"/>
      <color rgb="FF000000"/>
      <name val="Segoe U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BCC"/>
      </patternFill>
    </fill>
    <fill>
      <patternFill patternType="solid">
        <fgColor rgb="FFFFFF00"/>
        <bgColor rgb="FFFFCC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FBCC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9AE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F9AE"/>
        <bgColor rgb="FFFFFB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2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7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4" fontId="4" fillId="0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8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5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2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1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0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4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4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1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1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1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27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BCC"/>
      <rgbColor rgb="FFD6DCE5"/>
      <rgbColor rgb="FF660066"/>
      <rgbColor rgb="FFFF8080"/>
      <rgbColor rgb="FF0563C1"/>
      <rgbColor rgb="FFC6D9F1"/>
      <rgbColor rgb="FF000080"/>
      <rgbColor rgb="FFFF00FF"/>
      <rgbColor rgb="FFFFF2CC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F9AE"/>
      <rgbColor rgb="FF95B3D7"/>
      <rgbColor rgb="FFFF99CC"/>
      <rgbColor rgb="FFCC99FF"/>
      <rgbColor rgb="FFFFE6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4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5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6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7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8.v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9.v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comments" Target="../comments10.xml"/><Relationship Id="rId2" Type="http://schemas.openxmlformats.org/officeDocument/2006/relationships/vmlDrawing" Target="../drawings/vmlDrawing10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70"/>
  <sheetViews>
    <sheetView showFormulas="false" showGridLines="true" showRowColHeaders="true" showZeros="true" rightToLeft="false" tabSelected="false" showOutlineSymbols="true" defaultGridColor="true" view="normal" topLeftCell="A148" colorId="64" zoomScale="110" zoomScaleNormal="110" zoomScalePageLayoutView="100" workbookViewId="0">
      <selection pane="topLeft" activeCell="D143" activeCellId="0" sqref="D143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2.86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33" hidden="false" customHeight="true" outlineLevel="0" collapsed="false">
      <c r="A5" s="10" t="s">
        <v>5</v>
      </c>
      <c r="B5" s="10"/>
      <c r="C5" s="10"/>
      <c r="D5" s="11" t="s">
        <v>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9" t="n">
        <v>2325.27</v>
      </c>
    </row>
    <row r="10" customFormat="false" ht="15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21" t="n">
        <v>0.05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22" t="n">
        <v>4.8</v>
      </c>
    </row>
    <row r="12" customFormat="false" ht="15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9" t="n">
        <v>22</v>
      </c>
    </row>
    <row r="13" customFormat="false" ht="15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16" t="n">
        <v>0.06</v>
      </c>
    </row>
    <row r="14" customFormat="false" ht="11.25" hidden="false" customHeight="true" outlineLevel="0" collapsed="false">
      <c r="A14" s="20" t="s">
        <v>21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9" t="n">
        <v>31.69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9" t="n">
        <v>22</v>
      </c>
    </row>
    <row r="16" customFormat="false" ht="1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6" t="n">
        <v>0.2</v>
      </c>
    </row>
    <row r="17" customFormat="false" ht="11.25" hidden="false" customHeight="true" outlineLevel="0" collapsed="false">
      <c r="A17" s="20" t="s">
        <v>22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2" t="n">
        <v>191</v>
      </c>
    </row>
    <row r="18" customFormat="false" ht="15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23</v>
      </c>
      <c r="I18" s="19" t="n">
        <v>1</v>
      </c>
    </row>
    <row r="19" customFormat="false" ht="1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16" t="n">
        <v>0</v>
      </c>
    </row>
    <row r="20" customFormat="false" ht="36" hidden="false" customHeight="true" outlineLevel="0" collapsed="false">
      <c r="A20" s="23" t="s">
        <v>24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24" t="s">
        <v>9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s">
        <v>9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1</v>
      </c>
      <c r="I28" s="32" t="n">
        <f aca="false">IF(D6="12x36",I9,I9/H9*I5)</f>
        <v>2325.27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</v>
      </c>
      <c r="I34" s="32" t="n">
        <f aca="false">IF(I21="Não aplicável",0,I28*I21)</f>
        <v>0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2325.27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v>0.2</v>
      </c>
      <c r="I40" s="32" t="n">
        <f aca="false">$I$37*H40</f>
        <v>465.054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34.87905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23.2527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4.65054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58.13175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186.0216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v>0.03</v>
      </c>
      <c r="I46" s="32" t="n">
        <f aca="false">$I$37*H46</f>
        <v>69.7581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13.95162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855.69936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277.43726478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47.61920433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28.18924821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26.59178772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0.40459698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1.02776934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0.43017495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211.1112633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592.81130961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54.93915429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3.99248859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21.97612677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80.90776965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218.15456193648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218.15456193648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1747.57300119648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0.239862037526825</v>
      </c>
      <c r="I76" s="32" t="n">
        <f aca="false">I94</f>
        <v>557.744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0.0821409986797232</v>
      </c>
      <c r="I77" s="32" t="n">
        <f aca="false">I90</f>
        <v>191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0.0308281618908772</v>
      </c>
      <c r="I78" s="32" t="n">
        <f aca="false">I86</f>
        <v>71.6838</v>
      </c>
    </row>
    <row r="79" customFormat="false" ht="15" hidden="false" customHeight="true" outlineLevel="0" collapsed="false">
      <c r="A79" s="25" t="n">
        <v>4</v>
      </c>
      <c r="B79" s="14" t="s">
        <v>24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v>0</v>
      </c>
    </row>
    <row r="80" customFormat="false" ht="15" hidden="false" customHeight="true" outlineLevel="0" collapsed="false">
      <c r="A80" s="25" t="n">
        <v>5</v>
      </c>
      <c r="B80" s="14" t="s">
        <v>90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f aca="false">IF(I23="Não aplicável",0,((I9/H9)*1.5*I23))</f>
        <v>0</v>
      </c>
    </row>
    <row r="81" customFormat="false" ht="15" hidden="false" customHeight="true" outlineLevel="0" collapsed="false">
      <c r="A81" s="25" t="n">
        <v>6</v>
      </c>
      <c r="B81" s="14" t="s">
        <v>91</v>
      </c>
      <c r="C81" s="14"/>
      <c r="D81" s="14"/>
      <c r="E81" s="14"/>
      <c r="F81" s="14"/>
      <c r="G81" s="14"/>
      <c r="H81" s="31" t="n">
        <f aca="false">I81/$I$37</f>
        <v>0</v>
      </c>
      <c r="I81" s="32" t="n">
        <f aca="false">IF(I20="Não aplicável",0,I20)</f>
        <v>0</v>
      </c>
    </row>
    <row r="82" customFormat="false" ht="15" hidden="false" customHeight="true" outlineLevel="0" collapsed="false">
      <c r="A82" s="36" t="s">
        <v>92</v>
      </c>
      <c r="B82" s="36"/>
      <c r="C82" s="36"/>
      <c r="D82" s="36"/>
      <c r="E82" s="36"/>
      <c r="F82" s="36"/>
      <c r="G82" s="36"/>
      <c r="H82" s="37" t="n">
        <f aca="false">SUM(H76:H81)</f>
        <v>0.352831198097425</v>
      </c>
      <c r="I82" s="38" t="n">
        <f aca="false">SUM(I76:I81)</f>
        <v>820.4278</v>
      </c>
      <c r="J82" s="34"/>
    </row>
    <row r="83" customFormat="false" ht="5.1" hidden="false" customHeight="true" outlineLevel="0" collapsed="false">
      <c r="A83" s="51"/>
      <c r="B83" s="51"/>
      <c r="C83" s="51"/>
      <c r="D83" s="51"/>
      <c r="E83" s="51"/>
      <c r="F83" s="51"/>
      <c r="G83" s="51"/>
      <c r="H83" s="52"/>
      <c r="I83" s="53"/>
    </row>
    <row r="84" customFormat="false" ht="15" hidden="false" customHeight="true" outlineLevel="0" collapsed="false">
      <c r="A84" s="54" t="s">
        <v>93</v>
      </c>
      <c r="B84" s="54"/>
      <c r="C84" s="54"/>
      <c r="D84" s="54"/>
      <c r="E84" s="54"/>
      <c r="F84" s="54"/>
      <c r="G84" s="54"/>
      <c r="H84" s="54"/>
      <c r="I84" s="54"/>
    </row>
    <row r="85" customFormat="false" ht="24" hidden="false" customHeight="true" outlineLevel="0" collapsed="false">
      <c r="A85" s="25" t="s">
        <v>94</v>
      </c>
      <c r="B85" s="25"/>
      <c r="C85" s="25" t="s">
        <v>95</v>
      </c>
      <c r="D85" s="25" t="s">
        <v>96</v>
      </c>
      <c r="E85" s="25" t="s">
        <v>97</v>
      </c>
      <c r="F85" s="25" t="s">
        <v>98</v>
      </c>
      <c r="G85" s="25" t="s">
        <v>99</v>
      </c>
      <c r="H85" s="31" t="s">
        <v>100</v>
      </c>
      <c r="I85" s="32" t="s">
        <v>101</v>
      </c>
    </row>
    <row r="86" customFormat="false" ht="15" hidden="false" customHeight="true" outlineLevel="0" collapsed="false">
      <c r="A86" s="55" t="n">
        <f aca="false">I11</f>
        <v>4.8</v>
      </c>
      <c r="B86" s="55"/>
      <c r="C86" s="25" t="n">
        <f aca="false">I12</f>
        <v>22</v>
      </c>
      <c r="D86" s="25" t="n">
        <v>2</v>
      </c>
      <c r="E86" s="56" t="n">
        <f aca="false">A86*C86*D86</f>
        <v>211.2</v>
      </c>
      <c r="F86" s="56" t="n">
        <f aca="false">I28</f>
        <v>2325.27</v>
      </c>
      <c r="G86" s="57" t="n">
        <f aca="false">I13</f>
        <v>0.06</v>
      </c>
      <c r="H86" s="56" t="n">
        <f aca="false">F86*G86</f>
        <v>139.5162</v>
      </c>
      <c r="I86" s="32" t="n">
        <f aca="false">IF((E86-H86)&gt;0,E86-H86,0)</f>
        <v>71.6838</v>
      </c>
    </row>
    <row r="87" customFormat="false" ht="3.75" hidden="false" customHeight="true" outlineLevel="0" collapsed="false">
      <c r="A87" s="58"/>
      <c r="B87" s="59"/>
      <c r="C87" s="59"/>
      <c r="D87" s="59"/>
      <c r="E87" s="60"/>
      <c r="F87" s="60"/>
      <c r="G87" s="61"/>
      <c r="H87" s="60"/>
      <c r="I87" s="62"/>
    </row>
    <row r="88" customFormat="false" ht="15" hidden="false" customHeight="true" outlineLevel="0" collapsed="false">
      <c r="A88" s="54" t="s">
        <v>102</v>
      </c>
      <c r="B88" s="54"/>
      <c r="C88" s="54"/>
      <c r="D88" s="54"/>
      <c r="E88" s="54"/>
      <c r="F88" s="54"/>
      <c r="G88" s="54"/>
      <c r="H88" s="54"/>
      <c r="I88" s="54"/>
    </row>
    <row r="89" customFormat="false" ht="23.25" hidden="false" customHeight="true" outlineLevel="0" collapsed="false">
      <c r="A89" s="25" t="s">
        <v>94</v>
      </c>
      <c r="B89" s="25"/>
      <c r="C89" s="25" t="s">
        <v>103</v>
      </c>
      <c r="D89" s="25" t="s">
        <v>96</v>
      </c>
      <c r="E89" s="25" t="s">
        <v>97</v>
      </c>
      <c r="F89" s="25" t="s">
        <v>98</v>
      </c>
      <c r="G89" s="25" t="s">
        <v>99</v>
      </c>
      <c r="H89" s="31" t="s">
        <v>100</v>
      </c>
      <c r="I89" s="32" t="s">
        <v>101</v>
      </c>
    </row>
    <row r="90" customFormat="false" ht="15" hidden="false" customHeight="true" outlineLevel="0" collapsed="false">
      <c r="A90" s="56" t="n">
        <f aca="false">I17</f>
        <v>191</v>
      </c>
      <c r="B90" s="56"/>
      <c r="C90" s="63" t="n">
        <f aca="false">I18</f>
        <v>1</v>
      </c>
      <c r="D90" s="25" t="n">
        <v>1</v>
      </c>
      <c r="E90" s="56" t="n">
        <f aca="false">A90*C90*D90</f>
        <v>191</v>
      </c>
      <c r="F90" s="56" t="n">
        <f aca="false">E90</f>
        <v>191</v>
      </c>
      <c r="G90" s="64" t="n">
        <f aca="false">I19</f>
        <v>0</v>
      </c>
      <c r="H90" s="56" t="n">
        <f aca="false">F90*G90</f>
        <v>0</v>
      </c>
      <c r="I90" s="32" t="n">
        <f aca="false">E90-H90</f>
        <v>191</v>
      </c>
    </row>
    <row r="91" customFormat="false" ht="5.1" hidden="false" customHeight="true" outlineLevel="0" collapsed="false">
      <c r="A91" s="65"/>
      <c r="B91" s="65"/>
      <c r="C91" s="65"/>
      <c r="D91" s="65"/>
      <c r="E91" s="66"/>
      <c r="F91" s="66"/>
      <c r="G91" s="67"/>
      <c r="H91" s="66"/>
      <c r="I91" s="68"/>
    </row>
    <row r="92" customFormat="false" ht="15" hidden="false" customHeight="true" outlineLevel="0" collapsed="false">
      <c r="A92" s="54" t="s">
        <v>104</v>
      </c>
      <c r="B92" s="54"/>
      <c r="C92" s="54"/>
      <c r="D92" s="54"/>
      <c r="E92" s="54"/>
      <c r="F92" s="54"/>
      <c r="G92" s="54"/>
      <c r="H92" s="54"/>
      <c r="I92" s="54"/>
    </row>
    <row r="93" customFormat="false" ht="23.25" hidden="false" customHeight="true" outlineLevel="0" collapsed="false">
      <c r="A93" s="25" t="s">
        <v>94</v>
      </c>
      <c r="B93" s="25"/>
      <c r="C93" s="25" t="s">
        <v>103</v>
      </c>
      <c r="D93" s="25" t="s">
        <v>96</v>
      </c>
      <c r="E93" s="25" t="s">
        <v>97</v>
      </c>
      <c r="F93" s="25" t="s">
        <v>98</v>
      </c>
      <c r="G93" s="25" t="s">
        <v>99</v>
      </c>
      <c r="H93" s="31" t="str">
        <f aca="false">H85</f>
        <v>Valor desconto</v>
      </c>
      <c r="I93" s="32" t="s">
        <v>101</v>
      </c>
    </row>
    <row r="94" customFormat="false" ht="15" hidden="false" customHeight="true" outlineLevel="0" collapsed="false">
      <c r="A94" s="56" t="n">
        <f aca="false">I14</f>
        <v>31.69</v>
      </c>
      <c r="B94" s="56"/>
      <c r="C94" s="63" t="n">
        <f aca="false">I15</f>
        <v>22</v>
      </c>
      <c r="D94" s="25" t="n">
        <v>1</v>
      </c>
      <c r="E94" s="56" t="n">
        <f aca="false">A94*C94*D94</f>
        <v>697.18</v>
      </c>
      <c r="F94" s="56" t="n">
        <f aca="false">E94</f>
        <v>697.18</v>
      </c>
      <c r="G94" s="64" t="n">
        <f aca="false">I16</f>
        <v>0.2</v>
      </c>
      <c r="H94" s="56" t="n">
        <f aca="false">F94*G94</f>
        <v>139.436</v>
      </c>
      <c r="I94" s="32" t="n">
        <f aca="false">E94-H94</f>
        <v>557.744</v>
      </c>
    </row>
    <row r="95" customFormat="false" ht="5.1" hidden="false" customHeight="true" outlineLevel="0" collapsed="false"/>
    <row r="96" customFormat="false" ht="12" hidden="false" customHeight="true" outlineLevel="0" collapsed="false">
      <c r="A96" s="69" t="s">
        <v>105</v>
      </c>
      <c r="B96" s="69"/>
      <c r="C96" s="69"/>
      <c r="D96" s="69"/>
      <c r="E96" s="69"/>
      <c r="F96" s="69"/>
      <c r="G96" s="69"/>
      <c r="H96" s="70" t="n">
        <f aca="false">H37+H73+H82</f>
        <v>2.10438822209742</v>
      </c>
      <c r="I96" s="71" t="n">
        <f aca="false">I37+I73+I82</f>
        <v>4893.27080119648</v>
      </c>
      <c r="J96" s="34"/>
      <c r="L96" s="34"/>
    </row>
    <row r="97" s="76" customFormat="true" ht="5.1" hidden="false" customHeight="true" outlineLevel="0" collapsed="false">
      <c r="A97" s="72"/>
      <c r="B97" s="72"/>
      <c r="C97" s="72"/>
      <c r="D97" s="72"/>
      <c r="E97" s="72"/>
      <c r="F97" s="72"/>
      <c r="G97" s="72"/>
      <c r="H97" s="73"/>
      <c r="I97" s="74"/>
      <c r="J97" s="75"/>
      <c r="L97" s="75"/>
    </row>
    <row r="98" customFormat="false" ht="11.25" hidden="false" customHeight="true" outlineLevel="0" collapsed="false">
      <c r="A98" s="28" t="s">
        <v>106</v>
      </c>
      <c r="B98" s="28"/>
      <c r="C98" s="28"/>
      <c r="D98" s="28"/>
      <c r="E98" s="28"/>
      <c r="F98" s="28"/>
      <c r="G98" s="28"/>
      <c r="H98" s="28"/>
      <c r="I98" s="28"/>
    </row>
    <row r="99" customFormat="false" ht="33.75" hidden="false" customHeight="true" outlineLevel="0" collapsed="false">
      <c r="A99" s="29" t="s">
        <v>34</v>
      </c>
      <c r="B99" s="30" t="s">
        <v>107</v>
      </c>
      <c r="C99" s="30"/>
      <c r="D99" s="30"/>
      <c r="E99" s="30"/>
      <c r="F99" s="30"/>
      <c r="G99" s="30"/>
      <c r="H99" s="29" t="s">
        <v>36</v>
      </c>
      <c r="I99" s="29" t="s">
        <v>37</v>
      </c>
    </row>
    <row r="100" customFormat="false" ht="15" hidden="false" customHeight="true" outlineLevel="0" collapsed="false">
      <c r="A100" s="25" t="n">
        <v>1</v>
      </c>
      <c r="B100" s="14" t="s">
        <v>108</v>
      </c>
      <c r="C100" s="14"/>
      <c r="D100" s="14"/>
      <c r="E100" s="14"/>
      <c r="F100" s="14"/>
      <c r="G100" s="14"/>
      <c r="H100" s="31" t="n">
        <f aca="false">I100/$I$111</f>
        <v>0</v>
      </c>
      <c r="I100" s="32" t="n">
        <v>0</v>
      </c>
    </row>
    <row r="101" customFormat="false" ht="15" hidden="false" customHeight="true" outlineLevel="0" collapsed="false">
      <c r="A101" s="25" t="n">
        <v>2</v>
      </c>
      <c r="B101" s="10" t="s">
        <v>109</v>
      </c>
      <c r="C101" s="10"/>
      <c r="D101" s="10"/>
      <c r="E101" s="10"/>
      <c r="F101" s="10"/>
      <c r="G101" s="10"/>
      <c r="H101" s="31" t="n">
        <f aca="false">I101/$I$111</f>
        <v>0</v>
      </c>
      <c r="I101" s="32" t="n">
        <v>0</v>
      </c>
    </row>
    <row r="102" customFormat="false" ht="15" hidden="false" customHeight="true" outlineLevel="0" collapsed="false">
      <c r="A102" s="25" t="n">
        <v>3</v>
      </c>
      <c r="B102" s="14" t="s">
        <v>110</v>
      </c>
      <c r="C102" s="14"/>
      <c r="D102" s="14"/>
      <c r="E102" s="14"/>
      <c r="F102" s="14"/>
      <c r="G102" s="14"/>
      <c r="H102" s="31" t="n">
        <f aca="false">I102/$I$111</f>
        <v>0</v>
      </c>
      <c r="I102" s="32" t="n">
        <v>0</v>
      </c>
    </row>
    <row r="103" customFormat="false" ht="15" hidden="false" customHeight="true" outlineLevel="0" collapsed="false">
      <c r="A103" s="25" t="n">
        <v>4</v>
      </c>
      <c r="B103" s="10" t="s">
        <v>111</v>
      </c>
      <c r="C103" s="10"/>
      <c r="D103" s="10"/>
      <c r="E103" s="10"/>
      <c r="F103" s="10"/>
      <c r="G103" s="10"/>
      <c r="H103" s="31" t="n">
        <f aca="false">I103/$I$111</f>
        <v>0</v>
      </c>
      <c r="I103" s="32" t="n">
        <f aca="false">IF(F109=20%,G109,0)</f>
        <v>0</v>
      </c>
      <c r="J103" s="77"/>
    </row>
    <row r="104" customFormat="false" ht="15" hidden="false" customHeight="true" outlineLevel="0" collapsed="false">
      <c r="A104" s="25" t="n">
        <v>5</v>
      </c>
      <c r="B104" s="14" t="s">
        <v>112</v>
      </c>
      <c r="C104" s="14"/>
      <c r="D104" s="14"/>
      <c r="E104" s="14"/>
      <c r="F104" s="14"/>
      <c r="G104" s="14"/>
      <c r="H104" s="31" t="n">
        <f aca="false">I104/$I$111</f>
        <v>0</v>
      </c>
      <c r="I104" s="32" t="n">
        <v>0</v>
      </c>
    </row>
    <row r="105" customFormat="false" ht="15" hidden="false" customHeight="true" outlineLevel="0" collapsed="false">
      <c r="A105" s="25" t="n">
        <v>6</v>
      </c>
      <c r="B105" s="14" t="s">
        <v>113</v>
      </c>
      <c r="C105" s="14"/>
      <c r="D105" s="14"/>
      <c r="E105" s="14"/>
      <c r="F105" s="14"/>
      <c r="G105" s="14"/>
      <c r="H105" s="31" t="n">
        <f aca="false">I105/$I$111</f>
        <v>0</v>
      </c>
      <c r="I105" s="32" t="n">
        <v>0</v>
      </c>
    </row>
    <row r="106" customFormat="false" ht="15" hidden="false" customHeight="true" outlineLevel="0" collapsed="false">
      <c r="A106" s="36" t="s">
        <v>114</v>
      </c>
      <c r="B106" s="36"/>
      <c r="C106" s="36"/>
      <c r="D106" s="36"/>
      <c r="E106" s="36"/>
      <c r="F106" s="36"/>
      <c r="G106" s="36"/>
      <c r="H106" s="37" t="n">
        <f aca="false">H100+H101+H102+H103+H104+H105</f>
        <v>0</v>
      </c>
      <c r="I106" s="78" t="n">
        <f aca="false">SUM(I100:I105)</f>
        <v>0</v>
      </c>
      <c r="J106" s="34"/>
    </row>
    <row r="107" customFormat="false" ht="30" hidden="false" customHeight="true" outlineLevel="0" collapsed="false">
      <c r="B107" s="44" t="s">
        <v>115</v>
      </c>
      <c r="C107" s="44"/>
      <c r="D107" s="44"/>
      <c r="E107" s="44"/>
      <c r="F107" s="44"/>
      <c r="G107" s="44"/>
      <c r="H107" s="44"/>
      <c r="I107" s="44"/>
    </row>
    <row r="108" customFormat="false" ht="5.25" hidden="false" customHeight="true" outlineLevel="0" collapsed="false"/>
    <row r="109" customFormat="false" ht="48.75" hidden="false" customHeight="true" outlineLevel="0" collapsed="false">
      <c r="A109" s="79" t="s">
        <v>116</v>
      </c>
      <c r="B109" s="79"/>
      <c r="C109" s="79"/>
      <c r="D109" s="79"/>
      <c r="E109" s="79"/>
      <c r="F109" s="80" t="n">
        <f aca="false">I24</f>
        <v>0.1</v>
      </c>
      <c r="G109" s="81" t="n">
        <f aca="false">I111*F109</f>
        <v>482.158700119648</v>
      </c>
      <c r="H109" s="82" t="s">
        <v>117</v>
      </c>
      <c r="I109" s="83" t="n">
        <f aca="false">I78</f>
        <v>71.6838</v>
      </c>
    </row>
    <row r="110" s="86" customFormat="true" ht="16.5" hidden="false" customHeight="true" outlineLevel="0" collapsed="false">
      <c r="A110" s="82" t="s">
        <v>118</v>
      </c>
      <c r="B110" s="82"/>
      <c r="C110" s="82" t="s">
        <v>119</v>
      </c>
      <c r="D110" s="82" t="s">
        <v>120</v>
      </c>
      <c r="E110" s="82" t="s">
        <v>121</v>
      </c>
      <c r="F110" s="82" t="s">
        <v>122</v>
      </c>
      <c r="G110" s="82" t="s">
        <v>123</v>
      </c>
      <c r="H110" s="82" t="s">
        <v>124</v>
      </c>
      <c r="I110" s="84" t="s">
        <v>125</v>
      </c>
      <c r="J110" s="85"/>
    </row>
    <row r="111" customFormat="false" ht="16.5" hidden="false" customHeight="true" outlineLevel="0" collapsed="false">
      <c r="A111" s="33" t="n">
        <f aca="false">I37</f>
        <v>2325.27</v>
      </c>
      <c r="B111" s="33"/>
      <c r="C111" s="33" t="n">
        <f aca="false">I48</f>
        <v>855.69936</v>
      </c>
      <c r="D111" s="33" t="n">
        <f aca="false">I60</f>
        <v>592.81130961</v>
      </c>
      <c r="E111" s="33" t="n">
        <f aca="false">I67</f>
        <v>80.90776965</v>
      </c>
      <c r="F111" s="33" t="n">
        <f aca="false">I71</f>
        <v>218.15456193648</v>
      </c>
      <c r="G111" s="33" t="n">
        <f aca="false">I82</f>
        <v>820.4278</v>
      </c>
      <c r="H111" s="33" t="n">
        <f aca="false">A111+C111+D111+E111+F111+G111</f>
        <v>4893.27080119648</v>
      </c>
      <c r="I111" s="33" t="n">
        <f aca="false">H111-I109</f>
        <v>4821.58700119648</v>
      </c>
      <c r="J111" s="34"/>
    </row>
    <row r="112" customFormat="false" ht="5.1" hidden="false" customHeight="true" outlineLevel="0" collapsed="false">
      <c r="A112" s="43"/>
      <c r="B112" s="87"/>
      <c r="C112" s="87"/>
      <c r="D112" s="87"/>
      <c r="E112" s="87"/>
      <c r="F112" s="87"/>
      <c r="G112" s="87"/>
      <c r="H112" s="87"/>
      <c r="I112" s="87"/>
    </row>
    <row r="113" customFormat="false" ht="33.75" hidden="false" customHeight="true" outlineLevel="0" collapsed="false">
      <c r="A113" s="29" t="s">
        <v>46</v>
      </c>
      <c r="B113" s="30" t="s">
        <v>126</v>
      </c>
      <c r="C113" s="30"/>
      <c r="D113" s="30"/>
      <c r="E113" s="30"/>
      <c r="F113" s="30"/>
      <c r="G113" s="30"/>
      <c r="H113" s="29" t="s">
        <v>36</v>
      </c>
      <c r="I113" s="29" t="s">
        <v>37</v>
      </c>
    </row>
    <row r="114" customFormat="false" ht="15" hidden="false" customHeight="true" outlineLevel="0" collapsed="false">
      <c r="A114" s="25" t="n">
        <v>1</v>
      </c>
      <c r="B114" s="14" t="s">
        <v>127</v>
      </c>
      <c r="C114" s="14"/>
      <c r="D114" s="14"/>
      <c r="E114" s="14"/>
      <c r="F114" s="14"/>
      <c r="G114" s="14"/>
      <c r="H114" s="31" t="n">
        <f aca="false">I114/$I$124</f>
        <v>0</v>
      </c>
      <c r="I114" s="32" t="n">
        <v>0</v>
      </c>
    </row>
    <row r="115" customFormat="false" ht="15" hidden="false" customHeight="true" outlineLevel="0" collapsed="false">
      <c r="A115" s="25" t="n">
        <v>2</v>
      </c>
      <c r="B115" s="14" t="s">
        <v>128</v>
      </c>
      <c r="C115" s="14"/>
      <c r="D115" s="14"/>
      <c r="E115" s="14"/>
      <c r="F115" s="14"/>
      <c r="G115" s="14"/>
      <c r="H115" s="31" t="n">
        <f aca="false">I115/$I$124</f>
        <v>0</v>
      </c>
      <c r="I115" s="32" t="n">
        <v>0</v>
      </c>
    </row>
    <row r="116" customFormat="false" ht="15" hidden="false" customHeight="true" outlineLevel="0" collapsed="false">
      <c r="A116" s="36" t="s">
        <v>129</v>
      </c>
      <c r="B116" s="36"/>
      <c r="C116" s="36"/>
      <c r="D116" s="36"/>
      <c r="E116" s="36"/>
      <c r="F116" s="36"/>
      <c r="G116" s="36"/>
      <c r="H116" s="37" t="n">
        <f aca="false">H114+H115</f>
        <v>0</v>
      </c>
      <c r="I116" s="38" t="n">
        <f aca="false">SUM(I114:I115)</f>
        <v>0</v>
      </c>
    </row>
    <row r="117" customFormat="false" ht="5.1" hidden="false" customHeight="true" outlineLevel="0" collapsed="false"/>
    <row r="118" customFormat="false" ht="33.75" hidden="false" customHeight="true" outlineLevel="0" collapsed="false">
      <c r="A118" s="29" t="s">
        <v>59</v>
      </c>
      <c r="B118" s="30" t="s">
        <v>130</v>
      </c>
      <c r="C118" s="30"/>
      <c r="D118" s="30"/>
      <c r="E118" s="30"/>
      <c r="F118" s="30"/>
      <c r="G118" s="30"/>
      <c r="H118" s="29" t="s">
        <v>36</v>
      </c>
      <c r="I118" s="29" t="s">
        <v>37</v>
      </c>
    </row>
    <row r="119" customFormat="false" ht="15" hidden="false" customHeight="true" outlineLevel="0" collapsed="false">
      <c r="A119" s="25" t="n">
        <v>1</v>
      </c>
      <c r="B119" s="14" t="s">
        <v>130</v>
      </c>
      <c r="C119" s="14"/>
      <c r="D119" s="14"/>
      <c r="E119" s="14"/>
      <c r="F119" s="14"/>
      <c r="G119" s="14"/>
      <c r="H119" s="31" t="n">
        <f aca="false">I119/I124</f>
        <v>0</v>
      </c>
      <c r="I119" s="32" t="n">
        <v>0</v>
      </c>
    </row>
    <row r="120" customFormat="false" ht="15" hidden="false" customHeight="true" outlineLevel="0" collapsed="false">
      <c r="A120" s="36" t="s">
        <v>131</v>
      </c>
      <c r="B120" s="36"/>
      <c r="C120" s="36"/>
      <c r="D120" s="36"/>
      <c r="E120" s="36"/>
      <c r="F120" s="36"/>
      <c r="G120" s="36"/>
      <c r="H120" s="37" t="n">
        <f aca="false">H119</f>
        <v>0</v>
      </c>
      <c r="I120" s="38" t="n">
        <f aca="false">I119</f>
        <v>0</v>
      </c>
      <c r="J120" s="34"/>
      <c r="K120" s="34"/>
      <c r="L120" s="2"/>
    </row>
    <row r="121" customFormat="false" ht="5.1" hidden="false" customHeight="true" outlineLevel="0" collapsed="false">
      <c r="A121" s="51"/>
      <c r="B121" s="51"/>
      <c r="C121" s="51"/>
      <c r="D121" s="51"/>
      <c r="E121" s="51"/>
      <c r="F121" s="51"/>
      <c r="G121" s="51"/>
      <c r="H121" s="52"/>
      <c r="I121" s="53"/>
    </row>
    <row r="122" customFormat="false" ht="39" hidden="false" customHeight="true" outlineLevel="0" collapsed="false">
      <c r="A122" s="88" t="s">
        <v>132</v>
      </c>
      <c r="B122" s="88"/>
      <c r="C122" s="88"/>
      <c r="D122" s="88"/>
      <c r="E122" s="88"/>
      <c r="F122" s="80" t="n">
        <v>0.18</v>
      </c>
      <c r="G122" s="81" t="n">
        <f aca="false">I124*F122</f>
        <v>867.885660215367</v>
      </c>
      <c r="H122" s="82" t="s">
        <v>117</v>
      </c>
      <c r="I122" s="83" t="n">
        <f aca="false">I78</f>
        <v>71.6838</v>
      </c>
      <c r="L122" s="2"/>
    </row>
    <row r="123" s="86" customFormat="true" ht="16.5" hidden="false" customHeight="true" outlineLevel="0" collapsed="false">
      <c r="A123" s="82" t="s">
        <v>118</v>
      </c>
      <c r="B123" s="82"/>
      <c r="C123" s="82" t="s">
        <v>119</v>
      </c>
      <c r="D123" s="82" t="s">
        <v>120</v>
      </c>
      <c r="E123" s="82" t="s">
        <v>121</v>
      </c>
      <c r="F123" s="82" t="s">
        <v>122</v>
      </c>
      <c r="G123" s="82" t="s">
        <v>123</v>
      </c>
      <c r="H123" s="82" t="s">
        <v>124</v>
      </c>
      <c r="I123" s="84" t="s">
        <v>125</v>
      </c>
      <c r="J123" s="85"/>
      <c r="L123" s="85"/>
    </row>
    <row r="124" customFormat="false" ht="16.5" hidden="false" customHeight="true" outlineLevel="0" collapsed="false">
      <c r="A124" s="33" t="n">
        <f aca="false">I37</f>
        <v>2325.27</v>
      </c>
      <c r="B124" s="33"/>
      <c r="C124" s="33" t="n">
        <f aca="false">I48</f>
        <v>855.69936</v>
      </c>
      <c r="D124" s="33" t="n">
        <f aca="false">I60</f>
        <v>592.81130961</v>
      </c>
      <c r="E124" s="33" t="n">
        <f aca="false">I67</f>
        <v>80.90776965</v>
      </c>
      <c r="F124" s="33" t="n">
        <f aca="false">I71</f>
        <v>218.15456193648</v>
      </c>
      <c r="G124" s="33" t="n">
        <f aca="false">I82</f>
        <v>820.4278</v>
      </c>
      <c r="H124" s="33" t="n">
        <f aca="false">A124+C124+D124+E124+F124+G124</f>
        <v>4893.27080119648</v>
      </c>
      <c r="I124" s="33" t="n">
        <f aca="false">H124-I122</f>
        <v>4821.58700119648</v>
      </c>
      <c r="J124" s="34"/>
      <c r="L124" s="2"/>
    </row>
    <row r="125" customFormat="false" ht="5.1" hidden="false" customHeight="true" outlineLevel="0" collapsed="false"/>
    <row r="126" customFormat="false" ht="12" hidden="false" customHeight="true" outlineLevel="0" collapsed="false">
      <c r="A126" s="69" t="s">
        <v>133</v>
      </c>
      <c r="B126" s="69"/>
      <c r="C126" s="69"/>
      <c r="D126" s="69"/>
      <c r="E126" s="69"/>
      <c r="F126" s="69"/>
      <c r="G126" s="69"/>
      <c r="H126" s="70" t="n">
        <f aca="false">H106+H116+H120</f>
        <v>0</v>
      </c>
      <c r="I126" s="71" t="n">
        <f aca="false">I106+I116+I120</f>
        <v>0</v>
      </c>
    </row>
    <row r="127" customFormat="false" ht="5.1" hidden="false" customHeight="true" outlineLevel="0" collapsed="false"/>
    <row r="128" customFormat="false" ht="11.25" hidden="false" customHeight="true" outlineLevel="0" collapsed="false">
      <c r="A128" s="28" t="s">
        <v>134</v>
      </c>
      <c r="B128" s="28"/>
      <c r="C128" s="28"/>
      <c r="D128" s="28"/>
      <c r="E128" s="28"/>
      <c r="F128" s="28"/>
      <c r="G128" s="28"/>
      <c r="H128" s="28"/>
      <c r="I128" s="28"/>
    </row>
    <row r="129" customFormat="false" ht="33.75" hidden="false" customHeight="true" outlineLevel="0" collapsed="false">
      <c r="A129" s="29" t="s">
        <v>34</v>
      </c>
      <c r="B129" s="30" t="s">
        <v>135</v>
      </c>
      <c r="C129" s="30"/>
      <c r="D129" s="30"/>
      <c r="E129" s="30"/>
      <c r="F129" s="30"/>
      <c r="G129" s="30"/>
      <c r="H129" s="29" t="s">
        <v>36</v>
      </c>
      <c r="I129" s="29" t="s">
        <v>37</v>
      </c>
    </row>
    <row r="130" customFormat="false" ht="15" hidden="false" customHeight="true" outlineLevel="0" collapsed="false">
      <c r="A130" s="25" t="n">
        <v>1</v>
      </c>
      <c r="B130" s="14" t="s">
        <v>136</v>
      </c>
      <c r="C130" s="14"/>
      <c r="D130" s="14"/>
      <c r="E130" s="14"/>
      <c r="F130" s="14"/>
      <c r="G130" s="14"/>
      <c r="H130" s="31" t="n">
        <f aca="false">I130/$I$96</f>
        <v>0.0192419825072886</v>
      </c>
      <c r="I130" s="32" t="n">
        <f aca="false">($D$140/$E$141)*G140</f>
        <v>94.1562311600489</v>
      </c>
    </row>
    <row r="131" customFormat="false" ht="15" hidden="false" customHeight="true" outlineLevel="0" collapsed="false">
      <c r="A131" s="25" t="n">
        <v>2</v>
      </c>
      <c r="B131" s="14" t="s">
        <v>137</v>
      </c>
      <c r="C131" s="14"/>
      <c r="D131" s="14"/>
      <c r="E131" s="14"/>
      <c r="F131" s="14"/>
      <c r="G131" s="14"/>
      <c r="H131" s="31" t="n">
        <f aca="false">I131/$I$96</f>
        <v>0.0886297376093295</v>
      </c>
      <c r="I131" s="32" t="n">
        <f aca="false">($D$140/$E$141)*G141</f>
        <v>433.689307161437</v>
      </c>
    </row>
    <row r="132" customFormat="false" ht="15" hidden="false" customHeight="true" outlineLevel="0" collapsed="false">
      <c r="A132" s="25" t="n">
        <v>3</v>
      </c>
      <c r="B132" s="14" t="s">
        <v>14</v>
      </c>
      <c r="C132" s="14"/>
      <c r="D132" s="14"/>
      <c r="E132" s="14"/>
      <c r="F132" s="14"/>
      <c r="G132" s="14"/>
      <c r="H132" s="31" t="n">
        <f aca="false">I132/$I$96</f>
        <v>0.0583090379008746</v>
      </c>
      <c r="I132" s="32" t="n">
        <f aca="false">($D$140/$E$141)*G142</f>
        <v>285.321912606209</v>
      </c>
    </row>
    <row r="133" customFormat="false" ht="15" hidden="false" customHeight="true" outlineLevel="0" collapsed="false">
      <c r="A133" s="25" t="n">
        <v>4</v>
      </c>
      <c r="B133" s="14" t="s">
        <v>138</v>
      </c>
      <c r="C133" s="14"/>
      <c r="D133" s="14"/>
      <c r="E133" s="14"/>
      <c r="F133" s="14"/>
      <c r="G133" s="14"/>
      <c r="H133" s="31" t="n">
        <f aca="false">I133/$I$96</f>
        <v>0</v>
      </c>
      <c r="I133" s="32" t="n">
        <f aca="false">($D$140/$E$141)*G143</f>
        <v>0</v>
      </c>
    </row>
    <row r="134" customFormat="false" ht="15" hidden="false" customHeight="true" outlineLevel="0" collapsed="false">
      <c r="A134" s="25" t="n">
        <v>5</v>
      </c>
      <c r="B134" s="14" t="s">
        <v>139</v>
      </c>
      <c r="C134" s="14"/>
      <c r="D134" s="14"/>
      <c r="E134" s="14"/>
      <c r="F134" s="14"/>
      <c r="G134" s="14"/>
      <c r="H134" s="31" t="n">
        <f aca="false">I134/$I$96</f>
        <v>0</v>
      </c>
      <c r="I134" s="32" t="n">
        <f aca="false">($D$140/$E$141)*G144</f>
        <v>0</v>
      </c>
    </row>
    <row r="135" customFormat="false" ht="15" hidden="false" customHeight="true" outlineLevel="0" collapsed="false">
      <c r="A135" s="36" t="s">
        <v>140</v>
      </c>
      <c r="B135" s="36"/>
      <c r="C135" s="36"/>
      <c r="D135" s="36"/>
      <c r="E135" s="36"/>
      <c r="F135" s="36"/>
      <c r="G135" s="36"/>
      <c r="H135" s="37" t="n">
        <f aca="false">H130+H131+H132+H133+H134</f>
        <v>0.166180758017493</v>
      </c>
      <c r="I135" s="38" t="n">
        <f aca="false">SUM(I130:I134)</f>
        <v>813.167450927695</v>
      </c>
    </row>
    <row r="136" customFormat="false" ht="11.25" hidden="false" customHeight="true" outlineLevel="0" collapsed="false">
      <c r="A136" s="43" t="s">
        <v>141</v>
      </c>
      <c r="B136" s="44" t="s">
        <v>142</v>
      </c>
      <c r="C136" s="44"/>
      <c r="D136" s="44"/>
      <c r="E136" s="44"/>
      <c r="F136" s="44"/>
      <c r="G136" s="44"/>
      <c r="H136" s="44"/>
      <c r="I136" s="44"/>
    </row>
    <row r="137" customFormat="false" ht="20.25" hidden="false" customHeight="true" outlineLevel="0" collapsed="false">
      <c r="A137" s="43" t="s">
        <v>143</v>
      </c>
      <c r="B137" s="89" t="s">
        <v>144</v>
      </c>
      <c r="C137" s="89"/>
      <c r="D137" s="89"/>
      <c r="E137" s="89"/>
      <c r="F137" s="89"/>
      <c r="G137" s="89"/>
      <c r="H137" s="89"/>
      <c r="I137" s="89"/>
    </row>
    <row r="138" customFormat="false" ht="13.5" hidden="false" customHeight="true" outlineLevel="0" collapsed="false">
      <c r="A138" s="54" t="s">
        <v>145</v>
      </c>
      <c r="B138" s="54"/>
      <c r="C138" s="54"/>
      <c r="D138" s="54"/>
      <c r="E138" s="54"/>
      <c r="F138" s="54"/>
      <c r="G138" s="54"/>
      <c r="H138" s="54"/>
      <c r="I138" s="54"/>
    </row>
    <row r="139" customFormat="false" ht="13.5" hidden="false" customHeight="true" outlineLevel="0" collapsed="false">
      <c r="A139" s="25" t="s">
        <v>146</v>
      </c>
      <c r="B139" s="25"/>
      <c r="C139" s="25" t="s">
        <v>147</v>
      </c>
      <c r="D139" s="20" t="s">
        <v>148</v>
      </c>
      <c r="E139" s="20"/>
      <c r="F139" s="25" t="s">
        <v>149</v>
      </c>
      <c r="G139" s="25" t="s">
        <v>150</v>
      </c>
      <c r="H139" s="25" t="s">
        <v>151</v>
      </c>
      <c r="I139" s="25"/>
    </row>
    <row r="140" customFormat="false" ht="13.5" hidden="false" customHeight="true" outlineLevel="0" collapsed="false">
      <c r="A140" s="32" t="n">
        <f aca="false">I96</f>
        <v>4893.27080119648</v>
      </c>
      <c r="B140" s="32"/>
      <c r="C140" s="32" t="n">
        <f aca="false">I126</f>
        <v>0</v>
      </c>
      <c r="D140" s="90" t="n">
        <f aca="false">A140+C140</f>
        <v>4893.27080119648</v>
      </c>
      <c r="E140" s="90"/>
      <c r="F140" s="25" t="s">
        <v>136</v>
      </c>
      <c r="G140" s="64" t="n">
        <v>0.0165</v>
      </c>
      <c r="H140" s="64" t="n">
        <v>0.0065</v>
      </c>
      <c r="I140" s="64"/>
      <c r="J140" s="34"/>
    </row>
    <row r="141" customFormat="false" ht="13.5" hidden="false" customHeight="true" outlineLevel="0" collapsed="false">
      <c r="A141" s="11" t="s">
        <v>152</v>
      </c>
      <c r="B141" s="11"/>
      <c r="C141" s="25" t="n">
        <v>1</v>
      </c>
      <c r="D141" s="91" t="n">
        <f aca="false">G145/1</f>
        <v>0.1425</v>
      </c>
      <c r="E141" s="92" t="n">
        <f aca="false">C141-D141</f>
        <v>0.8575</v>
      </c>
      <c r="F141" s="25" t="s">
        <v>137</v>
      </c>
      <c r="G141" s="64" t="n">
        <v>0.076</v>
      </c>
      <c r="H141" s="64" t="n">
        <v>0.03</v>
      </c>
      <c r="I141" s="64"/>
    </row>
    <row r="142" customFormat="false" ht="13.5" hidden="false" customHeight="true" outlineLevel="0" collapsed="false">
      <c r="A142" s="93" t="s">
        <v>153</v>
      </c>
      <c r="B142" s="93"/>
      <c r="C142" s="25" t="n">
        <v>1</v>
      </c>
      <c r="D142" s="91" t="n">
        <f aca="false">H145</f>
        <v>0.0865</v>
      </c>
      <c r="E142" s="94" t="n">
        <f aca="false">C142-D142</f>
        <v>0.9135</v>
      </c>
      <c r="F142" s="25" t="s">
        <v>14</v>
      </c>
      <c r="G142" s="64" t="n">
        <f aca="false">I10</f>
        <v>0.05</v>
      </c>
      <c r="H142" s="64" t="n">
        <v>0.05</v>
      </c>
      <c r="I142" s="64"/>
    </row>
    <row r="143" customFormat="false" ht="13.5" hidden="false" customHeight="true" outlineLevel="0" collapsed="false">
      <c r="A143" s="93" t="s">
        <v>154</v>
      </c>
      <c r="B143" s="93"/>
      <c r="C143" s="25" t="n">
        <v>1</v>
      </c>
      <c r="D143" s="95" t="n">
        <v>0.09</v>
      </c>
      <c r="E143" s="96" t="n">
        <f aca="false">C143-D143</f>
        <v>0.91</v>
      </c>
      <c r="F143" s="25" t="s">
        <v>155</v>
      </c>
      <c r="G143" s="64" t="n">
        <v>0</v>
      </c>
      <c r="H143" s="64" t="n">
        <v>0</v>
      </c>
      <c r="I143" s="64"/>
    </row>
    <row r="144" customFormat="false" ht="13.5" hidden="false" customHeight="true" outlineLevel="0" collapsed="false">
      <c r="A144" s="93"/>
      <c r="B144" s="93"/>
      <c r="C144" s="25"/>
      <c r="D144" s="95"/>
      <c r="E144" s="96"/>
      <c r="F144" s="25" t="str">
        <f aca="false">B134</f>
        <v>CPRB</v>
      </c>
      <c r="G144" s="64" t="n">
        <v>0</v>
      </c>
      <c r="H144" s="64" t="n">
        <v>0</v>
      </c>
      <c r="I144" s="64"/>
    </row>
    <row r="145" customFormat="false" ht="18" hidden="false" customHeight="true" outlineLevel="0" collapsed="false">
      <c r="A145" s="97" t="s">
        <v>156</v>
      </c>
      <c r="B145" s="98" t="s">
        <v>157</v>
      </c>
      <c r="C145" s="98"/>
      <c r="D145" s="98"/>
      <c r="E145" s="98"/>
      <c r="F145" s="3" t="s">
        <v>158</v>
      </c>
      <c r="G145" s="99" t="n">
        <f aca="false">SUM(G140:G144)</f>
        <v>0.1425</v>
      </c>
      <c r="H145" s="99" t="n">
        <f aca="false">SUM(H140:I144)</f>
        <v>0.0865</v>
      </c>
      <c r="I145" s="99"/>
    </row>
    <row r="146" customFormat="false" ht="5.1" hidden="false" customHeight="true" outlineLevel="0" collapsed="false">
      <c r="A146" s="100"/>
      <c r="B146" s="101"/>
      <c r="C146" s="101"/>
      <c r="D146" s="101"/>
      <c r="E146" s="101"/>
      <c r="F146" s="101"/>
      <c r="G146" s="101"/>
      <c r="H146" s="101"/>
      <c r="I146" s="101"/>
    </row>
    <row r="147" customFormat="false" ht="12" hidden="false" customHeight="true" outlineLevel="0" collapsed="false">
      <c r="A147" s="69" t="s">
        <v>159</v>
      </c>
      <c r="B147" s="69"/>
      <c r="C147" s="69"/>
      <c r="D147" s="69"/>
      <c r="E147" s="69"/>
      <c r="F147" s="69"/>
      <c r="G147" s="69"/>
      <c r="H147" s="70" t="n">
        <f aca="false">H135</f>
        <v>0.166180758017493</v>
      </c>
      <c r="I147" s="71" t="n">
        <f aca="false">I135</f>
        <v>813.167450927695</v>
      </c>
    </row>
    <row r="148" customFormat="false" ht="5.1" hidden="false" customHeight="true" outlineLevel="0" collapsed="false"/>
    <row r="149" customFormat="false" ht="11.25" hidden="false" customHeight="true" outlineLevel="0" collapsed="false">
      <c r="A149" s="102" t="s">
        <v>160</v>
      </c>
      <c r="B149" s="102"/>
      <c r="C149" s="102"/>
      <c r="D149" s="102"/>
      <c r="E149" s="102"/>
      <c r="F149" s="102"/>
      <c r="G149" s="102"/>
      <c r="H149" s="102"/>
      <c r="I149" s="102"/>
    </row>
    <row r="150" customFormat="false" ht="11.25" hidden="false" customHeight="true" outlineLevel="0" collapsed="false">
      <c r="A150" s="28" t="s">
        <v>33</v>
      </c>
      <c r="B150" s="28"/>
      <c r="C150" s="28"/>
      <c r="D150" s="28"/>
      <c r="E150" s="28"/>
      <c r="F150" s="28"/>
      <c r="G150" s="28"/>
      <c r="H150" s="28"/>
      <c r="I150" s="28"/>
    </row>
    <row r="151" customFormat="false" ht="15" hidden="false" customHeight="true" outlineLevel="0" collapsed="false">
      <c r="A151" s="25" t="n">
        <v>1</v>
      </c>
      <c r="B151" s="14" t="s">
        <v>161</v>
      </c>
      <c r="C151" s="14"/>
      <c r="D151" s="14"/>
      <c r="E151" s="14"/>
      <c r="F151" s="14"/>
      <c r="G151" s="14"/>
      <c r="H151" s="31" t="n">
        <f aca="false">I151/$G$168</f>
        <v>0.40748184721607</v>
      </c>
      <c r="I151" s="103" t="n">
        <f aca="false">I37</f>
        <v>2325.27</v>
      </c>
    </row>
    <row r="152" customFormat="false" ht="15" hidden="false" customHeight="true" outlineLevel="0" collapsed="false">
      <c r="A152" s="25" t="n">
        <v>2</v>
      </c>
      <c r="B152" s="14" t="s">
        <v>162</v>
      </c>
      <c r="C152" s="14"/>
      <c r="D152" s="14"/>
      <c r="E152" s="14"/>
      <c r="F152" s="14"/>
      <c r="G152" s="14"/>
      <c r="H152" s="31" t="n">
        <f aca="false">I152/$G$168</f>
        <v>0.306245844427732</v>
      </c>
      <c r="I152" s="103" t="n">
        <f aca="false">I48+I60+I67+I71</f>
        <v>1747.57300119648</v>
      </c>
    </row>
    <row r="153" customFormat="false" ht="15" hidden="false" customHeight="true" outlineLevel="0" collapsed="false">
      <c r="A153" s="25" t="n">
        <v>3</v>
      </c>
      <c r="B153" s="14" t="s">
        <v>163</v>
      </c>
      <c r="C153" s="14"/>
      <c r="D153" s="14"/>
      <c r="E153" s="14"/>
      <c r="F153" s="14"/>
      <c r="G153" s="14"/>
      <c r="H153" s="31" t="n">
        <f aca="false">I153/$G$168</f>
        <v>0.143772308356198</v>
      </c>
      <c r="I153" s="103" t="n">
        <f aca="false">I82</f>
        <v>820.4278</v>
      </c>
    </row>
    <row r="154" s="40" customFormat="true" ht="15" hidden="false" customHeight="true" outlineLevel="0" collapsed="false">
      <c r="A154" s="69" t="s">
        <v>164</v>
      </c>
      <c r="B154" s="69"/>
      <c r="C154" s="69"/>
      <c r="D154" s="69"/>
      <c r="E154" s="69"/>
      <c r="F154" s="69"/>
      <c r="G154" s="69"/>
      <c r="H154" s="70" t="n">
        <f aca="false">H151+H152+H153</f>
        <v>0.8575</v>
      </c>
      <c r="I154" s="71" t="n">
        <f aca="false">SUM(I151:I153)</f>
        <v>4893.27080119648</v>
      </c>
      <c r="J154" s="104"/>
    </row>
    <row r="155" customFormat="false" ht="5.1" hidden="false" customHeight="true" outlineLevel="0" collapsed="false"/>
    <row r="156" customFormat="false" ht="11.25" hidden="false" customHeight="true" outlineLevel="0" collapsed="false">
      <c r="A156" s="28" t="s">
        <v>106</v>
      </c>
      <c r="B156" s="28"/>
      <c r="C156" s="28"/>
      <c r="D156" s="28"/>
      <c r="E156" s="28"/>
      <c r="F156" s="28"/>
      <c r="G156" s="28"/>
      <c r="H156" s="28"/>
      <c r="I156" s="28"/>
    </row>
    <row r="157" customFormat="false" ht="15" hidden="false" customHeight="true" outlineLevel="0" collapsed="false">
      <c r="A157" s="25" t="n">
        <v>1</v>
      </c>
      <c r="B157" s="14" t="s">
        <v>165</v>
      </c>
      <c r="C157" s="14"/>
      <c r="D157" s="14"/>
      <c r="E157" s="14"/>
      <c r="F157" s="14"/>
      <c r="G157" s="14"/>
      <c r="H157" s="31" t="n">
        <f aca="false">I157/$G$168</f>
        <v>0</v>
      </c>
      <c r="I157" s="32" t="n">
        <f aca="false">I106</f>
        <v>0</v>
      </c>
    </row>
    <row r="158" customFormat="false" ht="15" hidden="false" customHeight="true" outlineLevel="0" collapsed="false">
      <c r="A158" s="25" t="n">
        <v>2</v>
      </c>
      <c r="B158" s="14" t="s">
        <v>166</v>
      </c>
      <c r="C158" s="14"/>
      <c r="D158" s="14"/>
      <c r="E158" s="14"/>
      <c r="F158" s="14"/>
      <c r="G158" s="14"/>
      <c r="H158" s="31" t="n">
        <f aca="false">I158/$G$168</f>
        <v>0</v>
      </c>
      <c r="I158" s="32" t="n">
        <f aca="false">I116</f>
        <v>0</v>
      </c>
    </row>
    <row r="159" customFormat="false" ht="15" hidden="false" customHeight="true" outlineLevel="0" collapsed="false">
      <c r="A159" s="25" t="n">
        <v>3</v>
      </c>
      <c r="B159" s="14" t="s">
        <v>167</v>
      </c>
      <c r="C159" s="14"/>
      <c r="D159" s="14"/>
      <c r="E159" s="14"/>
      <c r="F159" s="14"/>
      <c r="G159" s="14"/>
      <c r="H159" s="31" t="n">
        <f aca="false">I159/$G$168</f>
        <v>0</v>
      </c>
      <c r="I159" s="32" t="n">
        <f aca="false">I120</f>
        <v>0</v>
      </c>
    </row>
    <row r="160" customFormat="false" ht="15" hidden="false" customHeight="true" outlineLevel="0" collapsed="false">
      <c r="A160" s="69" t="s">
        <v>168</v>
      </c>
      <c r="B160" s="69"/>
      <c r="C160" s="69"/>
      <c r="D160" s="69"/>
      <c r="E160" s="69"/>
      <c r="F160" s="69"/>
      <c r="G160" s="69"/>
      <c r="H160" s="70" t="n">
        <f aca="false">H157+H158+H159</f>
        <v>0</v>
      </c>
      <c r="I160" s="71" t="n">
        <f aca="false">I157+I158+I159</f>
        <v>0</v>
      </c>
    </row>
    <row r="161" customFormat="false" ht="5.1" hidden="false" customHeight="true" outlineLevel="0" collapsed="false"/>
    <row r="162" customFormat="false" ht="11.25" hidden="false" customHeight="true" outlineLevel="0" collapsed="false">
      <c r="A162" s="28" t="s">
        <v>134</v>
      </c>
      <c r="B162" s="28"/>
      <c r="C162" s="28"/>
      <c r="D162" s="28"/>
      <c r="E162" s="28"/>
      <c r="F162" s="28"/>
      <c r="G162" s="28"/>
      <c r="H162" s="28"/>
      <c r="I162" s="28"/>
    </row>
    <row r="163" customFormat="false" ht="15" hidden="false" customHeight="true" outlineLevel="0" collapsed="false">
      <c r="A163" s="25" t="n">
        <v>1</v>
      </c>
      <c r="B163" s="14" t="s">
        <v>169</v>
      </c>
      <c r="C163" s="14"/>
      <c r="D163" s="14"/>
      <c r="E163" s="14"/>
      <c r="F163" s="14"/>
      <c r="G163" s="14"/>
      <c r="H163" s="31" t="n">
        <f aca="false">I163/$G$168</f>
        <v>0.1425</v>
      </c>
      <c r="I163" s="32" t="n">
        <f aca="false">I135</f>
        <v>813.167450927695</v>
      </c>
    </row>
    <row r="164" customFormat="false" ht="15" hidden="false" customHeight="true" outlineLevel="0" collapsed="false">
      <c r="A164" s="69" t="s">
        <v>170</v>
      </c>
      <c r="B164" s="69"/>
      <c r="C164" s="69"/>
      <c r="D164" s="69"/>
      <c r="E164" s="69"/>
      <c r="F164" s="69"/>
      <c r="G164" s="69"/>
      <c r="H164" s="70" t="n">
        <f aca="false">H163</f>
        <v>0.1425</v>
      </c>
      <c r="I164" s="71" t="n">
        <f aca="false">I135</f>
        <v>813.167450927695</v>
      </c>
      <c r="K164" s="105"/>
    </row>
    <row r="165" customFormat="false" ht="5.1" hidden="false" customHeight="true" outlineLevel="0" collapsed="false"/>
    <row r="166" customFormat="false" ht="11.25" hidden="false" customHeight="true" outlineLevel="0" collapsed="false">
      <c r="A166" s="106" t="s">
        <v>160</v>
      </c>
      <c r="B166" s="106"/>
      <c r="C166" s="106"/>
      <c r="D166" s="106"/>
      <c r="E166" s="106"/>
      <c r="F166" s="106"/>
      <c r="G166" s="106"/>
      <c r="H166" s="106"/>
      <c r="I166" s="106"/>
    </row>
    <row r="167" customFormat="false" ht="45" hidden="false" customHeight="true" outlineLevel="0" collapsed="false">
      <c r="A167" s="107" t="s">
        <v>171</v>
      </c>
      <c r="B167" s="107"/>
      <c r="C167" s="107"/>
      <c r="D167" s="107"/>
      <c r="E167" s="107"/>
      <c r="F167" s="107"/>
      <c r="G167" s="106" t="s">
        <v>172</v>
      </c>
      <c r="H167" s="106" t="s">
        <v>173</v>
      </c>
      <c r="I167" s="106" t="s">
        <v>174</v>
      </c>
    </row>
    <row r="168" customFormat="false" ht="11.25" hidden="false" customHeight="true" outlineLevel="0" collapsed="false">
      <c r="A168" s="108" t="str">
        <f aca="false">D5</f>
        <v>Motorista</v>
      </c>
      <c r="B168" s="108"/>
      <c r="C168" s="108"/>
      <c r="D168" s="108"/>
      <c r="E168" s="108"/>
      <c r="F168" s="108"/>
      <c r="G168" s="109" t="n">
        <f aca="false">I154+I160+I164</f>
        <v>5706.43825212418</v>
      </c>
      <c r="H168" s="106" t="n">
        <f aca="false">IF(D6="12x36",2,1)</f>
        <v>1</v>
      </c>
      <c r="I168" s="109" t="n">
        <f aca="false">G168*H168</f>
        <v>5706.43825212418</v>
      </c>
    </row>
    <row r="169" customFormat="false" ht="15" hidden="false" customHeight="false" outlineLevel="0" collapsed="false">
      <c r="A169" s="108"/>
      <c r="B169" s="108"/>
      <c r="C169" s="108"/>
      <c r="D169" s="108"/>
      <c r="E169" s="108"/>
      <c r="F169" s="108"/>
      <c r="G169" s="106"/>
      <c r="H169" s="106"/>
      <c r="I169" s="109"/>
    </row>
    <row r="170" s="40" customFormat="true" ht="12" hidden="false" customHeight="true" outlineLevel="0" collapsed="false">
      <c r="A170" s="110" t="s">
        <v>175</v>
      </c>
      <c r="B170" s="110"/>
      <c r="C170" s="110"/>
      <c r="D170" s="110"/>
      <c r="E170" s="110"/>
      <c r="F170" s="110"/>
      <c r="G170" s="110"/>
      <c r="H170" s="110"/>
      <c r="I170" s="111" t="n">
        <f aca="false">I168+I169</f>
        <v>5706.43825212418</v>
      </c>
      <c r="J170" s="104"/>
    </row>
  </sheetData>
  <mergeCells count="165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B81:G81"/>
    <mergeCell ref="A82:G82"/>
    <mergeCell ref="A84:I84"/>
    <mergeCell ref="A85:B85"/>
    <mergeCell ref="A86:B86"/>
    <mergeCell ref="A88:I88"/>
    <mergeCell ref="A89:B89"/>
    <mergeCell ref="A90:B90"/>
    <mergeCell ref="A92:I92"/>
    <mergeCell ref="A93:B93"/>
    <mergeCell ref="A94:B94"/>
    <mergeCell ref="A96:G96"/>
    <mergeCell ref="A98:I98"/>
    <mergeCell ref="B99:G99"/>
    <mergeCell ref="B100:G100"/>
    <mergeCell ref="B101:G101"/>
    <mergeCell ref="B102:G102"/>
    <mergeCell ref="B103:G103"/>
    <mergeCell ref="B104:G104"/>
    <mergeCell ref="B105:G105"/>
    <mergeCell ref="A106:G106"/>
    <mergeCell ref="B107:I107"/>
    <mergeCell ref="A109:E109"/>
    <mergeCell ref="A110:B110"/>
    <mergeCell ref="A111:B111"/>
    <mergeCell ref="B112:I112"/>
    <mergeCell ref="B113:G113"/>
    <mergeCell ref="B114:G114"/>
    <mergeCell ref="B115:G115"/>
    <mergeCell ref="A116:G116"/>
    <mergeCell ref="B118:G118"/>
    <mergeCell ref="B119:G119"/>
    <mergeCell ref="A120:G120"/>
    <mergeCell ref="A122:E122"/>
    <mergeCell ref="A123:B123"/>
    <mergeCell ref="A124:B124"/>
    <mergeCell ref="A126:G126"/>
    <mergeCell ref="A128:I128"/>
    <mergeCell ref="B129:G129"/>
    <mergeCell ref="B130:G130"/>
    <mergeCell ref="B131:G131"/>
    <mergeCell ref="B132:G132"/>
    <mergeCell ref="B133:G133"/>
    <mergeCell ref="B134:G134"/>
    <mergeCell ref="A135:G135"/>
    <mergeCell ref="B136:I136"/>
    <mergeCell ref="B137:I137"/>
    <mergeCell ref="A138:I138"/>
    <mergeCell ref="A139:B139"/>
    <mergeCell ref="D139:E139"/>
    <mergeCell ref="H139:I139"/>
    <mergeCell ref="A140:B140"/>
    <mergeCell ref="D140:E140"/>
    <mergeCell ref="H140:I140"/>
    <mergeCell ref="A141:B141"/>
    <mergeCell ref="H141:I141"/>
    <mergeCell ref="A142:B142"/>
    <mergeCell ref="H142:I142"/>
    <mergeCell ref="A143:B143"/>
    <mergeCell ref="H143:I143"/>
    <mergeCell ref="H144:I144"/>
    <mergeCell ref="B145:E145"/>
    <mergeCell ref="H145:I145"/>
    <mergeCell ref="B146:I146"/>
    <mergeCell ref="A147:G147"/>
    <mergeCell ref="A149:I149"/>
    <mergeCell ref="A150:I150"/>
    <mergeCell ref="B151:G151"/>
    <mergeCell ref="B152:G152"/>
    <mergeCell ref="B153:G153"/>
    <mergeCell ref="A154:G154"/>
    <mergeCell ref="A156:I156"/>
    <mergeCell ref="B157:G157"/>
    <mergeCell ref="B158:G158"/>
    <mergeCell ref="B159:G159"/>
    <mergeCell ref="A160:G160"/>
    <mergeCell ref="A162:I162"/>
    <mergeCell ref="B163:G163"/>
    <mergeCell ref="A164:G164"/>
    <mergeCell ref="A166:I166"/>
    <mergeCell ref="A167:F167"/>
    <mergeCell ref="A168:F168"/>
    <mergeCell ref="A169:F169"/>
    <mergeCell ref="A170:H170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1" man="true" max="16383" min="0"/>
  </rowBreaks>
  <colBreaks count="1" manualBreakCount="1">
    <brk id="9" man="true" max="65535" min="0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24" colorId="64" zoomScale="110" zoomScaleNormal="110" zoomScalePageLayoutView="100" workbookViewId="0">
      <selection pane="topLeft" activeCell="I134" activeCellId="0" sqref="I134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33" hidden="false" customHeight="true" outlineLevel="0" collapsed="false">
      <c r="A5" s="10" t="s">
        <v>5</v>
      </c>
      <c r="B5" s="10"/>
      <c r="C5" s="10"/>
      <c r="D5" s="11" t="s">
        <v>176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6" t="n">
        <v>2621.76</v>
      </c>
    </row>
    <row r="10" customFormat="false" ht="15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21" t="n">
        <v>0.02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22" t="n">
        <v>4.8</v>
      </c>
    </row>
    <row r="12" customFormat="false" ht="12.8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9" t="n">
        <v>22</v>
      </c>
    </row>
    <row r="13" customFormat="false" ht="15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16" t="n">
        <v>0.06</v>
      </c>
    </row>
    <row r="14" customFormat="false" ht="11.25" hidden="false" customHeight="true" outlineLevel="0" collapsed="false">
      <c r="A14" s="20" t="s">
        <v>177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6" t="n">
        <v>31.5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9" t="n">
        <v>22</v>
      </c>
    </row>
    <row r="16" customFormat="false" ht="1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6" t="n">
        <v>0.2</v>
      </c>
    </row>
    <row r="17" customFormat="false" ht="11.25" hidden="false" customHeight="true" outlineLevel="0" collapsed="false">
      <c r="A17" s="20" t="s">
        <v>178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2" t="n">
        <v>0</v>
      </c>
    </row>
    <row r="18" customFormat="false" ht="15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19" t="n">
        <v>0</v>
      </c>
    </row>
    <row r="19" customFormat="false" ht="1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16" t="n">
        <v>0</v>
      </c>
    </row>
    <row r="20" customFormat="false" ht="36" hidden="false" customHeight="true" outlineLevel="0" collapsed="false">
      <c r="A20" s="23" t="s">
        <v>179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24" t="s">
        <v>9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s">
        <v>9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1</v>
      </c>
      <c r="I28" s="32" t="n">
        <f aca="false">IF(D6="12x36",I9,I9/H9*I5)</f>
        <v>2621.76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</v>
      </c>
      <c r="I34" s="32" t="n">
        <f aca="false">IF(I21="Não aplicável",0,I28*I21)</f>
        <v>0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2621.76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'Motorista 44h'!H40</f>
        <v>0.2</v>
      </c>
      <c r="I40" s="32" t="n">
        <f aca="false">$I$37*H40</f>
        <v>524.352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39.3264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26.2176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5.24352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65.544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209.7408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'Motorista 44h'!H46</f>
        <v>0.03</v>
      </c>
      <c r="I46" s="32" t="n">
        <f aca="false">$I$37*H46</f>
        <v>78.6528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15.73056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964.80768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312.81267264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53.69102304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31.78359648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29.98244736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0.45618624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1.15881792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0.4850256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238.0295904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668.39935968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61.94432352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4.50156192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24.77825376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91.2241392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245.97096436224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245.97096436224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1970.40214324224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0.211461003295496</v>
      </c>
      <c r="I76" s="32" t="n">
        <f aca="false">I93</f>
        <v>554.4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0.0205565726839985</v>
      </c>
      <c r="I78" s="32" t="n">
        <f aca="false">I85</f>
        <v>53.8944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f aca="false">IF(I20="Não aplicável",0,I20)</f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0.232017575979495</v>
      </c>
      <c r="I81" s="38" t="n">
        <f aca="false">SUM(I76:I80)</f>
        <v>608.2944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2621.76</v>
      </c>
      <c r="G85" s="57" t="n">
        <f aca="false">I13</f>
        <v>0.06</v>
      </c>
      <c r="H85" s="56" t="n">
        <f aca="false">F85*G85</f>
        <v>157.3056</v>
      </c>
      <c r="I85" s="32" t="n">
        <f aca="false">IF((E85-H85)&gt;0,E85-H85,0)</f>
        <v>53.8944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31.5</v>
      </c>
      <c r="B93" s="56"/>
      <c r="C93" s="63" t="n">
        <f aca="false">I15</f>
        <v>22</v>
      </c>
      <c r="D93" s="25" t="n">
        <v>1</v>
      </c>
      <c r="E93" s="56" t="n">
        <f aca="false">A93*C93*D93</f>
        <v>693</v>
      </c>
      <c r="F93" s="56" t="n">
        <f aca="false">E93</f>
        <v>693</v>
      </c>
      <c r="G93" s="64" t="n">
        <f aca="false">I16</f>
        <v>0.2</v>
      </c>
      <c r="H93" s="56" t="n">
        <f aca="false">F93*G93</f>
        <v>138.6</v>
      </c>
      <c r="I93" s="32" t="n">
        <f aca="false">E93-H93</f>
        <v>554.4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1.98357459997949</v>
      </c>
      <c r="I95" s="71" t="n">
        <f aca="false">I37+I73+I81</f>
        <v>5200.45654324224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f aca="false">'Motorista 44h'!I101</f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'Motorista 44h'!I103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514.656214324224</v>
      </c>
      <c r="H108" s="82" t="s">
        <v>117</v>
      </c>
      <c r="I108" s="83" t="n">
        <f aca="false">I78</f>
        <v>53.8944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2621.76</v>
      </c>
      <c r="B110" s="33"/>
      <c r="C110" s="33" t="n">
        <f aca="false">I48</f>
        <v>964.80768</v>
      </c>
      <c r="D110" s="33" t="n">
        <f aca="false">I60</f>
        <v>668.39935968</v>
      </c>
      <c r="E110" s="33" t="n">
        <f aca="false">I67</f>
        <v>91.2241392</v>
      </c>
      <c r="F110" s="33" t="n">
        <f aca="false">I71</f>
        <v>245.97096436224</v>
      </c>
      <c r="G110" s="33" t="n">
        <f aca="false">I81</f>
        <v>608.2944</v>
      </c>
      <c r="H110" s="33" t="n">
        <f aca="false">A110+C110+D110+E110+F110+G110</f>
        <v>5200.45654324224</v>
      </c>
      <c r="I110" s="33" t="n">
        <f aca="false">H110-I108</f>
        <v>5146.56214324224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'Motorista 44h'!I114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'Motorista 44h'!I119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926.381185783603</v>
      </c>
      <c r="H121" s="82" t="s">
        <v>117</v>
      </c>
      <c r="I121" s="83" t="n">
        <f aca="false">I78</f>
        <v>53.8944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2621.76</v>
      </c>
      <c r="B123" s="33"/>
      <c r="C123" s="33" t="n">
        <f aca="false">I48</f>
        <v>964.80768</v>
      </c>
      <c r="D123" s="33" t="n">
        <f aca="false">I60</f>
        <v>668.39935968</v>
      </c>
      <c r="E123" s="33" t="n">
        <f aca="false">I67</f>
        <v>91.2241392</v>
      </c>
      <c r="F123" s="33" t="n">
        <f aca="false">I71</f>
        <v>245.97096436224</v>
      </c>
      <c r="G123" s="33" t="n">
        <f aca="false">I81</f>
        <v>608.2944</v>
      </c>
      <c r="H123" s="33" t="n">
        <f aca="false">A123+C123+D123+E123+F123+G123</f>
        <v>5200.45654324224</v>
      </c>
      <c r="I123" s="33" t="n">
        <f aca="false">H123-I121</f>
        <v>5146.56214324224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0.0185915492957747</v>
      </c>
      <c r="I129" s="32" t="n">
        <f aca="false">($D$139/$E$140)*G139</f>
        <v>96.684544184222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0.0856338028169014</v>
      </c>
      <c r="I130" s="32" t="n">
        <f aca="false">($D$139/$E$140)*G140</f>
        <v>445.334870181871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0.0225352112676056</v>
      </c>
      <c r="I131" s="32" t="n">
        <f aca="false">($D$139/$E$140)*G141</f>
        <v>117.193386889966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0.126760563380282</v>
      </c>
      <c r="I134" s="38" t="n">
        <f aca="false">SUM(I129:I133)</f>
        <v>659.212801256059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5200.45654324224</v>
      </c>
      <c r="B139" s="32"/>
      <c r="C139" s="32" t="n">
        <f aca="false">I125</f>
        <v>0</v>
      </c>
      <c r="D139" s="90" t="n">
        <f aca="false">A139+C139</f>
        <v>5200.45654324224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0.1125</v>
      </c>
      <c r="E140" s="92" t="n">
        <f aca="false">C140-D140</f>
        <v>0.8875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0.0565</v>
      </c>
      <c r="E141" s="94" t="n">
        <f aca="false">C141-D141</f>
        <v>0.9435</v>
      </c>
      <c r="F141" s="25" t="s">
        <v>14</v>
      </c>
      <c r="G141" s="64" t="n">
        <f aca="false">I10</f>
        <v>0.02</v>
      </c>
      <c r="H141" s="64" t="n">
        <f aca="false">I10</f>
        <v>0.02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0.1125</v>
      </c>
      <c r="H144" s="99" t="n">
        <f aca="false">SUM(H139:I143)</f>
        <v>0.0565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0.126760563380282</v>
      </c>
      <c r="I146" s="71" t="n">
        <f aca="false">I134</f>
        <v>659.212801256059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0.447424563719043</v>
      </c>
      <c r="I150" s="103" t="n">
        <f aca="false">I37</f>
        <v>2621.76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0.336265073573182</v>
      </c>
      <c r="I151" s="103" t="n">
        <f aca="false">I48+I60+I67+I71</f>
        <v>1970.40214324224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0.103810362707775</v>
      </c>
      <c r="I152" s="103" t="n">
        <f aca="false">I81</f>
        <v>608.2944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0.8875</v>
      </c>
      <c r="I153" s="71" t="n">
        <f aca="false">SUM(I150:I152)</f>
        <v>5200.45654324224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0.1125</v>
      </c>
      <c r="I162" s="32" t="n">
        <f aca="false">I134</f>
        <v>659.212801256059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0.1125</v>
      </c>
      <c r="I163" s="71" t="n">
        <f aca="false">I134</f>
        <v>659.212801256059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Programador</v>
      </c>
      <c r="B167" s="108"/>
      <c r="C167" s="108"/>
      <c r="D167" s="108"/>
      <c r="E167" s="108"/>
      <c r="F167" s="108"/>
      <c r="G167" s="109" t="n">
        <f aca="false">I153+I159+I163</f>
        <v>5859.6693444983</v>
      </c>
      <c r="H167" s="106" t="n">
        <f aca="false">IF(D6="12x36",2,1)</f>
        <v>1</v>
      </c>
      <c r="I167" s="109" t="n">
        <f aca="false">G167*H167</f>
        <v>5859.6693444983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5859.6693444983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51" colorId="64" zoomScale="110" zoomScaleNormal="110" zoomScalePageLayoutView="100" workbookViewId="0">
      <selection pane="topLeft" activeCell="I134" activeCellId="0" sqref="I134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33" hidden="false" customHeight="true" outlineLevel="0" collapsed="false">
      <c r="A5" s="10" t="s">
        <v>5</v>
      </c>
      <c r="B5" s="10"/>
      <c r="C5" s="10"/>
      <c r="D5" s="11" t="s">
        <v>180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9" t="n">
        <v>4533.66</v>
      </c>
    </row>
    <row r="10" customFormat="false" ht="15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21" t="n">
        <v>0.02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22" t="n">
        <v>4.8</v>
      </c>
    </row>
    <row r="12" customFormat="false" ht="15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9" t="n">
        <v>22</v>
      </c>
    </row>
    <row r="13" customFormat="false" ht="15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16" t="n">
        <v>0.06</v>
      </c>
    </row>
    <row r="14" customFormat="false" ht="11.25" hidden="false" customHeight="true" outlineLevel="0" collapsed="false">
      <c r="A14" s="20" t="s">
        <v>177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9" t="n">
        <v>31.5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9" t="n">
        <v>22</v>
      </c>
    </row>
    <row r="16" customFormat="false" ht="1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6" t="n">
        <v>0.2</v>
      </c>
    </row>
    <row r="17" customFormat="false" ht="11.25" hidden="false" customHeight="true" outlineLevel="0" collapsed="false">
      <c r="A17" s="20" t="s">
        <v>178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2" t="n">
        <v>0</v>
      </c>
    </row>
    <row r="18" customFormat="false" ht="15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19" t="n">
        <v>0</v>
      </c>
    </row>
    <row r="19" customFormat="false" ht="1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16" t="n">
        <v>0</v>
      </c>
    </row>
    <row r="20" customFormat="false" ht="36" hidden="false" customHeight="true" outlineLevel="0" collapsed="false">
      <c r="A20" s="23" t="s">
        <v>179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24" t="s">
        <v>9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s">
        <v>9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1</v>
      </c>
      <c r="I28" s="32" t="n">
        <f aca="false">IF(D6="12x36",I9,I9/H9*I5)</f>
        <v>4533.66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</v>
      </c>
      <c r="I34" s="32" t="n">
        <f aca="false">IF(I21="Não aplicável",0,I28*I21)</f>
        <v>0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4533.66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'Programador 44h'!H40</f>
        <v>0.2</v>
      </c>
      <c r="I40" s="32" t="n">
        <f aca="false">$I$37*H40</f>
        <v>906.732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68.0049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45.3366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9.06732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113.3415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362.6928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'Programador 44h'!H46</f>
        <v>0.03</v>
      </c>
      <c r="I46" s="32" t="n">
        <f aca="false">$I$37*H46</f>
        <v>136.0098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27.20196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1668.38688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540.92910924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92.84482314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54.96156018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51.84693576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0.78885684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2.00387772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0.8387271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411.6109914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1155.82488138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107.11678482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7.78429422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42.84762066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157.7486997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425.34355634784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425.34355634784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3407.30401742784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0.12228530591178</v>
      </c>
      <c r="I76" s="32" t="n">
        <f aca="false">I93</f>
        <v>554.4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</v>
      </c>
      <c r="I78" s="32" t="n">
        <f aca="false">I85</f>
        <v>0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f aca="false">IF(I20="Não aplicável",0,I20)</f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0.12228530591178</v>
      </c>
      <c r="I81" s="38" t="n">
        <f aca="false">SUM(I76:I80)</f>
        <v>554.4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4533.66</v>
      </c>
      <c r="G85" s="57" t="n">
        <f aca="false">I13</f>
        <v>0.06</v>
      </c>
      <c r="H85" s="56" t="n">
        <f aca="false">F85*G85</f>
        <v>272.0196</v>
      </c>
      <c r="I85" s="32" t="n">
        <f aca="false">IF((E85-H85)&gt;0,E85-H85,0)</f>
        <v>0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31.5</v>
      </c>
      <c r="B93" s="56"/>
      <c r="C93" s="63" t="n">
        <f aca="false">I15</f>
        <v>22</v>
      </c>
      <c r="D93" s="25" t="n">
        <v>1</v>
      </c>
      <c r="E93" s="56" t="n">
        <f aca="false">A93*C93*D93</f>
        <v>693</v>
      </c>
      <c r="F93" s="56" t="n">
        <f aca="false">E93</f>
        <v>693</v>
      </c>
      <c r="G93" s="64" t="n">
        <f aca="false">I16</f>
        <v>0.2</v>
      </c>
      <c r="H93" s="56" t="n">
        <f aca="false">F93*G93</f>
        <v>138.6</v>
      </c>
      <c r="I93" s="32" t="n">
        <f aca="false">E93-H93</f>
        <v>554.4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1.87384232991178</v>
      </c>
      <c r="I95" s="71" t="n">
        <f aca="false">I37+I73+I81</f>
        <v>8495.36401742784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f aca="false">'Programador 44h'!I100</f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'Programador 44h'!I102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849.536401742784</v>
      </c>
      <c r="H108" s="82" t="s">
        <v>117</v>
      </c>
      <c r="I108" s="83" t="n">
        <f aca="false">I78</f>
        <v>0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4533.66</v>
      </c>
      <c r="B110" s="33"/>
      <c r="C110" s="33" t="n">
        <f aca="false">I48</f>
        <v>1668.38688</v>
      </c>
      <c r="D110" s="33" t="n">
        <f aca="false">I60</f>
        <v>1155.82488138</v>
      </c>
      <c r="E110" s="33" t="n">
        <f aca="false">I67</f>
        <v>157.7486997</v>
      </c>
      <c r="F110" s="33" t="n">
        <f aca="false">I71</f>
        <v>425.34355634784</v>
      </c>
      <c r="G110" s="33" t="n">
        <f aca="false">I81</f>
        <v>554.4</v>
      </c>
      <c r="H110" s="33" t="n">
        <f aca="false">A110+C110+D110+E110+F110+G110</f>
        <v>8495.36401742784</v>
      </c>
      <c r="I110" s="33" t="n">
        <f aca="false">H110-I108</f>
        <v>8495.36401742784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'Programador 44h'!I113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'Programador 44h'!I118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1529.16552313701</v>
      </c>
      <c r="H121" s="82" t="s">
        <v>117</v>
      </c>
      <c r="I121" s="83" t="n">
        <f aca="false">I78</f>
        <v>0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4533.66</v>
      </c>
      <c r="B123" s="33"/>
      <c r="C123" s="33" t="n">
        <f aca="false">I48</f>
        <v>1668.38688</v>
      </c>
      <c r="D123" s="33" t="n">
        <f aca="false">I60</f>
        <v>1155.82488138</v>
      </c>
      <c r="E123" s="33" t="n">
        <f aca="false">I67</f>
        <v>157.7486997</v>
      </c>
      <c r="F123" s="33" t="n">
        <f aca="false">I71</f>
        <v>425.34355634784</v>
      </c>
      <c r="G123" s="33" t="n">
        <f aca="false">I81</f>
        <v>554.4</v>
      </c>
      <c r="H123" s="33" t="n">
        <f aca="false">A123+C123+D123+E123+F123+G123</f>
        <v>8495.36401742784</v>
      </c>
      <c r="I123" s="33" t="n">
        <f aca="false">H123-I121</f>
        <v>8495.36401742784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0.0185915492957747</v>
      </c>
      <c r="I129" s="32" t="n">
        <f aca="false">($D$139/$E$140)*G139</f>
        <v>157.94197891556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0.0856338028169014</v>
      </c>
      <c r="I130" s="32" t="n">
        <f aca="false">($D$139/$E$140)*G140</f>
        <v>727.490327126215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0.0225352112676056</v>
      </c>
      <c r="I131" s="32" t="n">
        <f aca="false">($D$139/$E$140)*G141</f>
        <v>191.444822927951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0.126760563380282</v>
      </c>
      <c r="I134" s="38" t="n">
        <f aca="false">SUM(I129:I133)</f>
        <v>1076.87712896973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8495.36401742784</v>
      </c>
      <c r="B139" s="32"/>
      <c r="C139" s="32" t="n">
        <f aca="false">I125</f>
        <v>0</v>
      </c>
      <c r="D139" s="90" t="n">
        <f aca="false">A139+C139</f>
        <v>8495.36401742784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0.1125</v>
      </c>
      <c r="E140" s="92" t="n">
        <f aca="false">C140-D140</f>
        <v>0.8875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0.0565</v>
      </c>
      <c r="E141" s="94" t="n">
        <f aca="false">C141-D141</f>
        <v>0.9435</v>
      </c>
      <c r="F141" s="25" t="s">
        <v>14</v>
      </c>
      <c r="G141" s="64" t="n">
        <f aca="false">I10</f>
        <v>0.02</v>
      </c>
      <c r="H141" s="64" t="n">
        <f aca="false">I10</f>
        <v>0.02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0.1125</v>
      </c>
      <c r="H144" s="99" t="n">
        <f aca="false">SUM(H139:I143)</f>
        <v>0.0565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0.126760563380282</v>
      </c>
      <c r="I146" s="71" t="n">
        <f aca="false">I134</f>
        <v>1076.87712896973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0.473625761267643</v>
      </c>
      <c r="I150" s="103" t="n">
        <f aca="false">I37</f>
        <v>4533.66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0.355956767628044</v>
      </c>
      <c r="I151" s="103" t="n">
        <f aca="false">I48+I60+I67+I71</f>
        <v>3407.30401742784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0.0579174711043133</v>
      </c>
      <c r="I152" s="103" t="n">
        <f aca="false">I81</f>
        <v>554.4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0.8875</v>
      </c>
      <c r="I153" s="71" t="n">
        <f aca="false">SUM(I150:I152)</f>
        <v>8495.36401742784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0.1125</v>
      </c>
      <c r="I162" s="32" t="n">
        <f aca="false">I134</f>
        <v>1076.87712896973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0.1125</v>
      </c>
      <c r="I163" s="71" t="n">
        <f aca="false">I134</f>
        <v>1076.87712896973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Analista de Banco de Dados e Analista de Desenvolvimento de Sistema</v>
      </c>
      <c r="B167" s="108"/>
      <c r="C167" s="108"/>
      <c r="D167" s="108"/>
      <c r="E167" s="108"/>
      <c r="F167" s="108"/>
      <c r="G167" s="109" t="n">
        <f aca="false">I153+I159+I163</f>
        <v>9572.24114639757</v>
      </c>
      <c r="H167" s="106" t="n">
        <f aca="false">IF(D6="12x36",2,1)</f>
        <v>1</v>
      </c>
      <c r="I167" s="109" t="n">
        <f aca="false">G167*H167</f>
        <v>9572.24114639757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9572.24114639757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36" colorId="64" zoomScale="110" zoomScaleNormal="110" zoomScalePageLayoutView="100" workbookViewId="0">
      <selection pane="topLeft" activeCell="I134" activeCellId="0" sqref="I134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33" hidden="false" customHeight="true" outlineLevel="0" collapsed="false">
      <c r="A5" s="10" t="s">
        <v>5</v>
      </c>
      <c r="B5" s="10"/>
      <c r="C5" s="10"/>
      <c r="D5" s="11" t="s">
        <v>181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9" t="n">
        <v>2248.03</v>
      </c>
    </row>
    <row r="10" customFormat="false" ht="15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19" t="n">
        <v>2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19" t="n">
        <v>4.8</v>
      </c>
    </row>
    <row r="12" customFormat="false" ht="12.8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9" t="n">
        <v>22</v>
      </c>
    </row>
    <row r="13" customFormat="false" ht="12.8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19" t="n">
        <v>0.06</v>
      </c>
    </row>
    <row r="14" customFormat="false" ht="11.25" hidden="false" customHeight="true" outlineLevel="0" collapsed="false">
      <c r="A14" s="20" t="s">
        <v>177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9" t="n">
        <v>31.5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9" t="n">
        <v>22</v>
      </c>
    </row>
    <row r="16" customFormat="false" ht="1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6" t="n">
        <v>0.2</v>
      </c>
    </row>
    <row r="17" customFormat="false" ht="11.25" hidden="false" customHeight="true" outlineLevel="0" collapsed="false">
      <c r="A17" s="20" t="s">
        <v>178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2" t="n">
        <v>0</v>
      </c>
    </row>
    <row r="18" customFormat="false" ht="15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19" t="n">
        <v>0</v>
      </c>
    </row>
    <row r="19" customFormat="false" ht="1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16" t="n">
        <v>0</v>
      </c>
    </row>
    <row r="20" customFormat="false" ht="36" hidden="false" customHeight="true" outlineLevel="0" collapsed="false">
      <c r="A20" s="23" t="s">
        <v>179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24" t="s">
        <v>9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s">
        <v>9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1</v>
      </c>
      <c r="I28" s="32" t="n">
        <f aca="false">IF(D6="12x36",I9,I9/H9*I5)</f>
        <v>2248.03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</v>
      </c>
      <c r="I34" s="32" t="n">
        <f aca="false">IF(I21="Não aplicável",0,I28*I21)</f>
        <v>0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2248.03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'An. Banco Dados e de Sist. 44h'!H40</f>
        <v>0.2</v>
      </c>
      <c r="I40" s="32" t="n">
        <f aca="false">$I$37*H40</f>
        <v>449.606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33.72045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22.4803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4.49606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56.20075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179.8424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'An. Banco Dados e de Sist. 44h'!H46</f>
        <v>0.03</v>
      </c>
      <c r="I46" s="32" t="n">
        <f aca="false">$I$37*H46</f>
        <v>67.4409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13.48818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827.27504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268.22145142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46.03740637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27.25286769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25.70847108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0.39115722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0.99362926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0.41588555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204.0986437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573.11951229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53.11420481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3.85986751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21.24613153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78.22020385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210.90798052272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210.90798052272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1689.52273666272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0.246615925944049</v>
      </c>
      <c r="I76" s="32" t="n">
        <f aca="false">I93</f>
        <v>554.4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0.0339489241691614</v>
      </c>
      <c r="I78" s="32" t="n">
        <f aca="false">I85</f>
        <v>76.3182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f aca="false">IF(I20="Não aplicável",0,I20)</f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0.28056485011321</v>
      </c>
      <c r="I81" s="38" t="n">
        <f aca="false">SUM(I76:I80)</f>
        <v>630.7182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2248.03</v>
      </c>
      <c r="G85" s="57" t="n">
        <f aca="false">I13</f>
        <v>0.06</v>
      </c>
      <c r="H85" s="56" t="n">
        <f aca="false">F85*G85</f>
        <v>134.8818</v>
      </c>
      <c r="I85" s="32" t="n">
        <f aca="false">IF((E85-H85)&gt;0,E85-H85,0)</f>
        <v>76.3182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31.5</v>
      </c>
      <c r="B93" s="56"/>
      <c r="C93" s="63" t="n">
        <f aca="false">I15</f>
        <v>22</v>
      </c>
      <c r="D93" s="25" t="n">
        <v>1</v>
      </c>
      <c r="E93" s="56" t="n">
        <f aca="false">A93*C93*D93</f>
        <v>693</v>
      </c>
      <c r="F93" s="56" t="n">
        <f aca="false">E93</f>
        <v>693</v>
      </c>
      <c r="G93" s="64" t="n">
        <f aca="false">I16</f>
        <v>0.2</v>
      </c>
      <c r="H93" s="56" t="n">
        <f aca="false">F93*G93</f>
        <v>138.6</v>
      </c>
      <c r="I93" s="32" t="n">
        <f aca="false">E93-H93</f>
        <v>554.4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2.03212187411321</v>
      </c>
      <c r="I95" s="71" t="n">
        <f aca="false">I37+I73+I81</f>
        <v>4568.27093666272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f aca="false">'An. Banco Dados e de Sist. 44h'!I100</f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'An. Banco Dados e de Sist. 44h'!I102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449.195273666272</v>
      </c>
      <c r="H108" s="82" t="s">
        <v>117</v>
      </c>
      <c r="I108" s="83" t="n">
        <f aca="false">I78</f>
        <v>76.3182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2248.03</v>
      </c>
      <c r="B110" s="33"/>
      <c r="C110" s="33" t="n">
        <f aca="false">I48</f>
        <v>827.27504</v>
      </c>
      <c r="D110" s="33" t="n">
        <f aca="false">I60</f>
        <v>573.11951229</v>
      </c>
      <c r="E110" s="33" t="n">
        <f aca="false">I67</f>
        <v>78.22020385</v>
      </c>
      <c r="F110" s="33" t="n">
        <f aca="false">I71</f>
        <v>210.90798052272</v>
      </c>
      <c r="G110" s="33" t="n">
        <f aca="false">I81</f>
        <v>630.7182</v>
      </c>
      <c r="H110" s="33" t="n">
        <f aca="false">A110+C110+D110+E110+F110+G110</f>
        <v>4568.27093666272</v>
      </c>
      <c r="I110" s="33" t="n">
        <f aca="false">H110-I108</f>
        <v>4491.95273666272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'An. Banco Dados e de Sist. 44h'!I113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'An. Banco Dados e de Sist. 44h'!I118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808.55149259929</v>
      </c>
      <c r="H121" s="82" t="s">
        <v>117</v>
      </c>
      <c r="I121" s="83" t="n">
        <f aca="false">I78</f>
        <v>76.3182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2248.03</v>
      </c>
      <c r="B123" s="33"/>
      <c r="C123" s="33" t="n">
        <f aca="false">I48</f>
        <v>827.27504</v>
      </c>
      <c r="D123" s="33" t="n">
        <f aca="false">I60</f>
        <v>573.11951229</v>
      </c>
      <c r="E123" s="33" t="n">
        <f aca="false">I67</f>
        <v>78.22020385</v>
      </c>
      <c r="F123" s="33" t="n">
        <f aca="false">I71</f>
        <v>210.90798052272</v>
      </c>
      <c r="G123" s="33" t="n">
        <f aca="false">I81</f>
        <v>630.7182</v>
      </c>
      <c r="H123" s="33" t="n">
        <f aca="false">A123+C123+D123+E123+F123+G123</f>
        <v>4568.27093666272</v>
      </c>
      <c r="I123" s="33" t="n">
        <f aca="false">H123-I121</f>
        <v>4491.95273666272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0.0185915492957746</v>
      </c>
      <c r="I129" s="32" t="n">
        <f aca="false">($D$139/$E$140)*G139</f>
        <v>84.9312343154196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0.0856338028169014</v>
      </c>
      <c r="I130" s="32" t="n">
        <f aca="false">($D$139/$E$140)*G140</f>
        <v>391.198412604357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0.0225352112676056</v>
      </c>
      <c r="I131" s="32" t="n">
        <f aca="false">($D$139/$E$140)*G141</f>
        <v>102.946950685357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0.126760563380282</v>
      </c>
      <c r="I134" s="38" t="n">
        <f aca="false">SUM(I129:I133)</f>
        <v>579.076597605134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4568.27093666272</v>
      </c>
      <c r="B139" s="32"/>
      <c r="C139" s="32" t="n">
        <f aca="false">I125</f>
        <v>0</v>
      </c>
      <c r="D139" s="90" t="n">
        <f aca="false">A139+C139</f>
        <v>4568.27093666272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0.1125</v>
      </c>
      <c r="E140" s="92" t="n">
        <f aca="false">C140-D140</f>
        <v>0.8875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0.0565</v>
      </c>
      <c r="E141" s="94" t="n">
        <f aca="false">C141-D141</f>
        <v>0.9435</v>
      </c>
      <c r="F141" s="25" t="s">
        <v>14</v>
      </c>
      <c r="G141" s="64" t="n">
        <v>0.02</v>
      </c>
      <c r="H141" s="64" t="n">
        <v>0.02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0.1125</v>
      </c>
      <c r="H144" s="99" t="n">
        <f aca="false">SUM(H139:I143)</f>
        <v>0.0565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0.126760563380282</v>
      </c>
      <c r="I146" s="71" t="n">
        <f aca="false">I134</f>
        <v>579.076597605134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0.436735616749016</v>
      </c>
      <c r="I150" s="103" t="n">
        <f aca="false">I37</f>
        <v>2248.03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0.328231720398695</v>
      </c>
      <c r="I151" s="103" t="n">
        <f aca="false">I48+I60+I67+I71</f>
        <v>1689.52273666272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0.122532662852288</v>
      </c>
      <c r="I152" s="103" t="n">
        <f aca="false">I81</f>
        <v>630.7182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0.8875</v>
      </c>
      <c r="I153" s="71" t="n">
        <f aca="false">SUM(I150:I152)</f>
        <v>4568.27093666272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0.1125</v>
      </c>
      <c r="I162" s="32" t="n">
        <f aca="false">I134</f>
        <v>579.076597605134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0.1125</v>
      </c>
      <c r="I163" s="71" t="n">
        <f aca="false">I134</f>
        <v>579.076597605134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Técnico em Manutenção de Software e Hardware e Técnico em Rede de Computadores</v>
      </c>
      <c r="B167" s="108"/>
      <c r="C167" s="108"/>
      <c r="D167" s="108"/>
      <c r="E167" s="108"/>
      <c r="F167" s="108"/>
      <c r="G167" s="109" t="n">
        <f aca="false">I153+I159+I163</f>
        <v>5147.34753426785</v>
      </c>
      <c r="H167" s="106" t="n">
        <f aca="false">IF(D6="12x36",2,1)</f>
        <v>1</v>
      </c>
      <c r="I167" s="109" t="n">
        <f aca="false">G167*H167</f>
        <v>5147.34753426785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5147.34753426785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42" colorId="64" zoomScale="110" zoomScaleNormal="110" zoomScalePageLayoutView="100" workbookViewId="0">
      <selection pane="topLeft" activeCell="L13" activeCellId="0" sqref="L13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6" t="s">
        <v>182</v>
      </c>
      <c r="E5" s="116"/>
      <c r="F5" s="11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17" t="n">
        <v>2161.09</v>
      </c>
    </row>
    <row r="10" customFormat="false" ht="15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26" t="n">
        <v>0.05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118" t="n">
        <v>4.8</v>
      </c>
    </row>
    <row r="12" customFormat="false" ht="12.8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18" t="n">
        <v>22</v>
      </c>
    </row>
    <row r="13" customFormat="false" ht="12.8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26" t="n">
        <v>0.06</v>
      </c>
    </row>
    <row r="14" customFormat="false" ht="11.25" hidden="false" customHeight="true" outlineLevel="0" collapsed="false">
      <c r="A14" s="20" t="s">
        <v>183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18" t="n">
        <v>25.42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18" t="n">
        <v>22</v>
      </c>
    </row>
    <row r="16" customFormat="false" ht="12.8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26" t="n">
        <v>0.19</v>
      </c>
    </row>
    <row r="17" customFormat="false" ht="11.25" hidden="false" customHeight="true" outlineLevel="0" collapsed="false">
      <c r="A17" s="20" t="s">
        <v>184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118" t="n">
        <v>0</v>
      </c>
    </row>
    <row r="18" customFormat="false" ht="12.8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118" t="n">
        <v>0</v>
      </c>
    </row>
    <row r="19" customFormat="false" ht="12.8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26" t="n">
        <v>0</v>
      </c>
    </row>
    <row r="20" customFormat="false" ht="36" hidden="false" customHeight="true" outlineLevel="0" collapsed="false">
      <c r="A20" s="23" t="s">
        <v>185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118" t="n">
        <v>24.1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n">
        <v>0.37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0.72992700729927</v>
      </c>
      <c r="I28" s="32" t="n">
        <f aca="false">IF(D6="12x36",I9,I9/H9*I5)</f>
        <v>2161.09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0.27007299270073</v>
      </c>
      <c r="I34" s="32" t="n">
        <f aca="false">IF(I21="Não aplicável",0,I28*I21)</f>
        <v>799.6033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2960.6933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'Tec em Manut e de Rede 44h'!H40</f>
        <v>0.2</v>
      </c>
      <c r="I40" s="32" t="n">
        <f aca="false">$I$37*H40</f>
        <v>592.13866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44.4103995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29.606933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5.9213866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74.0173325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236.855464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'Tec em Manut e de Rede 44h'!H46</f>
        <v>0.03</v>
      </c>
      <c r="I46" s="32" t="n">
        <f aca="false">$I$37*H46</f>
        <v>88.820799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17.7641598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1089.5351344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353.2521603962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60.6320380907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35.8924848759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33.8584885788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0.5151606342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1.3086264386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0.5477282605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268.801344707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754.8080319819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69.9523005991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5.0835103961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27.9815123783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103.0173233735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277.769355769339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277.769355769339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2225.12984552474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0.152999434287908</v>
      </c>
      <c r="I76" s="32" t="n">
        <f aca="false">I93</f>
        <v>452.9844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0.0275390227012031</v>
      </c>
      <c r="I78" s="32" t="n">
        <f aca="false">I85</f>
        <v>81.5346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0.180538456989111</v>
      </c>
      <c r="I81" s="38" t="n">
        <f aca="false">SUM(I76:I80)</f>
        <v>534.519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2161.09</v>
      </c>
      <c r="G85" s="57" t="n">
        <f aca="false">I13</f>
        <v>0.06</v>
      </c>
      <c r="H85" s="56" t="n">
        <f aca="false">F85*G85</f>
        <v>129.6654</v>
      </c>
      <c r="I85" s="32" t="n">
        <f aca="false">IF((E85-H85)&gt;0,E85-H85,0)</f>
        <v>81.5346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25.42</v>
      </c>
      <c r="B93" s="56"/>
      <c r="C93" s="63" t="n">
        <f aca="false">I15</f>
        <v>22</v>
      </c>
      <c r="D93" s="25" t="n">
        <v>1</v>
      </c>
      <c r="E93" s="56" t="n">
        <f aca="false">A93*C93*D93</f>
        <v>559.24</v>
      </c>
      <c r="F93" s="56" t="n">
        <f aca="false">E93</f>
        <v>559.24</v>
      </c>
      <c r="G93" s="64" t="n">
        <f aca="false">I16</f>
        <v>0.19</v>
      </c>
      <c r="H93" s="56" t="n">
        <f aca="false">F93*G93</f>
        <v>106.2556</v>
      </c>
      <c r="I93" s="32" t="n">
        <f aca="false">E93-H93</f>
        <v>452.9844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1.93209548098911</v>
      </c>
      <c r="I95" s="71" t="n">
        <f aca="false">I37+I73+I81</f>
        <v>5720.34214552474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f aca="false">'Tec em Manut e de Rede 44h'!I100</f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'Tec em Manut e de Rede 44h'!I102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563.880754552474</v>
      </c>
      <c r="H108" s="82" t="s">
        <v>117</v>
      </c>
      <c r="I108" s="83" t="n">
        <f aca="false">I78</f>
        <v>81.5346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2960.6933</v>
      </c>
      <c r="B110" s="33"/>
      <c r="C110" s="33" t="n">
        <f aca="false">I48</f>
        <v>1089.5351344</v>
      </c>
      <c r="D110" s="33" t="n">
        <f aca="false">I60</f>
        <v>754.8080319819</v>
      </c>
      <c r="E110" s="33" t="n">
        <f aca="false">I67</f>
        <v>103.0173233735</v>
      </c>
      <c r="F110" s="33" t="n">
        <f aca="false">I71</f>
        <v>277.769355769339</v>
      </c>
      <c r="G110" s="33" t="n">
        <f aca="false">I81</f>
        <v>534.519</v>
      </c>
      <c r="H110" s="33" t="n">
        <f aca="false">A110+C110+D110+E110+F110+G110</f>
        <v>5720.34214552474</v>
      </c>
      <c r="I110" s="33" t="n">
        <f aca="false">H110-I108</f>
        <v>5638.80754552474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'Tec em Manut e de Rede 44h'!I113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'Tec em Manut e de Rede 44h'!I118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1014.98535819445</v>
      </c>
      <c r="H121" s="82" t="s">
        <v>117</v>
      </c>
      <c r="I121" s="83" t="n">
        <f aca="false">I78</f>
        <v>81.5346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2960.6933</v>
      </c>
      <c r="B123" s="33"/>
      <c r="C123" s="33" t="n">
        <f aca="false">I48</f>
        <v>1089.5351344</v>
      </c>
      <c r="D123" s="33" t="n">
        <f aca="false">I60</f>
        <v>754.8080319819</v>
      </c>
      <c r="E123" s="33" t="n">
        <f aca="false">I67</f>
        <v>103.0173233735</v>
      </c>
      <c r="F123" s="33" t="n">
        <f aca="false">I71</f>
        <v>277.769355769339</v>
      </c>
      <c r="G123" s="33" t="n">
        <f aca="false">I81</f>
        <v>534.519</v>
      </c>
      <c r="H123" s="33" t="n">
        <f aca="false">A123+C123+D123+E123+F123+G123</f>
        <v>5720.34214552474</v>
      </c>
      <c r="I123" s="33" t="n">
        <f aca="false">H123-I121</f>
        <v>5638.80754552474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0.0192419825072886</v>
      </c>
      <c r="I129" s="32" t="n">
        <f aca="false">($D$139/$E$140)*G139</f>
        <v>110.070723499893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0.0886297376093294</v>
      </c>
      <c r="I130" s="32" t="n">
        <f aca="false">($D$139/$E$140)*G140</f>
        <v>506.992423393446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0.0583090379008746</v>
      </c>
      <c r="I131" s="32" t="n">
        <f aca="false">($D$139/$E$140)*G141</f>
        <v>333.547646969373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0.166180758017493</v>
      </c>
      <c r="I134" s="38" t="n">
        <f aca="false">SUM(I129:I133)</f>
        <v>950.610793862712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5720.34214552474</v>
      </c>
      <c r="B139" s="32"/>
      <c r="C139" s="32" t="n">
        <f aca="false">I125</f>
        <v>0</v>
      </c>
      <c r="D139" s="90" t="n">
        <f aca="false">A139+C139</f>
        <v>5720.34214552474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0.1425</v>
      </c>
      <c r="E140" s="92" t="n">
        <f aca="false">C140-D140</f>
        <v>0.8575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0.0865</v>
      </c>
      <c r="E141" s="94" t="n">
        <f aca="false">C141-D141</f>
        <v>0.9135</v>
      </c>
      <c r="F141" s="25" t="s">
        <v>14</v>
      </c>
      <c r="G141" s="64" t="n">
        <f aca="false">I10</f>
        <v>0.05</v>
      </c>
      <c r="H141" s="64" t="n">
        <f aca="false">I10</f>
        <v>0.05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0.1425</v>
      </c>
      <c r="H144" s="99" t="n">
        <f aca="false">SUM(H139:I143)</f>
        <v>0.0865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0.166180758017493</v>
      </c>
      <c r="I146" s="71" t="n">
        <f aca="false">I134</f>
        <v>950.610793862712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0.443818645836806</v>
      </c>
      <c r="I150" s="103" t="n">
        <f aca="false">I37</f>
        <v>2960.6933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0.33355502066082</v>
      </c>
      <c r="I151" s="103" t="n">
        <f aca="false">I48+I60+I67+I71</f>
        <v>2225.12984552474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0.0801263335023739</v>
      </c>
      <c r="I152" s="103" t="n">
        <f aca="false">I81</f>
        <v>534.519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0.8575</v>
      </c>
      <c r="I153" s="71" t="n">
        <f aca="false">SUM(I150:I152)</f>
        <v>5720.34214552474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0.1425</v>
      </c>
      <c r="I162" s="32" t="n">
        <f aca="false">I134</f>
        <v>950.610793862712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0.1425</v>
      </c>
      <c r="I163" s="71" t="n">
        <f aca="false">I134</f>
        <v>950.610793862712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Supervisor</v>
      </c>
      <c r="B167" s="108"/>
      <c r="C167" s="108"/>
      <c r="D167" s="108"/>
      <c r="E167" s="108"/>
      <c r="F167" s="108"/>
      <c r="G167" s="109" t="n">
        <f aca="false">I153+I159+I163</f>
        <v>6670.95293938745</v>
      </c>
      <c r="H167" s="106" t="n">
        <f aca="false">IF(D6="12x36",2,1)</f>
        <v>1</v>
      </c>
      <c r="I167" s="109" t="n">
        <f aca="false">G167*H167</f>
        <v>6670.95293938745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6670.95293938745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4" colorId="64" zoomScale="110" zoomScaleNormal="110" zoomScalePageLayoutView="100" workbookViewId="0">
      <selection pane="topLeft" activeCell="M12" activeCellId="0" sqref="M12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6" t="s">
        <v>186</v>
      </c>
      <c r="E5" s="116"/>
      <c r="F5" s="11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17" t="n">
        <v>2161.09</v>
      </c>
    </row>
    <row r="10" customFormat="false" ht="15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26" t="n">
        <v>0.05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118" t="n">
        <v>4.8</v>
      </c>
    </row>
    <row r="12" customFormat="false" ht="12.8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18" t="n">
        <v>22</v>
      </c>
    </row>
    <row r="13" customFormat="false" ht="12.8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26" t="n">
        <v>0.06</v>
      </c>
    </row>
    <row r="14" customFormat="false" ht="11.25" hidden="false" customHeight="true" outlineLevel="0" collapsed="false">
      <c r="A14" s="20" t="s">
        <v>183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18" t="n">
        <v>25.42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18" t="n">
        <v>22</v>
      </c>
    </row>
    <row r="16" customFormat="false" ht="12.8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26" t="n">
        <v>0.19</v>
      </c>
    </row>
    <row r="17" customFormat="false" ht="11.25" hidden="false" customHeight="true" outlineLevel="0" collapsed="false">
      <c r="A17" s="20" t="s">
        <v>184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118" t="n">
        <v>0</v>
      </c>
    </row>
    <row r="18" customFormat="false" ht="12.8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118" t="n">
        <v>0</v>
      </c>
    </row>
    <row r="19" customFormat="false" ht="12.8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26" t="n">
        <v>0</v>
      </c>
    </row>
    <row r="20" customFormat="false" ht="36" hidden="false" customHeight="true" outlineLevel="0" collapsed="false">
      <c r="A20" s="23" t="s">
        <v>185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118" t="n">
        <v>24.1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n">
        <v>0.3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0.769230769230769</v>
      </c>
      <c r="I28" s="32" t="n">
        <f aca="false">IF(D6="12x36",I9,I9/H9*I5)</f>
        <v>2161.09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0.230769230769231</v>
      </c>
      <c r="I34" s="32" t="n">
        <f aca="false">IF(I21="Não aplicável",0,I28*I21)</f>
        <v>648.327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2809.417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'Supervisor 44h'!H40</f>
        <v>0.2</v>
      </c>
      <c r="I40" s="32" t="n">
        <f aca="false">$I$37*H40</f>
        <v>561.8834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42.141255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28.09417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5.618834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70.235425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224.75336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'Supervisor 44h'!H46</f>
        <v>0.03</v>
      </c>
      <c r="I46" s="32" t="n">
        <f aca="false">$I$37*H46</f>
        <v>84.28251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16.856502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1033.865456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335.202779938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57.534050743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34.058562291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32.128492812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0.488838558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1.241762314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0.519742145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255.06696943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716.241198231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66.378095459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4.823768989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26.551800067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97.753664515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263.576760949008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263.576760949008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2111.43707969501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0.161237865364949</v>
      </c>
      <c r="I76" s="32" t="n">
        <f aca="false">I93</f>
        <v>452.9844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0.0290218931543448</v>
      </c>
      <c r="I78" s="32" t="n">
        <f aca="false">I85</f>
        <v>81.5346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0.190259758519294</v>
      </c>
      <c r="I81" s="38" t="n">
        <f aca="false">SUM(I76:I80)</f>
        <v>534.519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2161.09</v>
      </c>
      <c r="G85" s="57" t="n">
        <f aca="false">I13</f>
        <v>0.06</v>
      </c>
      <c r="H85" s="56" t="n">
        <f aca="false">F85*G85</f>
        <v>129.6654</v>
      </c>
      <c r="I85" s="32" t="n">
        <f aca="false">IF((E85-H85)&gt;0,E85-H85,0)</f>
        <v>81.5346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25.42</v>
      </c>
      <c r="B93" s="56"/>
      <c r="C93" s="63" t="n">
        <f aca="false">I15</f>
        <v>22</v>
      </c>
      <c r="D93" s="25" t="n">
        <v>1</v>
      </c>
      <c r="E93" s="56" t="n">
        <f aca="false">A93*C93*D93</f>
        <v>559.24</v>
      </c>
      <c r="F93" s="56" t="n">
        <f aca="false">E93</f>
        <v>559.24</v>
      </c>
      <c r="G93" s="64" t="n">
        <f aca="false">I16</f>
        <v>0.19</v>
      </c>
      <c r="H93" s="56" t="n">
        <f aca="false">F93*G93</f>
        <v>106.2556</v>
      </c>
      <c r="I93" s="32" t="n">
        <f aca="false">E93-H93</f>
        <v>452.9844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1.94181678251929</v>
      </c>
      <c r="I95" s="71" t="n">
        <f aca="false">I37+I73+I81</f>
        <v>5455.37307969501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f aca="false">'Supervisor 44h'!I100</f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'Supervisor 44h'!I102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537.383847969501</v>
      </c>
      <c r="H108" s="82" t="s">
        <v>117</v>
      </c>
      <c r="I108" s="83" t="n">
        <f aca="false">I78</f>
        <v>81.5346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2809.417</v>
      </c>
      <c r="B110" s="33"/>
      <c r="C110" s="33" t="n">
        <f aca="false">I48</f>
        <v>1033.865456</v>
      </c>
      <c r="D110" s="33" t="n">
        <f aca="false">I60</f>
        <v>716.241198231</v>
      </c>
      <c r="E110" s="33" t="n">
        <f aca="false">I67</f>
        <v>97.753664515</v>
      </c>
      <c r="F110" s="33" t="n">
        <f aca="false">I71</f>
        <v>263.576760949008</v>
      </c>
      <c r="G110" s="33" t="n">
        <f aca="false">I81</f>
        <v>534.519</v>
      </c>
      <c r="H110" s="33" t="n">
        <f aca="false">A110+C110+D110+E110+F110+G110</f>
        <v>5455.37307969501</v>
      </c>
      <c r="I110" s="33" t="n">
        <f aca="false">H110-I108</f>
        <v>5373.83847969501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'Supervisor 44h'!I113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'Supervisor 44h'!I118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967.290926345101</v>
      </c>
      <c r="H121" s="82" t="s">
        <v>117</v>
      </c>
      <c r="I121" s="83" t="n">
        <f aca="false">I78</f>
        <v>81.5346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2809.417</v>
      </c>
      <c r="B123" s="33"/>
      <c r="C123" s="33" t="n">
        <f aca="false">I48</f>
        <v>1033.865456</v>
      </c>
      <c r="D123" s="33" t="n">
        <f aca="false">I60</f>
        <v>716.241198231</v>
      </c>
      <c r="E123" s="33" t="n">
        <f aca="false">I67</f>
        <v>97.753664515</v>
      </c>
      <c r="F123" s="33" t="n">
        <f aca="false">I71</f>
        <v>263.576760949008</v>
      </c>
      <c r="G123" s="33" t="n">
        <f aca="false">I81</f>
        <v>534.519</v>
      </c>
      <c r="H123" s="33" t="n">
        <f aca="false">A123+C123+D123+E123+F123+G123</f>
        <v>5455.37307969501</v>
      </c>
      <c r="I123" s="33" t="n">
        <f aca="false">H123-I121</f>
        <v>5373.83847969501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0.0192419825072886</v>
      </c>
      <c r="I129" s="32" t="n">
        <f aca="false">($D$139/$E$140)*G139</f>
        <v>104.972193370225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0.0886297376093295</v>
      </c>
      <c r="I130" s="32" t="n">
        <f aca="false">($D$139/$E$140)*G140</f>
        <v>483.508284614368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0.0583090379008747</v>
      </c>
      <c r="I131" s="32" t="n">
        <f aca="false">($D$139/$E$140)*G141</f>
        <v>318.097555667347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0.166180758017493</v>
      </c>
      <c r="I134" s="38" t="n">
        <f aca="false">SUM(I129:I133)</f>
        <v>906.57803365194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5455.37307969501</v>
      </c>
      <c r="B139" s="32"/>
      <c r="C139" s="32" t="n">
        <f aca="false">I125</f>
        <v>0</v>
      </c>
      <c r="D139" s="90" t="n">
        <f aca="false">A139+C139</f>
        <v>5455.37307969501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0.1425</v>
      </c>
      <c r="E140" s="92" t="n">
        <f aca="false">C140-D140</f>
        <v>0.8575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0.0865</v>
      </c>
      <c r="E141" s="94" t="n">
        <f aca="false">C141-D141</f>
        <v>0.9135</v>
      </c>
      <c r="F141" s="25" t="s">
        <v>14</v>
      </c>
      <c r="G141" s="64" t="n">
        <f aca="false">I10</f>
        <v>0.05</v>
      </c>
      <c r="H141" s="64" t="n">
        <f aca="false">I10</f>
        <v>0.05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0.1425</v>
      </c>
      <c r="H144" s="99" t="n">
        <f aca="false">SUM(H139:I143)</f>
        <v>0.0865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0.166180758017493</v>
      </c>
      <c r="I146" s="71" t="n">
        <f aca="false">I134</f>
        <v>906.57803365194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0.441596760167809</v>
      </c>
      <c r="I150" s="103" t="n">
        <f aca="false">I37</f>
        <v>2809.417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0.33188514687976</v>
      </c>
      <c r="I151" s="103" t="n">
        <f aca="false">I48+I60+I67+I71</f>
        <v>2111.43707969501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0.0840180929524301</v>
      </c>
      <c r="I152" s="103" t="n">
        <f aca="false">I81</f>
        <v>534.519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0.8575</v>
      </c>
      <c r="I153" s="71" t="n">
        <f aca="false">SUM(I150:I152)</f>
        <v>5455.37307969501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0.1425</v>
      </c>
      <c r="I162" s="32" t="n">
        <f aca="false">I134</f>
        <v>906.57803365194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0.1425</v>
      </c>
      <c r="I163" s="71" t="n">
        <f aca="false">I134</f>
        <v>906.57803365194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Auxiliar de Supervisor</v>
      </c>
      <c r="B167" s="108"/>
      <c r="C167" s="108"/>
      <c r="D167" s="108"/>
      <c r="E167" s="108"/>
      <c r="F167" s="108"/>
      <c r="G167" s="109" t="n">
        <f aca="false">I153+I159+I163</f>
        <v>6361.95111334695</v>
      </c>
      <c r="H167" s="106" t="n">
        <f aca="false">IF(D6="12x36",2,1)</f>
        <v>1</v>
      </c>
      <c r="I167" s="109" t="n">
        <f aca="false">G167*H167</f>
        <v>6361.95111334695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6361.95111334695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K16" activeCellId="0" sqref="K16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6" t="s">
        <v>187</v>
      </c>
      <c r="E5" s="116"/>
      <c r="F5" s="116"/>
      <c r="G5" s="12" t="str">
        <f aca="false">IF(D6="12x36","Regime de trabalho:","Quantidade de HORAS/MÊS")</f>
        <v>Quantidade de HORAS/MÊS</v>
      </c>
      <c r="H5" s="12"/>
      <c r="I5" s="13" t="n"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188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17" t="n">
        <v>2161.09</v>
      </c>
    </row>
    <row r="10" customFormat="false" ht="24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Canoas</v>
      </c>
      <c r="H10" s="18" t="s">
        <v>15</v>
      </c>
      <c r="I10" s="26" t="n">
        <v>0.03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12" t="n">
        <v>4.8</v>
      </c>
    </row>
    <row r="12" customFormat="false" ht="12.8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2" t="n">
        <v>22</v>
      </c>
    </row>
    <row r="13" customFormat="false" ht="12.8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26" t="n">
        <v>0.06</v>
      </c>
    </row>
    <row r="14" customFormat="false" ht="11.25" hidden="false" customHeight="true" outlineLevel="0" collapsed="false">
      <c r="A14" s="20" t="s">
        <v>183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2" t="n">
        <v>25.42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2" t="n">
        <v>22</v>
      </c>
    </row>
    <row r="16" customFormat="false" ht="12.8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2" t="n">
        <v>0.19</v>
      </c>
    </row>
    <row r="17" customFormat="false" ht="11.25" hidden="false" customHeight="true" outlineLevel="0" collapsed="false">
      <c r="A17" s="20" t="s">
        <v>184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6" t="n">
        <v>0</v>
      </c>
    </row>
    <row r="18" customFormat="false" ht="12.8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26" t="n">
        <v>0</v>
      </c>
    </row>
    <row r="19" customFormat="false" ht="12.8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26" t="n">
        <v>0</v>
      </c>
    </row>
    <row r="20" customFormat="false" ht="36" hidden="false" customHeight="true" outlineLevel="0" collapsed="false">
      <c r="A20" s="23" t="s">
        <v>185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12" t="n">
        <v>24.1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n">
        <v>0.3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0.769230769230769</v>
      </c>
      <c r="I28" s="32" t="n">
        <f aca="false">IF(D6="12x36",I9,I9/H9*I5)</f>
        <v>2161.09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0.230769230769231</v>
      </c>
      <c r="I34" s="32" t="n">
        <f aca="false">IF(I21="Não aplicável",0,I28*I21)</f>
        <v>648.327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2809.417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'Aux Serv Adm 40h PoA'!H40</f>
        <v>0.2</v>
      </c>
      <c r="I40" s="32" t="n">
        <f aca="false">$I$37*H40</f>
        <v>561.8834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42.141255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28.09417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5.618834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70.235425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224.75336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'Aux Serv Adm 40h PoA'!H46</f>
        <v>0.03</v>
      </c>
      <c r="I46" s="32" t="n">
        <f aca="false">$I$37*H46</f>
        <v>84.28251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16.856502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1033.865456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335.202779938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57.534050743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34.058562291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32.128492812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0.488838558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1.241762314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0.519742145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255.06696943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716.241198231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66.378095459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4.823768989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26.551800067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97.753664515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263.576760949008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263.576760949008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2111.43707969501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0.161237865364949</v>
      </c>
      <c r="I76" s="32" t="n">
        <f aca="false">I93</f>
        <v>452.9844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0.0290218931543448</v>
      </c>
      <c r="I78" s="32" t="n">
        <f aca="false">I85</f>
        <v>81.5346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0.190259758519294</v>
      </c>
      <c r="I81" s="38" t="n">
        <f aca="false">SUM(I76:I80)</f>
        <v>534.519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2161.09</v>
      </c>
      <c r="G85" s="57" t="n">
        <f aca="false">I13</f>
        <v>0.06</v>
      </c>
      <c r="H85" s="56" t="n">
        <f aca="false">F85*G85</f>
        <v>129.6654</v>
      </c>
      <c r="I85" s="32" t="n">
        <f aca="false">IF((E85-H85)&gt;0,E85-H85,0)</f>
        <v>81.5346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25.42</v>
      </c>
      <c r="B93" s="56"/>
      <c r="C93" s="63" t="n">
        <f aca="false">I15</f>
        <v>22</v>
      </c>
      <c r="D93" s="25" t="n">
        <v>1</v>
      </c>
      <c r="E93" s="56" t="n">
        <f aca="false">A93*C93*D93</f>
        <v>559.24</v>
      </c>
      <c r="F93" s="56" t="n">
        <f aca="false">E93</f>
        <v>559.24</v>
      </c>
      <c r="G93" s="64" t="n">
        <f aca="false">I16</f>
        <v>0.19</v>
      </c>
      <c r="H93" s="56" t="n">
        <f aca="false">F93*G93</f>
        <v>106.2556</v>
      </c>
      <c r="I93" s="32" t="n">
        <f aca="false">E93-H93</f>
        <v>452.9844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1.94181678251929</v>
      </c>
      <c r="I95" s="71" t="n">
        <f aca="false">I37+I73+I81</f>
        <v>5455.37307969501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'Aux Serv Adm 40h PoA'!I102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537.383847969501</v>
      </c>
      <c r="H108" s="82" t="s">
        <v>117</v>
      </c>
      <c r="I108" s="83" t="n">
        <f aca="false">I78</f>
        <v>81.5346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2809.417</v>
      </c>
      <c r="B110" s="33"/>
      <c r="C110" s="33" t="n">
        <f aca="false">I48</f>
        <v>1033.865456</v>
      </c>
      <c r="D110" s="33" t="n">
        <f aca="false">I60</f>
        <v>716.241198231</v>
      </c>
      <c r="E110" s="33" t="n">
        <f aca="false">I67</f>
        <v>97.753664515</v>
      </c>
      <c r="F110" s="33" t="n">
        <f aca="false">I71</f>
        <v>263.576760949008</v>
      </c>
      <c r="G110" s="33" t="n">
        <f aca="false">I81</f>
        <v>534.519</v>
      </c>
      <c r="H110" s="33" t="n">
        <f aca="false">A110+C110+D110+E110+F110+G110</f>
        <v>5455.37307969501</v>
      </c>
      <c r="I110" s="33" t="n">
        <f aca="false">H110-I108</f>
        <v>5373.83847969501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'Aux Serv Adm 40h PoA'!I113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'Aux Serv Adm 40h PoA'!I118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967.290926345101</v>
      </c>
      <c r="H121" s="82" t="s">
        <v>117</v>
      </c>
      <c r="I121" s="83" t="n">
        <f aca="false">I78</f>
        <v>81.5346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2809.417</v>
      </c>
      <c r="B123" s="33"/>
      <c r="C123" s="33" t="n">
        <f aca="false">I48</f>
        <v>1033.865456</v>
      </c>
      <c r="D123" s="33" t="n">
        <f aca="false">I60</f>
        <v>716.241198231</v>
      </c>
      <c r="E123" s="33" t="n">
        <f aca="false">I67</f>
        <v>97.753664515</v>
      </c>
      <c r="F123" s="33" t="n">
        <f aca="false">I71</f>
        <v>263.576760949008</v>
      </c>
      <c r="G123" s="33" t="n">
        <f aca="false">I81</f>
        <v>534.519</v>
      </c>
      <c r="H123" s="33" t="n">
        <f aca="false">A123+C123+D123+E123+F123+G123</f>
        <v>5455.37307969501</v>
      </c>
      <c r="I123" s="33" t="n">
        <f aca="false">H123-I121</f>
        <v>5373.83847969501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0.0188034188034188</v>
      </c>
      <c r="I129" s="32" t="n">
        <f aca="false">($D$139/$E$140)*G139</f>
        <v>102.579664746402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0.0866096866096866</v>
      </c>
      <c r="I130" s="32" t="n">
        <f aca="false">($D$139/$E$140)*G140</f>
        <v>472.488152771306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0.0341880341880342</v>
      </c>
      <c r="I131" s="32" t="n">
        <f aca="false">($D$139/$E$140)*G141</f>
        <v>186.508481357094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0.13960113960114</v>
      </c>
      <c r="I134" s="38" t="n">
        <f aca="false">SUM(I129:I133)</f>
        <v>761.576298874802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5455.37307969501</v>
      </c>
      <c r="B139" s="32"/>
      <c r="C139" s="32" t="n">
        <f aca="false">I125</f>
        <v>0</v>
      </c>
      <c r="D139" s="90" t="n">
        <f aca="false">A139+C139</f>
        <v>5455.37307969501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0.1225</v>
      </c>
      <c r="E140" s="92" t="n">
        <f aca="false">C140-D140</f>
        <v>0.8775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0.0665</v>
      </c>
      <c r="E141" s="94" t="n">
        <f aca="false">C141-D141</f>
        <v>0.9335</v>
      </c>
      <c r="F141" s="25" t="s">
        <v>14</v>
      </c>
      <c r="G141" s="64" t="n">
        <f aca="false">I10</f>
        <v>0.03</v>
      </c>
      <c r="H141" s="64" t="n">
        <f aca="false">I10</f>
        <v>0.03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0.1225</v>
      </c>
      <c r="H144" s="99" t="n">
        <f aca="false">SUM(H139:I143)</f>
        <v>0.0665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0.13960113960114</v>
      </c>
      <c r="I146" s="71" t="n">
        <f aca="false">I134</f>
        <v>761.576298874802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0.451896393058021</v>
      </c>
      <c r="I150" s="103" t="n">
        <f aca="false">I37</f>
        <v>2809.417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0.33962590832302</v>
      </c>
      <c r="I151" s="103" t="n">
        <f aca="false">I48+I60+I67+I71</f>
        <v>2111.43707969501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0.0859776986189591</v>
      </c>
      <c r="I152" s="103" t="n">
        <f aca="false">I81</f>
        <v>534.519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0.8775</v>
      </c>
      <c r="I153" s="71" t="n">
        <f aca="false">SUM(I150:I152)</f>
        <v>5455.37307969501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0.1225</v>
      </c>
      <c r="I162" s="32" t="n">
        <f aca="false">I134</f>
        <v>761.576298874802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0.1225</v>
      </c>
      <c r="I163" s="71" t="n">
        <f aca="false">I134</f>
        <v>761.576298874802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Auxiliar de Serviços Administrativos</v>
      </c>
      <c r="B167" s="108"/>
      <c r="C167" s="108"/>
      <c r="D167" s="108"/>
      <c r="E167" s="108"/>
      <c r="F167" s="108"/>
      <c r="G167" s="109" t="n">
        <f aca="false">I153+I159+I163</f>
        <v>6216.94937856981</v>
      </c>
      <c r="H167" s="106" t="n">
        <f aca="false">IF(D6="12x36",2,1)</f>
        <v>1</v>
      </c>
      <c r="I167" s="109" t="n">
        <f aca="false">G167*H167</f>
        <v>6216.94937856981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6216.94937856981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K15" activeCellId="0" sqref="K15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6" t="s">
        <v>187</v>
      </c>
      <c r="E5" s="116"/>
      <c r="F5" s="11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117" t="n">
        <v>2161.09</v>
      </c>
    </row>
    <row r="10" customFormat="false" ht="24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26" t="n">
        <v>0.05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12" t="n">
        <v>4.8</v>
      </c>
    </row>
    <row r="12" customFormat="false" ht="12.8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2" t="n">
        <v>22</v>
      </c>
    </row>
    <row r="13" customFormat="false" ht="12.8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26" t="n">
        <v>0.06</v>
      </c>
    </row>
    <row r="14" customFormat="false" ht="11.25" hidden="false" customHeight="true" outlineLevel="0" collapsed="false">
      <c r="A14" s="20" t="s">
        <v>183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12" t="n">
        <v>25.42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2" t="n">
        <v>22</v>
      </c>
    </row>
    <row r="16" customFormat="false" ht="12.8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2" t="n">
        <v>0.19</v>
      </c>
    </row>
    <row r="17" customFormat="false" ht="11.25" hidden="false" customHeight="true" outlineLevel="0" collapsed="false">
      <c r="A17" s="20" t="s">
        <v>184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6" t="n">
        <v>0</v>
      </c>
    </row>
    <row r="18" customFormat="false" ht="12.8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26" t="n">
        <v>0</v>
      </c>
    </row>
    <row r="19" customFormat="false" ht="12.8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26" t="n">
        <v>0</v>
      </c>
    </row>
    <row r="20" customFormat="false" ht="36" hidden="false" customHeight="true" outlineLevel="0" collapsed="false">
      <c r="A20" s="23" t="s">
        <v>185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12" t="n">
        <v>24.1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s">
        <v>9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1</v>
      </c>
      <c r="I28" s="32" t="n">
        <f aca="false">IF(D6="12x36",I9,I9/H9*I5)</f>
        <v>1964.62727272727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</v>
      </c>
      <c r="I34" s="32" t="n">
        <f aca="false">IF(I21="Não aplicável",0,I28*I21)</f>
        <v>0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1964.62727272727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v>0.2</v>
      </c>
      <c r="I40" s="32" t="n">
        <f aca="false">$I$37*H40</f>
        <v>392.925454545455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29.4694090909091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19.6462727272727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3.92925454545455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49.1156818181818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157.170181818182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v>0.03</v>
      </c>
      <c r="I46" s="32" t="n">
        <f aca="false">$I$37*H46</f>
        <v>58.9388181818182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11.7877636363636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722.982836363636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234.407538418182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40.2336019181818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23.8171764272727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22.4674774909091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0.341845145454545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0.868365254545454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0.363456045454545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178.368510090909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500.867970790909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46.4182485727273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3.37326502727273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18.5676923545455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68.3592059545454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184.319413251055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184.319413251055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1476.52942636015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0.230570147471878</v>
      </c>
      <c r="I76" s="32" t="n">
        <f aca="false">I93</f>
        <v>452.9844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0.0475013072107131</v>
      </c>
      <c r="I78" s="32" t="n">
        <f aca="false">I85</f>
        <v>93.3223636363636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0.278071454682591</v>
      </c>
      <c r="I81" s="38" t="n">
        <f aca="false">SUM(I76:I80)</f>
        <v>546.306763636364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1964.62727272727</v>
      </c>
      <c r="G85" s="57" t="n">
        <f aca="false">I13</f>
        <v>0.06</v>
      </c>
      <c r="H85" s="56" t="n">
        <f aca="false">F85*G85</f>
        <v>117.877636363636</v>
      </c>
      <c r="I85" s="32" t="n">
        <f aca="false">IF((E85-H85)&gt;0,E85-H85,0)</f>
        <v>93.3223636363636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25.42</v>
      </c>
      <c r="B93" s="56"/>
      <c r="C93" s="63" t="n">
        <f aca="false">I15</f>
        <v>22</v>
      </c>
      <c r="D93" s="25" t="n">
        <v>1</v>
      </c>
      <c r="E93" s="56" t="n">
        <f aca="false">A93*C93*D93</f>
        <v>559.24</v>
      </c>
      <c r="F93" s="56" t="n">
        <f aca="false">E93</f>
        <v>559.24</v>
      </c>
      <c r="G93" s="64" t="n">
        <f aca="false">I16</f>
        <v>0.19</v>
      </c>
      <c r="H93" s="56" t="n">
        <f aca="false">F93*G93</f>
        <v>106.2556</v>
      </c>
      <c r="I93" s="32" t="n">
        <f aca="false">E93-H93</f>
        <v>452.9844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2.02962847868259</v>
      </c>
      <c r="I95" s="71" t="n">
        <f aca="false">I37+I73+I81</f>
        <v>3987.46346272378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389.414109908742</v>
      </c>
      <c r="H108" s="82" t="s">
        <v>117</v>
      </c>
      <c r="I108" s="83" t="n">
        <f aca="false">I78</f>
        <v>93.3223636363636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1964.62727272727</v>
      </c>
      <c r="B110" s="33"/>
      <c r="C110" s="33" t="n">
        <f aca="false">I48</f>
        <v>722.982836363636</v>
      </c>
      <c r="D110" s="33" t="n">
        <f aca="false">I60</f>
        <v>500.867970790909</v>
      </c>
      <c r="E110" s="33" t="n">
        <f aca="false">I67</f>
        <v>68.3592059545454</v>
      </c>
      <c r="F110" s="33" t="n">
        <f aca="false">I71</f>
        <v>184.319413251055</v>
      </c>
      <c r="G110" s="33" t="n">
        <f aca="false">I81</f>
        <v>546.306763636364</v>
      </c>
      <c r="H110" s="33" t="n">
        <f aca="false">A110+C110+D110+E110+F110+G110</f>
        <v>3987.46346272378</v>
      </c>
      <c r="I110" s="33" t="n">
        <f aca="false">H110-I108</f>
        <v>3894.14109908742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700.945397835735</v>
      </c>
      <c r="H121" s="82" t="s">
        <v>117</v>
      </c>
      <c r="I121" s="83" t="n">
        <f aca="false">I78</f>
        <v>93.3223636363636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1964.62727272727</v>
      </c>
      <c r="B123" s="33"/>
      <c r="C123" s="33" t="n">
        <f aca="false">I48</f>
        <v>722.982836363636</v>
      </c>
      <c r="D123" s="33" t="n">
        <f aca="false">I60</f>
        <v>500.867970790909</v>
      </c>
      <c r="E123" s="33" t="n">
        <f aca="false">I67</f>
        <v>68.3592059545454</v>
      </c>
      <c r="F123" s="33" t="n">
        <f aca="false">I71</f>
        <v>184.319413251055</v>
      </c>
      <c r="G123" s="33" t="n">
        <f aca="false">I81</f>
        <v>546.306763636364</v>
      </c>
      <c r="H123" s="33" t="n">
        <f aca="false">A123+C123+D123+E123+F123+G123</f>
        <v>3987.46346272378</v>
      </c>
      <c r="I123" s="33" t="n">
        <f aca="false">H123-I121</f>
        <v>3894.14109908742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0.0192419825072886</v>
      </c>
      <c r="I129" s="32" t="n">
        <f aca="false">($D$139/$E$140)*G139</f>
        <v>76.7267021981836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0.0886297376093294</v>
      </c>
      <c r="I130" s="32" t="n">
        <f aca="false">($D$139/$E$140)*G140</f>
        <v>353.407840427997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0.0583090379008746</v>
      </c>
      <c r="I131" s="32" t="n">
        <f aca="false">($D$139/$E$140)*G141</f>
        <v>232.505158176314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0.166180758017493</v>
      </c>
      <c r="I134" s="38" t="n">
        <f aca="false">SUM(I129:I133)</f>
        <v>662.639700802494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3987.46346272378</v>
      </c>
      <c r="B139" s="32"/>
      <c r="C139" s="32" t="n">
        <f aca="false">I125</f>
        <v>0</v>
      </c>
      <c r="D139" s="90" t="n">
        <f aca="false">A139+C139</f>
        <v>3987.46346272378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0.1425</v>
      </c>
      <c r="E140" s="92" t="n">
        <f aca="false">C140-D140</f>
        <v>0.8575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0.0865</v>
      </c>
      <c r="E141" s="94" t="n">
        <f aca="false">C141-D141</f>
        <v>0.9135</v>
      </c>
      <c r="F141" s="25" t="s">
        <v>14</v>
      </c>
      <c r="G141" s="64" t="n">
        <f aca="false">I10</f>
        <v>0.05</v>
      </c>
      <c r="H141" s="64" t="n">
        <f aca="false">I10</f>
        <v>0.05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0.1425</v>
      </c>
      <c r="H144" s="99" t="n">
        <f aca="false">SUM(H139:I143)</f>
        <v>0.0865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0.166180758017493</v>
      </c>
      <c r="I146" s="71" t="n">
        <f aca="false">I134</f>
        <v>662.639700802494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0.422491115495479</v>
      </c>
      <c r="I150" s="103" t="n">
        <f aca="false">I37</f>
        <v>1964.62727272727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0.317526165428223</v>
      </c>
      <c r="I151" s="103" t="n">
        <f aca="false">I48+I60+I67+I71</f>
        <v>1476.52942636015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0.117482719076298</v>
      </c>
      <c r="I152" s="103" t="n">
        <f aca="false">I81</f>
        <v>546.306763636364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0.8575</v>
      </c>
      <c r="I153" s="71" t="n">
        <f aca="false">SUM(I150:I152)</f>
        <v>3987.46346272378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0.1425</v>
      </c>
      <c r="I162" s="32" t="n">
        <f aca="false">I134</f>
        <v>662.639700802494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0.1425</v>
      </c>
      <c r="I163" s="71" t="n">
        <f aca="false">I134</f>
        <v>662.639700802494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Auxiliar de Serviços Administrativos</v>
      </c>
      <c r="B167" s="108"/>
      <c r="C167" s="108"/>
      <c r="D167" s="108"/>
      <c r="E167" s="108"/>
      <c r="F167" s="108"/>
      <c r="G167" s="109" t="n">
        <f aca="false">I153+I159+I163</f>
        <v>4650.10316352628</v>
      </c>
      <c r="H167" s="106" t="n">
        <f aca="false">IF(D6="12x36",2,1)</f>
        <v>1</v>
      </c>
      <c r="I167" s="109" t="n">
        <f aca="false">G167*H167</f>
        <v>4650.10316352628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4650.10316352628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N10" activeCellId="0" sqref="N10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6" t="s">
        <v>187</v>
      </c>
      <c r="E5" s="116"/>
      <c r="F5" s="11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188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220</v>
      </c>
      <c r="I9" s="22" t="n">
        <v>2161.09</v>
      </c>
    </row>
    <row r="10" customFormat="false" ht="24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Canoas</v>
      </c>
      <c r="H10" s="18" t="s">
        <v>15</v>
      </c>
      <c r="I10" s="21" t="n">
        <v>0.03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22" t="n">
        <v>4.8</v>
      </c>
    </row>
    <row r="12" customFormat="false" ht="12.8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9" t="n">
        <v>22</v>
      </c>
    </row>
    <row r="13" customFormat="false" ht="12.8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16" t="n">
        <v>0.06</v>
      </c>
    </row>
    <row r="14" customFormat="false" ht="11.25" hidden="false" customHeight="true" outlineLevel="0" collapsed="false">
      <c r="A14" s="20" t="s">
        <v>183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22" t="n">
        <v>25.42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9" t="n">
        <v>22</v>
      </c>
    </row>
    <row r="16" customFormat="false" ht="12.8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6" t="n">
        <v>0.19</v>
      </c>
    </row>
    <row r="17" customFormat="false" ht="11.25" hidden="false" customHeight="true" outlineLevel="0" collapsed="false">
      <c r="A17" s="20" t="s">
        <v>184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2" t="n">
        <v>0</v>
      </c>
    </row>
    <row r="18" customFormat="false" ht="12.8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19" t="n">
        <v>0</v>
      </c>
    </row>
    <row r="19" customFormat="false" ht="12.8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16" t="n">
        <v>0</v>
      </c>
    </row>
    <row r="20" customFormat="false" ht="36" hidden="false" customHeight="true" outlineLevel="0" collapsed="false">
      <c r="A20" s="23" t="s">
        <v>185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22" t="n">
        <v>24.1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s">
        <v>9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1</v>
      </c>
      <c r="I28" s="32" t="n">
        <f aca="false">IF(D6="12x36",I9,I9/H9*I5)</f>
        <v>1964.62727272727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</v>
      </c>
      <c r="I34" s="32" t="n">
        <f aca="false">IF(I21="Não aplicável",0,I28*I21)</f>
        <v>0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1964.62727272727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'Aux Serv Adm 40h PoA'!H40</f>
        <v>0.2</v>
      </c>
      <c r="I40" s="32" t="n">
        <f aca="false">$I$37*H40</f>
        <v>392.925454545455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29.4694090909091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19.6462727272727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3.92925454545455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49.1156818181818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157.170181818182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'Aux Serv Adm 40h PoA'!H46</f>
        <v>0.03</v>
      </c>
      <c r="I46" s="32" t="n">
        <f aca="false">$I$37*H46</f>
        <v>58.9388181818182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11.7877636363636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722.982836363636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234.407538418182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40.2336019181818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23.8171764272727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22.4674774909091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0.341845145454545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0.868365254545454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0.363456045454545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178.368510090909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500.867970790909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46.4182485727273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3.37326502727273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18.5676923545455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68.3592059545454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184.319413251055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184.319413251055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1476.52942636015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0.230570147471878</v>
      </c>
      <c r="I76" s="32" t="n">
        <f aca="false">I93</f>
        <v>452.9844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</v>
      </c>
      <c r="I77" s="32" t="n">
        <f aca="false">I89</f>
        <v>0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0.0475013072107131</v>
      </c>
      <c r="I78" s="32" t="n">
        <f aca="false">I85</f>
        <v>93.3223636363636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0.278071454682591</v>
      </c>
      <c r="I81" s="38" t="n">
        <f aca="false">SUM(I76:I80)</f>
        <v>546.306763636364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1964.62727272727</v>
      </c>
      <c r="G85" s="57" t="n">
        <f aca="false">I13</f>
        <v>0.06</v>
      </c>
      <c r="H85" s="56" t="n">
        <f aca="false">F85*G85</f>
        <v>117.877636363636</v>
      </c>
      <c r="I85" s="32" t="n">
        <f aca="false">IF((E85-H85)&gt;0,E85-H85,0)</f>
        <v>93.3223636363636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0</v>
      </c>
      <c r="B89" s="56"/>
      <c r="C89" s="63" t="n">
        <f aca="false">I18</f>
        <v>0</v>
      </c>
      <c r="D89" s="25" t="n">
        <v>1</v>
      </c>
      <c r="E89" s="56" t="n">
        <f aca="false">A89*C89*D89</f>
        <v>0</v>
      </c>
      <c r="F89" s="56" t="n">
        <f aca="false">E89</f>
        <v>0</v>
      </c>
      <c r="G89" s="64" t="n">
        <f aca="false">I19</f>
        <v>0</v>
      </c>
      <c r="H89" s="56" t="n">
        <f aca="false">F89*G89</f>
        <v>0</v>
      </c>
      <c r="I89" s="32" t="n">
        <f aca="false">E89-H89</f>
        <v>0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25.42</v>
      </c>
      <c r="B93" s="56"/>
      <c r="C93" s="63" t="n">
        <f aca="false">I15</f>
        <v>22</v>
      </c>
      <c r="D93" s="25" t="n">
        <v>1</v>
      </c>
      <c r="E93" s="56" t="n">
        <f aca="false">A93*C93*D93</f>
        <v>559.24</v>
      </c>
      <c r="F93" s="56" t="n">
        <f aca="false">E93</f>
        <v>559.24</v>
      </c>
      <c r="G93" s="64" t="n">
        <f aca="false">I16</f>
        <v>0.19</v>
      </c>
      <c r="H93" s="56" t="n">
        <f aca="false">F93*G93</f>
        <v>106.2556</v>
      </c>
      <c r="I93" s="32" t="n">
        <f aca="false">E93-H93</f>
        <v>452.9844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2.02962847868259</v>
      </c>
      <c r="I95" s="71" t="n">
        <f aca="false">I37+I73+I81</f>
        <v>3987.46346272378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</v>
      </c>
      <c r="I100" s="32" t="n">
        <v>0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'Aux Serv Adm 40h PoA'!I102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</v>
      </c>
      <c r="I105" s="78" t="n">
        <f aca="false">SUM(I99:I104)</f>
        <v>0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389.414109908742</v>
      </c>
      <c r="H108" s="82" t="s">
        <v>117</v>
      </c>
      <c r="I108" s="83" t="n">
        <f aca="false">I78</f>
        <v>93.3223636363636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1964.62727272727</v>
      </c>
      <c r="B110" s="33"/>
      <c r="C110" s="33" t="n">
        <f aca="false">I48</f>
        <v>722.982836363636</v>
      </c>
      <c r="D110" s="33" t="n">
        <f aca="false">I60</f>
        <v>500.867970790909</v>
      </c>
      <c r="E110" s="33" t="n">
        <f aca="false">I67</f>
        <v>68.3592059545454</v>
      </c>
      <c r="F110" s="33" t="n">
        <f aca="false">I71</f>
        <v>184.319413251055</v>
      </c>
      <c r="G110" s="33" t="n">
        <f aca="false">I81</f>
        <v>546.306763636364</v>
      </c>
      <c r="H110" s="33" t="n">
        <f aca="false">A110+C110+D110+E110+F110+G110</f>
        <v>3987.46346272378</v>
      </c>
      <c r="I110" s="33" t="n">
        <f aca="false">H110-I108</f>
        <v>3894.14109908742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'Aux Serv Adm 40h PoA'!I113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'Aux Serv Adm 40h PoA'!I118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700.945397835735</v>
      </c>
      <c r="H121" s="82" t="s">
        <v>117</v>
      </c>
      <c r="I121" s="83" t="n">
        <f aca="false">I78</f>
        <v>93.3223636363636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1964.62727272727</v>
      </c>
      <c r="B123" s="33"/>
      <c r="C123" s="33" t="n">
        <f aca="false">I48</f>
        <v>722.982836363636</v>
      </c>
      <c r="D123" s="33" t="n">
        <f aca="false">I60</f>
        <v>500.867970790909</v>
      </c>
      <c r="E123" s="33" t="n">
        <f aca="false">I67</f>
        <v>68.3592059545454</v>
      </c>
      <c r="F123" s="33" t="n">
        <f aca="false">I71</f>
        <v>184.319413251055</v>
      </c>
      <c r="G123" s="33" t="n">
        <f aca="false">I81</f>
        <v>546.306763636364</v>
      </c>
      <c r="H123" s="33" t="n">
        <f aca="false">A123+C123+D123+E123+F123+G123</f>
        <v>3987.46346272378</v>
      </c>
      <c r="I123" s="33" t="n">
        <f aca="false">H123-I121</f>
        <v>3894.14109908742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</v>
      </c>
      <c r="I125" s="71" t="n">
        <f aca="false">I105+I115+I119</f>
        <v>0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0.0188034188034188</v>
      </c>
      <c r="I129" s="32" t="n">
        <f aca="false">($D$139/$E$140)*G139</f>
        <v>74.9779454529258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0.0866096866096866</v>
      </c>
      <c r="I130" s="32" t="n">
        <f aca="false">($D$139/$E$140)*G140</f>
        <v>345.352960874082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0.0341880341880342</v>
      </c>
      <c r="I131" s="32" t="n">
        <f aca="false">($D$139/$E$140)*G141</f>
        <v>136.323537187138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0.13960113960114</v>
      </c>
      <c r="I134" s="38" t="n">
        <f aca="false">SUM(I129:I133)</f>
        <v>556.654443514146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3987.46346272378</v>
      </c>
      <c r="B139" s="32"/>
      <c r="C139" s="32" t="n">
        <f aca="false">I125</f>
        <v>0</v>
      </c>
      <c r="D139" s="90" t="n">
        <f aca="false">A139+C139</f>
        <v>3987.46346272378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0.1225</v>
      </c>
      <c r="E140" s="92" t="n">
        <f aca="false">C140-D140</f>
        <v>0.8775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0.0665</v>
      </c>
      <c r="E141" s="94" t="n">
        <f aca="false">C141-D141</f>
        <v>0.9335</v>
      </c>
      <c r="F141" s="25" t="s">
        <v>14</v>
      </c>
      <c r="G141" s="64" t="n">
        <f aca="false">I10</f>
        <v>0.03</v>
      </c>
      <c r="H141" s="64" t="n">
        <f aca="false">I10</f>
        <v>0.03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0.1225</v>
      </c>
      <c r="H144" s="99" t="n">
        <f aca="false">SUM(H139:I143)</f>
        <v>0.0665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0.13960113960114</v>
      </c>
      <c r="I146" s="71" t="n">
        <f aca="false">I134</f>
        <v>556.654443514146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0.432345135681963</v>
      </c>
      <c r="I150" s="103" t="n">
        <f aca="false">I37</f>
        <v>1964.62727272727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0.324932023514012</v>
      </c>
      <c r="I151" s="103" t="n">
        <f aca="false">I48+I60+I67+I71</f>
        <v>1476.52942636015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0.120222840804025</v>
      </c>
      <c r="I152" s="103" t="n">
        <f aca="false">I81</f>
        <v>546.306763636364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0.8775</v>
      </c>
      <c r="I153" s="71" t="n">
        <f aca="false">SUM(I150:I152)</f>
        <v>3987.46346272378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</v>
      </c>
      <c r="I156" s="32" t="n">
        <f aca="false">I105</f>
        <v>0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</v>
      </c>
      <c r="I159" s="71" t="n">
        <f aca="false">I156+I157+I158</f>
        <v>0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0.1225</v>
      </c>
      <c r="I162" s="32" t="n">
        <f aca="false">I134</f>
        <v>556.654443514146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0.1225</v>
      </c>
      <c r="I163" s="71" t="n">
        <f aca="false">I134</f>
        <v>556.654443514146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Auxiliar de Serviços Administrativos</v>
      </c>
      <c r="B167" s="108"/>
      <c r="C167" s="108"/>
      <c r="D167" s="108"/>
      <c r="E167" s="108"/>
      <c r="F167" s="108"/>
      <c r="G167" s="109" t="n">
        <f aca="false">I153+I159+I163</f>
        <v>4544.11790623793</v>
      </c>
      <c r="H167" s="106" t="n">
        <f aca="false">IF(D6="12x36",2,1)</f>
        <v>1</v>
      </c>
      <c r="I167" s="109" t="n">
        <f aca="false">G167*H167</f>
        <v>4544.11790623793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4544.11790623793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FFFFFBCC"/>
    <pageSetUpPr fitToPage="false"/>
  </sheetPr>
  <dimension ref="A1:L169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I18" activeCellId="0" sqref="I18"/>
    </sheetView>
  </sheetViews>
  <sheetFormatPr defaultRowHeight="15" zeroHeight="false" outlineLevelRow="0" outlineLevelCol="0"/>
  <cols>
    <col collapsed="false" customWidth="true" hidden="false" outlineLevel="0" max="1" min="1" style="1" width="2.85"/>
    <col collapsed="false" customWidth="true" hidden="false" outlineLevel="0" max="4" min="2" style="1" width="11.3"/>
    <col collapsed="false" customWidth="true" hidden="false" outlineLevel="0" max="5" min="5" style="1" width="12.14"/>
    <col collapsed="false" customWidth="true" hidden="false" outlineLevel="0" max="7" min="6" style="1" width="11.3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2.14"/>
    <col collapsed="false" customWidth="true" hidden="false" outlineLevel="0" max="12" min="12" style="1" width="9.13"/>
    <col collapsed="false" customWidth="true" hidden="false" outlineLevel="0" max="15" min="13" style="1" width="22.28"/>
    <col collapsed="false" customWidth="true" hidden="false" outlineLevel="0" max="1025" min="16" style="1" width="9.13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5.1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6" t="s">
        <v>189</v>
      </c>
      <c r="E5" s="116"/>
      <c r="F5" s="116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150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30</v>
      </c>
      <c r="E6" s="10"/>
      <c r="F6" s="10"/>
      <c r="G6" s="12"/>
      <c r="H6" s="12"/>
      <c r="I6" s="13"/>
    </row>
    <row r="7" customFormat="false" ht="18.75" hidden="false" customHeight="true" outlineLevel="0" collapsed="false">
      <c r="A7" s="10" t="s">
        <v>7</v>
      </c>
      <c r="B7" s="10"/>
      <c r="C7" s="10"/>
      <c r="D7" s="14"/>
      <c r="E7" s="14"/>
      <c r="F7" s="14"/>
      <c r="G7" s="15" t="s">
        <v>8</v>
      </c>
      <c r="H7" s="15"/>
      <c r="I7" s="16" t="s">
        <v>9</v>
      </c>
    </row>
    <row r="8" customFormat="false" ht="24.75" hidden="false" customHeight="true" outlineLevel="0" collapsed="false">
      <c r="A8" s="10" t="s">
        <v>10</v>
      </c>
      <c r="B8" s="10"/>
      <c r="C8" s="10"/>
      <c r="D8" s="10" t="s">
        <v>11</v>
      </c>
      <c r="E8" s="10"/>
      <c r="F8" s="10"/>
      <c r="G8" s="15" t="s">
        <v>12</v>
      </c>
      <c r="H8" s="15"/>
      <c r="I8" s="16" t="s">
        <v>9</v>
      </c>
    </row>
    <row r="9" customFormat="false" ht="32.25" hidden="false" customHeight="true" outlineLevel="0" collapsed="false">
      <c r="A9" s="17" t="s">
        <v>13</v>
      </c>
      <c r="B9" s="17"/>
      <c r="C9" s="17"/>
      <c r="D9" s="17"/>
      <c r="E9" s="17"/>
      <c r="F9" s="17"/>
      <c r="G9" s="15" t="str">
        <f aca="false">IF(D6="12x36","Vlr. Do salário e Regime de trabalho","Vlr. Do salário e nº de horas correspondentes")</f>
        <v>Vlr. Do salário e nº de horas correspondentes</v>
      </c>
      <c r="H9" s="18" t="n">
        <v>180</v>
      </c>
      <c r="I9" s="22" t="n">
        <v>1869.5</v>
      </c>
    </row>
    <row r="10" customFormat="false" ht="24" hidden="false" customHeight="true" outlineLevel="0" collapsed="false">
      <c r="A10" s="20" t="s">
        <v>14</v>
      </c>
      <c r="B10" s="20"/>
      <c r="C10" s="20"/>
      <c r="D10" s="20"/>
      <c r="E10" s="20"/>
      <c r="F10" s="20"/>
      <c r="G10" s="18" t="str">
        <f aca="false">D8</f>
        <v>Porto Alegre</v>
      </c>
      <c r="H10" s="18" t="s">
        <v>15</v>
      </c>
      <c r="I10" s="21" t="n">
        <v>0.05</v>
      </c>
    </row>
    <row r="11" customFormat="false" ht="15" hidden="false" customHeight="true" outlineLevel="0" collapsed="false">
      <c r="A11" s="20" t="s">
        <v>16</v>
      </c>
      <c r="B11" s="20"/>
      <c r="C11" s="20"/>
      <c r="D11" s="20"/>
      <c r="E11" s="20"/>
      <c r="F11" s="20"/>
      <c r="G11" s="18" t="s">
        <v>17</v>
      </c>
      <c r="H11" s="18" t="s">
        <v>18</v>
      </c>
      <c r="I11" s="22" t="n">
        <v>4.8</v>
      </c>
    </row>
    <row r="12" customFormat="false" ht="15" hidden="false" customHeight="false" outlineLevel="0" collapsed="false">
      <c r="A12" s="20"/>
      <c r="B12" s="20"/>
      <c r="C12" s="20"/>
      <c r="D12" s="20"/>
      <c r="E12" s="20"/>
      <c r="F12" s="20"/>
      <c r="G12" s="18"/>
      <c r="H12" s="18" t="s">
        <v>19</v>
      </c>
      <c r="I12" s="19" t="n">
        <v>22</v>
      </c>
    </row>
    <row r="13" customFormat="false" ht="15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16" t="n">
        <v>0.06</v>
      </c>
    </row>
    <row r="14" customFormat="false" ht="11.25" hidden="false" customHeight="true" outlineLevel="0" collapsed="false">
      <c r="A14" s="20" t="s">
        <v>183</v>
      </c>
      <c r="B14" s="20"/>
      <c r="C14" s="20"/>
      <c r="D14" s="20"/>
      <c r="E14" s="20"/>
      <c r="F14" s="20"/>
      <c r="G14" s="18" t="s">
        <v>17</v>
      </c>
      <c r="H14" s="18" t="s">
        <v>18</v>
      </c>
      <c r="I14" s="22" t="n">
        <v>0</v>
      </c>
    </row>
    <row r="15" customFormat="false" ht="11.25" hidden="false" customHeight="true" outlineLevel="0" collapsed="false">
      <c r="A15" s="20"/>
      <c r="B15" s="20"/>
      <c r="C15" s="20"/>
      <c r="D15" s="20"/>
      <c r="E15" s="20"/>
      <c r="F15" s="20"/>
      <c r="G15" s="18"/>
      <c r="H15" s="18" t="s">
        <v>19</v>
      </c>
      <c r="I15" s="19" t="n">
        <v>0</v>
      </c>
    </row>
    <row r="16" customFormat="false" ht="1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16" t="n">
        <v>0</v>
      </c>
    </row>
    <row r="17" customFormat="false" ht="11.25" hidden="false" customHeight="true" outlineLevel="0" collapsed="false">
      <c r="A17" s="20" t="s">
        <v>190</v>
      </c>
      <c r="B17" s="20"/>
      <c r="C17" s="20"/>
      <c r="D17" s="20"/>
      <c r="E17" s="20"/>
      <c r="F17" s="20"/>
      <c r="G17" s="18" t="s">
        <v>17</v>
      </c>
      <c r="H17" s="18" t="s">
        <v>18</v>
      </c>
      <c r="I17" s="22" t="n">
        <v>12.71</v>
      </c>
    </row>
    <row r="18" customFormat="false" ht="15" hidden="false" customHeight="false" outlineLevel="0" collapsed="false">
      <c r="A18" s="20"/>
      <c r="B18" s="20"/>
      <c r="C18" s="20"/>
      <c r="D18" s="20"/>
      <c r="E18" s="20"/>
      <c r="F18" s="20"/>
      <c r="G18" s="18"/>
      <c r="H18" s="18" t="s">
        <v>19</v>
      </c>
      <c r="I18" s="19" t="n">
        <v>22</v>
      </c>
    </row>
    <row r="19" customFormat="false" ht="1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16" t="n">
        <v>0.19</v>
      </c>
    </row>
    <row r="20" customFormat="false" ht="36" hidden="false" customHeight="true" outlineLevel="0" collapsed="false">
      <c r="A20" s="23" t="s">
        <v>185</v>
      </c>
      <c r="B20" s="23"/>
      <c r="C20" s="23"/>
      <c r="D20" s="23"/>
      <c r="E20" s="23"/>
      <c r="F20" s="23"/>
      <c r="G20" s="12" t="s">
        <v>17</v>
      </c>
      <c r="H20" s="12" t="s">
        <v>25</v>
      </c>
      <c r="I20" s="22" t="n">
        <v>19.42</v>
      </c>
    </row>
    <row r="21" customFormat="false" ht="22.5" hidden="false" customHeight="true" outlineLevel="0" collapsed="false">
      <c r="A21" s="25" t="s">
        <v>26</v>
      </c>
      <c r="B21" s="25"/>
      <c r="C21" s="25"/>
      <c r="D21" s="25"/>
      <c r="E21" s="25"/>
      <c r="F21" s="25"/>
      <c r="G21" s="12"/>
      <c r="H21" s="12" t="s">
        <v>27</v>
      </c>
      <c r="I21" s="26" t="s">
        <v>9</v>
      </c>
    </row>
    <row r="22" customFormat="false" ht="34.5" hidden="false" customHeight="true" outlineLevel="0" collapsed="false">
      <c r="A22" s="25" t="s">
        <v>28</v>
      </c>
      <c r="B22" s="25"/>
      <c r="C22" s="25"/>
      <c r="D22" s="25"/>
      <c r="E22" s="25"/>
      <c r="F22" s="25"/>
      <c r="G22" s="18"/>
      <c r="H22" s="18" t="s">
        <v>29</v>
      </c>
      <c r="I22" s="22" t="s">
        <v>9</v>
      </c>
    </row>
    <row r="23" customFormat="false" ht="26.25" hidden="false" customHeight="true" outlineLevel="0" collapsed="false">
      <c r="A23" s="25" t="s">
        <v>30</v>
      </c>
      <c r="B23" s="25"/>
      <c r="C23" s="25"/>
      <c r="D23" s="25"/>
      <c r="E23" s="25"/>
      <c r="F23" s="25"/>
      <c r="G23" s="12"/>
      <c r="H23" s="18" t="s">
        <v>31</v>
      </c>
      <c r="I23" s="27" t="s">
        <v>9</v>
      </c>
    </row>
    <row r="24" customFormat="false" ht="35.25" hidden="false" customHeight="true" outlineLevel="0" collapsed="false">
      <c r="A24" s="25" t="s">
        <v>32</v>
      </c>
      <c r="B24" s="25"/>
      <c r="C24" s="25"/>
      <c r="D24" s="25"/>
      <c r="E24" s="25"/>
      <c r="F24" s="25"/>
      <c r="G24" s="18"/>
      <c r="H24" s="15" t="s">
        <v>27</v>
      </c>
      <c r="I24" s="16" t="n">
        <v>0.1</v>
      </c>
    </row>
    <row r="25" customFormat="false" ht="5.1" hidden="false" customHeight="true" outlineLevel="0" collapsed="false"/>
    <row r="26" customFormat="false" ht="17.25" hidden="false" customHeight="true" outlineLevel="0" collapsed="false">
      <c r="A26" s="28" t="s">
        <v>33</v>
      </c>
      <c r="B26" s="28"/>
      <c r="C26" s="28"/>
      <c r="D26" s="28"/>
      <c r="E26" s="28"/>
      <c r="F26" s="28"/>
      <c r="G26" s="28"/>
      <c r="H26" s="28"/>
      <c r="I26" s="28"/>
    </row>
    <row r="27" customFormat="false" ht="33.75" hidden="false" customHeight="true" outlineLevel="0" collapsed="false">
      <c r="A27" s="29" t="s">
        <v>34</v>
      </c>
      <c r="B27" s="30" t="s">
        <v>35</v>
      </c>
      <c r="C27" s="30"/>
      <c r="D27" s="30"/>
      <c r="E27" s="30"/>
      <c r="F27" s="30"/>
      <c r="G27" s="30"/>
      <c r="H27" s="29" t="s">
        <v>36</v>
      </c>
      <c r="I27" s="29" t="s">
        <v>37</v>
      </c>
    </row>
    <row r="28" customFormat="false" ht="15" hidden="false" customHeight="true" outlineLevel="0" collapsed="false">
      <c r="A28" s="25" t="n">
        <v>1</v>
      </c>
      <c r="B28" s="14" t="s">
        <v>38</v>
      </c>
      <c r="C28" s="14"/>
      <c r="D28" s="14"/>
      <c r="E28" s="14"/>
      <c r="F28" s="14"/>
      <c r="G28" s="14"/>
      <c r="H28" s="31" t="n">
        <f aca="false">I28/$I$37</f>
        <v>1</v>
      </c>
      <c r="I28" s="32" t="n">
        <f aca="false">IF(D6="12x36",I9,I9/H9*I5)</f>
        <v>1557.91666666667</v>
      </c>
    </row>
    <row r="29" customFormat="false" ht="15" hidden="false" customHeight="true" outlineLevel="0" collapsed="false">
      <c r="A29" s="25" t="n">
        <f aca="false">A28+1</f>
        <v>2</v>
      </c>
      <c r="B29" s="14" t="s">
        <v>39</v>
      </c>
      <c r="C29" s="14"/>
      <c r="D29" s="14"/>
      <c r="E29" s="14"/>
      <c r="F29" s="14"/>
      <c r="G29" s="14"/>
      <c r="H29" s="31" t="n">
        <f aca="false">I29/$I$37</f>
        <v>0</v>
      </c>
      <c r="I29" s="33" t="n">
        <v>0</v>
      </c>
      <c r="J29" s="34"/>
    </row>
    <row r="30" customFormat="false" ht="15" hidden="false" customHeight="true" outlineLevel="0" collapsed="false">
      <c r="A30" s="25" t="n">
        <f aca="false">A29+1</f>
        <v>3</v>
      </c>
      <c r="B30" s="14" t="s">
        <v>40</v>
      </c>
      <c r="C30" s="14"/>
      <c r="D30" s="14"/>
      <c r="E30" s="14"/>
      <c r="F30" s="14"/>
      <c r="G30" s="14"/>
      <c r="H30" s="31" t="n">
        <f aca="false">I30/$I$37</f>
        <v>0</v>
      </c>
      <c r="I30" s="32" t="n">
        <f aca="false">IF(I8=30%,I28*I8,0)</f>
        <v>0</v>
      </c>
    </row>
    <row r="31" customFormat="false" ht="15" hidden="false" customHeight="true" outlineLevel="0" collapsed="false">
      <c r="A31" s="25" t="n">
        <f aca="false">A30+1</f>
        <v>4</v>
      </c>
      <c r="B31" s="14" t="s">
        <v>41</v>
      </c>
      <c r="C31" s="14"/>
      <c r="D31" s="14"/>
      <c r="E31" s="14"/>
      <c r="F31" s="14"/>
      <c r="G31" s="14"/>
      <c r="H31" s="31" t="n">
        <f aca="false">I31/$I$37</f>
        <v>0</v>
      </c>
      <c r="I31" s="32" t="n">
        <f aca="false">IF(I7=10%,I22*I7,0)</f>
        <v>0</v>
      </c>
    </row>
    <row r="32" customFormat="false" ht="15" hidden="false" customHeight="true" outlineLevel="0" collapsed="false">
      <c r="A32" s="25" t="n">
        <f aca="false">A31+1</f>
        <v>5</v>
      </c>
      <c r="B32" s="14" t="s">
        <v>42</v>
      </c>
      <c r="C32" s="14"/>
      <c r="D32" s="14"/>
      <c r="E32" s="14"/>
      <c r="F32" s="14"/>
      <c r="G32" s="14"/>
      <c r="H32" s="31" t="n">
        <f aca="false">I32/$I$37</f>
        <v>0</v>
      </c>
      <c r="I32" s="32" t="n">
        <f aca="false">IF(I7=20%,I22*I7,0)</f>
        <v>0</v>
      </c>
    </row>
    <row r="33" customFormat="false" ht="15" hidden="false" customHeight="true" outlineLevel="0" collapsed="false">
      <c r="A33" s="25" t="n">
        <f aca="false">A32+1</f>
        <v>6</v>
      </c>
      <c r="B33" s="14" t="s">
        <v>43</v>
      </c>
      <c r="C33" s="14"/>
      <c r="D33" s="14"/>
      <c r="E33" s="14"/>
      <c r="F33" s="14"/>
      <c r="G33" s="14"/>
      <c r="H33" s="31" t="n">
        <f aca="false">I33/$I$37</f>
        <v>0</v>
      </c>
      <c r="I33" s="32" t="n">
        <f aca="false">IF(I7=40%,I22*I7,0)</f>
        <v>0</v>
      </c>
    </row>
    <row r="34" customFormat="false" ht="15" hidden="false" customHeight="true" outlineLevel="0" collapsed="false">
      <c r="A34" s="25" t="n">
        <f aca="false">A33+1</f>
        <v>7</v>
      </c>
      <c r="B34" s="14" t="s">
        <v>26</v>
      </c>
      <c r="C34" s="14"/>
      <c r="D34" s="14"/>
      <c r="E34" s="14"/>
      <c r="F34" s="14"/>
      <c r="G34" s="14"/>
      <c r="H34" s="31" t="n">
        <f aca="false">I34/$I$37</f>
        <v>0</v>
      </c>
      <c r="I34" s="32" t="n">
        <f aca="false">IF(I21="Não aplicável",0,I28*I21)</f>
        <v>0</v>
      </c>
    </row>
    <row r="35" customFormat="false" ht="15" hidden="false" customHeight="true" outlineLevel="0" collapsed="false">
      <c r="A35" s="25" t="n">
        <f aca="false">A34+1</f>
        <v>8</v>
      </c>
      <c r="B35" s="14" t="s">
        <v>44</v>
      </c>
      <c r="C35" s="14"/>
      <c r="D35" s="14"/>
      <c r="E35" s="14"/>
      <c r="F35" s="14"/>
      <c r="G35" s="14"/>
      <c r="H35" s="31" t="n">
        <f aca="false">I35/$I$37</f>
        <v>0</v>
      </c>
      <c r="I35" s="32" t="n">
        <v>0</v>
      </c>
    </row>
    <row r="36" customFormat="false" ht="15" hidden="false" customHeight="true" outlineLevel="0" collapsed="false">
      <c r="A36" s="25" t="n">
        <f aca="false">A35+1</f>
        <v>9</v>
      </c>
      <c r="B36" s="35" t="str">
        <f aca="false">IF(D6="12x36","Para postos 12x36 os feriados são considerados compensados, conforme parágrafo único, Art. 59-A da CLT","Outros")</f>
        <v>Outros</v>
      </c>
      <c r="C36" s="35"/>
      <c r="D36" s="35"/>
      <c r="E36" s="35"/>
      <c r="F36" s="35"/>
      <c r="G36" s="35"/>
      <c r="H36" s="31" t="n">
        <f aca="false">I36/$I$37</f>
        <v>0</v>
      </c>
      <c r="I36" s="32" t="n">
        <v>0</v>
      </c>
    </row>
    <row r="37" s="40" customFormat="true" ht="15" hidden="false" customHeight="true" outlineLevel="0" collapsed="false">
      <c r="A37" s="36" t="s">
        <v>45</v>
      </c>
      <c r="B37" s="36"/>
      <c r="C37" s="36"/>
      <c r="D37" s="36"/>
      <c r="E37" s="36"/>
      <c r="F37" s="36"/>
      <c r="G37" s="36"/>
      <c r="H37" s="37" t="n">
        <f aca="false">SUM(H28:H36)</f>
        <v>1</v>
      </c>
      <c r="I37" s="38" t="n">
        <f aca="false">SUM(I28:I36)</f>
        <v>1557.91666666667</v>
      </c>
      <c r="J37" s="39"/>
    </row>
    <row r="38" customFormat="false" ht="5.1" hidden="false" customHeight="true" outlineLevel="0" collapsed="false"/>
    <row r="39" customFormat="false" ht="33.75" hidden="false" customHeight="true" outlineLevel="0" collapsed="false">
      <c r="A39" s="29" t="s">
        <v>46</v>
      </c>
      <c r="B39" s="30" t="s">
        <v>47</v>
      </c>
      <c r="C39" s="30"/>
      <c r="D39" s="30"/>
      <c r="E39" s="30"/>
      <c r="F39" s="30"/>
      <c r="G39" s="30"/>
      <c r="H39" s="29" t="s">
        <v>36</v>
      </c>
      <c r="I39" s="29" t="s">
        <v>37</v>
      </c>
    </row>
    <row r="40" customFormat="false" ht="15" hidden="false" customHeight="true" outlineLevel="0" collapsed="false">
      <c r="A40" s="25" t="n">
        <v>1</v>
      </c>
      <c r="B40" s="14" t="s">
        <v>48</v>
      </c>
      <c r="C40" s="14"/>
      <c r="D40" s="14"/>
      <c r="E40" s="14"/>
      <c r="F40" s="14"/>
      <c r="G40" s="14"/>
      <c r="H40" s="31" t="n">
        <f aca="false">'Aux Serv Adm 40h Canoas'!H40</f>
        <v>0.2</v>
      </c>
      <c r="I40" s="32" t="n">
        <f aca="false">$I$37*H40</f>
        <v>311.583333333333</v>
      </c>
    </row>
    <row r="41" customFormat="false" ht="15" hidden="false" customHeight="true" outlineLevel="0" collapsed="false">
      <c r="A41" s="25" t="n">
        <v>2</v>
      </c>
      <c r="B41" s="14" t="s">
        <v>49</v>
      </c>
      <c r="C41" s="14"/>
      <c r="D41" s="14"/>
      <c r="E41" s="14"/>
      <c r="F41" s="14"/>
      <c r="G41" s="14"/>
      <c r="H41" s="31" t="n">
        <v>0.015</v>
      </c>
      <c r="I41" s="32" t="n">
        <f aca="false">$I$37*H41</f>
        <v>23.36875</v>
      </c>
    </row>
    <row r="42" customFormat="false" ht="15" hidden="false" customHeight="true" outlineLevel="0" collapsed="false">
      <c r="A42" s="25" t="n">
        <v>3</v>
      </c>
      <c r="B42" s="14" t="s">
        <v>50</v>
      </c>
      <c r="C42" s="14"/>
      <c r="D42" s="14"/>
      <c r="E42" s="14"/>
      <c r="F42" s="14"/>
      <c r="G42" s="14"/>
      <c r="H42" s="31" t="n">
        <v>0.01</v>
      </c>
      <c r="I42" s="32" t="n">
        <f aca="false">$I$37*H42</f>
        <v>15.5791666666667</v>
      </c>
    </row>
    <row r="43" customFormat="false" ht="15" hidden="false" customHeight="true" outlineLevel="0" collapsed="false">
      <c r="A43" s="25" t="n">
        <v>4</v>
      </c>
      <c r="B43" s="14" t="s">
        <v>51</v>
      </c>
      <c r="C43" s="14"/>
      <c r="D43" s="14"/>
      <c r="E43" s="14"/>
      <c r="F43" s="14"/>
      <c r="G43" s="14"/>
      <c r="H43" s="31" t="n">
        <v>0.002</v>
      </c>
      <c r="I43" s="32" t="n">
        <f aca="false">$I$37*H43</f>
        <v>3.11583333333333</v>
      </c>
    </row>
    <row r="44" customFormat="false" ht="15" hidden="false" customHeight="true" outlineLevel="0" collapsed="false">
      <c r="A44" s="25" t="n">
        <v>5</v>
      </c>
      <c r="B44" s="14" t="s">
        <v>52</v>
      </c>
      <c r="C44" s="14"/>
      <c r="D44" s="14"/>
      <c r="E44" s="14"/>
      <c r="F44" s="14"/>
      <c r="G44" s="14"/>
      <c r="H44" s="31" t="n">
        <v>0.025</v>
      </c>
      <c r="I44" s="32" t="n">
        <f aca="false">$I$37*H44</f>
        <v>38.9479166666667</v>
      </c>
    </row>
    <row r="45" customFormat="false" ht="15" hidden="false" customHeight="true" outlineLevel="0" collapsed="false">
      <c r="A45" s="25" t="n">
        <v>6</v>
      </c>
      <c r="B45" s="14" t="s">
        <v>53</v>
      </c>
      <c r="C45" s="14"/>
      <c r="D45" s="14"/>
      <c r="E45" s="14"/>
      <c r="F45" s="14"/>
      <c r="G45" s="14"/>
      <c r="H45" s="31" t="n">
        <v>0.08</v>
      </c>
      <c r="I45" s="32" t="n">
        <f aca="false">$I$37*H45</f>
        <v>124.633333333333</v>
      </c>
    </row>
    <row r="46" customFormat="false" ht="15" hidden="false" customHeight="true" outlineLevel="0" collapsed="false">
      <c r="A46" s="25" t="n">
        <v>7</v>
      </c>
      <c r="B46" s="14" t="s">
        <v>54</v>
      </c>
      <c r="C46" s="14"/>
      <c r="D46" s="14"/>
      <c r="E46" s="14"/>
      <c r="F46" s="14"/>
      <c r="G46" s="14"/>
      <c r="H46" s="31" t="n">
        <f aca="false">'Aux Serv Adm 40h Canoas'!H46</f>
        <v>0.03</v>
      </c>
      <c r="I46" s="32" t="n">
        <f aca="false">$I$37*H46</f>
        <v>46.7375</v>
      </c>
    </row>
    <row r="47" customFormat="false" ht="15" hidden="false" customHeight="true" outlineLevel="0" collapsed="false">
      <c r="A47" s="25" t="n">
        <v>8</v>
      </c>
      <c r="B47" s="14" t="s">
        <v>55</v>
      </c>
      <c r="C47" s="14"/>
      <c r="D47" s="14"/>
      <c r="E47" s="14"/>
      <c r="F47" s="14"/>
      <c r="G47" s="14"/>
      <c r="H47" s="31" t="n">
        <v>0.006</v>
      </c>
      <c r="I47" s="32" t="n">
        <f aca="false">$I$37*H47</f>
        <v>9.3475</v>
      </c>
    </row>
    <row r="48" s="40" customFormat="true" ht="15" hidden="false" customHeight="true" outlineLevel="0" collapsed="false">
      <c r="A48" s="36" t="s">
        <v>56</v>
      </c>
      <c r="B48" s="36"/>
      <c r="C48" s="36"/>
      <c r="D48" s="36"/>
      <c r="E48" s="36"/>
      <c r="F48" s="36"/>
      <c r="G48" s="36"/>
      <c r="H48" s="37" t="n">
        <f aca="false">SUM(H40:H47)</f>
        <v>0.368</v>
      </c>
      <c r="I48" s="38" t="n">
        <f aca="false">SUM(I40:I47)</f>
        <v>573.313333333333</v>
      </c>
      <c r="J48" s="39"/>
    </row>
    <row r="49" customFormat="false" ht="15" hidden="false" customHeight="true" outlineLevel="0" collapsed="false">
      <c r="A49" s="41" t="s">
        <v>57</v>
      </c>
      <c r="B49" s="41"/>
      <c r="C49" s="41"/>
      <c r="D49" s="41"/>
      <c r="E49" s="41"/>
      <c r="F49" s="41"/>
      <c r="G49" s="41"/>
      <c r="H49" s="41"/>
      <c r="I49" s="41"/>
    </row>
    <row r="50" customFormat="false" ht="30.75" hidden="false" customHeight="true" outlineLevel="0" collapsed="false">
      <c r="A50" s="42" t="s">
        <v>58</v>
      </c>
      <c r="B50" s="42"/>
      <c r="C50" s="42"/>
      <c r="D50" s="42"/>
      <c r="E50" s="42"/>
      <c r="F50" s="42"/>
      <c r="G50" s="42"/>
      <c r="H50" s="42"/>
      <c r="I50" s="42"/>
    </row>
    <row r="51" customFormat="false" ht="33.75" hidden="false" customHeight="true" outlineLevel="0" collapsed="false">
      <c r="A51" s="29" t="s">
        <v>59</v>
      </c>
      <c r="B51" s="30" t="s">
        <v>60</v>
      </c>
      <c r="C51" s="30"/>
      <c r="D51" s="30"/>
      <c r="E51" s="30"/>
      <c r="F51" s="30"/>
      <c r="G51" s="30"/>
      <c r="H51" s="29" t="s">
        <v>36</v>
      </c>
      <c r="I51" s="29" t="s">
        <v>37</v>
      </c>
    </row>
    <row r="52" customFormat="false" ht="15" hidden="false" customHeight="true" outlineLevel="0" collapsed="false">
      <c r="A52" s="25" t="n">
        <v>1</v>
      </c>
      <c r="B52" s="14" t="s">
        <v>61</v>
      </c>
      <c r="C52" s="14"/>
      <c r="D52" s="14"/>
      <c r="E52" s="14"/>
      <c r="F52" s="14"/>
      <c r="G52" s="14"/>
      <c r="H52" s="31" t="n">
        <v>0.119314</v>
      </c>
      <c r="I52" s="32" t="n">
        <f aca="false">$I$37*H52</f>
        <v>185.881269166667</v>
      </c>
    </row>
    <row r="53" customFormat="false" ht="15" hidden="false" customHeight="true" outlineLevel="0" collapsed="false">
      <c r="A53" s="25" t="n">
        <v>2</v>
      </c>
      <c r="B53" s="14" t="s">
        <v>62</v>
      </c>
      <c r="C53" s="14"/>
      <c r="D53" s="14"/>
      <c r="E53" s="14"/>
      <c r="F53" s="14"/>
      <c r="G53" s="14"/>
      <c r="H53" s="31" t="n">
        <v>0.020479</v>
      </c>
      <c r="I53" s="32" t="n">
        <f aca="false">$I$37*H53</f>
        <v>31.9045754166667</v>
      </c>
    </row>
    <row r="54" customFormat="false" ht="15" hidden="false" customHeight="true" outlineLevel="0" collapsed="false">
      <c r="A54" s="25" t="n">
        <v>3</v>
      </c>
      <c r="B54" s="14" t="s">
        <v>63</v>
      </c>
      <c r="C54" s="14"/>
      <c r="D54" s="14"/>
      <c r="E54" s="14"/>
      <c r="F54" s="14"/>
      <c r="G54" s="14"/>
      <c r="H54" s="31" t="n">
        <v>0.012123</v>
      </c>
      <c r="I54" s="32" t="n">
        <f aca="false">$I$37*H54</f>
        <v>18.88662375</v>
      </c>
    </row>
    <row r="55" customFormat="false" ht="15" hidden="false" customHeight="true" outlineLevel="0" collapsed="false">
      <c r="A55" s="25" t="n">
        <v>4</v>
      </c>
      <c r="B55" s="14" t="s">
        <v>64</v>
      </c>
      <c r="C55" s="14"/>
      <c r="D55" s="14"/>
      <c r="E55" s="14"/>
      <c r="F55" s="14"/>
      <c r="G55" s="14"/>
      <c r="H55" s="31" t="n">
        <v>0.011436</v>
      </c>
      <c r="I55" s="32" t="n">
        <f aca="false">$I$37*H55</f>
        <v>17.816335</v>
      </c>
    </row>
    <row r="56" customFormat="false" ht="15" hidden="false" customHeight="true" outlineLevel="0" collapsed="false">
      <c r="A56" s="25" t="n">
        <v>5</v>
      </c>
      <c r="B56" s="14" t="s">
        <v>65</v>
      </c>
      <c r="C56" s="14"/>
      <c r="D56" s="14"/>
      <c r="E56" s="14"/>
      <c r="F56" s="14"/>
      <c r="G56" s="14"/>
      <c r="H56" s="31" t="n">
        <v>0.000174</v>
      </c>
      <c r="I56" s="32" t="n">
        <f aca="false">$I$37*H56</f>
        <v>0.2710775</v>
      </c>
    </row>
    <row r="57" customFormat="false" ht="15" hidden="false" customHeight="true" outlineLevel="0" collapsed="false">
      <c r="A57" s="25" t="n">
        <v>6</v>
      </c>
      <c r="B57" s="14" t="s">
        <v>66</v>
      </c>
      <c r="C57" s="14"/>
      <c r="D57" s="14"/>
      <c r="E57" s="14"/>
      <c r="F57" s="14"/>
      <c r="G57" s="14"/>
      <c r="H57" s="31" t="n">
        <v>0.000442</v>
      </c>
      <c r="I57" s="32" t="n">
        <f aca="false">$I$37*H57</f>
        <v>0.688599166666667</v>
      </c>
    </row>
    <row r="58" customFormat="false" ht="15" hidden="false" customHeight="true" outlineLevel="0" collapsed="false">
      <c r="A58" s="25" t="n">
        <v>7</v>
      </c>
      <c r="B58" s="14" t="s">
        <v>67</v>
      </c>
      <c r="C58" s="14"/>
      <c r="D58" s="14"/>
      <c r="E58" s="14"/>
      <c r="F58" s="14"/>
      <c r="G58" s="14"/>
      <c r="H58" s="31" t="n">
        <v>0.000185</v>
      </c>
      <c r="I58" s="32" t="n">
        <f aca="false">$I$37*H58</f>
        <v>0.288214583333333</v>
      </c>
    </row>
    <row r="59" customFormat="false" ht="15" hidden="false" customHeight="true" outlineLevel="0" collapsed="false">
      <c r="A59" s="25" t="n">
        <v>8</v>
      </c>
      <c r="B59" s="14" t="s">
        <v>68</v>
      </c>
      <c r="C59" s="14"/>
      <c r="D59" s="14"/>
      <c r="E59" s="14"/>
      <c r="F59" s="14"/>
      <c r="G59" s="14"/>
      <c r="H59" s="31" t="n">
        <v>0.09079</v>
      </c>
      <c r="I59" s="32" t="n">
        <f aca="false">$I$37*H59</f>
        <v>141.443254166667</v>
      </c>
    </row>
    <row r="60" s="40" customFormat="true" ht="15" hidden="false" customHeight="true" outlineLevel="0" collapsed="false">
      <c r="A60" s="36" t="s">
        <v>69</v>
      </c>
      <c r="B60" s="36"/>
      <c r="C60" s="36"/>
      <c r="D60" s="36"/>
      <c r="E60" s="36"/>
      <c r="F60" s="36"/>
      <c r="G60" s="36"/>
      <c r="H60" s="37" t="n">
        <f aca="false">SUM(H52:H59)</f>
        <v>0.254943</v>
      </c>
      <c r="I60" s="38" t="n">
        <f aca="false">SUM(I52:I59)</f>
        <v>397.17994875</v>
      </c>
      <c r="J60" s="39"/>
    </row>
    <row r="61" customFormat="false" ht="11.25" hidden="false" customHeight="true" outlineLevel="0" collapsed="false">
      <c r="A61" s="43" t="s">
        <v>70</v>
      </c>
      <c r="B61" s="44" t="s">
        <v>71</v>
      </c>
      <c r="C61" s="44"/>
      <c r="D61" s="44"/>
      <c r="E61" s="44"/>
      <c r="F61" s="44"/>
      <c r="G61" s="44"/>
      <c r="H61" s="44"/>
      <c r="I61" s="44"/>
    </row>
    <row r="62" customFormat="false" ht="15" hidden="false" customHeight="true" outlineLevel="0" collapsed="false">
      <c r="A62" s="43" t="s">
        <v>72</v>
      </c>
      <c r="B62" s="45" t="s">
        <v>73</v>
      </c>
      <c r="C62" s="45"/>
      <c r="D62" s="45"/>
      <c r="E62" s="45"/>
      <c r="F62" s="45"/>
      <c r="G62" s="45"/>
      <c r="H62" s="45"/>
      <c r="I62" s="45"/>
    </row>
    <row r="63" customFormat="false" ht="33.75" hidden="false" customHeight="true" outlineLevel="0" collapsed="false">
      <c r="A63" s="29" t="s">
        <v>74</v>
      </c>
      <c r="B63" s="30" t="s">
        <v>75</v>
      </c>
      <c r="C63" s="30"/>
      <c r="D63" s="30"/>
      <c r="E63" s="30"/>
      <c r="F63" s="30"/>
      <c r="G63" s="30"/>
      <c r="H63" s="29" t="s">
        <v>36</v>
      </c>
      <c r="I63" s="29" t="s">
        <v>37</v>
      </c>
    </row>
    <row r="64" customFormat="false" ht="15" hidden="false" customHeight="true" outlineLevel="0" collapsed="false">
      <c r="A64" s="25" t="n">
        <v>1</v>
      </c>
      <c r="B64" s="14" t="s">
        <v>76</v>
      </c>
      <c r="C64" s="14"/>
      <c r="D64" s="14"/>
      <c r="E64" s="14"/>
      <c r="F64" s="14"/>
      <c r="G64" s="14"/>
      <c r="H64" s="31" t="n">
        <v>0.023627</v>
      </c>
      <c r="I64" s="32" t="n">
        <f aca="false">$I$37*H64</f>
        <v>36.8088970833333</v>
      </c>
    </row>
    <row r="65" customFormat="false" ht="15" hidden="false" customHeight="true" outlineLevel="0" collapsed="false">
      <c r="A65" s="25" t="n">
        <v>2</v>
      </c>
      <c r="B65" s="14" t="s">
        <v>77</v>
      </c>
      <c r="C65" s="14"/>
      <c r="D65" s="14"/>
      <c r="E65" s="14"/>
      <c r="F65" s="14"/>
      <c r="G65" s="14"/>
      <c r="H65" s="31" t="n">
        <v>0.001717</v>
      </c>
      <c r="I65" s="32" t="n">
        <f aca="false">$I$37*H65</f>
        <v>2.67494291666667</v>
      </c>
    </row>
    <row r="66" customFormat="false" ht="15" hidden="false" customHeight="true" outlineLevel="0" collapsed="false">
      <c r="A66" s="25" t="n">
        <v>3</v>
      </c>
      <c r="B66" s="14" t="s">
        <v>78</v>
      </c>
      <c r="C66" s="14"/>
      <c r="D66" s="14"/>
      <c r="E66" s="14"/>
      <c r="F66" s="14"/>
      <c r="G66" s="14"/>
      <c r="H66" s="31" t="n">
        <v>0.009451</v>
      </c>
      <c r="I66" s="32" t="n">
        <f aca="false">$I$37*H66</f>
        <v>14.7238704166667</v>
      </c>
    </row>
    <row r="67" s="40" customFormat="true" ht="15" hidden="false" customHeight="true" outlineLevel="0" collapsed="false">
      <c r="A67" s="36" t="s">
        <v>79</v>
      </c>
      <c r="B67" s="36"/>
      <c r="C67" s="36"/>
      <c r="D67" s="36"/>
      <c r="E67" s="36"/>
      <c r="F67" s="36"/>
      <c r="G67" s="36"/>
      <c r="H67" s="37" t="n">
        <f aca="false">SUM(H64:H66)</f>
        <v>0.034795</v>
      </c>
      <c r="I67" s="38" t="n">
        <f aca="false">SUM(I64:I66)</f>
        <v>54.2077104166667</v>
      </c>
      <c r="J67" s="39"/>
    </row>
    <row r="68" customFormat="false" ht="5.1" hidden="false" customHeight="true" outlineLevel="0" collapsed="false"/>
    <row r="69" customFormat="false" ht="33.75" hidden="false" customHeight="true" outlineLevel="0" collapsed="false">
      <c r="A69" s="29" t="s">
        <v>80</v>
      </c>
      <c r="B69" s="30" t="s">
        <v>81</v>
      </c>
      <c r="C69" s="30"/>
      <c r="D69" s="30"/>
      <c r="E69" s="30"/>
      <c r="F69" s="30"/>
      <c r="G69" s="30"/>
      <c r="H69" s="29" t="s">
        <v>36</v>
      </c>
      <c r="I69" s="29" t="s">
        <v>37</v>
      </c>
    </row>
    <row r="70" customFormat="false" ht="15" hidden="false" customHeight="true" outlineLevel="0" collapsed="false">
      <c r="A70" s="25" t="n">
        <v>1</v>
      </c>
      <c r="B70" s="14" t="s">
        <v>82</v>
      </c>
      <c r="C70" s="14"/>
      <c r="D70" s="14"/>
      <c r="E70" s="14"/>
      <c r="F70" s="14"/>
      <c r="G70" s="14"/>
      <c r="H70" s="31" t="n">
        <f aca="false">(H48*H60)</f>
        <v>0.093819024</v>
      </c>
      <c r="I70" s="32" t="n">
        <f aca="false">$I$37*H70</f>
        <v>146.16222114</v>
      </c>
    </row>
    <row r="71" s="40" customFormat="true" ht="15" hidden="false" customHeight="true" outlineLevel="0" collapsed="false">
      <c r="A71" s="36" t="s">
        <v>83</v>
      </c>
      <c r="B71" s="36"/>
      <c r="C71" s="36"/>
      <c r="D71" s="36"/>
      <c r="E71" s="36"/>
      <c r="F71" s="36"/>
      <c r="G71" s="36"/>
      <c r="H71" s="37" t="n">
        <f aca="false">SUM(H70:H70)</f>
        <v>0.093819024</v>
      </c>
      <c r="I71" s="38" t="n">
        <f aca="false">I70</f>
        <v>146.16222114</v>
      </c>
      <c r="J71" s="39"/>
      <c r="K71" s="46"/>
    </row>
    <row r="72" customFormat="false" ht="5.1" hidden="false" customHeight="true" outlineLevel="0" collapsed="false">
      <c r="J72" s="47"/>
    </row>
    <row r="73" s="40" customFormat="true" ht="12" hidden="false" customHeight="true" outlineLevel="0" collapsed="false">
      <c r="A73" s="48" t="s">
        <v>84</v>
      </c>
      <c r="B73" s="48"/>
      <c r="C73" s="48"/>
      <c r="D73" s="48"/>
      <c r="E73" s="48"/>
      <c r="F73" s="48"/>
      <c r="G73" s="48"/>
      <c r="H73" s="49" t="n">
        <f aca="false">H48+H60+H67+H71</f>
        <v>0.751557024</v>
      </c>
      <c r="I73" s="50" t="n">
        <f aca="false">I48+I60+I67+I71</f>
        <v>1170.86321364</v>
      </c>
      <c r="J73" s="39"/>
    </row>
    <row r="74" customFormat="false" ht="5.1" hidden="false" customHeight="true" outlineLevel="0" collapsed="false"/>
    <row r="75" customFormat="false" ht="33.75" hidden="false" customHeight="true" outlineLevel="0" collapsed="false">
      <c r="A75" s="29" t="s">
        <v>85</v>
      </c>
      <c r="B75" s="30" t="s">
        <v>86</v>
      </c>
      <c r="C75" s="30"/>
      <c r="D75" s="30"/>
      <c r="E75" s="30"/>
      <c r="F75" s="30"/>
      <c r="G75" s="30"/>
      <c r="H75" s="29" t="s">
        <v>36</v>
      </c>
      <c r="I75" s="29" t="s">
        <v>37</v>
      </c>
    </row>
    <row r="76" customFormat="false" ht="15" hidden="false" customHeight="true" outlineLevel="0" collapsed="false">
      <c r="A76" s="25" t="n">
        <v>1</v>
      </c>
      <c r="B76" s="14" t="s">
        <v>87</v>
      </c>
      <c r="C76" s="14"/>
      <c r="D76" s="14"/>
      <c r="E76" s="14"/>
      <c r="F76" s="14"/>
      <c r="G76" s="14"/>
      <c r="H76" s="31" t="n">
        <f aca="false">I76/$I$37</f>
        <v>0</v>
      </c>
      <c r="I76" s="32" t="n">
        <f aca="false">I93</f>
        <v>0</v>
      </c>
    </row>
    <row r="77" customFormat="false" ht="15" hidden="false" customHeight="true" outlineLevel="0" collapsed="false">
      <c r="A77" s="25" t="n">
        <v>2</v>
      </c>
      <c r="B77" s="14" t="s">
        <v>88</v>
      </c>
      <c r="C77" s="14"/>
      <c r="D77" s="14"/>
      <c r="E77" s="14"/>
      <c r="F77" s="14"/>
      <c r="G77" s="14"/>
      <c r="H77" s="31" t="n">
        <f aca="false">I77/$I$37</f>
        <v>0.145381460283498</v>
      </c>
      <c r="I77" s="32" t="n">
        <f aca="false">I89</f>
        <v>226.4922</v>
      </c>
    </row>
    <row r="78" customFormat="false" ht="15" hidden="false" customHeight="true" outlineLevel="0" collapsed="false">
      <c r="A78" s="25" t="n">
        <v>3</v>
      </c>
      <c r="B78" s="14" t="s">
        <v>89</v>
      </c>
      <c r="C78" s="14"/>
      <c r="D78" s="14"/>
      <c r="E78" s="14"/>
      <c r="F78" s="14"/>
      <c r="G78" s="14"/>
      <c r="H78" s="31" t="n">
        <f aca="false">I78/$I$37</f>
        <v>0.0755656592671837</v>
      </c>
      <c r="I78" s="32" t="n">
        <f aca="false">I85</f>
        <v>117.725</v>
      </c>
    </row>
    <row r="79" customFormat="false" ht="15" hidden="false" customHeight="true" outlineLevel="0" collapsed="false">
      <c r="A79" s="25" t="n">
        <v>4</v>
      </c>
      <c r="B79" s="14" t="s">
        <v>90</v>
      </c>
      <c r="C79" s="14"/>
      <c r="D79" s="14"/>
      <c r="E79" s="14"/>
      <c r="F79" s="14"/>
      <c r="G79" s="14"/>
      <c r="H79" s="31" t="n">
        <f aca="false">I79/$I$37</f>
        <v>0</v>
      </c>
      <c r="I79" s="32" t="n">
        <f aca="false">IF(I23="Não aplicável",0,((I9/H9)*1.5*I23))</f>
        <v>0</v>
      </c>
    </row>
    <row r="80" customFormat="false" ht="15" hidden="false" customHeight="true" outlineLevel="0" collapsed="false">
      <c r="A80" s="25" t="n">
        <v>5</v>
      </c>
      <c r="B80" s="14" t="s">
        <v>24</v>
      </c>
      <c r="C80" s="14"/>
      <c r="D80" s="14"/>
      <c r="E80" s="14"/>
      <c r="F80" s="14"/>
      <c r="G80" s="14"/>
      <c r="H80" s="31" t="n">
        <f aca="false">I80/$I$37</f>
        <v>0</v>
      </c>
      <c r="I80" s="32" t="n">
        <v>0</v>
      </c>
    </row>
    <row r="81" customFormat="false" ht="15" hidden="false" customHeight="true" outlineLevel="0" collapsed="false">
      <c r="A81" s="36" t="s">
        <v>92</v>
      </c>
      <c r="B81" s="36"/>
      <c r="C81" s="36"/>
      <c r="D81" s="36"/>
      <c r="E81" s="36"/>
      <c r="F81" s="36"/>
      <c r="G81" s="36"/>
      <c r="H81" s="37" t="n">
        <f aca="false">SUM(H76:H80)</f>
        <v>0.220947119550682</v>
      </c>
      <c r="I81" s="38" t="n">
        <f aca="false">SUM(I76:I80)</f>
        <v>344.2172</v>
      </c>
      <c r="J81" s="34"/>
    </row>
    <row r="82" customFormat="false" ht="5.1" hidden="false" customHeight="true" outlineLevel="0" collapsed="false">
      <c r="A82" s="51"/>
      <c r="B82" s="51"/>
      <c r="C82" s="51"/>
      <c r="D82" s="51"/>
      <c r="E82" s="51"/>
      <c r="F82" s="51"/>
      <c r="G82" s="51"/>
      <c r="H82" s="52"/>
      <c r="I82" s="53"/>
    </row>
    <row r="83" customFormat="false" ht="15" hidden="false" customHeight="true" outlineLevel="0" collapsed="false">
      <c r="A83" s="54" t="s">
        <v>93</v>
      </c>
      <c r="B83" s="54"/>
      <c r="C83" s="54"/>
      <c r="D83" s="54"/>
      <c r="E83" s="54"/>
      <c r="F83" s="54"/>
      <c r="G83" s="54"/>
      <c r="H83" s="54"/>
      <c r="I83" s="54"/>
    </row>
    <row r="84" customFormat="false" ht="24" hidden="false" customHeight="true" outlineLevel="0" collapsed="false">
      <c r="A84" s="25" t="s">
        <v>94</v>
      </c>
      <c r="B84" s="25"/>
      <c r="C84" s="25" t="s">
        <v>95</v>
      </c>
      <c r="D84" s="25" t="s">
        <v>96</v>
      </c>
      <c r="E84" s="25" t="s">
        <v>97</v>
      </c>
      <c r="F84" s="25" t="s">
        <v>98</v>
      </c>
      <c r="G84" s="25" t="s">
        <v>99</v>
      </c>
      <c r="H84" s="31" t="s">
        <v>100</v>
      </c>
      <c r="I84" s="32" t="s">
        <v>101</v>
      </c>
    </row>
    <row r="85" customFormat="false" ht="15" hidden="false" customHeight="true" outlineLevel="0" collapsed="false">
      <c r="A85" s="55" t="n">
        <f aca="false">I11</f>
        <v>4.8</v>
      </c>
      <c r="B85" s="55"/>
      <c r="C85" s="25" t="n">
        <f aca="false">I12</f>
        <v>22</v>
      </c>
      <c r="D85" s="25" t="n">
        <v>2</v>
      </c>
      <c r="E85" s="56" t="n">
        <f aca="false">A85*C85*D85</f>
        <v>211.2</v>
      </c>
      <c r="F85" s="56" t="n">
        <f aca="false">I28</f>
        <v>1557.91666666667</v>
      </c>
      <c r="G85" s="57" t="n">
        <f aca="false">I13</f>
        <v>0.06</v>
      </c>
      <c r="H85" s="56" t="n">
        <f aca="false">F85*G85</f>
        <v>93.475</v>
      </c>
      <c r="I85" s="32" t="n">
        <f aca="false">IF((E85-H85)&gt;0,E85-H85,0)</f>
        <v>117.725</v>
      </c>
    </row>
    <row r="86" customFormat="false" ht="3.75" hidden="false" customHeight="true" outlineLevel="0" collapsed="false">
      <c r="A86" s="58"/>
      <c r="B86" s="59"/>
      <c r="C86" s="59"/>
      <c r="D86" s="59"/>
      <c r="E86" s="60"/>
      <c r="F86" s="60"/>
      <c r="G86" s="61"/>
      <c r="H86" s="60"/>
      <c r="I86" s="62"/>
    </row>
    <row r="87" customFormat="false" ht="15" hidden="false" customHeight="true" outlineLevel="0" collapsed="false">
      <c r="A87" s="54" t="s">
        <v>102</v>
      </c>
      <c r="B87" s="54"/>
      <c r="C87" s="54"/>
      <c r="D87" s="54"/>
      <c r="E87" s="54"/>
      <c r="F87" s="54"/>
      <c r="G87" s="54"/>
      <c r="H87" s="54"/>
      <c r="I87" s="54"/>
    </row>
    <row r="88" customFormat="false" ht="23.25" hidden="false" customHeight="true" outlineLevel="0" collapsed="false">
      <c r="A88" s="25" t="s">
        <v>94</v>
      </c>
      <c r="B88" s="25"/>
      <c r="C88" s="25" t="s">
        <v>103</v>
      </c>
      <c r="D88" s="25" t="s">
        <v>96</v>
      </c>
      <c r="E88" s="25" t="s">
        <v>97</v>
      </c>
      <c r="F88" s="25" t="s">
        <v>98</v>
      </c>
      <c r="G88" s="25" t="s">
        <v>99</v>
      </c>
      <c r="H88" s="31" t="s">
        <v>100</v>
      </c>
      <c r="I88" s="32" t="s">
        <v>101</v>
      </c>
    </row>
    <row r="89" customFormat="false" ht="15" hidden="false" customHeight="true" outlineLevel="0" collapsed="false">
      <c r="A89" s="56" t="n">
        <f aca="false">I17</f>
        <v>12.71</v>
      </c>
      <c r="B89" s="56"/>
      <c r="C89" s="63" t="n">
        <f aca="false">I18</f>
        <v>22</v>
      </c>
      <c r="D89" s="25" t="n">
        <v>1</v>
      </c>
      <c r="E89" s="56" t="n">
        <f aca="false">A89*C89*D89</f>
        <v>279.62</v>
      </c>
      <c r="F89" s="56" t="n">
        <f aca="false">E89</f>
        <v>279.62</v>
      </c>
      <c r="G89" s="64" t="n">
        <f aca="false">I19</f>
        <v>0.19</v>
      </c>
      <c r="H89" s="56" t="n">
        <f aca="false">F89*G89</f>
        <v>53.1278</v>
      </c>
      <c r="I89" s="32" t="n">
        <f aca="false">E89-H89</f>
        <v>226.4922</v>
      </c>
    </row>
    <row r="90" customFormat="false" ht="5.1" hidden="false" customHeight="true" outlineLevel="0" collapsed="false">
      <c r="A90" s="65"/>
      <c r="B90" s="65"/>
      <c r="C90" s="65"/>
      <c r="D90" s="65"/>
      <c r="E90" s="66"/>
      <c r="F90" s="66"/>
      <c r="G90" s="67"/>
      <c r="H90" s="66"/>
      <c r="I90" s="68"/>
    </row>
    <row r="91" customFormat="false" ht="15" hidden="false" customHeight="true" outlineLevel="0" collapsed="false">
      <c r="A91" s="54" t="s">
        <v>104</v>
      </c>
      <c r="B91" s="54"/>
      <c r="C91" s="54"/>
      <c r="D91" s="54"/>
      <c r="E91" s="54"/>
      <c r="F91" s="54"/>
      <c r="G91" s="54"/>
      <c r="H91" s="54"/>
      <c r="I91" s="54"/>
    </row>
    <row r="92" customFormat="false" ht="23.25" hidden="false" customHeight="true" outlineLevel="0" collapsed="false">
      <c r="A92" s="25" t="s">
        <v>94</v>
      </c>
      <c r="B92" s="25"/>
      <c r="C92" s="25" t="s">
        <v>103</v>
      </c>
      <c r="D92" s="25" t="s">
        <v>96</v>
      </c>
      <c r="E92" s="25" t="s">
        <v>97</v>
      </c>
      <c r="F92" s="25" t="s">
        <v>98</v>
      </c>
      <c r="G92" s="25" t="s">
        <v>99</v>
      </c>
      <c r="H92" s="31" t="str">
        <f aca="false">H84</f>
        <v>Valor desconto</v>
      </c>
      <c r="I92" s="32" t="s">
        <v>101</v>
      </c>
    </row>
    <row r="93" customFormat="false" ht="15" hidden="false" customHeight="true" outlineLevel="0" collapsed="false">
      <c r="A93" s="56" t="n">
        <f aca="false">I14</f>
        <v>0</v>
      </c>
      <c r="B93" s="56"/>
      <c r="C93" s="63" t="n">
        <f aca="false">I15</f>
        <v>0</v>
      </c>
      <c r="D93" s="25" t="n">
        <v>1</v>
      </c>
      <c r="E93" s="56" t="n">
        <f aca="false">A93*C93*D93</f>
        <v>0</v>
      </c>
      <c r="F93" s="56" t="n">
        <f aca="false">E93</f>
        <v>0</v>
      </c>
      <c r="G93" s="64" t="n">
        <f aca="false">I16</f>
        <v>0</v>
      </c>
      <c r="H93" s="56" t="n">
        <f aca="false">F93*G93</f>
        <v>0</v>
      </c>
      <c r="I93" s="32" t="n">
        <f aca="false">E93-H93</f>
        <v>0</v>
      </c>
    </row>
    <row r="94" customFormat="false" ht="5.1" hidden="false" customHeight="true" outlineLevel="0" collapsed="false"/>
    <row r="95" customFormat="false" ht="12" hidden="false" customHeight="true" outlineLevel="0" collapsed="false">
      <c r="A95" s="69" t="s">
        <v>105</v>
      </c>
      <c r="B95" s="69"/>
      <c r="C95" s="69"/>
      <c r="D95" s="69"/>
      <c r="E95" s="69"/>
      <c r="F95" s="69"/>
      <c r="G95" s="69"/>
      <c r="H95" s="70" t="n">
        <f aca="false">H37+H73+H81</f>
        <v>1.97250414355068</v>
      </c>
      <c r="I95" s="71" t="n">
        <f aca="false">I37+I73+I81</f>
        <v>3072.99708030667</v>
      </c>
      <c r="J95" s="34"/>
      <c r="L95" s="34"/>
    </row>
    <row r="96" s="76" customFormat="true" ht="5.1" hidden="false" customHeight="true" outlineLevel="0" collapsed="false">
      <c r="A96" s="72"/>
      <c r="B96" s="72"/>
      <c r="C96" s="72"/>
      <c r="D96" s="72"/>
      <c r="E96" s="72"/>
      <c r="F96" s="72"/>
      <c r="G96" s="72"/>
      <c r="H96" s="73"/>
      <c r="I96" s="74"/>
      <c r="J96" s="75"/>
      <c r="L96" s="75"/>
    </row>
    <row r="97" customFormat="false" ht="11.25" hidden="false" customHeight="true" outlineLevel="0" collapsed="false">
      <c r="A97" s="28" t="s">
        <v>106</v>
      </c>
      <c r="B97" s="28"/>
      <c r="C97" s="28"/>
      <c r="D97" s="28"/>
      <c r="E97" s="28"/>
      <c r="F97" s="28"/>
      <c r="G97" s="28"/>
      <c r="H97" s="28"/>
      <c r="I97" s="28"/>
    </row>
    <row r="98" customFormat="false" ht="33.75" hidden="false" customHeight="true" outlineLevel="0" collapsed="false">
      <c r="A98" s="29" t="s">
        <v>34</v>
      </c>
      <c r="B98" s="30" t="s">
        <v>107</v>
      </c>
      <c r="C98" s="30"/>
      <c r="D98" s="30"/>
      <c r="E98" s="30"/>
      <c r="F98" s="30"/>
      <c r="G98" s="30"/>
      <c r="H98" s="29" t="s">
        <v>36</v>
      </c>
      <c r="I98" s="29" t="s">
        <v>37</v>
      </c>
    </row>
    <row r="99" customFormat="false" ht="15" hidden="false" customHeight="true" outlineLevel="0" collapsed="false">
      <c r="A99" s="25" t="n">
        <v>1</v>
      </c>
      <c r="B99" s="14" t="s">
        <v>108</v>
      </c>
      <c r="C99" s="14"/>
      <c r="D99" s="14"/>
      <c r="E99" s="14"/>
      <c r="F99" s="14"/>
      <c r="G99" s="14"/>
      <c r="H99" s="31" t="n">
        <f aca="false">I99/$I$110</f>
        <v>0</v>
      </c>
      <c r="I99" s="32" t="n">
        <v>0</v>
      </c>
    </row>
    <row r="100" customFormat="false" ht="15" hidden="false" customHeight="true" outlineLevel="0" collapsed="false">
      <c r="A100" s="25" t="n">
        <v>2</v>
      </c>
      <c r="B100" s="10" t="s">
        <v>109</v>
      </c>
      <c r="C100" s="10"/>
      <c r="D100" s="10"/>
      <c r="E100" s="10"/>
      <c r="F100" s="10"/>
      <c r="G100" s="10"/>
      <c r="H100" s="31" t="n">
        <f aca="false">I100/$I$110</f>
        <v>0.0295302759368755</v>
      </c>
      <c r="I100" s="32" t="n">
        <v>87.27</v>
      </c>
    </row>
    <row r="101" customFormat="false" ht="15" hidden="false" customHeight="true" outlineLevel="0" collapsed="false">
      <c r="A101" s="25" t="n">
        <v>3</v>
      </c>
      <c r="B101" s="14" t="s">
        <v>110</v>
      </c>
      <c r="C101" s="14"/>
      <c r="D101" s="14"/>
      <c r="E101" s="14"/>
      <c r="F101" s="14"/>
      <c r="G101" s="14"/>
      <c r="H101" s="31" t="n">
        <f aca="false">I101/$I$110</f>
        <v>0</v>
      </c>
      <c r="I101" s="32" t="n">
        <v>0</v>
      </c>
      <c r="K101" s="77" t="n">
        <f aca="false">Resumo!G16</f>
        <v>541580.229048494</v>
      </c>
    </row>
    <row r="102" customFormat="false" ht="15" hidden="false" customHeight="true" outlineLevel="0" collapsed="false">
      <c r="A102" s="25" t="n">
        <v>4</v>
      </c>
      <c r="B102" s="10" t="s">
        <v>111</v>
      </c>
      <c r="C102" s="10"/>
      <c r="D102" s="10"/>
      <c r="E102" s="10"/>
      <c r="F102" s="10"/>
      <c r="G102" s="10"/>
      <c r="H102" s="31" t="n">
        <f aca="false">I102/$I$110</f>
        <v>0</v>
      </c>
      <c r="I102" s="32" t="n">
        <f aca="false">'Aux Serv Adm 40h Canoas'!I102</f>
        <v>0</v>
      </c>
    </row>
    <row r="103" customFormat="false" ht="15" hidden="false" customHeight="true" outlineLevel="0" collapsed="false">
      <c r="A103" s="25" t="n">
        <v>5</v>
      </c>
      <c r="B103" s="14" t="s">
        <v>112</v>
      </c>
      <c r="C103" s="14"/>
      <c r="D103" s="14"/>
      <c r="E103" s="14"/>
      <c r="F103" s="14"/>
      <c r="G103" s="14"/>
      <c r="H103" s="31" t="n">
        <f aca="false">I103/$I$110</f>
        <v>0</v>
      </c>
      <c r="I103" s="32" t="n">
        <v>0</v>
      </c>
    </row>
    <row r="104" customFormat="false" ht="15" hidden="false" customHeight="true" outlineLevel="0" collapsed="false">
      <c r="A104" s="25" t="n">
        <v>6</v>
      </c>
      <c r="B104" s="14" t="s">
        <v>113</v>
      </c>
      <c r="C104" s="14"/>
      <c r="D104" s="14"/>
      <c r="E104" s="14"/>
      <c r="F104" s="14"/>
      <c r="G104" s="14"/>
      <c r="H104" s="31" t="n">
        <f aca="false">I104/$I$110</f>
        <v>0</v>
      </c>
      <c r="I104" s="32" t="n">
        <v>0</v>
      </c>
    </row>
    <row r="105" customFormat="false" ht="15" hidden="false" customHeight="true" outlineLevel="0" collapsed="false">
      <c r="A105" s="36" t="s">
        <v>114</v>
      </c>
      <c r="B105" s="36"/>
      <c r="C105" s="36"/>
      <c r="D105" s="36"/>
      <c r="E105" s="36"/>
      <c r="F105" s="36"/>
      <c r="G105" s="36"/>
      <c r="H105" s="37" t="n">
        <f aca="false">H99+H100+H101+H102+H103+H104</f>
        <v>0.0295302759368755</v>
      </c>
      <c r="I105" s="78" t="n">
        <f aca="false">SUM(I99:I104)</f>
        <v>87.27</v>
      </c>
      <c r="J105" s="34"/>
    </row>
    <row r="106" customFormat="false" ht="30" hidden="false" customHeight="true" outlineLevel="0" collapsed="false">
      <c r="B106" s="44" t="s">
        <v>115</v>
      </c>
      <c r="C106" s="44"/>
      <c r="D106" s="44"/>
      <c r="E106" s="44"/>
      <c r="F106" s="44"/>
      <c r="G106" s="44"/>
      <c r="H106" s="44"/>
      <c r="I106" s="44"/>
    </row>
    <row r="107" customFormat="false" ht="5.25" hidden="false" customHeight="true" outlineLevel="0" collapsed="false"/>
    <row r="108" customFormat="false" ht="48.75" hidden="false" customHeight="true" outlineLevel="0" collapsed="false">
      <c r="A108" s="79" t="s">
        <v>116</v>
      </c>
      <c r="B108" s="79"/>
      <c r="C108" s="79"/>
      <c r="D108" s="79"/>
      <c r="E108" s="79"/>
      <c r="F108" s="80" t="n">
        <f aca="false">I24</f>
        <v>0.1</v>
      </c>
      <c r="G108" s="81" t="n">
        <f aca="false">I110*F108</f>
        <v>295.527208030667</v>
      </c>
      <c r="H108" s="82" t="s">
        <v>117</v>
      </c>
      <c r="I108" s="83" t="n">
        <f aca="false">I78</f>
        <v>117.725</v>
      </c>
    </row>
    <row r="109" s="86" customFormat="true" ht="16.5" hidden="false" customHeight="true" outlineLevel="0" collapsed="false">
      <c r="A109" s="82" t="s">
        <v>118</v>
      </c>
      <c r="B109" s="82"/>
      <c r="C109" s="82" t="s">
        <v>119</v>
      </c>
      <c r="D109" s="82" t="s">
        <v>120</v>
      </c>
      <c r="E109" s="82" t="s">
        <v>121</v>
      </c>
      <c r="F109" s="82" t="s">
        <v>122</v>
      </c>
      <c r="G109" s="82" t="s">
        <v>123</v>
      </c>
      <c r="H109" s="82" t="s">
        <v>124</v>
      </c>
      <c r="I109" s="84" t="s">
        <v>125</v>
      </c>
      <c r="J109" s="85"/>
    </row>
    <row r="110" customFormat="false" ht="16.5" hidden="false" customHeight="true" outlineLevel="0" collapsed="false">
      <c r="A110" s="33" t="n">
        <f aca="false">I37</f>
        <v>1557.91666666667</v>
      </c>
      <c r="B110" s="33"/>
      <c r="C110" s="33" t="n">
        <f aca="false">I48</f>
        <v>573.313333333333</v>
      </c>
      <c r="D110" s="33" t="n">
        <f aca="false">I60</f>
        <v>397.17994875</v>
      </c>
      <c r="E110" s="33" t="n">
        <f aca="false">I67</f>
        <v>54.2077104166667</v>
      </c>
      <c r="F110" s="33" t="n">
        <f aca="false">I71</f>
        <v>146.16222114</v>
      </c>
      <c r="G110" s="33" t="n">
        <f aca="false">I81</f>
        <v>344.2172</v>
      </c>
      <c r="H110" s="33" t="n">
        <f aca="false">A110+C110+D110+E110+F110+G110</f>
        <v>3072.99708030667</v>
      </c>
      <c r="I110" s="33" t="n">
        <f aca="false">H110-I108</f>
        <v>2955.27208030667</v>
      </c>
      <c r="J110" s="34"/>
    </row>
    <row r="111" customFormat="false" ht="5.1" hidden="false" customHeight="true" outlineLevel="0" collapsed="false">
      <c r="A111" s="43"/>
      <c r="B111" s="87"/>
      <c r="C111" s="87"/>
      <c r="D111" s="87"/>
      <c r="E111" s="87"/>
      <c r="F111" s="87"/>
      <c r="G111" s="87"/>
      <c r="H111" s="87"/>
      <c r="I111" s="87"/>
    </row>
    <row r="112" customFormat="false" ht="33.75" hidden="false" customHeight="true" outlineLevel="0" collapsed="false">
      <c r="A112" s="29" t="s">
        <v>46</v>
      </c>
      <c r="B112" s="30" t="s">
        <v>126</v>
      </c>
      <c r="C112" s="30"/>
      <c r="D112" s="30"/>
      <c r="E112" s="30"/>
      <c r="F112" s="30"/>
      <c r="G112" s="30"/>
      <c r="H112" s="29" t="s">
        <v>36</v>
      </c>
      <c r="I112" s="29" t="s">
        <v>37</v>
      </c>
    </row>
    <row r="113" customFormat="false" ht="15" hidden="false" customHeight="true" outlineLevel="0" collapsed="false">
      <c r="A113" s="25" t="n">
        <v>1</v>
      </c>
      <c r="B113" s="14" t="s">
        <v>127</v>
      </c>
      <c r="C113" s="14"/>
      <c r="D113" s="14"/>
      <c r="E113" s="14"/>
      <c r="F113" s="14"/>
      <c r="G113" s="14"/>
      <c r="H113" s="31" t="n">
        <f aca="false">I113/$I$123</f>
        <v>0</v>
      </c>
      <c r="I113" s="32" t="n">
        <f aca="false">'Aux Serv Adm 40h Canoas'!I113</f>
        <v>0</v>
      </c>
    </row>
    <row r="114" customFormat="false" ht="15" hidden="false" customHeight="true" outlineLevel="0" collapsed="false">
      <c r="A114" s="25" t="n">
        <v>2</v>
      </c>
      <c r="B114" s="14" t="s">
        <v>128</v>
      </c>
      <c r="C114" s="14"/>
      <c r="D114" s="14"/>
      <c r="E114" s="14"/>
      <c r="F114" s="14"/>
      <c r="G114" s="14"/>
      <c r="H114" s="31" t="n">
        <f aca="false">I114/$I$123</f>
        <v>0</v>
      </c>
      <c r="I114" s="32" t="n">
        <v>0</v>
      </c>
    </row>
    <row r="115" customFormat="false" ht="15" hidden="false" customHeight="true" outlineLevel="0" collapsed="false">
      <c r="A115" s="36" t="s">
        <v>129</v>
      </c>
      <c r="B115" s="36"/>
      <c r="C115" s="36"/>
      <c r="D115" s="36"/>
      <c r="E115" s="36"/>
      <c r="F115" s="36"/>
      <c r="G115" s="36"/>
      <c r="H115" s="37" t="n">
        <f aca="false">H113+H114</f>
        <v>0</v>
      </c>
      <c r="I115" s="38" t="n">
        <f aca="false">SUM(I113:I114)</f>
        <v>0</v>
      </c>
    </row>
    <row r="116" customFormat="false" ht="5.1" hidden="false" customHeight="true" outlineLevel="0" collapsed="false"/>
    <row r="117" customFormat="false" ht="33.75" hidden="false" customHeight="true" outlineLevel="0" collapsed="false">
      <c r="A117" s="29" t="s">
        <v>59</v>
      </c>
      <c r="B117" s="30" t="s">
        <v>130</v>
      </c>
      <c r="C117" s="30"/>
      <c r="D117" s="30"/>
      <c r="E117" s="30"/>
      <c r="F117" s="30"/>
      <c r="G117" s="30"/>
      <c r="H117" s="29" t="s">
        <v>36</v>
      </c>
      <c r="I117" s="29" t="s">
        <v>37</v>
      </c>
    </row>
    <row r="118" customFormat="false" ht="15" hidden="false" customHeight="true" outlineLevel="0" collapsed="false">
      <c r="A118" s="25" t="n">
        <v>1</v>
      </c>
      <c r="B118" s="14" t="s">
        <v>130</v>
      </c>
      <c r="C118" s="14"/>
      <c r="D118" s="14"/>
      <c r="E118" s="14"/>
      <c r="F118" s="14"/>
      <c r="G118" s="14"/>
      <c r="H118" s="31" t="n">
        <f aca="false">I118/I123</f>
        <v>0</v>
      </c>
      <c r="I118" s="32" t="n">
        <f aca="false">'Aux Serv Adm 40h Canoas'!I118</f>
        <v>0</v>
      </c>
    </row>
    <row r="119" customFormat="false" ht="15" hidden="false" customHeight="true" outlineLevel="0" collapsed="false">
      <c r="A119" s="36" t="s">
        <v>131</v>
      </c>
      <c r="B119" s="36"/>
      <c r="C119" s="36"/>
      <c r="D119" s="36"/>
      <c r="E119" s="36"/>
      <c r="F119" s="36"/>
      <c r="G119" s="36"/>
      <c r="H119" s="37" t="n">
        <f aca="false">H118</f>
        <v>0</v>
      </c>
      <c r="I119" s="38" t="n">
        <f aca="false">I118</f>
        <v>0</v>
      </c>
      <c r="J119" s="34"/>
      <c r="K119" s="34"/>
      <c r="L119" s="2"/>
    </row>
    <row r="120" customFormat="false" ht="5.1" hidden="false" customHeight="true" outlineLevel="0" collapsed="false">
      <c r="A120" s="51"/>
      <c r="B120" s="51"/>
      <c r="C120" s="51"/>
      <c r="D120" s="51"/>
      <c r="E120" s="51"/>
      <c r="F120" s="51"/>
      <c r="G120" s="51"/>
      <c r="H120" s="52"/>
      <c r="I120" s="53"/>
    </row>
    <row r="121" customFormat="false" ht="39" hidden="false" customHeight="true" outlineLevel="0" collapsed="false">
      <c r="A121" s="88" t="s">
        <v>132</v>
      </c>
      <c r="B121" s="88"/>
      <c r="C121" s="88"/>
      <c r="D121" s="88"/>
      <c r="E121" s="88"/>
      <c r="F121" s="80" t="n">
        <v>0.18</v>
      </c>
      <c r="G121" s="81" t="n">
        <f aca="false">I123*F121</f>
        <v>531.9489744552</v>
      </c>
      <c r="H121" s="82" t="s">
        <v>117</v>
      </c>
      <c r="I121" s="83" t="n">
        <f aca="false">I78</f>
        <v>117.725</v>
      </c>
      <c r="L121" s="2"/>
    </row>
    <row r="122" s="86" customFormat="true" ht="16.5" hidden="false" customHeight="true" outlineLevel="0" collapsed="false">
      <c r="A122" s="82" t="s">
        <v>118</v>
      </c>
      <c r="B122" s="82"/>
      <c r="C122" s="82" t="s">
        <v>119</v>
      </c>
      <c r="D122" s="82" t="s">
        <v>120</v>
      </c>
      <c r="E122" s="82" t="s">
        <v>121</v>
      </c>
      <c r="F122" s="82" t="s">
        <v>122</v>
      </c>
      <c r="G122" s="82" t="s">
        <v>123</v>
      </c>
      <c r="H122" s="82" t="s">
        <v>124</v>
      </c>
      <c r="I122" s="84" t="s">
        <v>125</v>
      </c>
      <c r="J122" s="85"/>
      <c r="L122" s="85"/>
    </row>
    <row r="123" customFormat="false" ht="16.5" hidden="false" customHeight="true" outlineLevel="0" collapsed="false">
      <c r="A123" s="33" t="n">
        <f aca="false">I37</f>
        <v>1557.91666666667</v>
      </c>
      <c r="B123" s="33"/>
      <c r="C123" s="33" t="n">
        <f aca="false">I48</f>
        <v>573.313333333333</v>
      </c>
      <c r="D123" s="33" t="n">
        <f aca="false">I60</f>
        <v>397.17994875</v>
      </c>
      <c r="E123" s="33" t="n">
        <f aca="false">I67</f>
        <v>54.2077104166667</v>
      </c>
      <c r="F123" s="33" t="n">
        <f aca="false">I71</f>
        <v>146.16222114</v>
      </c>
      <c r="G123" s="33" t="n">
        <f aca="false">I81</f>
        <v>344.2172</v>
      </c>
      <c r="H123" s="33" t="n">
        <f aca="false">A123+C123+D123+E123+F123+G123</f>
        <v>3072.99708030667</v>
      </c>
      <c r="I123" s="33" t="n">
        <f aca="false">H123-I121</f>
        <v>2955.27208030667</v>
      </c>
      <c r="J123" s="34"/>
      <c r="L123" s="2"/>
    </row>
    <row r="124" customFormat="false" ht="5.1" hidden="false" customHeight="true" outlineLevel="0" collapsed="false"/>
    <row r="125" customFormat="false" ht="12" hidden="false" customHeight="true" outlineLevel="0" collapsed="false">
      <c r="A125" s="69" t="s">
        <v>133</v>
      </c>
      <c r="B125" s="69"/>
      <c r="C125" s="69"/>
      <c r="D125" s="69"/>
      <c r="E125" s="69"/>
      <c r="F125" s="69"/>
      <c r="G125" s="69"/>
      <c r="H125" s="70" t="n">
        <f aca="false">H105+H115+H119</f>
        <v>0.0295302759368755</v>
      </c>
      <c r="I125" s="71" t="n">
        <f aca="false">I105+I115+I119</f>
        <v>87.27</v>
      </c>
    </row>
    <row r="126" customFormat="false" ht="5.1" hidden="false" customHeight="true" outlineLevel="0" collapsed="false"/>
    <row r="127" customFormat="false" ht="11.25" hidden="false" customHeight="true" outlineLevel="0" collapsed="false">
      <c r="A127" s="28" t="s">
        <v>134</v>
      </c>
      <c r="B127" s="28"/>
      <c r="C127" s="28"/>
      <c r="D127" s="28"/>
      <c r="E127" s="28"/>
      <c r="F127" s="28"/>
      <c r="G127" s="28"/>
      <c r="H127" s="28"/>
      <c r="I127" s="28"/>
    </row>
    <row r="128" customFormat="false" ht="33.75" hidden="false" customHeight="true" outlineLevel="0" collapsed="false">
      <c r="A128" s="29" t="s">
        <v>34</v>
      </c>
      <c r="B128" s="30" t="s">
        <v>135</v>
      </c>
      <c r="C128" s="30"/>
      <c r="D128" s="30"/>
      <c r="E128" s="30"/>
      <c r="F128" s="30"/>
      <c r="G128" s="30"/>
      <c r="H128" s="29" t="s">
        <v>36</v>
      </c>
      <c r="I128" s="29" t="s">
        <v>37</v>
      </c>
    </row>
    <row r="129" customFormat="false" ht="15" hidden="false" customHeight="true" outlineLevel="0" collapsed="false">
      <c r="A129" s="25" t="n">
        <v>1</v>
      </c>
      <c r="B129" s="14" t="s">
        <v>136</v>
      </c>
      <c r="C129" s="14"/>
      <c r="D129" s="14"/>
      <c r="E129" s="14"/>
      <c r="F129" s="14"/>
      <c r="G129" s="14"/>
      <c r="H129" s="31" t="n">
        <f aca="false">I129/$I$95</f>
        <v>0.0197884352924776</v>
      </c>
      <c r="I129" s="32" t="n">
        <f aca="false">($D$139/$E$140)*G139</f>
        <v>60.809803877621</v>
      </c>
    </row>
    <row r="130" customFormat="false" ht="15" hidden="false" customHeight="true" outlineLevel="0" collapsed="false">
      <c r="A130" s="25" t="n">
        <v>2</v>
      </c>
      <c r="B130" s="14" t="s">
        <v>137</v>
      </c>
      <c r="C130" s="14"/>
      <c r="D130" s="14"/>
      <c r="E130" s="14"/>
      <c r="F130" s="14"/>
      <c r="G130" s="14"/>
      <c r="H130" s="31" t="n">
        <f aca="false">I130/$I$95</f>
        <v>0.0911467322562603</v>
      </c>
      <c r="I130" s="32" t="n">
        <f aca="false">($D$139/$E$140)*G140</f>
        <v>280.093642102981</v>
      </c>
    </row>
    <row r="131" customFormat="false" ht="15" hidden="false" customHeight="true" outlineLevel="0" collapsed="false">
      <c r="A131" s="25" t="n">
        <v>3</v>
      </c>
      <c r="B131" s="14" t="s">
        <v>14</v>
      </c>
      <c r="C131" s="14"/>
      <c r="D131" s="14"/>
      <c r="E131" s="14"/>
      <c r="F131" s="14"/>
      <c r="G131" s="14"/>
      <c r="H131" s="31" t="n">
        <f aca="false">I131/$I$95</f>
        <v>0.0599649554317502</v>
      </c>
      <c r="I131" s="32" t="n">
        <f aca="false">($D$139/$E$140)*G141</f>
        <v>184.272132962488</v>
      </c>
    </row>
    <row r="132" customFormat="false" ht="15" hidden="false" customHeight="true" outlineLevel="0" collapsed="false">
      <c r="A132" s="25" t="n">
        <v>4</v>
      </c>
      <c r="B132" s="14" t="s">
        <v>138</v>
      </c>
      <c r="C132" s="14"/>
      <c r="D132" s="14"/>
      <c r="E132" s="14"/>
      <c r="F132" s="14"/>
      <c r="G132" s="14"/>
      <c r="H132" s="31" t="n">
        <f aca="false">I132/$I$95</f>
        <v>0</v>
      </c>
      <c r="I132" s="32" t="n">
        <f aca="false">($D$139/$E$140)*G142</f>
        <v>0</v>
      </c>
    </row>
    <row r="133" customFormat="false" ht="15" hidden="false" customHeight="true" outlineLevel="0" collapsed="false">
      <c r="A133" s="25" t="n">
        <v>5</v>
      </c>
      <c r="B133" s="14" t="s">
        <v>139</v>
      </c>
      <c r="C133" s="14"/>
      <c r="D133" s="14"/>
      <c r="E133" s="14"/>
      <c r="F133" s="14"/>
      <c r="G133" s="14"/>
      <c r="H133" s="31" t="n">
        <f aca="false">I133/$I$95</f>
        <v>0</v>
      </c>
      <c r="I133" s="32" t="n">
        <f aca="false">($D$139/$E$140)*G143</f>
        <v>0</v>
      </c>
    </row>
    <row r="134" customFormat="false" ht="15" hidden="false" customHeight="true" outlineLevel="0" collapsed="false">
      <c r="A134" s="36" t="s">
        <v>140</v>
      </c>
      <c r="B134" s="36"/>
      <c r="C134" s="36"/>
      <c r="D134" s="36"/>
      <c r="E134" s="36"/>
      <c r="F134" s="36"/>
      <c r="G134" s="36"/>
      <c r="H134" s="37" t="n">
        <f aca="false">H129+H130+H131+H132+H133</f>
        <v>0.170900122980488</v>
      </c>
      <c r="I134" s="38" t="n">
        <f aca="false">SUM(I129:I133)</f>
        <v>525.17557894309</v>
      </c>
    </row>
    <row r="135" customFormat="false" ht="11.25" hidden="false" customHeight="true" outlineLevel="0" collapsed="false">
      <c r="A135" s="43" t="s">
        <v>141</v>
      </c>
      <c r="B135" s="44" t="s">
        <v>142</v>
      </c>
      <c r="C135" s="44"/>
      <c r="D135" s="44"/>
      <c r="E135" s="44"/>
      <c r="F135" s="44"/>
      <c r="G135" s="44"/>
      <c r="H135" s="44"/>
      <c r="I135" s="44"/>
    </row>
    <row r="136" customFormat="false" ht="20.25" hidden="false" customHeight="true" outlineLevel="0" collapsed="false">
      <c r="A136" s="43" t="s">
        <v>143</v>
      </c>
      <c r="B136" s="89" t="s">
        <v>144</v>
      </c>
      <c r="C136" s="89"/>
      <c r="D136" s="89"/>
      <c r="E136" s="89"/>
      <c r="F136" s="89"/>
      <c r="G136" s="89"/>
      <c r="H136" s="89"/>
      <c r="I136" s="89"/>
    </row>
    <row r="137" customFormat="false" ht="13.5" hidden="false" customHeight="true" outlineLevel="0" collapsed="false">
      <c r="A137" s="54" t="s">
        <v>145</v>
      </c>
      <c r="B137" s="54"/>
      <c r="C137" s="54"/>
      <c r="D137" s="54"/>
      <c r="E137" s="54"/>
      <c r="F137" s="54"/>
      <c r="G137" s="54"/>
      <c r="H137" s="54"/>
      <c r="I137" s="54"/>
    </row>
    <row r="138" customFormat="false" ht="13.5" hidden="false" customHeight="true" outlineLevel="0" collapsed="false">
      <c r="A138" s="25" t="s">
        <v>146</v>
      </c>
      <c r="B138" s="25"/>
      <c r="C138" s="25" t="s">
        <v>147</v>
      </c>
      <c r="D138" s="20" t="s">
        <v>148</v>
      </c>
      <c r="E138" s="20"/>
      <c r="F138" s="25" t="s">
        <v>149</v>
      </c>
      <c r="G138" s="25" t="s">
        <v>150</v>
      </c>
      <c r="H138" s="25" t="s">
        <v>151</v>
      </c>
      <c r="I138" s="25"/>
    </row>
    <row r="139" customFormat="false" ht="13.5" hidden="false" customHeight="true" outlineLevel="0" collapsed="false">
      <c r="A139" s="32" t="n">
        <f aca="false">I95</f>
        <v>3072.99708030667</v>
      </c>
      <c r="B139" s="32"/>
      <c r="C139" s="32" t="n">
        <f aca="false">I125</f>
        <v>87.27</v>
      </c>
      <c r="D139" s="90" t="n">
        <f aca="false">A139+C139</f>
        <v>3160.26708030667</v>
      </c>
      <c r="E139" s="90"/>
      <c r="F139" s="25" t="s">
        <v>136</v>
      </c>
      <c r="G139" s="64" t="n">
        <v>0.0165</v>
      </c>
      <c r="H139" s="64" t="n">
        <v>0.0065</v>
      </c>
      <c r="I139" s="64"/>
      <c r="J139" s="34"/>
    </row>
    <row r="140" customFormat="false" ht="13.5" hidden="false" customHeight="true" outlineLevel="0" collapsed="false">
      <c r="A140" s="11" t="s">
        <v>152</v>
      </c>
      <c r="B140" s="11"/>
      <c r="C140" s="25" t="n">
        <v>1</v>
      </c>
      <c r="D140" s="91" t="n">
        <f aca="false">G144/1</f>
        <v>0.1425</v>
      </c>
      <c r="E140" s="92" t="n">
        <f aca="false">C140-D140</f>
        <v>0.8575</v>
      </c>
      <c r="F140" s="25" t="s">
        <v>137</v>
      </c>
      <c r="G140" s="64" t="n">
        <v>0.076</v>
      </c>
      <c r="H140" s="64" t="n">
        <v>0.03</v>
      </c>
      <c r="I140" s="64"/>
    </row>
    <row r="141" customFormat="false" ht="13.5" hidden="false" customHeight="true" outlineLevel="0" collapsed="false">
      <c r="A141" s="93" t="s">
        <v>153</v>
      </c>
      <c r="B141" s="93"/>
      <c r="C141" s="25" t="n">
        <v>1</v>
      </c>
      <c r="D141" s="91" t="n">
        <f aca="false">H144</f>
        <v>0.0865</v>
      </c>
      <c r="E141" s="94" t="n">
        <f aca="false">C141-D141</f>
        <v>0.9135</v>
      </c>
      <c r="F141" s="25" t="s">
        <v>14</v>
      </c>
      <c r="G141" s="64" t="n">
        <f aca="false">I10</f>
        <v>0.05</v>
      </c>
      <c r="H141" s="64" t="n">
        <f aca="false">I10</f>
        <v>0.05</v>
      </c>
      <c r="I141" s="64"/>
    </row>
    <row r="142" customFormat="false" ht="13.5" hidden="false" customHeight="true" outlineLevel="0" collapsed="false">
      <c r="A142" s="93" t="s">
        <v>154</v>
      </c>
      <c r="B142" s="93"/>
      <c r="C142" s="25" t="n">
        <v>1</v>
      </c>
      <c r="D142" s="112" t="n">
        <v>0.09</v>
      </c>
      <c r="E142" s="113" t="n">
        <f aca="false">C142-D142</f>
        <v>0.91</v>
      </c>
      <c r="F142" s="25" t="s">
        <v>155</v>
      </c>
      <c r="G142" s="64" t="n">
        <v>0</v>
      </c>
      <c r="H142" s="64" t="n">
        <v>0</v>
      </c>
      <c r="I142" s="64"/>
    </row>
    <row r="143" customFormat="false" ht="13.5" hidden="false" customHeight="true" outlineLevel="0" collapsed="false">
      <c r="A143" s="93"/>
      <c r="B143" s="93"/>
      <c r="C143" s="25"/>
      <c r="D143" s="112"/>
      <c r="E143" s="113"/>
      <c r="F143" s="25" t="str">
        <f aca="false">B133</f>
        <v>CPRB</v>
      </c>
      <c r="G143" s="64" t="n">
        <v>0</v>
      </c>
      <c r="H143" s="64" t="n">
        <v>0</v>
      </c>
      <c r="I143" s="64"/>
    </row>
    <row r="144" customFormat="false" ht="18" hidden="false" customHeight="true" outlineLevel="0" collapsed="false">
      <c r="A144" s="114" t="s">
        <v>156</v>
      </c>
      <c r="B144" s="115" t="s">
        <v>157</v>
      </c>
      <c r="C144" s="115"/>
      <c r="D144" s="115"/>
      <c r="E144" s="115"/>
      <c r="F144" s="3" t="s">
        <v>158</v>
      </c>
      <c r="G144" s="99" t="n">
        <f aca="false">SUM(G139:G143)</f>
        <v>0.1425</v>
      </c>
      <c r="H144" s="99" t="n">
        <f aca="false">SUM(H139:I143)</f>
        <v>0.0865</v>
      </c>
      <c r="I144" s="99"/>
    </row>
    <row r="145" customFormat="false" ht="5.1" hidden="false" customHeight="true" outlineLevel="0" collapsed="false">
      <c r="A145" s="100"/>
      <c r="B145" s="101"/>
      <c r="C145" s="101"/>
      <c r="D145" s="101"/>
      <c r="E145" s="101"/>
      <c r="F145" s="101"/>
      <c r="G145" s="101"/>
      <c r="H145" s="101"/>
      <c r="I145" s="101"/>
    </row>
    <row r="146" customFormat="false" ht="12" hidden="false" customHeight="true" outlineLevel="0" collapsed="false">
      <c r="A146" s="69" t="s">
        <v>159</v>
      </c>
      <c r="B146" s="69"/>
      <c r="C146" s="69"/>
      <c r="D146" s="69"/>
      <c r="E146" s="69"/>
      <c r="F146" s="69"/>
      <c r="G146" s="69"/>
      <c r="H146" s="70" t="n">
        <f aca="false">H134</f>
        <v>0.170900122980488</v>
      </c>
      <c r="I146" s="71" t="n">
        <f aca="false">I134</f>
        <v>525.17557894309</v>
      </c>
    </row>
    <row r="147" customFormat="false" ht="5.1" hidden="false" customHeight="true" outlineLevel="0" collapsed="false"/>
    <row r="148" customFormat="false" ht="11.25" hidden="false" customHeight="true" outlineLevel="0" collapsed="false">
      <c r="A148" s="102" t="s">
        <v>160</v>
      </c>
      <c r="B148" s="102"/>
      <c r="C148" s="102"/>
      <c r="D148" s="102"/>
      <c r="E148" s="102"/>
      <c r="F148" s="102"/>
      <c r="G148" s="102"/>
      <c r="H148" s="102"/>
      <c r="I148" s="102"/>
    </row>
    <row r="149" customFormat="false" ht="11.25" hidden="false" customHeight="true" outlineLevel="0" collapsed="false">
      <c r="A149" s="28" t="s">
        <v>33</v>
      </c>
      <c r="B149" s="28"/>
      <c r="C149" s="28"/>
      <c r="D149" s="28"/>
      <c r="E149" s="28"/>
      <c r="F149" s="28"/>
      <c r="G149" s="28"/>
      <c r="H149" s="28"/>
      <c r="I149" s="28"/>
    </row>
    <row r="150" customFormat="false" ht="15" hidden="false" customHeight="true" outlineLevel="0" collapsed="false">
      <c r="A150" s="25" t="n">
        <v>1</v>
      </c>
      <c r="B150" s="14" t="s">
        <v>161</v>
      </c>
      <c r="C150" s="14"/>
      <c r="D150" s="14"/>
      <c r="E150" s="14"/>
      <c r="F150" s="14"/>
      <c r="G150" s="14"/>
      <c r="H150" s="31" t="n">
        <f aca="false">I150/$G$167</f>
        <v>0.422721721841634</v>
      </c>
      <c r="I150" s="103" t="n">
        <f aca="false">I37</f>
        <v>1557.91666666667</v>
      </c>
    </row>
    <row r="151" customFormat="false" ht="15" hidden="false" customHeight="true" outlineLevel="0" collapsed="false">
      <c r="A151" s="25" t="n">
        <v>2</v>
      </c>
      <c r="B151" s="14" t="s">
        <v>162</v>
      </c>
      <c r="C151" s="14"/>
      <c r="D151" s="14"/>
      <c r="E151" s="14"/>
      <c r="F151" s="14"/>
      <c r="G151" s="14"/>
      <c r="H151" s="31" t="n">
        <f aca="false">I151/$G$167</f>
        <v>0.317699479247454</v>
      </c>
      <c r="I151" s="103" t="n">
        <f aca="false">I48+I60+I67+I71</f>
        <v>1170.86321364</v>
      </c>
    </row>
    <row r="152" customFormat="false" ht="15" hidden="false" customHeight="true" outlineLevel="0" collapsed="false">
      <c r="A152" s="25" t="n">
        <v>3</v>
      </c>
      <c r="B152" s="14" t="s">
        <v>163</v>
      </c>
      <c r="C152" s="14"/>
      <c r="D152" s="14"/>
      <c r="E152" s="14"/>
      <c r="F152" s="14"/>
      <c r="G152" s="14"/>
      <c r="H152" s="31" t="n">
        <f aca="false">I152/$G$167</f>
        <v>0.0933991468124136</v>
      </c>
      <c r="I152" s="103" t="n">
        <f aca="false">I81</f>
        <v>344.2172</v>
      </c>
    </row>
    <row r="153" s="40" customFormat="true" ht="15" hidden="false" customHeight="true" outlineLevel="0" collapsed="false">
      <c r="A153" s="69" t="s">
        <v>164</v>
      </c>
      <c r="B153" s="69"/>
      <c r="C153" s="69"/>
      <c r="D153" s="69"/>
      <c r="E153" s="69"/>
      <c r="F153" s="69"/>
      <c r="G153" s="69"/>
      <c r="H153" s="70" t="n">
        <f aca="false">H150+H151+H152</f>
        <v>0.833820347901501</v>
      </c>
      <c r="I153" s="71" t="n">
        <f aca="false">SUM(I150:I152)</f>
        <v>3072.99708030667</v>
      </c>
      <c r="J153" s="104"/>
    </row>
    <row r="154" customFormat="false" ht="5.1" hidden="false" customHeight="true" outlineLevel="0" collapsed="false"/>
    <row r="155" customFormat="false" ht="11.25" hidden="false" customHeight="true" outlineLevel="0" collapsed="false">
      <c r="A155" s="28" t="s">
        <v>106</v>
      </c>
      <c r="B155" s="28"/>
      <c r="C155" s="28"/>
      <c r="D155" s="28"/>
      <c r="E155" s="28"/>
      <c r="F155" s="28"/>
      <c r="G155" s="28"/>
      <c r="H155" s="28"/>
      <c r="I155" s="28"/>
    </row>
    <row r="156" customFormat="false" ht="15" hidden="false" customHeight="true" outlineLevel="0" collapsed="false">
      <c r="A156" s="25" t="n">
        <v>1</v>
      </c>
      <c r="B156" s="14" t="s">
        <v>165</v>
      </c>
      <c r="C156" s="14"/>
      <c r="D156" s="14"/>
      <c r="E156" s="14"/>
      <c r="F156" s="14"/>
      <c r="G156" s="14"/>
      <c r="H156" s="31" t="n">
        <f aca="false">I156/$G$167</f>
        <v>0.0236796520984987</v>
      </c>
      <c r="I156" s="32" t="n">
        <f aca="false">I105</f>
        <v>87.27</v>
      </c>
    </row>
    <row r="157" customFormat="false" ht="15" hidden="false" customHeight="true" outlineLevel="0" collapsed="false">
      <c r="A157" s="25" t="n">
        <v>2</v>
      </c>
      <c r="B157" s="14" t="s">
        <v>166</v>
      </c>
      <c r="C157" s="14"/>
      <c r="D157" s="14"/>
      <c r="E157" s="14"/>
      <c r="F157" s="14"/>
      <c r="G157" s="14"/>
      <c r="H157" s="31" t="n">
        <f aca="false">I157/$G$167</f>
        <v>0</v>
      </c>
      <c r="I157" s="32" t="n">
        <f aca="false">I115</f>
        <v>0</v>
      </c>
    </row>
    <row r="158" customFormat="false" ht="15" hidden="false" customHeight="true" outlineLevel="0" collapsed="false">
      <c r="A158" s="25" t="n">
        <v>3</v>
      </c>
      <c r="B158" s="14" t="s">
        <v>167</v>
      </c>
      <c r="C158" s="14"/>
      <c r="D158" s="14"/>
      <c r="E158" s="14"/>
      <c r="F158" s="14"/>
      <c r="G158" s="14"/>
      <c r="H158" s="31" t="n">
        <f aca="false">I158/$G$167</f>
        <v>0</v>
      </c>
      <c r="I158" s="32" t="n">
        <f aca="false">I119</f>
        <v>0</v>
      </c>
    </row>
    <row r="159" customFormat="false" ht="15" hidden="false" customHeight="true" outlineLevel="0" collapsed="false">
      <c r="A159" s="69" t="s">
        <v>168</v>
      </c>
      <c r="B159" s="69"/>
      <c r="C159" s="69"/>
      <c r="D159" s="69"/>
      <c r="E159" s="69"/>
      <c r="F159" s="69"/>
      <c r="G159" s="69"/>
      <c r="H159" s="70" t="n">
        <f aca="false">H156+H157+H158</f>
        <v>0.0236796520984987</v>
      </c>
      <c r="I159" s="71" t="n">
        <f aca="false">I156+I157+I158</f>
        <v>87.27</v>
      </c>
    </row>
    <row r="160" customFormat="false" ht="5.1" hidden="false" customHeight="true" outlineLevel="0" collapsed="false"/>
    <row r="161" customFormat="false" ht="11.25" hidden="false" customHeight="true" outlineLevel="0" collapsed="false">
      <c r="A161" s="28" t="s">
        <v>134</v>
      </c>
      <c r="B161" s="28"/>
      <c r="C161" s="28"/>
      <c r="D161" s="28"/>
      <c r="E161" s="28"/>
      <c r="F161" s="28"/>
      <c r="G161" s="28"/>
      <c r="H161" s="28"/>
      <c r="I161" s="28"/>
    </row>
    <row r="162" customFormat="false" ht="15" hidden="false" customHeight="true" outlineLevel="0" collapsed="false">
      <c r="A162" s="25" t="n">
        <v>1</v>
      </c>
      <c r="B162" s="14" t="s">
        <v>169</v>
      </c>
      <c r="C162" s="14"/>
      <c r="D162" s="14"/>
      <c r="E162" s="14"/>
      <c r="F162" s="14"/>
      <c r="G162" s="14"/>
      <c r="H162" s="31" t="n">
        <f aca="false">I162/$G$167</f>
        <v>0.1425</v>
      </c>
      <c r="I162" s="32" t="n">
        <f aca="false">I134</f>
        <v>525.17557894309</v>
      </c>
    </row>
    <row r="163" customFormat="false" ht="15" hidden="false" customHeight="true" outlineLevel="0" collapsed="false">
      <c r="A163" s="69" t="s">
        <v>170</v>
      </c>
      <c r="B163" s="69"/>
      <c r="C163" s="69"/>
      <c r="D163" s="69"/>
      <c r="E163" s="69"/>
      <c r="F163" s="69"/>
      <c r="G163" s="69"/>
      <c r="H163" s="70" t="n">
        <f aca="false">H162</f>
        <v>0.1425</v>
      </c>
      <c r="I163" s="71" t="n">
        <f aca="false">I134</f>
        <v>525.17557894309</v>
      </c>
      <c r="K163" s="105"/>
    </row>
    <row r="164" customFormat="false" ht="5.1" hidden="false" customHeight="true" outlineLevel="0" collapsed="false"/>
    <row r="165" customFormat="false" ht="11.25" hidden="false" customHeight="true" outlineLevel="0" collapsed="false">
      <c r="A165" s="106" t="s">
        <v>160</v>
      </c>
      <c r="B165" s="106"/>
      <c r="C165" s="106"/>
      <c r="D165" s="106"/>
      <c r="E165" s="106"/>
      <c r="F165" s="106"/>
      <c r="G165" s="106"/>
      <c r="H165" s="106"/>
      <c r="I165" s="106"/>
    </row>
    <row r="166" customFormat="false" ht="45" hidden="false" customHeight="true" outlineLevel="0" collapsed="false">
      <c r="A166" s="107" t="s">
        <v>171</v>
      </c>
      <c r="B166" s="107"/>
      <c r="C166" s="107"/>
      <c r="D166" s="107"/>
      <c r="E166" s="107"/>
      <c r="F166" s="107"/>
      <c r="G166" s="106" t="s">
        <v>172</v>
      </c>
      <c r="H166" s="106" t="s">
        <v>173</v>
      </c>
      <c r="I166" s="106" t="s">
        <v>174</v>
      </c>
    </row>
    <row r="167" customFormat="false" ht="11.25" hidden="false" customHeight="true" outlineLevel="0" collapsed="false">
      <c r="A167" s="108" t="str">
        <f aca="false">D5</f>
        <v>Telefonista</v>
      </c>
      <c r="B167" s="108"/>
      <c r="C167" s="108"/>
      <c r="D167" s="108"/>
      <c r="E167" s="108"/>
      <c r="F167" s="108"/>
      <c r="G167" s="109" t="n">
        <f aca="false">I153+I159+I163</f>
        <v>3685.44265924976</v>
      </c>
      <c r="H167" s="106" t="n">
        <f aca="false">IF(D6="12x36",2,1)</f>
        <v>1</v>
      </c>
      <c r="I167" s="109" t="n">
        <f aca="false">G167*H167</f>
        <v>3685.44265924976</v>
      </c>
    </row>
    <row r="168" customFormat="false" ht="15" hidden="false" customHeight="false" outlineLevel="0" collapsed="false">
      <c r="A168" s="108"/>
      <c r="B168" s="108"/>
      <c r="C168" s="108"/>
      <c r="D168" s="108"/>
      <c r="E168" s="108"/>
      <c r="F168" s="108"/>
      <c r="G168" s="106"/>
      <c r="H168" s="106"/>
      <c r="I168" s="109"/>
    </row>
    <row r="169" s="40" customFormat="true" ht="12" hidden="false" customHeight="true" outlineLevel="0" collapsed="false">
      <c r="A169" s="110" t="s">
        <v>175</v>
      </c>
      <c r="B169" s="110"/>
      <c r="C169" s="110"/>
      <c r="D169" s="110"/>
      <c r="E169" s="110"/>
      <c r="F169" s="110"/>
      <c r="G169" s="110"/>
      <c r="H169" s="110"/>
      <c r="I169" s="111" t="n">
        <f aca="false">I167+I168</f>
        <v>3685.44265924976</v>
      </c>
      <c r="J169" s="104"/>
    </row>
  </sheetData>
  <mergeCells count="16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7"/>
    <mergeCell ref="A8:C8"/>
    <mergeCell ref="D8:F8"/>
    <mergeCell ref="G8:H8"/>
    <mergeCell ref="A9:F9"/>
    <mergeCell ref="A10:F10"/>
    <mergeCell ref="A11:F13"/>
    <mergeCell ref="G11:G13"/>
    <mergeCell ref="A14:F16"/>
    <mergeCell ref="G14:G16"/>
    <mergeCell ref="A17:F19"/>
    <mergeCell ref="G17:G19"/>
    <mergeCell ref="A20:F20"/>
    <mergeCell ref="A21:F21"/>
    <mergeCell ref="A22:F22"/>
    <mergeCell ref="A23:F23"/>
    <mergeCell ref="A24:F24"/>
    <mergeCell ref="A26:I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A37:G37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49"/>
    <mergeCell ref="A50:I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A60:G60"/>
    <mergeCell ref="B61:I61"/>
    <mergeCell ref="B62:I62"/>
    <mergeCell ref="B63:G63"/>
    <mergeCell ref="B64:G64"/>
    <mergeCell ref="B65:G65"/>
    <mergeCell ref="B66:G66"/>
    <mergeCell ref="A67:G67"/>
    <mergeCell ref="B69:G69"/>
    <mergeCell ref="B70:G70"/>
    <mergeCell ref="A71:G71"/>
    <mergeCell ref="A73:G73"/>
    <mergeCell ref="B75:G75"/>
    <mergeCell ref="B76:G76"/>
    <mergeCell ref="B77:G77"/>
    <mergeCell ref="B78:G78"/>
    <mergeCell ref="B79:G79"/>
    <mergeCell ref="B80:G80"/>
    <mergeCell ref="A81:G81"/>
    <mergeCell ref="A83:I83"/>
    <mergeCell ref="A84:B84"/>
    <mergeCell ref="A85:B85"/>
    <mergeCell ref="A87:I87"/>
    <mergeCell ref="A88:B88"/>
    <mergeCell ref="A89:B89"/>
    <mergeCell ref="A91:I91"/>
    <mergeCell ref="A92:B92"/>
    <mergeCell ref="A93:B93"/>
    <mergeCell ref="A95:G95"/>
    <mergeCell ref="A97:I97"/>
    <mergeCell ref="B98:G98"/>
    <mergeCell ref="B99:G99"/>
    <mergeCell ref="B100:G100"/>
    <mergeCell ref="B101:G101"/>
    <mergeCell ref="B102:G102"/>
    <mergeCell ref="B103:G103"/>
    <mergeCell ref="B104:G104"/>
    <mergeCell ref="A105:G105"/>
    <mergeCell ref="B106:I106"/>
    <mergeCell ref="A108:E108"/>
    <mergeCell ref="A109:B109"/>
    <mergeCell ref="A110:B110"/>
    <mergeCell ref="B111:I111"/>
    <mergeCell ref="B112:G112"/>
    <mergeCell ref="B113:G113"/>
    <mergeCell ref="B114:G114"/>
    <mergeCell ref="A115:G115"/>
    <mergeCell ref="B117:G117"/>
    <mergeCell ref="B118:G118"/>
    <mergeCell ref="A119:G119"/>
    <mergeCell ref="A121:E121"/>
    <mergeCell ref="A122:B122"/>
    <mergeCell ref="A123:B123"/>
    <mergeCell ref="A125:G125"/>
    <mergeCell ref="A127:I127"/>
    <mergeCell ref="B128:G128"/>
    <mergeCell ref="B129:G129"/>
    <mergeCell ref="B130:G130"/>
    <mergeCell ref="B131:G131"/>
    <mergeCell ref="B132:G132"/>
    <mergeCell ref="B133:G133"/>
    <mergeCell ref="A134:G134"/>
    <mergeCell ref="B135:I135"/>
    <mergeCell ref="B136:I136"/>
    <mergeCell ref="A137:I137"/>
    <mergeCell ref="A138:B138"/>
    <mergeCell ref="D138:E138"/>
    <mergeCell ref="H138:I138"/>
    <mergeCell ref="A139:B139"/>
    <mergeCell ref="D139:E139"/>
    <mergeCell ref="H139:I139"/>
    <mergeCell ref="A140:B140"/>
    <mergeCell ref="H140:I140"/>
    <mergeCell ref="A141:B141"/>
    <mergeCell ref="H141:I141"/>
    <mergeCell ref="A142:B142"/>
    <mergeCell ref="H142:I142"/>
    <mergeCell ref="H143:I143"/>
    <mergeCell ref="B144:E144"/>
    <mergeCell ref="H144:I144"/>
    <mergeCell ref="B145:I145"/>
    <mergeCell ref="A146:G146"/>
    <mergeCell ref="A148:I148"/>
    <mergeCell ref="A149:I149"/>
    <mergeCell ref="B150:G150"/>
    <mergeCell ref="B151:G151"/>
    <mergeCell ref="B152:G152"/>
    <mergeCell ref="A153:G153"/>
    <mergeCell ref="A155:I155"/>
    <mergeCell ref="B156:G156"/>
    <mergeCell ref="B157:G157"/>
    <mergeCell ref="B158:G158"/>
    <mergeCell ref="A159:G159"/>
    <mergeCell ref="A161:I161"/>
    <mergeCell ref="B162:G162"/>
    <mergeCell ref="A163:G163"/>
    <mergeCell ref="A165:I165"/>
    <mergeCell ref="A166:F166"/>
    <mergeCell ref="A167:F167"/>
    <mergeCell ref="A168:F168"/>
    <mergeCell ref="A169:H169"/>
  </mergeCells>
  <printOptions headings="false" gridLines="false" gridLinesSet="true" horizontalCentered="true" verticalCentered="false"/>
  <pageMargins left="1.29583333333333" right="0.511805555555555" top="1.34722222222222" bottom="0.7875" header="0.511805555555555" footer="0.511805555555555"/>
  <pageSetup paperSize="9" scale="73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62" man="true" max="16383" min="0"/>
    <brk id="120" man="true" max="16383" min="0"/>
  </rowBreaks>
  <colBreaks count="1" manualBreakCount="1">
    <brk id="9" man="true" max="65535" min="0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AMJ1048576"/>
  <sheetViews>
    <sheetView showFormulas="false" showGridLines="fals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D19" activeCellId="0" sqref="D19"/>
    </sheetView>
  </sheetViews>
  <sheetFormatPr defaultRowHeight="13.8" zeroHeight="false" outlineLevelRow="0" outlineLevelCol="0"/>
  <cols>
    <col collapsed="false" customWidth="true" hidden="false" outlineLevel="0" max="1" min="1" style="0" width="42.93"/>
    <col collapsed="false" customWidth="true" hidden="false" outlineLevel="0" max="2" min="2" style="0" width="12.64"/>
    <col collapsed="false" customWidth="true" hidden="false" outlineLevel="0" max="3" min="3" style="0" width="12.9"/>
    <col collapsed="false" customWidth="true" hidden="false" outlineLevel="0" max="4" min="4" style="0" width="9.16"/>
    <col collapsed="false" customWidth="true" hidden="false" outlineLevel="0" max="5" min="5" style="0" width="13.89"/>
    <col collapsed="false" customWidth="true" hidden="false" outlineLevel="0" max="6" min="6" style="0" width="7.15"/>
    <col collapsed="false" customWidth="true" hidden="false" outlineLevel="0" max="7" min="7" style="0" width="14.01"/>
    <col collapsed="false" customWidth="true" hidden="false" outlineLevel="0" max="8" min="8" style="0" width="3.89"/>
    <col collapsed="false" customWidth="true" hidden="false" outlineLevel="0" max="9" min="9" style="0" width="41.68"/>
    <col collapsed="false" customWidth="true" hidden="false" outlineLevel="0" max="10" min="10" style="0" width="9.86"/>
    <col collapsed="false" customWidth="true" hidden="false" outlineLevel="0" max="11" min="11" style="0" width="13.36"/>
    <col collapsed="false" customWidth="false" hidden="true" outlineLevel="0" max="15" min="12" style="0" width="11.52"/>
    <col collapsed="false" customWidth="true" hidden="false" outlineLevel="0" max="16" min="16" style="0" width="7.22"/>
    <col collapsed="false" customWidth="true" hidden="false" outlineLevel="0" max="17" min="17" style="0" width="12.1"/>
    <col collapsed="false" customWidth="true" hidden="false" outlineLevel="0" max="18" min="18" style="0" width="11.38"/>
    <col collapsed="false" customWidth="true" hidden="false" outlineLevel="0" max="19" min="19" style="0" width="12.1"/>
    <col collapsed="false" customWidth="true" hidden="false" outlineLevel="0" max="20" min="20" style="0" width="20.56"/>
    <col collapsed="false" customWidth="true" hidden="false" outlineLevel="0" max="21" min="21" style="0" width="8.4"/>
    <col collapsed="false" customWidth="true" hidden="false" outlineLevel="0" max="22" min="22" style="0" width="15.14"/>
    <col collapsed="false" customWidth="true" hidden="false" outlineLevel="0" max="23" min="23" style="0" width="8.4"/>
    <col collapsed="false" customWidth="true" hidden="false" outlineLevel="0" max="24" min="24" style="0" width="13.06"/>
    <col collapsed="false" customWidth="true" hidden="false" outlineLevel="0" max="1025" min="25" style="0" width="8.4"/>
  </cols>
  <sheetData>
    <row r="2" customFormat="false" ht="19.5" hidden="false" customHeight="true" outlineLevel="0" collapsed="false">
      <c r="A2" s="119"/>
      <c r="B2" s="119"/>
      <c r="C2" s="119"/>
      <c r="D2" s="119"/>
      <c r="E2" s="119"/>
      <c r="F2" s="119"/>
      <c r="G2" s="119"/>
    </row>
    <row r="3" customFormat="false" ht="29.25" hidden="false" customHeight="true" outlineLevel="0" collapsed="false">
      <c r="A3" s="120" t="s">
        <v>191</v>
      </c>
      <c r="B3" s="120" t="s">
        <v>192</v>
      </c>
      <c r="C3" s="120" t="s">
        <v>193</v>
      </c>
      <c r="D3" s="120" t="s">
        <v>194</v>
      </c>
      <c r="E3" s="121" t="s">
        <v>94</v>
      </c>
      <c r="F3" s="121" t="s">
        <v>195</v>
      </c>
      <c r="G3" s="121" t="s">
        <v>196</v>
      </c>
      <c r="I3" s="122" t="s">
        <v>197</v>
      </c>
      <c r="J3" s="122" t="s">
        <v>198</v>
      </c>
      <c r="K3" s="122" t="s">
        <v>199</v>
      </c>
      <c r="L3" s="123" t="s">
        <v>146</v>
      </c>
      <c r="M3" s="123" t="s">
        <v>147</v>
      </c>
      <c r="N3" s="123" t="s">
        <v>200</v>
      </c>
      <c r="O3" s="123" t="s">
        <v>201</v>
      </c>
      <c r="P3" s="122" t="s">
        <v>202</v>
      </c>
      <c r="Q3" s="123" t="s">
        <v>146</v>
      </c>
      <c r="R3" s="123" t="s">
        <v>147</v>
      </c>
      <c r="S3" s="123" t="s">
        <v>200</v>
      </c>
      <c r="T3" s="123" t="s">
        <v>201</v>
      </c>
    </row>
    <row r="4" s="132" customFormat="true" ht="24" hidden="false" customHeight="true" outlineLevel="0" collapsed="false">
      <c r="A4" s="124" t="s">
        <v>189</v>
      </c>
      <c r="B4" s="125" t="s">
        <v>11</v>
      </c>
      <c r="C4" s="126" t="s">
        <v>203</v>
      </c>
      <c r="D4" s="126" t="s">
        <v>204</v>
      </c>
      <c r="E4" s="127" t="n">
        <f aca="false">'Telefonista 30h'!I169</f>
        <v>3685.44265924976</v>
      </c>
      <c r="F4" s="128" t="n">
        <v>2</v>
      </c>
      <c r="G4" s="127" t="n">
        <f aca="false">F4*E4</f>
        <v>7370.88531849951</v>
      </c>
      <c r="H4" s="129"/>
      <c r="I4" s="130" t="str">
        <f aca="false">A4</f>
        <v>Telefonista</v>
      </c>
      <c r="J4" s="130" t="n">
        <v>30</v>
      </c>
      <c r="K4" s="131" t="n">
        <f aca="false">'Telefonista 30h'!I37</f>
        <v>1557.91666666667</v>
      </c>
      <c r="L4" s="131" t="n">
        <f aca="false">'Telefonista 30h'!I153</f>
        <v>3072.99708030667</v>
      </c>
      <c r="M4" s="131" t="n">
        <f aca="false">'Telefonista 30h'!I159</f>
        <v>87.27</v>
      </c>
      <c r="N4" s="131" t="n">
        <f aca="false">'Telefonista 30h'!I163</f>
        <v>525.17557894309</v>
      </c>
      <c r="O4" s="131" t="n">
        <f aca="false">SUM(L4:N4)</f>
        <v>3685.44265924976</v>
      </c>
      <c r="P4" s="130" t="n">
        <f aca="false">F4</f>
        <v>2</v>
      </c>
      <c r="Q4" s="131" t="n">
        <f aca="false">+L4*P4</f>
        <v>6145.99416061333</v>
      </c>
      <c r="R4" s="131" t="n">
        <f aca="false">+M4*P4</f>
        <v>174.54</v>
      </c>
      <c r="S4" s="131" t="n">
        <f aca="false">+N4*P4</f>
        <v>1050.35115788618</v>
      </c>
      <c r="T4" s="131" t="n">
        <f aca="false">SUM(Q4:S4)</f>
        <v>7370.88531849951</v>
      </c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C4" s="129"/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29"/>
      <c r="DP4" s="129"/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29"/>
      <c r="EC4" s="129"/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29"/>
      <c r="EP4" s="129"/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29"/>
      <c r="FC4" s="129"/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29"/>
      <c r="FP4" s="129"/>
      <c r="AMH4" s="0"/>
      <c r="AMI4" s="0"/>
      <c r="AMJ4" s="0"/>
    </row>
    <row r="5" s="132" customFormat="true" ht="18" hidden="false" customHeight="true" outlineLevel="0" collapsed="false">
      <c r="A5" s="133" t="s">
        <v>187</v>
      </c>
      <c r="B5" s="134" t="s">
        <v>188</v>
      </c>
      <c r="C5" s="135" t="s">
        <v>205</v>
      </c>
      <c r="D5" s="135" t="s">
        <v>204</v>
      </c>
      <c r="E5" s="136" t="n">
        <f aca="false">'Aux Serv Adm 40h Canoas'!I169</f>
        <v>4544.11790623793</v>
      </c>
      <c r="F5" s="137" t="n">
        <v>5</v>
      </c>
      <c r="G5" s="136" t="n">
        <f aca="false">F5*E5</f>
        <v>22720.5895311896</v>
      </c>
      <c r="H5" s="129"/>
      <c r="I5" s="130" t="s">
        <v>206</v>
      </c>
      <c r="J5" s="130" t="n">
        <v>40</v>
      </c>
      <c r="K5" s="131" t="n">
        <f aca="false">'Aux Serv Adm 40h Canoas'!I37</f>
        <v>1964.62727272727</v>
      </c>
      <c r="L5" s="131" t="n">
        <f aca="false">'Aux Serv Adm 40h Canoas'!I153</f>
        <v>3987.46346272378</v>
      </c>
      <c r="M5" s="131" t="n">
        <f aca="false">'Aux Serv Adm 40h Canoas'!I159</f>
        <v>0</v>
      </c>
      <c r="N5" s="131" t="n">
        <f aca="false">'Aux Serv Adm 40h Canoas'!I163</f>
        <v>556.654443514146</v>
      </c>
      <c r="O5" s="131" t="n">
        <f aca="false">SUM(L5:N5)</f>
        <v>4544.11790623793</v>
      </c>
      <c r="P5" s="130" t="n">
        <v>5</v>
      </c>
      <c r="Q5" s="131" t="n">
        <f aca="false">+L5*P5</f>
        <v>19937.3173136189</v>
      </c>
      <c r="R5" s="131" t="n">
        <f aca="false">+M5*P5</f>
        <v>0</v>
      </c>
      <c r="S5" s="131" t="n">
        <f aca="false">+N5*P5</f>
        <v>2783.27221757073</v>
      </c>
      <c r="T5" s="131" t="n">
        <f aca="false">SUM(Q5:S5)</f>
        <v>22720.5895311896</v>
      </c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  <c r="AK5" s="129"/>
      <c r="AL5" s="129"/>
      <c r="AM5" s="129"/>
      <c r="AN5" s="129"/>
      <c r="AO5" s="129"/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  <c r="BM5" s="129"/>
      <c r="BN5" s="129"/>
      <c r="BO5" s="129"/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129"/>
      <c r="CF5" s="129"/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  <c r="DF5" s="129"/>
      <c r="DG5" s="129"/>
      <c r="DH5" s="129"/>
      <c r="DI5" s="129"/>
      <c r="DJ5" s="129"/>
      <c r="DK5" s="129"/>
      <c r="DL5" s="129"/>
      <c r="DM5" s="129"/>
      <c r="DN5" s="129"/>
      <c r="DO5" s="129"/>
      <c r="DP5" s="129"/>
      <c r="DQ5" s="129"/>
      <c r="DR5" s="129"/>
      <c r="DS5" s="129"/>
      <c r="DT5" s="129"/>
      <c r="DU5" s="129"/>
      <c r="DV5" s="129"/>
      <c r="DW5" s="129"/>
      <c r="DX5" s="129"/>
      <c r="DY5" s="129"/>
      <c r="DZ5" s="129"/>
      <c r="EA5" s="129"/>
      <c r="EB5" s="129"/>
      <c r="EC5" s="129"/>
      <c r="ED5" s="129"/>
      <c r="EE5" s="129"/>
      <c r="EF5" s="129"/>
      <c r="EG5" s="129"/>
      <c r="EH5" s="129"/>
      <c r="EI5" s="129"/>
      <c r="EJ5" s="129"/>
      <c r="EK5" s="129"/>
      <c r="EL5" s="129"/>
      <c r="EM5" s="129"/>
      <c r="EN5" s="129"/>
      <c r="EO5" s="129"/>
      <c r="EP5" s="129"/>
      <c r="EQ5" s="129"/>
      <c r="ER5" s="129"/>
      <c r="ES5" s="129"/>
      <c r="ET5" s="129"/>
      <c r="EU5" s="129"/>
      <c r="EV5" s="129"/>
      <c r="EW5" s="129"/>
      <c r="EX5" s="129"/>
      <c r="EY5" s="129"/>
      <c r="EZ5" s="129"/>
      <c r="FA5" s="129"/>
      <c r="FB5" s="129"/>
      <c r="FC5" s="129"/>
      <c r="FD5" s="129"/>
      <c r="FE5" s="129"/>
      <c r="FF5" s="129"/>
      <c r="FG5" s="129"/>
      <c r="FH5" s="129"/>
      <c r="FI5" s="129"/>
      <c r="FJ5" s="129"/>
      <c r="FK5" s="129"/>
      <c r="FL5" s="129"/>
      <c r="FM5" s="129"/>
      <c r="FN5" s="129"/>
      <c r="FO5" s="129"/>
      <c r="FP5" s="129"/>
      <c r="AMH5" s="0"/>
      <c r="AMI5" s="0"/>
      <c r="AMJ5" s="0"/>
    </row>
    <row r="6" s="132" customFormat="true" ht="18" hidden="false" customHeight="true" outlineLevel="0" collapsed="false">
      <c r="A6" s="133" t="s">
        <v>187</v>
      </c>
      <c r="B6" s="134" t="s">
        <v>11</v>
      </c>
      <c r="C6" s="135" t="s">
        <v>205</v>
      </c>
      <c r="D6" s="135" t="s">
        <v>204</v>
      </c>
      <c r="E6" s="136" t="n">
        <f aca="false">'Aux Serv Adm 40h PoA'!I169</f>
        <v>4650.10316352628</v>
      </c>
      <c r="F6" s="137" t="n">
        <v>75</v>
      </c>
      <c r="G6" s="136" t="n">
        <f aca="false">F6*E6</f>
        <v>348757.737264471</v>
      </c>
      <c r="H6" s="129"/>
      <c r="I6" s="130" t="s">
        <v>207</v>
      </c>
      <c r="J6" s="130" t="n">
        <v>40</v>
      </c>
      <c r="K6" s="131" t="n">
        <f aca="false">'Aux Serv Adm 40h PoA'!I37</f>
        <v>1964.62727272727</v>
      </c>
      <c r="L6" s="131" t="n">
        <f aca="false">'Aux Serv Adm 40h PoA'!I153</f>
        <v>3987.46346272378</v>
      </c>
      <c r="M6" s="131" t="n">
        <f aca="false">'Aux Serv Adm 40h PoA'!I159</f>
        <v>0</v>
      </c>
      <c r="N6" s="131" t="n">
        <f aca="false">'Aux Serv Adm 40h PoA'!I163</f>
        <v>662.639700802494</v>
      </c>
      <c r="O6" s="131" t="n">
        <f aca="false">SUM(L6:N6)</f>
        <v>4650.10316352628</v>
      </c>
      <c r="P6" s="130" t="n">
        <v>75</v>
      </c>
      <c r="Q6" s="131" t="n">
        <f aca="false">+L6*P6</f>
        <v>299059.759704284</v>
      </c>
      <c r="R6" s="131" t="n">
        <f aca="false">+M6*P6</f>
        <v>0</v>
      </c>
      <c r="S6" s="131" t="n">
        <f aca="false">+N6*P6</f>
        <v>49697.9775601871</v>
      </c>
      <c r="T6" s="131" t="n">
        <f aca="false">SUM(Q6:S6)</f>
        <v>348757.737264471</v>
      </c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29"/>
      <c r="DO6" s="129"/>
      <c r="DP6" s="129"/>
      <c r="DQ6" s="129"/>
      <c r="DR6" s="129"/>
      <c r="DS6" s="129"/>
      <c r="DT6" s="129"/>
      <c r="DU6" s="129"/>
      <c r="DV6" s="129"/>
      <c r="DW6" s="129"/>
      <c r="DX6" s="129"/>
      <c r="DY6" s="129"/>
      <c r="DZ6" s="129"/>
      <c r="EA6" s="129"/>
      <c r="EB6" s="129"/>
      <c r="EC6" s="129"/>
      <c r="ED6" s="129"/>
      <c r="EE6" s="129"/>
      <c r="EF6" s="129"/>
      <c r="EG6" s="129"/>
      <c r="EH6" s="129"/>
      <c r="EI6" s="129"/>
      <c r="EJ6" s="129"/>
      <c r="EK6" s="129"/>
      <c r="EL6" s="129"/>
      <c r="EM6" s="129"/>
      <c r="EN6" s="129"/>
      <c r="EO6" s="129"/>
      <c r="EP6" s="129"/>
      <c r="EQ6" s="129"/>
      <c r="ER6" s="129"/>
      <c r="ES6" s="129"/>
      <c r="ET6" s="129"/>
      <c r="EU6" s="129"/>
      <c r="EV6" s="129"/>
      <c r="EW6" s="129"/>
      <c r="EX6" s="129"/>
      <c r="EY6" s="129"/>
      <c r="EZ6" s="129"/>
      <c r="FA6" s="129"/>
      <c r="FB6" s="129"/>
      <c r="FC6" s="129"/>
      <c r="FD6" s="129"/>
      <c r="FE6" s="129"/>
      <c r="FF6" s="129"/>
      <c r="FG6" s="129"/>
      <c r="FH6" s="129"/>
      <c r="FI6" s="129"/>
      <c r="FJ6" s="129"/>
      <c r="FK6" s="129"/>
      <c r="FL6" s="129"/>
      <c r="FM6" s="129"/>
      <c r="FN6" s="129"/>
      <c r="FO6" s="129"/>
      <c r="FP6" s="129"/>
      <c r="AMH6" s="0"/>
      <c r="AMI6" s="0"/>
      <c r="AMJ6" s="0"/>
    </row>
    <row r="7" s="132" customFormat="true" ht="18" hidden="false" customHeight="true" outlineLevel="0" collapsed="false">
      <c r="A7" s="124" t="s">
        <v>208</v>
      </c>
      <c r="B7" s="125" t="s">
        <v>11</v>
      </c>
      <c r="C7" s="126" t="s">
        <v>209</v>
      </c>
      <c r="D7" s="126" t="s">
        <v>204</v>
      </c>
      <c r="E7" s="127" t="n">
        <f aca="false">'Supervisor 44h'!I169</f>
        <v>6670.95293938745</v>
      </c>
      <c r="F7" s="128" t="n">
        <v>1</v>
      </c>
      <c r="G7" s="127" t="n">
        <f aca="false">F7*E7</f>
        <v>6670.95293938745</v>
      </c>
      <c r="H7" s="129"/>
      <c r="I7" s="130" t="str">
        <f aca="false">A7</f>
        <v>Supervisor</v>
      </c>
      <c r="J7" s="130" t="n">
        <v>44</v>
      </c>
      <c r="K7" s="131" t="n">
        <f aca="false">'Supervisor 44h'!I37</f>
        <v>2960.6933</v>
      </c>
      <c r="L7" s="131" t="n">
        <f aca="false">'Supervisor 44h'!I153</f>
        <v>5720.34214552474</v>
      </c>
      <c r="M7" s="131" t="n">
        <f aca="false">'Supervisor 44h'!I159</f>
        <v>0</v>
      </c>
      <c r="N7" s="131" t="n">
        <f aca="false">'Supervisor 44h'!I163</f>
        <v>950.610793862712</v>
      </c>
      <c r="O7" s="131" t="n">
        <f aca="false">SUM(L7:N7)</f>
        <v>6670.95293938745</v>
      </c>
      <c r="P7" s="130" t="n">
        <f aca="false">F7</f>
        <v>1</v>
      </c>
      <c r="Q7" s="131" t="n">
        <f aca="false">+L7*P7</f>
        <v>5720.34214552474</v>
      </c>
      <c r="R7" s="131" t="n">
        <f aca="false">+M7*P7</f>
        <v>0</v>
      </c>
      <c r="S7" s="131" t="n">
        <f aca="false">+N7*P7</f>
        <v>950.610793862712</v>
      </c>
      <c r="T7" s="131" t="n">
        <f aca="false">SUM(Q7:S7)</f>
        <v>6670.95293938745</v>
      </c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29"/>
      <c r="AN7" s="129"/>
      <c r="AO7" s="129"/>
      <c r="AP7" s="129"/>
      <c r="AQ7" s="129"/>
      <c r="AR7" s="129"/>
      <c r="AS7" s="129"/>
      <c r="AT7" s="129"/>
      <c r="AU7" s="129"/>
      <c r="AV7" s="129"/>
      <c r="AW7" s="129"/>
      <c r="AX7" s="129"/>
      <c r="AY7" s="129"/>
      <c r="AZ7" s="129"/>
      <c r="BA7" s="129"/>
      <c r="BB7" s="129"/>
      <c r="BC7" s="129"/>
      <c r="BD7" s="129"/>
      <c r="BE7" s="129"/>
      <c r="BF7" s="129"/>
      <c r="BG7" s="129"/>
      <c r="BH7" s="129"/>
      <c r="BI7" s="129"/>
      <c r="BJ7" s="129"/>
      <c r="BK7" s="129"/>
      <c r="BL7" s="129"/>
      <c r="BM7" s="129"/>
      <c r="BN7" s="129"/>
      <c r="BO7" s="129"/>
      <c r="BP7" s="129"/>
      <c r="BQ7" s="129"/>
      <c r="BR7" s="129"/>
      <c r="BS7" s="129"/>
      <c r="BT7" s="129"/>
      <c r="BU7" s="129"/>
      <c r="BV7" s="129"/>
      <c r="BW7" s="129"/>
      <c r="BX7" s="129"/>
      <c r="BY7" s="129"/>
      <c r="BZ7" s="129"/>
      <c r="CA7" s="129"/>
      <c r="CB7" s="129"/>
      <c r="CC7" s="129"/>
      <c r="CD7" s="129"/>
      <c r="CE7" s="129"/>
      <c r="CF7" s="129"/>
      <c r="CG7" s="129"/>
      <c r="CH7" s="129"/>
      <c r="CI7" s="129"/>
      <c r="CJ7" s="129"/>
      <c r="CK7" s="129"/>
      <c r="CL7" s="129"/>
      <c r="CM7" s="129"/>
      <c r="CN7" s="129"/>
      <c r="CO7" s="129"/>
      <c r="CP7" s="129"/>
      <c r="CQ7" s="129"/>
      <c r="CR7" s="129"/>
      <c r="CS7" s="129"/>
      <c r="CT7" s="129"/>
      <c r="CU7" s="129"/>
      <c r="CV7" s="129"/>
      <c r="CW7" s="129"/>
      <c r="CX7" s="129"/>
      <c r="CY7" s="129"/>
      <c r="CZ7" s="129"/>
      <c r="DA7" s="129"/>
      <c r="DB7" s="129"/>
      <c r="DC7" s="129"/>
      <c r="DD7" s="129"/>
      <c r="DE7" s="129"/>
      <c r="DF7" s="129"/>
      <c r="DG7" s="129"/>
      <c r="DH7" s="129"/>
      <c r="DI7" s="129"/>
      <c r="DJ7" s="129"/>
      <c r="DK7" s="129"/>
      <c r="DL7" s="129"/>
      <c r="DM7" s="129"/>
      <c r="DN7" s="129"/>
      <c r="DO7" s="129"/>
      <c r="DP7" s="129"/>
      <c r="DQ7" s="129"/>
      <c r="DR7" s="129"/>
      <c r="DS7" s="129"/>
      <c r="DT7" s="129"/>
      <c r="DU7" s="129"/>
      <c r="DV7" s="129"/>
      <c r="DW7" s="129"/>
      <c r="DX7" s="129"/>
      <c r="DY7" s="129"/>
      <c r="DZ7" s="129"/>
      <c r="EA7" s="129"/>
      <c r="EB7" s="129"/>
      <c r="EC7" s="129"/>
      <c r="ED7" s="129"/>
      <c r="EE7" s="129"/>
      <c r="EF7" s="129"/>
      <c r="EG7" s="129"/>
      <c r="EH7" s="129"/>
      <c r="EI7" s="129"/>
      <c r="EJ7" s="129"/>
      <c r="EK7" s="129"/>
      <c r="EL7" s="129"/>
      <c r="EM7" s="129"/>
      <c r="EN7" s="129"/>
      <c r="EO7" s="129"/>
      <c r="EP7" s="129"/>
      <c r="EQ7" s="129"/>
      <c r="ER7" s="129"/>
      <c r="ES7" s="129"/>
      <c r="ET7" s="129"/>
      <c r="EU7" s="129"/>
      <c r="EV7" s="129"/>
      <c r="EW7" s="129"/>
      <c r="EX7" s="129"/>
      <c r="EY7" s="129"/>
      <c r="EZ7" s="129"/>
      <c r="FA7" s="129"/>
      <c r="FB7" s="129"/>
      <c r="FC7" s="129"/>
      <c r="FD7" s="129"/>
      <c r="FE7" s="129"/>
      <c r="FF7" s="129"/>
      <c r="FG7" s="129"/>
      <c r="FH7" s="129"/>
      <c r="FI7" s="129"/>
      <c r="FJ7" s="129"/>
      <c r="FK7" s="129"/>
      <c r="FL7" s="129"/>
      <c r="FM7" s="129"/>
      <c r="FN7" s="129"/>
      <c r="FO7" s="129"/>
      <c r="FP7" s="129"/>
      <c r="AMH7" s="0"/>
      <c r="AMI7" s="0"/>
      <c r="AMJ7" s="0"/>
    </row>
    <row r="8" s="132" customFormat="true" ht="18" hidden="false" customHeight="true" outlineLevel="0" collapsed="false">
      <c r="A8" s="133" t="s">
        <v>210</v>
      </c>
      <c r="B8" s="134" t="s">
        <v>188</v>
      </c>
      <c r="C8" s="135" t="s">
        <v>209</v>
      </c>
      <c r="D8" s="135" t="s">
        <v>204</v>
      </c>
      <c r="E8" s="136" t="n">
        <f aca="false">'Aux Sup 44h Canoas '!I169</f>
        <v>6216.94937856981</v>
      </c>
      <c r="F8" s="137" t="n">
        <v>1</v>
      </c>
      <c r="G8" s="136" t="n">
        <f aca="false">F8*E8</f>
        <v>6216.94937856981</v>
      </c>
      <c r="H8" s="129"/>
      <c r="I8" s="130" t="s">
        <v>211</v>
      </c>
      <c r="J8" s="130" t="n">
        <v>44</v>
      </c>
      <c r="K8" s="131" t="n">
        <f aca="false">'Aux Sup 44h Canoas '!I37</f>
        <v>2809.417</v>
      </c>
      <c r="L8" s="131" t="n">
        <f aca="false">'Aux Sup 44h Canoas '!I153</f>
        <v>5455.37307969501</v>
      </c>
      <c r="M8" s="131" t="n">
        <f aca="false">'Aux Sup 44h Canoas '!I159</f>
        <v>0</v>
      </c>
      <c r="N8" s="131" t="n">
        <f aca="false">'Aux Sup 44h Canoas '!I163</f>
        <v>761.576298874802</v>
      </c>
      <c r="O8" s="131" t="n">
        <f aca="false">SUM(L8:N8)</f>
        <v>6216.94937856981</v>
      </c>
      <c r="P8" s="130" t="n">
        <f aca="false">F8</f>
        <v>1</v>
      </c>
      <c r="Q8" s="131" t="n">
        <f aca="false">+L8*P8</f>
        <v>5455.37307969501</v>
      </c>
      <c r="R8" s="131" t="n">
        <f aca="false">+M8*P8</f>
        <v>0</v>
      </c>
      <c r="S8" s="131" t="n">
        <f aca="false">+N8*P8</f>
        <v>761.576298874802</v>
      </c>
      <c r="T8" s="131" t="n">
        <f aca="false">SUM(Q8:S8)</f>
        <v>6216.94937856981</v>
      </c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  <c r="EO8" s="129"/>
      <c r="EP8" s="129"/>
      <c r="EQ8" s="129"/>
      <c r="ER8" s="129"/>
      <c r="ES8" s="129"/>
      <c r="ET8" s="129"/>
      <c r="EU8" s="129"/>
      <c r="EV8" s="129"/>
      <c r="EW8" s="129"/>
      <c r="EX8" s="129"/>
      <c r="EY8" s="129"/>
      <c r="EZ8" s="129"/>
      <c r="FA8" s="129"/>
      <c r="FB8" s="129"/>
      <c r="FC8" s="129"/>
      <c r="FD8" s="129"/>
      <c r="FE8" s="129"/>
      <c r="FF8" s="129"/>
      <c r="FG8" s="129"/>
      <c r="FH8" s="129"/>
      <c r="FI8" s="129"/>
      <c r="FJ8" s="129"/>
      <c r="FK8" s="129"/>
      <c r="FL8" s="129"/>
      <c r="FM8" s="129"/>
      <c r="FN8" s="129"/>
      <c r="FO8" s="129"/>
      <c r="FP8" s="129"/>
      <c r="AMH8" s="0"/>
      <c r="AMI8" s="0"/>
      <c r="AMJ8" s="0"/>
    </row>
    <row r="9" s="132" customFormat="true" ht="18" hidden="false" customHeight="true" outlineLevel="0" collapsed="false">
      <c r="A9" s="133" t="s">
        <v>210</v>
      </c>
      <c r="B9" s="134" t="s">
        <v>11</v>
      </c>
      <c r="C9" s="135" t="s">
        <v>209</v>
      </c>
      <c r="D9" s="135" t="s">
        <v>204</v>
      </c>
      <c r="E9" s="136" t="n">
        <f aca="false">'Aux. de Superv. 44h'!I169</f>
        <v>6361.95111334695</v>
      </c>
      <c r="F9" s="137" t="n">
        <v>13</v>
      </c>
      <c r="G9" s="136" t="n">
        <f aca="false">F9*E9</f>
        <v>82705.3644735103</v>
      </c>
      <c r="H9" s="129"/>
      <c r="I9" s="130" t="s">
        <v>212</v>
      </c>
      <c r="J9" s="130" t="n">
        <v>44</v>
      </c>
      <c r="K9" s="131" t="n">
        <f aca="false">'Aux. de Superv. 44h'!I37</f>
        <v>2809.417</v>
      </c>
      <c r="L9" s="131" t="n">
        <f aca="false">'Aux. de Superv. 44h'!I153</f>
        <v>5455.37307969501</v>
      </c>
      <c r="M9" s="131" t="n">
        <f aca="false">'Aux. de Superv. 44h'!I159</f>
        <v>0</v>
      </c>
      <c r="N9" s="131" t="n">
        <f aca="false">'Aux. de Superv. 44h'!I163</f>
        <v>906.57803365194</v>
      </c>
      <c r="O9" s="131" t="n">
        <f aca="false">SUM(L9:N9)</f>
        <v>6361.95111334695</v>
      </c>
      <c r="P9" s="130" t="n">
        <f aca="false">F9</f>
        <v>13</v>
      </c>
      <c r="Q9" s="131" t="n">
        <f aca="false">+L9*P9</f>
        <v>70919.8500360351</v>
      </c>
      <c r="R9" s="131" t="n">
        <f aca="false">+M9*P9</f>
        <v>0</v>
      </c>
      <c r="S9" s="131" t="n">
        <f aca="false">+N9*P9</f>
        <v>11785.5144374752</v>
      </c>
      <c r="T9" s="131" t="n">
        <f aca="false">SUM(Q9:S9)</f>
        <v>82705.3644735103</v>
      </c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  <c r="BB9" s="129"/>
      <c r="BC9" s="129"/>
      <c r="BD9" s="129"/>
      <c r="BE9" s="129"/>
      <c r="BF9" s="129"/>
      <c r="BG9" s="129"/>
      <c r="BH9" s="129"/>
      <c r="BI9" s="129"/>
      <c r="BJ9" s="129"/>
      <c r="BK9" s="129"/>
      <c r="BL9" s="129"/>
      <c r="BM9" s="129"/>
      <c r="BN9" s="129"/>
      <c r="BO9" s="129"/>
      <c r="BP9" s="129"/>
      <c r="BQ9" s="129"/>
      <c r="BR9" s="129"/>
      <c r="BS9" s="129"/>
      <c r="BT9" s="129"/>
      <c r="BU9" s="129"/>
      <c r="BV9" s="129"/>
      <c r="BW9" s="129"/>
      <c r="BX9" s="129"/>
      <c r="BY9" s="129"/>
      <c r="BZ9" s="129"/>
      <c r="CA9" s="129"/>
      <c r="CB9" s="129"/>
      <c r="CC9" s="129"/>
      <c r="CD9" s="129"/>
      <c r="CE9" s="129"/>
      <c r="CF9" s="129"/>
      <c r="CG9" s="129"/>
      <c r="CH9" s="129"/>
      <c r="CI9" s="129"/>
      <c r="CJ9" s="129"/>
      <c r="CK9" s="129"/>
      <c r="CL9" s="129"/>
      <c r="CM9" s="129"/>
      <c r="CN9" s="129"/>
      <c r="CO9" s="129"/>
      <c r="CP9" s="129"/>
      <c r="CQ9" s="129"/>
      <c r="CR9" s="129"/>
      <c r="CS9" s="129"/>
      <c r="CT9" s="129"/>
      <c r="CU9" s="129"/>
      <c r="CV9" s="129"/>
      <c r="CW9" s="129"/>
      <c r="CX9" s="129"/>
      <c r="CY9" s="129"/>
      <c r="CZ9" s="129"/>
      <c r="DA9" s="129"/>
      <c r="DB9" s="129"/>
      <c r="DC9" s="129"/>
      <c r="DD9" s="129"/>
      <c r="DE9" s="129"/>
      <c r="DF9" s="129"/>
      <c r="DG9" s="129"/>
      <c r="DH9" s="129"/>
      <c r="DI9" s="129"/>
      <c r="DJ9" s="129"/>
      <c r="DK9" s="129"/>
      <c r="DL9" s="129"/>
      <c r="DM9" s="129"/>
      <c r="DN9" s="129"/>
      <c r="DO9" s="129"/>
      <c r="DP9" s="129"/>
      <c r="DQ9" s="129"/>
      <c r="DR9" s="129"/>
      <c r="DS9" s="129"/>
      <c r="DT9" s="129"/>
      <c r="DU9" s="129"/>
      <c r="DV9" s="129"/>
      <c r="DW9" s="129"/>
      <c r="DX9" s="129"/>
      <c r="DY9" s="129"/>
      <c r="DZ9" s="129"/>
      <c r="EA9" s="129"/>
      <c r="EB9" s="129"/>
      <c r="EC9" s="129"/>
      <c r="ED9" s="129"/>
      <c r="EE9" s="129"/>
      <c r="EF9" s="129"/>
      <c r="EG9" s="129"/>
      <c r="EH9" s="129"/>
      <c r="EI9" s="129"/>
      <c r="EJ9" s="129"/>
      <c r="EK9" s="129"/>
      <c r="EL9" s="129"/>
      <c r="EM9" s="129"/>
      <c r="EN9" s="129"/>
      <c r="EO9" s="129"/>
      <c r="EP9" s="129"/>
      <c r="EQ9" s="129"/>
      <c r="ER9" s="129"/>
      <c r="ES9" s="129"/>
      <c r="ET9" s="129"/>
      <c r="EU9" s="129"/>
      <c r="EV9" s="129"/>
      <c r="EW9" s="129"/>
      <c r="EX9" s="129"/>
      <c r="EY9" s="129"/>
      <c r="EZ9" s="129"/>
      <c r="FA9" s="129"/>
      <c r="FB9" s="129"/>
      <c r="FC9" s="129"/>
      <c r="FD9" s="129"/>
      <c r="FE9" s="129"/>
      <c r="FF9" s="129"/>
      <c r="FG9" s="129"/>
      <c r="FH9" s="129"/>
      <c r="FI9" s="129"/>
      <c r="FJ9" s="129"/>
      <c r="FK9" s="129"/>
      <c r="FL9" s="129"/>
      <c r="FM9" s="129"/>
      <c r="FN9" s="129"/>
      <c r="FO9" s="129"/>
      <c r="FP9" s="129"/>
      <c r="AMH9" s="0"/>
      <c r="AMI9" s="0"/>
      <c r="AMJ9" s="0"/>
    </row>
    <row r="10" s="132" customFormat="true" ht="18" hidden="false" customHeight="true" outlineLevel="0" collapsed="false">
      <c r="A10" s="124" t="s">
        <v>213</v>
      </c>
      <c r="B10" s="125" t="s">
        <v>11</v>
      </c>
      <c r="C10" s="126" t="s">
        <v>209</v>
      </c>
      <c r="D10" s="126" t="s">
        <v>204</v>
      </c>
      <c r="E10" s="127" t="n">
        <f aca="false">'Tec em Manut e de Rede 44h'!I169</f>
        <v>5147.34753426785</v>
      </c>
      <c r="F10" s="128" t="n">
        <v>2</v>
      </c>
      <c r="G10" s="127" t="n">
        <f aca="false">F10*E10</f>
        <v>10294.6950685357</v>
      </c>
      <c r="H10" s="129"/>
      <c r="I10" s="130" t="str">
        <f aca="false">A10</f>
        <v>Técnico em manutenção de software e hardware</v>
      </c>
      <c r="J10" s="130" t="n">
        <v>44</v>
      </c>
      <c r="K10" s="131" t="n">
        <f aca="false">'Tec em Manut e de Rede 44h'!I37</f>
        <v>2248.03</v>
      </c>
      <c r="L10" s="131" t="n">
        <f aca="false">'Tec em Manut e de Rede 44h'!I153</f>
        <v>4568.27093666272</v>
      </c>
      <c r="M10" s="131" t="n">
        <f aca="false">'Tec em Manut e de Rede 44h'!I159</f>
        <v>0</v>
      </c>
      <c r="N10" s="131" t="n">
        <f aca="false">'Tec em Manut e de Rede 44h'!I163</f>
        <v>579.076597605134</v>
      </c>
      <c r="O10" s="131" t="n">
        <f aca="false">SUM(L10:N10)</f>
        <v>5147.34753426785</v>
      </c>
      <c r="P10" s="130" t="n">
        <f aca="false">F10</f>
        <v>2</v>
      </c>
      <c r="Q10" s="131" t="n">
        <f aca="false">+L10*P10</f>
        <v>9136.54187332544</v>
      </c>
      <c r="R10" s="131" t="n">
        <f aca="false">+M10*P10</f>
        <v>0</v>
      </c>
      <c r="S10" s="131" t="n">
        <f aca="false">+N10*P10</f>
        <v>1158.15319521027</v>
      </c>
      <c r="T10" s="131" t="n">
        <f aca="false">SUM(Q10:S10)</f>
        <v>10294.6950685357</v>
      </c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129"/>
      <c r="BL10" s="129"/>
      <c r="BM10" s="129"/>
      <c r="BN10" s="129"/>
      <c r="BO10" s="129"/>
      <c r="BP10" s="129"/>
      <c r="BQ10" s="129"/>
      <c r="BR10" s="129"/>
      <c r="BS10" s="129"/>
      <c r="BT10" s="129"/>
      <c r="BU10" s="129"/>
      <c r="BV10" s="129"/>
      <c r="BW10" s="129"/>
      <c r="BX10" s="129"/>
      <c r="BY10" s="129"/>
      <c r="BZ10" s="129"/>
      <c r="CA10" s="129"/>
      <c r="CB10" s="129"/>
      <c r="CC10" s="129"/>
      <c r="CD10" s="129"/>
      <c r="CE10" s="129"/>
      <c r="CF10" s="129"/>
      <c r="CG10" s="129"/>
      <c r="CH10" s="129"/>
      <c r="CI10" s="129"/>
      <c r="CJ10" s="129"/>
      <c r="CK10" s="129"/>
      <c r="CL10" s="129"/>
      <c r="CM10" s="129"/>
      <c r="CN10" s="129"/>
      <c r="CO10" s="129"/>
      <c r="CP10" s="129"/>
      <c r="CQ10" s="129"/>
      <c r="CR10" s="129"/>
      <c r="CS10" s="129"/>
      <c r="CT10" s="129"/>
      <c r="CU10" s="129"/>
      <c r="CV10" s="129"/>
      <c r="CW10" s="129"/>
      <c r="CX10" s="129"/>
      <c r="CY10" s="129"/>
      <c r="CZ10" s="129"/>
      <c r="DA10" s="129"/>
      <c r="DB10" s="129"/>
      <c r="DC10" s="129"/>
      <c r="DD10" s="129"/>
      <c r="DE10" s="129"/>
      <c r="DF10" s="129"/>
      <c r="DG10" s="129"/>
      <c r="DH10" s="129"/>
      <c r="DI10" s="129"/>
      <c r="DJ10" s="129"/>
      <c r="DK10" s="129"/>
      <c r="DL10" s="129"/>
      <c r="DM10" s="129"/>
      <c r="DN10" s="129"/>
      <c r="DO10" s="129"/>
      <c r="DP10" s="129"/>
      <c r="DQ10" s="129"/>
      <c r="DR10" s="129"/>
      <c r="DS10" s="129"/>
      <c r="DT10" s="129"/>
      <c r="DU10" s="129"/>
      <c r="DV10" s="129"/>
      <c r="DW10" s="129"/>
      <c r="DX10" s="129"/>
      <c r="DY10" s="129"/>
      <c r="DZ10" s="129"/>
      <c r="EA10" s="129"/>
      <c r="EB10" s="129"/>
      <c r="EC10" s="129"/>
      <c r="ED10" s="129"/>
      <c r="EE10" s="129"/>
      <c r="EF10" s="129"/>
      <c r="EG10" s="129"/>
      <c r="EH10" s="129"/>
      <c r="EI10" s="129"/>
      <c r="EJ10" s="129"/>
      <c r="EK10" s="129"/>
      <c r="EL10" s="129"/>
      <c r="EM10" s="129"/>
      <c r="EN10" s="129"/>
      <c r="EO10" s="129"/>
      <c r="EP10" s="129"/>
      <c r="EQ10" s="129"/>
      <c r="ER10" s="129"/>
      <c r="ES10" s="129"/>
      <c r="ET10" s="129"/>
      <c r="EU10" s="129"/>
      <c r="EV10" s="129"/>
      <c r="EW10" s="129"/>
      <c r="EX10" s="129"/>
      <c r="EY10" s="129"/>
      <c r="EZ10" s="129"/>
      <c r="FA10" s="129"/>
      <c r="FB10" s="129"/>
      <c r="FC10" s="129"/>
      <c r="FD10" s="129"/>
      <c r="FE10" s="129"/>
      <c r="FF10" s="129"/>
      <c r="FG10" s="129"/>
      <c r="FH10" s="129"/>
      <c r="FI10" s="129"/>
      <c r="FJ10" s="129"/>
      <c r="FK10" s="129"/>
      <c r="FL10" s="129"/>
      <c r="FM10" s="129"/>
      <c r="FN10" s="129"/>
      <c r="FO10" s="129"/>
      <c r="FP10" s="129"/>
      <c r="AMH10" s="0"/>
      <c r="AMI10" s="0"/>
      <c r="AMJ10" s="0"/>
    </row>
    <row r="11" s="132" customFormat="true" ht="18" hidden="false" customHeight="true" outlineLevel="0" collapsed="false">
      <c r="A11" s="124" t="s">
        <v>214</v>
      </c>
      <c r="B11" s="125" t="s">
        <v>11</v>
      </c>
      <c r="C11" s="126" t="s">
        <v>209</v>
      </c>
      <c r="D11" s="126" t="s">
        <v>204</v>
      </c>
      <c r="E11" s="127" t="n">
        <f aca="false">'An. Banco Dados e de Sist. 44h'!I169</f>
        <v>9572.24114639757</v>
      </c>
      <c r="F11" s="128" t="n">
        <v>1</v>
      </c>
      <c r="G11" s="127" t="n">
        <f aca="false">F11*E11</f>
        <v>9572.24114639757</v>
      </c>
      <c r="H11" s="129"/>
      <c r="I11" s="130" t="str">
        <f aca="false">A11</f>
        <v>Analista de Banco de Dados</v>
      </c>
      <c r="J11" s="130" t="n">
        <v>44</v>
      </c>
      <c r="K11" s="131" t="n">
        <f aca="false">'An. Banco Dados e de Sist. 44h'!I37</f>
        <v>4533.66</v>
      </c>
      <c r="L11" s="131" t="n">
        <f aca="false">'An. Banco Dados e de Sist. 44h'!I153</f>
        <v>8495.36401742784</v>
      </c>
      <c r="M11" s="131" t="n">
        <f aca="false">'An. Banco Dados e de Sist. 44h'!I159</f>
        <v>0</v>
      </c>
      <c r="N11" s="131" t="n">
        <f aca="false">'An. Banco Dados e de Sist. 44h'!I163</f>
        <v>1076.87712896973</v>
      </c>
      <c r="O11" s="131" t="n">
        <f aca="false">SUM(L11:N11)</f>
        <v>9572.24114639757</v>
      </c>
      <c r="P11" s="130" t="n">
        <f aca="false">F11</f>
        <v>1</v>
      </c>
      <c r="Q11" s="131" t="n">
        <f aca="false">+L11*P11</f>
        <v>8495.36401742784</v>
      </c>
      <c r="R11" s="131" t="n">
        <f aca="false">+M11*P11</f>
        <v>0</v>
      </c>
      <c r="S11" s="131" t="n">
        <f aca="false">+N11*P11</f>
        <v>1076.87712896973</v>
      </c>
      <c r="T11" s="131" t="n">
        <f aca="false">SUM(Q11:S11)</f>
        <v>9572.24114639757</v>
      </c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  <c r="BB11" s="129"/>
      <c r="BC11" s="129"/>
      <c r="BD11" s="129"/>
      <c r="BE11" s="129"/>
      <c r="BF11" s="129"/>
      <c r="BG11" s="129"/>
      <c r="BH11" s="129"/>
      <c r="BI11" s="129"/>
      <c r="BJ11" s="129"/>
      <c r="BK11" s="129"/>
      <c r="BL11" s="129"/>
      <c r="BM11" s="129"/>
      <c r="BN11" s="129"/>
      <c r="BO11" s="129"/>
      <c r="BP11" s="129"/>
      <c r="BQ11" s="129"/>
      <c r="BR11" s="129"/>
      <c r="BS11" s="129"/>
      <c r="BT11" s="129"/>
      <c r="BU11" s="129"/>
      <c r="BV11" s="129"/>
      <c r="BW11" s="129"/>
      <c r="BX11" s="129"/>
      <c r="BY11" s="129"/>
      <c r="BZ11" s="129"/>
      <c r="CA11" s="129"/>
      <c r="CB11" s="129"/>
      <c r="CC11" s="129"/>
      <c r="CD11" s="129"/>
      <c r="CE11" s="129"/>
      <c r="CF11" s="129"/>
      <c r="CG11" s="129"/>
      <c r="CH11" s="129"/>
      <c r="CI11" s="129"/>
      <c r="CJ11" s="129"/>
      <c r="CK11" s="129"/>
      <c r="CL11" s="129"/>
      <c r="CM11" s="129"/>
      <c r="CN11" s="129"/>
      <c r="CO11" s="129"/>
      <c r="CP11" s="129"/>
      <c r="CQ11" s="129"/>
      <c r="CR11" s="129"/>
      <c r="CS11" s="129"/>
      <c r="CT11" s="129"/>
      <c r="CU11" s="129"/>
      <c r="CV11" s="129"/>
      <c r="CW11" s="129"/>
      <c r="CX11" s="129"/>
      <c r="CY11" s="129"/>
      <c r="CZ11" s="129"/>
      <c r="DA11" s="129"/>
      <c r="DB11" s="129"/>
      <c r="DC11" s="129"/>
      <c r="DD11" s="129"/>
      <c r="DE11" s="129"/>
      <c r="DF11" s="129"/>
      <c r="DG11" s="129"/>
      <c r="DH11" s="129"/>
      <c r="DI11" s="129"/>
      <c r="DJ11" s="129"/>
      <c r="DK11" s="129"/>
      <c r="DL11" s="129"/>
      <c r="DM11" s="129"/>
      <c r="DN11" s="129"/>
      <c r="DO11" s="129"/>
      <c r="DP11" s="129"/>
      <c r="DQ11" s="129"/>
      <c r="DR11" s="129"/>
      <c r="DS11" s="129"/>
      <c r="DT11" s="129"/>
      <c r="DU11" s="129"/>
      <c r="DV11" s="129"/>
      <c r="DW11" s="129"/>
      <c r="DX11" s="129"/>
      <c r="DY11" s="129"/>
      <c r="DZ11" s="129"/>
      <c r="EA11" s="129"/>
      <c r="EB11" s="129"/>
      <c r="EC11" s="129"/>
      <c r="ED11" s="129"/>
      <c r="EE11" s="129"/>
      <c r="EF11" s="129"/>
      <c r="EG11" s="129"/>
      <c r="EH11" s="129"/>
      <c r="EI11" s="129"/>
      <c r="EJ11" s="129"/>
      <c r="EK11" s="129"/>
      <c r="EL11" s="129"/>
      <c r="EM11" s="129"/>
      <c r="EN11" s="129"/>
      <c r="EO11" s="129"/>
      <c r="EP11" s="129"/>
      <c r="EQ11" s="129"/>
      <c r="ER11" s="129"/>
      <c r="ES11" s="129"/>
      <c r="ET11" s="129"/>
      <c r="EU11" s="129"/>
      <c r="EV11" s="129"/>
      <c r="EW11" s="129"/>
      <c r="EX11" s="129"/>
      <c r="EY11" s="129"/>
      <c r="EZ11" s="129"/>
      <c r="FA11" s="129"/>
      <c r="FB11" s="129"/>
      <c r="FC11" s="129"/>
      <c r="FD11" s="129"/>
      <c r="FE11" s="129"/>
      <c r="FF11" s="129"/>
      <c r="FG11" s="129"/>
      <c r="FH11" s="129"/>
      <c r="FI11" s="129"/>
      <c r="FJ11" s="129"/>
      <c r="FK11" s="129"/>
      <c r="FL11" s="129"/>
      <c r="FM11" s="129"/>
      <c r="FN11" s="129"/>
      <c r="FO11" s="129"/>
      <c r="FP11" s="129"/>
      <c r="AMH11" s="0"/>
      <c r="AMI11" s="0"/>
      <c r="AMJ11" s="0"/>
    </row>
    <row r="12" s="132" customFormat="true" ht="18" hidden="false" customHeight="true" outlineLevel="0" collapsed="false">
      <c r="A12" s="124" t="s">
        <v>215</v>
      </c>
      <c r="B12" s="125" t="s">
        <v>11</v>
      </c>
      <c r="C12" s="126" t="s">
        <v>209</v>
      </c>
      <c r="D12" s="126" t="s">
        <v>204</v>
      </c>
      <c r="E12" s="127" t="n">
        <f aca="false">'An. Banco Dados e de Sist. 44h'!I169</f>
        <v>9572.24114639757</v>
      </c>
      <c r="F12" s="128" t="n">
        <v>2</v>
      </c>
      <c r="G12" s="127" t="n">
        <f aca="false">F12*E12</f>
        <v>19144.4822927951</v>
      </c>
      <c r="H12" s="129"/>
      <c r="I12" s="130" t="str">
        <f aca="false">A12</f>
        <v>Analista de Desenvolvimento de Sistemas</v>
      </c>
      <c r="J12" s="130" t="n">
        <v>44</v>
      </c>
      <c r="K12" s="131" t="n">
        <f aca="false">'An. Banco Dados e de Sist. 44h'!I37</f>
        <v>4533.66</v>
      </c>
      <c r="L12" s="131" t="n">
        <f aca="false">'An. Banco Dados e de Sist. 44h'!I153</f>
        <v>8495.36401742784</v>
      </c>
      <c r="M12" s="131" t="n">
        <f aca="false">'An. Banco Dados e de Sist. 44h'!I159</f>
        <v>0</v>
      </c>
      <c r="N12" s="131" t="n">
        <f aca="false">'An. Banco Dados e de Sist. 44h'!I163</f>
        <v>1076.87712896973</v>
      </c>
      <c r="O12" s="131" t="n">
        <f aca="false">SUM(L12:N12)</f>
        <v>9572.24114639757</v>
      </c>
      <c r="P12" s="130" t="n">
        <f aca="false">F12</f>
        <v>2</v>
      </c>
      <c r="Q12" s="131" t="n">
        <f aca="false">+L12*P12</f>
        <v>16990.7280348557</v>
      </c>
      <c r="R12" s="131" t="n">
        <f aca="false">+M12*P12</f>
        <v>0</v>
      </c>
      <c r="S12" s="131" t="n">
        <f aca="false">+N12*P12</f>
        <v>2153.75425793945</v>
      </c>
      <c r="T12" s="131" t="n">
        <f aca="false">SUM(Q12:S12)</f>
        <v>19144.4822927951</v>
      </c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  <c r="BB12" s="129"/>
      <c r="BC12" s="129"/>
      <c r="BD12" s="129"/>
      <c r="BE12" s="129"/>
      <c r="BF12" s="129"/>
      <c r="BG12" s="129"/>
      <c r="BH12" s="129"/>
      <c r="BI12" s="129"/>
      <c r="BJ12" s="129"/>
      <c r="BK12" s="129"/>
      <c r="BL12" s="129"/>
      <c r="BM12" s="129"/>
      <c r="BN12" s="129"/>
      <c r="BO12" s="129"/>
      <c r="BP12" s="129"/>
      <c r="BQ12" s="129"/>
      <c r="BR12" s="129"/>
      <c r="BS12" s="129"/>
      <c r="BT12" s="129"/>
      <c r="BU12" s="129"/>
      <c r="BV12" s="129"/>
      <c r="BW12" s="129"/>
      <c r="BX12" s="129"/>
      <c r="BY12" s="129"/>
      <c r="BZ12" s="129"/>
      <c r="CA12" s="129"/>
      <c r="CB12" s="129"/>
      <c r="CC12" s="129"/>
      <c r="CD12" s="129"/>
      <c r="CE12" s="129"/>
      <c r="CF12" s="129"/>
      <c r="CG12" s="129"/>
      <c r="CH12" s="129"/>
      <c r="CI12" s="129"/>
      <c r="CJ12" s="129"/>
      <c r="CK12" s="129"/>
      <c r="CL12" s="129"/>
      <c r="CM12" s="129"/>
      <c r="CN12" s="129"/>
      <c r="CO12" s="129"/>
      <c r="CP12" s="129"/>
      <c r="CQ12" s="129"/>
      <c r="CR12" s="129"/>
      <c r="CS12" s="129"/>
      <c r="CT12" s="129"/>
      <c r="CU12" s="129"/>
      <c r="CV12" s="129"/>
      <c r="CW12" s="129"/>
      <c r="CX12" s="129"/>
      <c r="CY12" s="129"/>
      <c r="CZ12" s="129"/>
      <c r="DA12" s="129"/>
      <c r="DB12" s="129"/>
      <c r="DC12" s="129"/>
      <c r="DD12" s="129"/>
      <c r="DE12" s="129"/>
      <c r="DF12" s="129"/>
      <c r="DG12" s="129"/>
      <c r="DH12" s="129"/>
      <c r="DI12" s="129"/>
      <c r="DJ12" s="129"/>
      <c r="DK12" s="129"/>
      <c r="DL12" s="129"/>
      <c r="DM12" s="129"/>
      <c r="DN12" s="129"/>
      <c r="DO12" s="129"/>
      <c r="DP12" s="129"/>
      <c r="DQ12" s="129"/>
      <c r="DR12" s="129"/>
      <c r="DS12" s="129"/>
      <c r="DT12" s="129"/>
      <c r="DU12" s="129"/>
      <c r="DV12" s="129"/>
      <c r="DW12" s="129"/>
      <c r="DX12" s="129"/>
      <c r="DY12" s="129"/>
      <c r="DZ12" s="129"/>
      <c r="EA12" s="129"/>
      <c r="EB12" s="129"/>
      <c r="EC12" s="129"/>
      <c r="ED12" s="129"/>
      <c r="EE12" s="129"/>
      <c r="EF12" s="129"/>
      <c r="EG12" s="129"/>
      <c r="EH12" s="129"/>
      <c r="EI12" s="129"/>
      <c r="EJ12" s="129"/>
      <c r="EK12" s="129"/>
      <c r="EL12" s="129"/>
      <c r="EM12" s="129"/>
      <c r="EN12" s="129"/>
      <c r="EO12" s="129"/>
      <c r="EP12" s="129"/>
      <c r="EQ12" s="129"/>
      <c r="ER12" s="129"/>
      <c r="ES12" s="129"/>
      <c r="ET12" s="129"/>
      <c r="EU12" s="129"/>
      <c r="EV12" s="129"/>
      <c r="EW12" s="129"/>
      <c r="EX12" s="129"/>
      <c r="EY12" s="129"/>
      <c r="EZ12" s="129"/>
      <c r="FA12" s="129"/>
      <c r="FB12" s="129"/>
      <c r="FC12" s="129"/>
      <c r="FD12" s="129"/>
      <c r="FE12" s="129"/>
      <c r="FF12" s="129"/>
      <c r="FG12" s="129"/>
      <c r="FH12" s="129"/>
      <c r="FI12" s="129"/>
      <c r="FJ12" s="129"/>
      <c r="FK12" s="129"/>
      <c r="FL12" s="129"/>
      <c r="FM12" s="129"/>
      <c r="FN12" s="129"/>
      <c r="FO12" s="129"/>
      <c r="FP12" s="129"/>
      <c r="AMH12" s="0"/>
      <c r="AMI12" s="0"/>
      <c r="AMJ12" s="0"/>
    </row>
    <row r="13" s="132" customFormat="true" ht="18" hidden="false" customHeight="true" outlineLevel="0" collapsed="false">
      <c r="A13" s="124" t="s">
        <v>216</v>
      </c>
      <c r="B13" s="125" t="s">
        <v>11</v>
      </c>
      <c r="C13" s="126" t="s">
        <v>209</v>
      </c>
      <c r="D13" s="126" t="s">
        <v>204</v>
      </c>
      <c r="E13" s="127" t="n">
        <f aca="false">'Tec em Manut e de Rede 44h'!I169</f>
        <v>5147.34753426785</v>
      </c>
      <c r="F13" s="128" t="n">
        <v>1</v>
      </c>
      <c r="G13" s="127" t="n">
        <f aca="false">F13*E13</f>
        <v>5147.34753426785</v>
      </c>
      <c r="H13" s="129"/>
      <c r="I13" s="130" t="str">
        <f aca="false">A13</f>
        <v>Técnico em Rede de Computadores</v>
      </c>
      <c r="J13" s="130" t="n">
        <v>44</v>
      </c>
      <c r="K13" s="131" t="n">
        <f aca="false">'Tec em Manut e de Rede 44h'!I37</f>
        <v>2248.03</v>
      </c>
      <c r="L13" s="131" t="n">
        <f aca="false">'Tec em Manut e de Rede 44h'!I153</f>
        <v>4568.27093666272</v>
      </c>
      <c r="M13" s="131" t="n">
        <f aca="false">'Tec em Manut e de Rede 44h'!I159</f>
        <v>0</v>
      </c>
      <c r="N13" s="131" t="n">
        <f aca="false">'Tec em Manut e de Rede 44h'!I163</f>
        <v>579.076597605134</v>
      </c>
      <c r="O13" s="131" t="n">
        <f aca="false">SUM(L13:N13)</f>
        <v>5147.34753426785</v>
      </c>
      <c r="P13" s="130" t="n">
        <f aca="false">F13</f>
        <v>1</v>
      </c>
      <c r="Q13" s="131" t="n">
        <f aca="false">+L13*P13</f>
        <v>4568.27093666272</v>
      </c>
      <c r="R13" s="131" t="n">
        <f aca="false">+M13*P13</f>
        <v>0</v>
      </c>
      <c r="S13" s="131" t="n">
        <f aca="false">+N13*P13</f>
        <v>579.076597605134</v>
      </c>
      <c r="T13" s="131" t="n">
        <f aca="false">SUM(Q13:S13)</f>
        <v>5147.34753426785</v>
      </c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  <c r="EO13" s="129"/>
      <c r="EP13" s="129"/>
      <c r="EQ13" s="129"/>
      <c r="ER13" s="129"/>
      <c r="ES13" s="129"/>
      <c r="ET13" s="129"/>
      <c r="EU13" s="129"/>
      <c r="EV13" s="129"/>
      <c r="EW13" s="129"/>
      <c r="EX13" s="129"/>
      <c r="EY13" s="129"/>
      <c r="EZ13" s="129"/>
      <c r="FA13" s="129"/>
      <c r="FB13" s="129"/>
      <c r="FC13" s="129"/>
      <c r="FD13" s="129"/>
      <c r="FE13" s="129"/>
      <c r="FF13" s="129"/>
      <c r="FG13" s="129"/>
      <c r="FH13" s="129"/>
      <c r="FI13" s="129"/>
      <c r="FJ13" s="129"/>
      <c r="FK13" s="129"/>
      <c r="FL13" s="129"/>
      <c r="FM13" s="129"/>
      <c r="FN13" s="129"/>
      <c r="FO13" s="129"/>
      <c r="FP13" s="129"/>
      <c r="AMH13" s="0"/>
      <c r="AMI13" s="0"/>
      <c r="AMJ13" s="0"/>
    </row>
    <row r="14" s="132" customFormat="true" ht="18" hidden="false" customHeight="true" outlineLevel="0" collapsed="false">
      <c r="A14" s="124" t="s">
        <v>176</v>
      </c>
      <c r="B14" s="125" t="s">
        <v>11</v>
      </c>
      <c r="C14" s="126" t="s">
        <v>209</v>
      </c>
      <c r="D14" s="126" t="s">
        <v>204</v>
      </c>
      <c r="E14" s="127" t="n">
        <f aca="false">'Programador 44h'!I169</f>
        <v>5859.6693444983</v>
      </c>
      <c r="F14" s="128" t="n">
        <v>1</v>
      </c>
      <c r="G14" s="127" t="n">
        <f aca="false">F14*E14</f>
        <v>5859.6693444983</v>
      </c>
      <c r="H14" s="129"/>
      <c r="I14" s="130" t="str">
        <f aca="false">A14</f>
        <v>Programador</v>
      </c>
      <c r="J14" s="130" t="n">
        <v>44</v>
      </c>
      <c r="K14" s="131" t="n">
        <f aca="false">'Programador 44h'!I37</f>
        <v>2621.76</v>
      </c>
      <c r="L14" s="131" t="n">
        <f aca="false">'Programador 44h'!I153</f>
        <v>5200.45654324224</v>
      </c>
      <c r="M14" s="131" t="n">
        <f aca="false">'Programador 44h'!I159</f>
        <v>0</v>
      </c>
      <c r="N14" s="131" t="n">
        <f aca="false">'Programador 44h'!I163</f>
        <v>659.212801256059</v>
      </c>
      <c r="O14" s="131" t="n">
        <f aca="false">SUM(L14:N14)</f>
        <v>5859.6693444983</v>
      </c>
      <c r="P14" s="130" t="n">
        <f aca="false">F14</f>
        <v>1</v>
      </c>
      <c r="Q14" s="131" t="n">
        <f aca="false">+L14*P14</f>
        <v>5200.45654324224</v>
      </c>
      <c r="R14" s="131" t="n">
        <f aca="false">+M14*P14</f>
        <v>0</v>
      </c>
      <c r="S14" s="131" t="n">
        <f aca="false">+N14*P14</f>
        <v>659.212801256059</v>
      </c>
      <c r="T14" s="131" t="n">
        <f aca="false">SUM(Q14:S14)</f>
        <v>5859.6693444983</v>
      </c>
      <c r="U14" s="129"/>
      <c r="V14" s="129"/>
      <c r="W14" s="129"/>
      <c r="X14" s="129"/>
      <c r="Y14" s="129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  <c r="AR14" s="129"/>
      <c r="AS14" s="129"/>
      <c r="AT14" s="129"/>
      <c r="AU14" s="129"/>
      <c r="AV14" s="129"/>
      <c r="AW14" s="129"/>
      <c r="AX14" s="129"/>
      <c r="AY14" s="129"/>
      <c r="AZ14" s="129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BZ14" s="129"/>
      <c r="CA14" s="129"/>
      <c r="CB14" s="129"/>
      <c r="CC14" s="129"/>
      <c r="CD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  <c r="CS14" s="129"/>
      <c r="CT14" s="129"/>
      <c r="CU14" s="129"/>
      <c r="CV14" s="129"/>
      <c r="CW14" s="129"/>
      <c r="CX14" s="129"/>
      <c r="CY14" s="129"/>
      <c r="CZ14" s="129"/>
      <c r="DA14" s="129"/>
      <c r="DB14" s="129"/>
      <c r="DC14" s="129"/>
      <c r="DD14" s="129"/>
      <c r="DE14" s="129"/>
      <c r="DF14" s="129"/>
      <c r="DG14" s="129"/>
      <c r="DH14" s="129"/>
      <c r="DI14" s="129"/>
      <c r="DJ14" s="129"/>
      <c r="DK14" s="129"/>
      <c r="DL14" s="129"/>
      <c r="DM14" s="129"/>
      <c r="DN14" s="129"/>
      <c r="DO14" s="129"/>
      <c r="DP14" s="129"/>
      <c r="DQ14" s="129"/>
      <c r="DR14" s="129"/>
      <c r="DS14" s="129"/>
      <c r="DT14" s="129"/>
      <c r="DU14" s="129"/>
      <c r="DV14" s="129"/>
      <c r="DW14" s="129"/>
      <c r="DX14" s="129"/>
      <c r="DY14" s="129"/>
      <c r="DZ14" s="129"/>
      <c r="EA14" s="129"/>
      <c r="EB14" s="129"/>
      <c r="EC14" s="129"/>
      <c r="ED14" s="129"/>
      <c r="EE14" s="129"/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Q14" s="129"/>
      <c r="ER14" s="129"/>
      <c r="ES14" s="129"/>
      <c r="ET14" s="129"/>
      <c r="EU14" s="129"/>
      <c r="EV14" s="129"/>
      <c r="EW14" s="129"/>
      <c r="EX14" s="129"/>
      <c r="EY14" s="129"/>
      <c r="EZ14" s="129"/>
      <c r="FA14" s="129"/>
      <c r="FB14" s="129"/>
      <c r="FC14" s="129"/>
      <c r="FD14" s="129"/>
      <c r="FE14" s="129"/>
      <c r="FF14" s="129"/>
      <c r="FG14" s="129"/>
      <c r="FH14" s="129"/>
      <c r="FI14" s="129"/>
      <c r="FJ14" s="129"/>
      <c r="FK14" s="129"/>
      <c r="FL14" s="129"/>
      <c r="FM14" s="129"/>
      <c r="FN14" s="129"/>
      <c r="FO14" s="129"/>
      <c r="FP14" s="129"/>
      <c r="AMH14" s="0"/>
      <c r="AMI14" s="0"/>
      <c r="AMJ14" s="0"/>
    </row>
    <row r="15" s="132" customFormat="true" ht="18" hidden="false" customHeight="true" outlineLevel="0" collapsed="false">
      <c r="A15" s="124" t="s">
        <v>6</v>
      </c>
      <c r="B15" s="125" t="s">
        <v>11</v>
      </c>
      <c r="C15" s="126" t="s">
        <v>209</v>
      </c>
      <c r="D15" s="126" t="s">
        <v>204</v>
      </c>
      <c r="E15" s="127" t="n">
        <f aca="false">'Motorista 44h'!I170</f>
        <v>5706.43825212418</v>
      </c>
      <c r="F15" s="128" t="n">
        <v>3</v>
      </c>
      <c r="G15" s="127" t="n">
        <f aca="false">F15*E15</f>
        <v>17119.3147563725</v>
      </c>
      <c r="H15" s="129"/>
      <c r="I15" s="130" t="str">
        <f aca="false">A15</f>
        <v>Motorista</v>
      </c>
      <c r="J15" s="130" t="n">
        <v>44</v>
      </c>
      <c r="K15" s="131" t="n">
        <f aca="false">'Motorista 44h'!I37</f>
        <v>2325.27</v>
      </c>
      <c r="L15" s="131" t="n">
        <f aca="false">'Motorista 44h'!I154</f>
        <v>4893.27080119648</v>
      </c>
      <c r="M15" s="131" t="n">
        <f aca="false">'Motorista 44h'!I160</f>
        <v>0</v>
      </c>
      <c r="N15" s="131" t="n">
        <f aca="false">'Motorista 44h'!I164</f>
        <v>813.167450927695</v>
      </c>
      <c r="O15" s="131" t="n">
        <f aca="false">SUM(L15:N15)</f>
        <v>5706.43825212418</v>
      </c>
      <c r="P15" s="130" t="n">
        <f aca="false">F15</f>
        <v>3</v>
      </c>
      <c r="Q15" s="131" t="n">
        <f aca="false">+L15*P15</f>
        <v>14679.8124035894</v>
      </c>
      <c r="R15" s="131" t="n">
        <f aca="false">+M15*P15</f>
        <v>0</v>
      </c>
      <c r="S15" s="131" t="n">
        <f aca="false">+N15*P15</f>
        <v>2439.50235278309</v>
      </c>
      <c r="T15" s="131" t="n">
        <f aca="false">SUM(Q15:S15)</f>
        <v>17119.3147563725</v>
      </c>
      <c r="U15" s="129"/>
      <c r="V15" s="138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29"/>
      <c r="CJ15" s="129"/>
      <c r="CK15" s="129"/>
      <c r="CL15" s="129"/>
      <c r="CM15" s="129"/>
      <c r="CN15" s="129"/>
      <c r="CO15" s="129"/>
      <c r="CP15" s="129"/>
      <c r="CQ15" s="129"/>
      <c r="CR15" s="129"/>
      <c r="CS15" s="129"/>
      <c r="CT15" s="129"/>
      <c r="CU15" s="129"/>
      <c r="CV15" s="129"/>
      <c r="CW15" s="129"/>
      <c r="CX15" s="129"/>
      <c r="CY15" s="129"/>
      <c r="CZ15" s="129"/>
      <c r="DA15" s="129"/>
      <c r="DB15" s="129"/>
      <c r="DC15" s="129"/>
      <c r="DD15" s="129"/>
      <c r="DE15" s="129"/>
      <c r="DF15" s="129"/>
      <c r="DG15" s="129"/>
      <c r="DH15" s="129"/>
      <c r="DI15" s="129"/>
      <c r="DJ15" s="129"/>
      <c r="DK15" s="129"/>
      <c r="DL15" s="129"/>
      <c r="DM15" s="129"/>
      <c r="DN15" s="129"/>
      <c r="DO15" s="129"/>
      <c r="DP15" s="129"/>
      <c r="DQ15" s="129"/>
      <c r="DR15" s="129"/>
      <c r="DS15" s="129"/>
      <c r="DT15" s="129"/>
      <c r="DU15" s="129"/>
      <c r="DV15" s="129"/>
      <c r="DW15" s="129"/>
      <c r="DX15" s="129"/>
      <c r="DY15" s="129"/>
      <c r="DZ15" s="129"/>
      <c r="EA15" s="129"/>
      <c r="EB15" s="129"/>
      <c r="EC15" s="129"/>
      <c r="ED15" s="129"/>
      <c r="EE15" s="129"/>
      <c r="EF15" s="129"/>
      <c r="EG15" s="129"/>
      <c r="EH15" s="129"/>
      <c r="EI15" s="129"/>
      <c r="EJ15" s="129"/>
      <c r="EK15" s="129"/>
      <c r="EL15" s="129"/>
      <c r="EM15" s="129"/>
      <c r="EN15" s="129"/>
      <c r="EO15" s="129"/>
      <c r="EP15" s="129"/>
      <c r="EQ15" s="129"/>
      <c r="ER15" s="129"/>
      <c r="ES15" s="129"/>
      <c r="ET15" s="129"/>
      <c r="EU15" s="129"/>
      <c r="EV15" s="129"/>
      <c r="EW15" s="129"/>
      <c r="EX15" s="129"/>
      <c r="EY15" s="129"/>
      <c r="EZ15" s="129"/>
      <c r="FA15" s="129"/>
      <c r="FB15" s="129"/>
      <c r="FC15" s="129"/>
      <c r="FD15" s="129"/>
      <c r="FE15" s="129"/>
      <c r="FF15" s="129"/>
      <c r="FG15" s="129"/>
      <c r="FH15" s="129"/>
      <c r="FI15" s="129"/>
      <c r="FJ15" s="129"/>
      <c r="FK15" s="129"/>
      <c r="FL15" s="129"/>
      <c r="FM15" s="129"/>
      <c r="FN15" s="129"/>
      <c r="FO15" s="129"/>
      <c r="FP15" s="129"/>
      <c r="AMH15" s="0"/>
      <c r="AMI15" s="0"/>
      <c r="AMJ15" s="0"/>
    </row>
    <row r="16" s="147" customFormat="true" ht="18" hidden="false" customHeight="true" outlineLevel="0" collapsed="false">
      <c r="A16" s="139" t="s">
        <v>217</v>
      </c>
      <c r="B16" s="139"/>
      <c r="C16" s="139"/>
      <c r="D16" s="139"/>
      <c r="E16" s="139"/>
      <c r="F16" s="140" t="n">
        <f aca="false">SUM(F4:F15)</f>
        <v>107</v>
      </c>
      <c r="G16" s="141" t="n">
        <f aca="false">SUM(G4:G15)</f>
        <v>541580.229048494</v>
      </c>
      <c r="H16" s="142"/>
      <c r="I16" s="143" t="s">
        <v>158</v>
      </c>
      <c r="J16" s="144"/>
      <c r="K16" s="145" t="n">
        <f aca="false">SUM(K4:K15)</f>
        <v>32577.1085121212</v>
      </c>
      <c r="L16" s="145" t="n">
        <f aca="false">SUM(L4:L15)</f>
        <v>63900.0095632888</v>
      </c>
      <c r="M16" s="145" t="n">
        <f aca="false">SUM(M4:M15)</f>
        <v>87.27</v>
      </c>
      <c r="N16" s="145" t="n">
        <f aca="false">SUM(N4:N15)</f>
        <v>9147.52255498266</v>
      </c>
      <c r="O16" s="145" t="n">
        <f aca="false">SUM(O4:O15)</f>
        <v>73134.8021182715</v>
      </c>
      <c r="P16" s="144" t="n">
        <f aca="false">SUM(P4:P15)</f>
        <v>107</v>
      </c>
      <c r="Q16" s="145" t="n">
        <f aca="false">SUM(Q4:Q15)</f>
        <v>466309.810248874</v>
      </c>
      <c r="R16" s="145" t="n">
        <f aca="false">SUM(R4:R15)</f>
        <v>174.54</v>
      </c>
      <c r="S16" s="145" t="n">
        <f aca="false">SUM(S4:S15)</f>
        <v>75095.8787996205</v>
      </c>
      <c r="T16" s="145" t="n">
        <f aca="false">SUM(T4:T15)</f>
        <v>541580.229048495</v>
      </c>
      <c r="U16" s="142"/>
      <c r="V16" s="146"/>
      <c r="W16" s="142"/>
      <c r="X16" s="146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  <c r="EX16" s="142"/>
      <c r="EY16" s="142"/>
      <c r="EZ16" s="142"/>
      <c r="FA16" s="142"/>
      <c r="FB16" s="142"/>
      <c r="FC16" s="142"/>
      <c r="FD16" s="142"/>
      <c r="FE16" s="142"/>
      <c r="FF16" s="142"/>
      <c r="FG16" s="142"/>
      <c r="FH16" s="142"/>
      <c r="FI16" s="142"/>
      <c r="FJ16" s="142"/>
      <c r="FK16" s="142"/>
      <c r="FL16" s="142"/>
      <c r="FM16" s="142"/>
      <c r="FN16" s="142"/>
      <c r="FO16" s="142"/>
      <c r="FP16" s="142"/>
      <c r="AMH16" s="142"/>
      <c r="AMI16" s="142"/>
      <c r="AMJ16" s="0"/>
    </row>
    <row r="17" s="132" customFormat="true" ht="18" hidden="false" customHeight="true" outlineLevel="0" collapsed="false">
      <c r="A17" s="0"/>
      <c r="B17" s="0"/>
      <c r="C17" s="0"/>
      <c r="D17" s="0"/>
      <c r="E17" s="0"/>
      <c r="F17" s="0"/>
      <c r="G17" s="0"/>
      <c r="H17" s="148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38"/>
      <c r="U17" s="129"/>
      <c r="V17" s="149"/>
      <c r="W17" s="129"/>
      <c r="X17" s="138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29"/>
      <c r="BW17" s="129"/>
      <c r="BX17" s="129"/>
      <c r="BY17" s="129"/>
      <c r="BZ17" s="129"/>
      <c r="CA17" s="129"/>
      <c r="CB17" s="129"/>
      <c r="CC17" s="129"/>
      <c r="CD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  <c r="CS17" s="129"/>
      <c r="CT17" s="129"/>
      <c r="CU17" s="129"/>
      <c r="CV17" s="129"/>
      <c r="CW17" s="129"/>
      <c r="CX17" s="129"/>
      <c r="CY17" s="129"/>
      <c r="CZ17" s="129"/>
      <c r="DA17" s="129"/>
      <c r="DB17" s="129"/>
      <c r="DC17" s="129"/>
      <c r="DD17" s="129"/>
      <c r="DE17" s="129"/>
      <c r="DF17" s="129"/>
      <c r="DG17" s="129"/>
      <c r="DH17" s="129"/>
      <c r="DI17" s="129"/>
      <c r="DJ17" s="129"/>
      <c r="DK17" s="129"/>
      <c r="DL17" s="129"/>
      <c r="DM17" s="129"/>
      <c r="DN17" s="129"/>
      <c r="DO17" s="129"/>
      <c r="DP17" s="129"/>
      <c r="DQ17" s="129"/>
      <c r="DR17" s="129"/>
      <c r="DS17" s="129"/>
      <c r="DT17" s="129"/>
      <c r="DU17" s="129"/>
      <c r="DV17" s="129"/>
      <c r="DW17" s="129"/>
      <c r="DX17" s="129"/>
      <c r="DY17" s="129"/>
      <c r="DZ17" s="129"/>
      <c r="EA17" s="129"/>
      <c r="EB17" s="129"/>
      <c r="EC17" s="129"/>
      <c r="ED17" s="129"/>
      <c r="EE17" s="129"/>
      <c r="EF17" s="129"/>
      <c r="EG17" s="129"/>
      <c r="EH17" s="129"/>
      <c r="EI17" s="129"/>
      <c r="EJ17" s="129"/>
      <c r="EK17" s="129"/>
      <c r="EL17" s="129"/>
      <c r="EM17" s="129"/>
      <c r="EN17" s="129"/>
      <c r="EO17" s="129"/>
      <c r="EP17" s="129"/>
      <c r="EQ17" s="129"/>
      <c r="ER17" s="129"/>
      <c r="ES17" s="129"/>
      <c r="ET17" s="129"/>
      <c r="EU17" s="129"/>
      <c r="EV17" s="129"/>
      <c r="EW17" s="129"/>
      <c r="EX17" s="129"/>
      <c r="EY17" s="129"/>
      <c r="EZ17" s="129"/>
      <c r="FA17" s="129"/>
      <c r="FB17" s="129"/>
      <c r="FC17" s="129"/>
      <c r="FD17" s="129"/>
      <c r="FE17" s="129"/>
      <c r="FF17" s="129"/>
      <c r="FG17" s="129"/>
      <c r="FH17" s="129"/>
      <c r="FI17" s="129"/>
      <c r="FJ17" s="129"/>
      <c r="FK17" s="129"/>
      <c r="FL17" s="129"/>
      <c r="FM17" s="129"/>
      <c r="FN17" s="129"/>
      <c r="FO17" s="129"/>
      <c r="FP17" s="129"/>
      <c r="AMH17" s="0"/>
      <c r="AMI17" s="0"/>
      <c r="AMJ17" s="0"/>
    </row>
    <row r="18" s="132" customFormat="true" ht="18" hidden="false" customHeight="true" outlineLevel="0" collapsed="false">
      <c r="A18" s="150"/>
      <c r="B18" s="150"/>
      <c r="C18" s="150"/>
      <c r="D18" s="150"/>
      <c r="E18" s="0"/>
      <c r="F18" s="0"/>
      <c r="G18" s="0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51"/>
      <c r="U18" s="129"/>
      <c r="V18" s="138"/>
      <c r="W18" s="129"/>
      <c r="X18" s="129"/>
      <c r="Y18" s="129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  <c r="AZ18" s="129"/>
      <c r="BA18" s="129"/>
      <c r="BB18" s="129"/>
      <c r="BC18" s="129"/>
      <c r="BD18" s="129"/>
      <c r="BE18" s="129"/>
      <c r="BF18" s="129"/>
      <c r="BG18" s="129"/>
      <c r="BH18" s="129"/>
      <c r="BI18" s="129"/>
      <c r="BJ18" s="129"/>
      <c r="BK18" s="129"/>
      <c r="BL18" s="129"/>
      <c r="BM18" s="129"/>
      <c r="BN18" s="129"/>
      <c r="BO18" s="129"/>
      <c r="BP18" s="129"/>
      <c r="BQ18" s="129"/>
      <c r="BR18" s="129"/>
      <c r="BS18" s="129"/>
      <c r="BT18" s="129"/>
      <c r="BU18" s="129"/>
      <c r="BV18" s="129"/>
      <c r="BW18" s="129"/>
      <c r="BX18" s="129"/>
      <c r="BY18" s="129"/>
      <c r="BZ18" s="129"/>
      <c r="CA18" s="129"/>
      <c r="CB18" s="129"/>
      <c r="CC18" s="129"/>
      <c r="CD18" s="129"/>
      <c r="CE18" s="129"/>
      <c r="CF18" s="129"/>
      <c r="CG18" s="129"/>
      <c r="CH18" s="129"/>
      <c r="CI18" s="129"/>
      <c r="CJ18" s="129"/>
      <c r="CK18" s="129"/>
      <c r="CL18" s="129"/>
      <c r="CM18" s="129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129"/>
      <c r="DD18" s="129"/>
      <c r="DE18" s="129"/>
      <c r="DF18" s="129"/>
      <c r="DG18" s="129"/>
      <c r="DH18" s="129"/>
      <c r="DI18" s="129"/>
      <c r="DJ18" s="129"/>
      <c r="DK18" s="129"/>
      <c r="DL18" s="129"/>
      <c r="DM18" s="129"/>
      <c r="DN18" s="129"/>
      <c r="DO18" s="129"/>
      <c r="DP18" s="129"/>
      <c r="DQ18" s="129"/>
      <c r="DR18" s="129"/>
      <c r="DS18" s="129"/>
      <c r="DT18" s="129"/>
      <c r="DU18" s="129"/>
      <c r="DV18" s="129"/>
      <c r="DW18" s="129"/>
      <c r="DX18" s="129"/>
      <c r="DY18" s="129"/>
      <c r="DZ18" s="129"/>
      <c r="EA18" s="129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129"/>
      <c r="ER18" s="129"/>
      <c r="ES18" s="129"/>
      <c r="ET18" s="129"/>
      <c r="EU18" s="129"/>
      <c r="EV18" s="129"/>
      <c r="EW18" s="129"/>
      <c r="EX18" s="129"/>
      <c r="EY18" s="129"/>
      <c r="EZ18" s="129"/>
      <c r="FA18" s="129"/>
      <c r="FB18" s="129"/>
      <c r="FC18" s="129"/>
      <c r="FD18" s="129"/>
      <c r="FE18" s="129"/>
      <c r="FF18" s="129"/>
      <c r="FG18" s="129"/>
      <c r="FH18" s="129"/>
      <c r="FI18" s="129"/>
      <c r="FJ18" s="129"/>
      <c r="FK18" s="129"/>
      <c r="FL18" s="129"/>
      <c r="FM18" s="129"/>
      <c r="FN18" s="129"/>
      <c r="FO18" s="129"/>
      <c r="FP18" s="129"/>
      <c r="AMH18" s="0"/>
      <c r="AMI18" s="0"/>
      <c r="AMJ18" s="0"/>
    </row>
    <row r="19" s="132" customFormat="true" ht="18" hidden="false" customHeight="true" outlineLevel="0" collapsed="false">
      <c r="A19" s="0"/>
      <c r="B19" s="0"/>
      <c r="C19" s="0"/>
      <c r="D19" s="0"/>
      <c r="E19" s="0"/>
      <c r="F19" s="0"/>
      <c r="G19" s="0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38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C19" s="129"/>
      <c r="CD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  <c r="CS19" s="129"/>
      <c r="CT19" s="129"/>
      <c r="CU19" s="129"/>
      <c r="CV19" s="129"/>
      <c r="CW19" s="129"/>
      <c r="CX19" s="129"/>
      <c r="CY19" s="129"/>
      <c r="CZ19" s="129"/>
      <c r="DA19" s="129"/>
      <c r="DB19" s="129"/>
      <c r="DC19" s="129"/>
      <c r="DD19" s="129"/>
      <c r="DE19" s="129"/>
      <c r="DF19" s="129"/>
      <c r="DG19" s="129"/>
      <c r="DH19" s="129"/>
      <c r="DI19" s="129"/>
      <c r="DJ19" s="129"/>
      <c r="DK19" s="129"/>
      <c r="DL19" s="129"/>
      <c r="DM19" s="129"/>
      <c r="DN19" s="129"/>
      <c r="DO19" s="129"/>
      <c r="DP19" s="129"/>
      <c r="DQ19" s="129"/>
      <c r="DR19" s="129"/>
      <c r="DS19" s="129"/>
      <c r="DT19" s="129"/>
      <c r="DU19" s="129"/>
      <c r="DV19" s="129"/>
      <c r="DW19" s="129"/>
      <c r="DX19" s="129"/>
      <c r="DY19" s="129"/>
      <c r="DZ19" s="129"/>
      <c r="EA19" s="129"/>
      <c r="EB19" s="129"/>
      <c r="EC19" s="129"/>
      <c r="ED19" s="129"/>
      <c r="EE19" s="129"/>
      <c r="EF19" s="129"/>
      <c r="EG19" s="129"/>
      <c r="EH19" s="129"/>
      <c r="EI19" s="129"/>
      <c r="EJ19" s="129"/>
      <c r="EK19" s="129"/>
      <c r="EL19" s="129"/>
      <c r="EM19" s="129"/>
      <c r="EN19" s="129"/>
      <c r="EO19" s="129"/>
      <c r="EP19" s="129"/>
      <c r="EQ19" s="129"/>
      <c r="ER19" s="129"/>
      <c r="ES19" s="129"/>
      <c r="ET19" s="129"/>
      <c r="EU19" s="129"/>
      <c r="EV19" s="129"/>
      <c r="EW19" s="129"/>
      <c r="EX19" s="129"/>
      <c r="EY19" s="129"/>
      <c r="EZ19" s="129"/>
      <c r="FA19" s="129"/>
      <c r="FB19" s="129"/>
      <c r="FC19" s="129"/>
      <c r="FD19" s="129"/>
      <c r="FE19" s="129"/>
      <c r="FF19" s="129"/>
      <c r="FG19" s="129"/>
      <c r="FH19" s="129"/>
      <c r="FI19" s="129"/>
      <c r="FJ19" s="129"/>
      <c r="FK19" s="129"/>
      <c r="FL19" s="129"/>
      <c r="FM19" s="129"/>
      <c r="FN19" s="129"/>
      <c r="FO19" s="129"/>
      <c r="FP19" s="129"/>
      <c r="AMH19" s="0"/>
      <c r="AMI19" s="0"/>
      <c r="AMJ19" s="0"/>
    </row>
    <row r="20" s="132" customFormat="true" ht="18" hidden="false" customHeight="true" outlineLevel="0" collapsed="false">
      <c r="A20" s="0"/>
      <c r="B20" s="0"/>
      <c r="C20" s="0"/>
      <c r="D20" s="0"/>
      <c r="E20" s="0"/>
      <c r="F20" s="0"/>
      <c r="G20" s="0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52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29"/>
      <c r="AM20" s="129"/>
      <c r="AN20" s="129"/>
      <c r="AO20" s="129"/>
      <c r="AP20" s="129"/>
      <c r="AQ20" s="129"/>
      <c r="AR20" s="129"/>
      <c r="AS20" s="129"/>
      <c r="AT20" s="129"/>
      <c r="AU20" s="129"/>
      <c r="AV20" s="129"/>
      <c r="AW20" s="129"/>
      <c r="AX20" s="129"/>
      <c r="AY20" s="129"/>
      <c r="AZ20" s="129"/>
      <c r="BA20" s="129"/>
      <c r="BB20" s="129"/>
      <c r="BC20" s="129"/>
      <c r="BD20" s="129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T20" s="129"/>
      <c r="BU20" s="129"/>
      <c r="BV20" s="129"/>
      <c r="BW20" s="129"/>
      <c r="BX20" s="129"/>
      <c r="BY20" s="129"/>
      <c r="BZ20" s="129"/>
      <c r="CA20" s="129"/>
      <c r="CB20" s="129"/>
      <c r="CC20" s="129"/>
      <c r="CD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  <c r="CS20" s="129"/>
      <c r="CT20" s="129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G20" s="129"/>
      <c r="DH20" s="129"/>
      <c r="DI20" s="129"/>
      <c r="DJ20" s="129"/>
      <c r="DK20" s="129"/>
      <c r="DL20" s="129"/>
      <c r="DM20" s="129"/>
      <c r="DN20" s="129"/>
      <c r="DO20" s="129"/>
      <c r="DP20" s="129"/>
      <c r="DQ20" s="129"/>
      <c r="DR20" s="129"/>
      <c r="DS20" s="129"/>
      <c r="DT20" s="129"/>
      <c r="DU20" s="129"/>
      <c r="DV20" s="129"/>
      <c r="DW20" s="129"/>
      <c r="DX20" s="129"/>
      <c r="DY20" s="129"/>
      <c r="DZ20" s="129"/>
      <c r="EA20" s="129"/>
      <c r="EB20" s="129"/>
      <c r="EC20" s="129"/>
      <c r="ED20" s="129"/>
      <c r="EE20" s="129"/>
      <c r="EF20" s="129"/>
      <c r="EG20" s="129"/>
      <c r="EH20" s="129"/>
      <c r="EI20" s="129"/>
      <c r="EJ20" s="129"/>
      <c r="EK20" s="129"/>
      <c r="EL20" s="129"/>
      <c r="EM20" s="129"/>
      <c r="EN20" s="129"/>
      <c r="EO20" s="129"/>
      <c r="EP20" s="129"/>
      <c r="EQ20" s="129"/>
      <c r="ER20" s="129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  <c r="FC20" s="129"/>
      <c r="FD20" s="129"/>
      <c r="FE20" s="129"/>
      <c r="FF20" s="129"/>
      <c r="FG20" s="129"/>
      <c r="FH20" s="129"/>
      <c r="FI20" s="129"/>
      <c r="FJ20" s="129"/>
      <c r="FK20" s="129"/>
      <c r="FL20" s="129"/>
      <c r="FM20" s="129"/>
      <c r="FN20" s="129"/>
      <c r="FO20" s="129"/>
      <c r="FP20" s="129"/>
      <c r="AMH20" s="0"/>
      <c r="AMI20" s="0"/>
      <c r="AMJ20" s="0"/>
    </row>
    <row r="21" s="132" customFormat="true" ht="18" hidden="false" customHeight="true" outlineLevel="0" collapsed="false">
      <c r="A21" s="0"/>
      <c r="B21" s="0"/>
      <c r="C21" s="0"/>
      <c r="D21" s="0"/>
      <c r="E21" s="0"/>
      <c r="F21" s="0"/>
      <c r="G21" s="0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29"/>
      <c r="BL21" s="129"/>
      <c r="BM21" s="129"/>
      <c r="BN21" s="129"/>
      <c r="BO21" s="129"/>
      <c r="BP21" s="129"/>
      <c r="BQ21" s="129"/>
      <c r="BR21" s="129"/>
      <c r="BS21" s="129"/>
      <c r="BT21" s="129"/>
      <c r="BU21" s="129"/>
      <c r="BV21" s="129"/>
      <c r="BW21" s="129"/>
      <c r="BX21" s="129"/>
      <c r="BY21" s="129"/>
      <c r="BZ21" s="129"/>
      <c r="CA21" s="129"/>
      <c r="CB21" s="129"/>
      <c r="CC21" s="129"/>
      <c r="CD21" s="129"/>
      <c r="CE21" s="129"/>
      <c r="CF21" s="129"/>
      <c r="CG21" s="129"/>
      <c r="CH21" s="129"/>
      <c r="CI21" s="129"/>
      <c r="CJ21" s="129"/>
      <c r="CK21" s="129"/>
      <c r="CL21" s="129"/>
      <c r="CM21" s="129"/>
      <c r="CN21" s="129"/>
      <c r="CO21" s="129"/>
      <c r="CP21" s="129"/>
      <c r="CQ21" s="129"/>
      <c r="CR21" s="129"/>
      <c r="CS21" s="129"/>
      <c r="CT21" s="129"/>
      <c r="CU21" s="129"/>
      <c r="CV21" s="129"/>
      <c r="CW21" s="129"/>
      <c r="CX21" s="129"/>
      <c r="CY21" s="129"/>
      <c r="CZ21" s="129"/>
      <c r="DA21" s="129"/>
      <c r="DB21" s="129"/>
      <c r="DC21" s="129"/>
      <c r="DD21" s="129"/>
      <c r="DE21" s="129"/>
      <c r="DF21" s="129"/>
      <c r="DG21" s="129"/>
      <c r="DH21" s="129"/>
      <c r="DI21" s="129"/>
      <c r="DJ21" s="129"/>
      <c r="DK21" s="129"/>
      <c r="DL21" s="129"/>
      <c r="DM21" s="129"/>
      <c r="DN21" s="129"/>
      <c r="DO21" s="129"/>
      <c r="DP21" s="129"/>
      <c r="DQ21" s="129"/>
      <c r="DR21" s="129"/>
      <c r="DS21" s="129"/>
      <c r="DT21" s="129"/>
      <c r="DU21" s="129"/>
      <c r="DV21" s="129"/>
      <c r="DW21" s="129"/>
      <c r="DX21" s="129"/>
      <c r="DY21" s="129"/>
      <c r="DZ21" s="129"/>
      <c r="EA21" s="129"/>
      <c r="EB21" s="129"/>
      <c r="EC21" s="129"/>
      <c r="ED21" s="129"/>
      <c r="EE21" s="129"/>
      <c r="EF21" s="129"/>
      <c r="EG21" s="129"/>
      <c r="EH21" s="129"/>
      <c r="EI21" s="129"/>
      <c r="EJ21" s="129"/>
      <c r="EK21" s="129"/>
      <c r="EL21" s="129"/>
      <c r="EM21" s="129"/>
      <c r="EN21" s="129"/>
      <c r="EO21" s="129"/>
      <c r="EP21" s="129"/>
      <c r="EQ21" s="129"/>
      <c r="ER21" s="129"/>
      <c r="ES21" s="129"/>
      <c r="ET21" s="129"/>
      <c r="EU21" s="129"/>
      <c r="EV21" s="129"/>
      <c r="EW21" s="129"/>
      <c r="EX21" s="129"/>
      <c r="EY21" s="129"/>
      <c r="EZ21" s="129"/>
      <c r="FA21" s="129"/>
      <c r="FB21" s="129"/>
      <c r="FC21" s="129"/>
      <c r="FD21" s="129"/>
      <c r="FE21" s="129"/>
      <c r="FF21" s="129"/>
      <c r="FG21" s="129"/>
      <c r="FH21" s="129"/>
      <c r="FI21" s="129"/>
      <c r="FJ21" s="129"/>
      <c r="FK21" s="129"/>
      <c r="FL21" s="129"/>
      <c r="FM21" s="129"/>
      <c r="FN21" s="129"/>
      <c r="FO21" s="129"/>
      <c r="FP21" s="129"/>
      <c r="AMH21" s="0"/>
      <c r="AMI21" s="0"/>
      <c r="AMJ21" s="0"/>
    </row>
    <row r="22" s="132" customFormat="true" ht="18" hidden="false" customHeight="true" outlineLevel="0" collapsed="false">
      <c r="A22" s="0"/>
      <c r="B22" s="0"/>
      <c r="C22" s="0"/>
      <c r="D22" s="0"/>
      <c r="E22" s="0"/>
      <c r="F22" s="0"/>
      <c r="G22" s="0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38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129"/>
      <c r="AU22" s="129"/>
      <c r="AV22" s="129"/>
      <c r="AW22" s="129"/>
      <c r="AX22" s="129"/>
      <c r="AY22" s="129"/>
      <c r="AZ22" s="129"/>
      <c r="BA22" s="129"/>
      <c r="BB22" s="129"/>
      <c r="BC22" s="129"/>
      <c r="BD22" s="129"/>
      <c r="BE22" s="129"/>
      <c r="BF22" s="129"/>
      <c r="BG22" s="129"/>
      <c r="BH22" s="129"/>
      <c r="BI22" s="129"/>
      <c r="BJ22" s="129"/>
      <c r="BK22" s="129"/>
      <c r="BL22" s="129"/>
      <c r="BM22" s="129"/>
      <c r="BN22" s="129"/>
      <c r="BO22" s="129"/>
      <c r="BP22" s="129"/>
      <c r="BQ22" s="129"/>
      <c r="BR22" s="129"/>
      <c r="BS22" s="129"/>
      <c r="BT22" s="129"/>
      <c r="BU22" s="129"/>
      <c r="BV22" s="129"/>
      <c r="BW22" s="129"/>
      <c r="BX22" s="129"/>
      <c r="BY22" s="129"/>
      <c r="BZ22" s="129"/>
      <c r="CA22" s="129"/>
      <c r="CB22" s="129"/>
      <c r="CC22" s="129"/>
      <c r="CD22" s="129"/>
      <c r="CE22" s="129"/>
      <c r="CF22" s="129"/>
      <c r="CG22" s="129"/>
      <c r="CH22" s="129"/>
      <c r="CI22" s="129"/>
      <c r="CJ22" s="129"/>
      <c r="CK22" s="129"/>
      <c r="CL22" s="129"/>
      <c r="CM22" s="129"/>
      <c r="CN22" s="129"/>
      <c r="CO22" s="129"/>
      <c r="CP22" s="129"/>
      <c r="CQ22" s="129"/>
      <c r="CR22" s="129"/>
      <c r="CS22" s="129"/>
      <c r="CT22" s="129"/>
      <c r="CU22" s="129"/>
      <c r="CV22" s="129"/>
      <c r="CW22" s="129"/>
      <c r="CX22" s="129"/>
      <c r="CY22" s="129"/>
      <c r="CZ22" s="129"/>
      <c r="DA22" s="129"/>
      <c r="DB22" s="129"/>
      <c r="DC22" s="129"/>
      <c r="DD22" s="129"/>
      <c r="DE22" s="129"/>
      <c r="DF22" s="129"/>
      <c r="DG22" s="129"/>
      <c r="DH22" s="129"/>
      <c r="DI22" s="129"/>
      <c r="DJ22" s="129"/>
      <c r="DK22" s="129"/>
      <c r="DL22" s="129"/>
      <c r="DM22" s="129"/>
      <c r="DN22" s="129"/>
      <c r="DO22" s="129"/>
      <c r="DP22" s="129"/>
      <c r="DQ22" s="129"/>
      <c r="DR22" s="129"/>
      <c r="DS22" s="129"/>
      <c r="DT22" s="129"/>
      <c r="DU22" s="129"/>
      <c r="DV22" s="129"/>
      <c r="DW22" s="129"/>
      <c r="DX22" s="129"/>
      <c r="DY22" s="129"/>
      <c r="DZ22" s="129"/>
      <c r="EA22" s="129"/>
      <c r="EB22" s="129"/>
      <c r="EC22" s="129"/>
      <c r="ED22" s="129"/>
      <c r="EE22" s="129"/>
      <c r="EF22" s="129"/>
      <c r="EG22" s="129"/>
      <c r="EH22" s="129"/>
      <c r="EI22" s="129"/>
      <c r="EJ22" s="129"/>
      <c r="EK22" s="129"/>
      <c r="EL22" s="129"/>
      <c r="EM22" s="129"/>
      <c r="EN22" s="129"/>
      <c r="EO22" s="129"/>
      <c r="EP22" s="129"/>
      <c r="EQ22" s="129"/>
      <c r="ER22" s="129"/>
      <c r="ES22" s="129"/>
      <c r="ET22" s="129"/>
      <c r="EU22" s="129"/>
      <c r="EV22" s="129"/>
      <c r="EW22" s="129"/>
      <c r="EX22" s="129"/>
      <c r="EY22" s="129"/>
      <c r="EZ22" s="129"/>
      <c r="FA22" s="129"/>
      <c r="FB22" s="129"/>
      <c r="FC22" s="129"/>
      <c r="FD22" s="129"/>
      <c r="FE22" s="129"/>
      <c r="FF22" s="129"/>
      <c r="FG22" s="129"/>
      <c r="FH22" s="129"/>
      <c r="FI22" s="129"/>
      <c r="FJ22" s="129"/>
      <c r="FK22" s="129"/>
      <c r="FL22" s="129"/>
      <c r="FM22" s="129"/>
      <c r="FN22" s="129"/>
      <c r="FO22" s="129"/>
      <c r="FP22" s="129"/>
      <c r="AMH22" s="0"/>
      <c r="AMI22" s="0"/>
      <c r="AMJ22" s="0"/>
    </row>
    <row r="23" s="132" customFormat="true" ht="18" hidden="false" customHeight="true" outlineLevel="0" collapsed="false">
      <c r="A23" s="0"/>
      <c r="B23" s="0"/>
      <c r="C23" s="0"/>
      <c r="D23" s="0"/>
      <c r="E23" s="0"/>
      <c r="F23" s="0"/>
      <c r="G23" s="0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  <c r="FH23" s="129"/>
      <c r="FI23" s="129"/>
      <c r="FJ23" s="129"/>
      <c r="FK23" s="129"/>
      <c r="FL23" s="129"/>
      <c r="FM23" s="129"/>
      <c r="FN23" s="129"/>
      <c r="FO23" s="129"/>
      <c r="FP23" s="129"/>
      <c r="AMH23" s="0"/>
      <c r="AMI23" s="0"/>
      <c r="AMJ23" s="0"/>
    </row>
    <row r="24" s="132" customFormat="true" ht="18" hidden="false" customHeight="true" outlineLevel="0" collapsed="false">
      <c r="A24" s="0"/>
      <c r="B24" s="0"/>
      <c r="C24" s="0"/>
      <c r="D24" s="0"/>
      <c r="E24" s="0"/>
      <c r="F24" s="0"/>
      <c r="G24" s="0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129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O24" s="129"/>
      <c r="EP24" s="129"/>
      <c r="EQ24" s="129"/>
      <c r="ER24" s="129"/>
      <c r="ES24" s="129"/>
      <c r="ET24" s="129"/>
      <c r="EU24" s="129"/>
      <c r="EV24" s="129"/>
      <c r="EW24" s="129"/>
      <c r="EX24" s="129"/>
      <c r="EY24" s="129"/>
      <c r="EZ24" s="129"/>
      <c r="FA24" s="129"/>
      <c r="FB24" s="129"/>
      <c r="FC24" s="129"/>
      <c r="FD24" s="129"/>
      <c r="FE24" s="129"/>
      <c r="FF24" s="129"/>
      <c r="FG24" s="129"/>
      <c r="FH24" s="129"/>
      <c r="FI24" s="129"/>
      <c r="FJ24" s="129"/>
      <c r="FK24" s="129"/>
      <c r="FL24" s="129"/>
      <c r="FM24" s="129"/>
      <c r="FN24" s="129"/>
      <c r="FO24" s="129"/>
      <c r="FP24" s="129"/>
      <c r="AMH24" s="0"/>
      <c r="AMI24" s="0"/>
      <c r="AMJ24" s="0"/>
    </row>
    <row r="25" s="132" customFormat="true" ht="18" hidden="false" customHeight="true" outlineLevel="0" collapsed="false">
      <c r="A25" s="0"/>
      <c r="B25" s="0"/>
      <c r="C25" s="0"/>
      <c r="D25" s="0"/>
      <c r="E25" s="0"/>
      <c r="F25" s="0"/>
      <c r="G25" s="0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9"/>
      <c r="BG25" s="129"/>
      <c r="BH25" s="129"/>
      <c r="BI25" s="129"/>
      <c r="BJ25" s="129"/>
      <c r="BK25" s="129"/>
      <c r="BL25" s="129"/>
      <c r="BM25" s="129"/>
      <c r="BN25" s="129"/>
      <c r="BO25" s="129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9"/>
      <c r="CT25" s="129"/>
      <c r="CU25" s="129"/>
      <c r="CV25" s="129"/>
      <c r="CW25" s="129"/>
      <c r="CX25" s="129"/>
      <c r="CY25" s="129"/>
      <c r="CZ25" s="129"/>
      <c r="DA25" s="129"/>
      <c r="DB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129"/>
      <c r="DP25" s="129"/>
      <c r="DQ25" s="129"/>
      <c r="DR25" s="129"/>
      <c r="DS25" s="129"/>
      <c r="DT25" s="129"/>
      <c r="DU25" s="129"/>
      <c r="DV25" s="129"/>
      <c r="DW25" s="129"/>
      <c r="DX25" s="129"/>
      <c r="DY25" s="129"/>
      <c r="DZ25" s="129"/>
      <c r="EA25" s="129"/>
      <c r="EB25" s="129"/>
      <c r="EC25" s="129"/>
      <c r="ED25" s="129"/>
      <c r="EE25" s="129"/>
      <c r="EF25" s="129"/>
      <c r="EG25" s="129"/>
      <c r="EH25" s="129"/>
      <c r="EI25" s="129"/>
      <c r="EJ25" s="129"/>
      <c r="EK25" s="129"/>
      <c r="EL25" s="129"/>
      <c r="EM25" s="129"/>
      <c r="EN25" s="129"/>
      <c r="EO25" s="129"/>
      <c r="EP25" s="129"/>
      <c r="EQ25" s="129"/>
      <c r="ER25" s="129"/>
      <c r="ES25" s="129"/>
      <c r="ET25" s="129"/>
      <c r="EU25" s="129"/>
      <c r="EV25" s="129"/>
      <c r="EW25" s="129"/>
      <c r="EX25" s="129"/>
      <c r="EY25" s="129"/>
      <c r="EZ25" s="129"/>
      <c r="FA25" s="129"/>
      <c r="FB25" s="129"/>
      <c r="FC25" s="129"/>
      <c r="FD25" s="129"/>
      <c r="FE25" s="129"/>
      <c r="FF25" s="129"/>
      <c r="FG25" s="129"/>
      <c r="FH25" s="129"/>
      <c r="FI25" s="129"/>
      <c r="FJ25" s="129"/>
      <c r="FK25" s="129"/>
      <c r="FL25" s="129"/>
      <c r="FM25" s="129"/>
      <c r="FN25" s="129"/>
      <c r="FO25" s="129"/>
      <c r="FP25" s="129"/>
      <c r="AMH25" s="0"/>
      <c r="AMI25" s="0"/>
      <c r="AMJ25" s="0"/>
    </row>
    <row r="26" s="132" customFormat="true" ht="18" hidden="false" customHeight="true" outlineLevel="0" collapsed="false">
      <c r="A26" s="0"/>
      <c r="B26" s="0"/>
      <c r="C26" s="0"/>
      <c r="D26" s="0"/>
      <c r="E26" s="0"/>
      <c r="F26" s="0"/>
      <c r="G26" s="0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29"/>
      <c r="CA26" s="129"/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T26" s="129"/>
      <c r="EU26" s="129"/>
      <c r="EV26" s="129"/>
      <c r="EW26" s="129"/>
      <c r="EX26" s="129"/>
      <c r="EY26" s="129"/>
      <c r="EZ26" s="129"/>
      <c r="FA26" s="129"/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AMH26" s="0"/>
      <c r="AMI26" s="0"/>
      <c r="AMJ26" s="0"/>
    </row>
    <row r="27" s="132" customFormat="true" ht="18" hidden="false" customHeight="true" outlineLevel="0" collapsed="false">
      <c r="A27" s="0"/>
      <c r="B27" s="0"/>
      <c r="C27" s="0"/>
      <c r="D27" s="0"/>
      <c r="E27" s="0"/>
      <c r="F27" s="0"/>
      <c r="G27" s="0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  <c r="DX27" s="129"/>
      <c r="DY27" s="129"/>
      <c r="DZ27" s="129"/>
      <c r="EA27" s="129"/>
      <c r="EB27" s="129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O27" s="129"/>
      <c r="EP27" s="129"/>
      <c r="EQ27" s="129"/>
      <c r="ER27" s="129"/>
      <c r="ES27" s="129"/>
      <c r="ET27" s="129"/>
      <c r="EU27" s="129"/>
      <c r="EV27" s="129"/>
      <c r="EW27" s="129"/>
      <c r="EX27" s="129"/>
      <c r="EY27" s="129"/>
      <c r="EZ27" s="129"/>
      <c r="FA27" s="129"/>
      <c r="FB27" s="129"/>
      <c r="FC27" s="129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  <c r="FP27" s="129"/>
      <c r="AMH27" s="0"/>
      <c r="AMI27" s="0"/>
      <c r="AMJ27" s="0"/>
    </row>
    <row r="28" s="132" customFormat="true" ht="18" hidden="false" customHeight="true" outlineLevel="0" collapsed="false">
      <c r="A28" s="0"/>
      <c r="B28" s="0"/>
      <c r="C28" s="0"/>
      <c r="D28" s="0"/>
      <c r="E28" s="0"/>
      <c r="F28" s="0"/>
      <c r="G28" s="0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9"/>
      <c r="BG28" s="129"/>
      <c r="BH28" s="129"/>
      <c r="BI28" s="129"/>
      <c r="BJ28" s="129"/>
      <c r="BK28" s="129"/>
      <c r="BL28" s="129"/>
      <c r="BM28" s="129"/>
      <c r="BN28" s="129"/>
      <c r="BO28" s="129"/>
      <c r="BP28" s="129"/>
      <c r="BQ28" s="129"/>
      <c r="BR28" s="129"/>
      <c r="BS28" s="129"/>
      <c r="BT28" s="129"/>
      <c r="BU28" s="129"/>
      <c r="BV28" s="129"/>
      <c r="BW28" s="129"/>
      <c r="BX28" s="129"/>
      <c r="BY28" s="129"/>
      <c r="BZ28" s="129"/>
      <c r="CA28" s="129"/>
      <c r="CB28" s="129"/>
      <c r="CC28" s="129"/>
      <c r="CD28" s="129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O28" s="129"/>
      <c r="CP28" s="129"/>
      <c r="CQ28" s="129"/>
      <c r="CR28" s="129"/>
      <c r="CS28" s="129"/>
      <c r="CT28" s="129"/>
      <c r="CU28" s="129"/>
      <c r="CV28" s="129"/>
      <c r="CW28" s="129"/>
      <c r="CX28" s="129"/>
      <c r="CY28" s="129"/>
      <c r="CZ28" s="129"/>
      <c r="DA28" s="129"/>
      <c r="DB28" s="129"/>
      <c r="DC28" s="129"/>
      <c r="DD28" s="129"/>
      <c r="DE28" s="129"/>
      <c r="DF28" s="129"/>
      <c r="DG28" s="129"/>
      <c r="DH28" s="129"/>
      <c r="DI28" s="129"/>
      <c r="DJ28" s="129"/>
      <c r="DK28" s="129"/>
      <c r="DL28" s="129"/>
      <c r="DM28" s="129"/>
      <c r="DN28" s="129"/>
      <c r="DO28" s="129"/>
      <c r="DP28" s="129"/>
      <c r="DQ28" s="129"/>
      <c r="DR28" s="129"/>
      <c r="DS28" s="129"/>
      <c r="DT28" s="129"/>
      <c r="DU28" s="129"/>
      <c r="DV28" s="129"/>
      <c r="DW28" s="129"/>
      <c r="DX28" s="129"/>
      <c r="DY28" s="129"/>
      <c r="DZ28" s="129"/>
      <c r="EA28" s="129"/>
      <c r="EB28" s="129"/>
      <c r="EC28" s="129"/>
      <c r="ED28" s="129"/>
      <c r="EE28" s="129"/>
      <c r="EF28" s="129"/>
      <c r="EG28" s="129"/>
      <c r="EH28" s="129"/>
      <c r="EI28" s="129"/>
      <c r="EJ28" s="129"/>
      <c r="EK28" s="129"/>
      <c r="EL28" s="129"/>
      <c r="EM28" s="129"/>
      <c r="EN28" s="129"/>
      <c r="EO28" s="129"/>
      <c r="EP28" s="129"/>
      <c r="EQ28" s="129"/>
      <c r="ER28" s="129"/>
      <c r="ES28" s="129"/>
      <c r="ET28" s="129"/>
      <c r="EU28" s="129"/>
      <c r="EV28" s="129"/>
      <c r="EW28" s="129"/>
      <c r="EX28" s="129"/>
      <c r="EY28" s="129"/>
      <c r="EZ28" s="129"/>
      <c r="FA28" s="129"/>
      <c r="FB28" s="129"/>
      <c r="FC28" s="129"/>
      <c r="FD28" s="129"/>
      <c r="FE28" s="129"/>
      <c r="FF28" s="129"/>
      <c r="FG28" s="129"/>
      <c r="FH28" s="129"/>
      <c r="FI28" s="129"/>
      <c r="FJ28" s="129"/>
      <c r="FK28" s="129"/>
      <c r="FL28" s="129"/>
      <c r="FM28" s="129"/>
      <c r="FN28" s="129"/>
      <c r="FO28" s="129"/>
      <c r="FP28" s="129"/>
      <c r="AMH28" s="0"/>
      <c r="AMI28" s="0"/>
      <c r="AMJ28" s="0"/>
    </row>
    <row r="29" s="132" customFormat="true" ht="18" hidden="false" customHeight="true" outlineLevel="0" collapsed="false">
      <c r="A29" s="0"/>
      <c r="B29" s="0"/>
      <c r="C29" s="0"/>
      <c r="D29" s="0"/>
      <c r="E29" s="0"/>
      <c r="F29" s="0"/>
      <c r="G29" s="0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T29" s="129"/>
      <c r="BU29" s="129"/>
      <c r="BV29" s="129"/>
      <c r="BW29" s="129"/>
      <c r="BX29" s="129"/>
      <c r="BY29" s="129"/>
      <c r="BZ29" s="129"/>
      <c r="CA29" s="129"/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29"/>
      <c r="EP29" s="129"/>
      <c r="EQ29" s="129"/>
      <c r="ER29" s="129"/>
      <c r="ES29" s="129"/>
      <c r="ET29" s="129"/>
      <c r="EU29" s="129"/>
      <c r="EV29" s="129"/>
      <c r="EW29" s="129"/>
      <c r="EX29" s="129"/>
      <c r="EY29" s="129"/>
      <c r="EZ29" s="129"/>
      <c r="FA29" s="129"/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AMH29" s="0"/>
      <c r="AMI29" s="0"/>
      <c r="AMJ29" s="0"/>
    </row>
    <row r="30" s="132" customFormat="true" ht="18" hidden="false" customHeight="true" outlineLevel="0" collapsed="false">
      <c r="A30" s="0"/>
      <c r="B30" s="0"/>
      <c r="C30" s="0"/>
      <c r="D30" s="0"/>
      <c r="E30" s="0"/>
      <c r="F30" s="0"/>
      <c r="G30" s="0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  <c r="DX30" s="129"/>
      <c r="DY30" s="129"/>
      <c r="DZ30" s="129"/>
      <c r="EA30" s="129"/>
      <c r="EB30" s="129"/>
      <c r="EC30" s="129"/>
      <c r="ED30" s="129"/>
      <c r="EE30" s="129"/>
      <c r="EF30" s="129"/>
      <c r="EG30" s="129"/>
      <c r="EH30" s="129"/>
      <c r="EI30" s="129"/>
      <c r="EJ30" s="129"/>
      <c r="EK30" s="129"/>
      <c r="EL30" s="129"/>
      <c r="EM30" s="129"/>
      <c r="EN30" s="129"/>
      <c r="EO30" s="129"/>
      <c r="EP30" s="129"/>
      <c r="EQ30" s="129"/>
      <c r="ER30" s="129"/>
      <c r="ES30" s="129"/>
      <c r="ET30" s="129"/>
      <c r="EU30" s="129"/>
      <c r="EV30" s="129"/>
      <c r="EW30" s="129"/>
      <c r="EX30" s="129"/>
      <c r="EY30" s="129"/>
      <c r="EZ30" s="129"/>
      <c r="FA30" s="129"/>
      <c r="FB30" s="129"/>
      <c r="FC30" s="129"/>
      <c r="FD30" s="129"/>
      <c r="FE30" s="129"/>
      <c r="FF30" s="129"/>
      <c r="FG30" s="129"/>
      <c r="FH30" s="129"/>
      <c r="FI30" s="129"/>
      <c r="FJ30" s="129"/>
      <c r="FK30" s="129"/>
      <c r="FL30" s="129"/>
      <c r="FM30" s="129"/>
      <c r="FN30" s="129"/>
      <c r="FO30" s="129"/>
      <c r="FP30" s="129"/>
      <c r="AMH30" s="0"/>
      <c r="AMI30" s="0"/>
      <c r="AMJ30" s="0"/>
    </row>
    <row r="31" s="132" customFormat="true" ht="18" hidden="false" customHeight="true" outlineLevel="0" collapsed="false">
      <c r="A31" s="0"/>
      <c r="B31" s="0"/>
      <c r="C31" s="0"/>
      <c r="D31" s="0"/>
      <c r="E31" s="0"/>
      <c r="F31" s="0"/>
      <c r="G31" s="0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29"/>
      <c r="CD31" s="129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9"/>
      <c r="CT31" s="129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  <c r="DX31" s="129"/>
      <c r="DY31" s="129"/>
      <c r="DZ31" s="129"/>
      <c r="EA31" s="129"/>
      <c r="EB31" s="129"/>
      <c r="EC31" s="129"/>
      <c r="ED31" s="129"/>
      <c r="EE31" s="129"/>
      <c r="EF31" s="129"/>
      <c r="EG31" s="129"/>
      <c r="EH31" s="129"/>
      <c r="EI31" s="129"/>
      <c r="EJ31" s="129"/>
      <c r="EK31" s="129"/>
      <c r="EL31" s="129"/>
      <c r="EM31" s="129"/>
      <c r="EN31" s="129"/>
      <c r="EO31" s="129"/>
      <c r="EP31" s="129"/>
      <c r="EQ31" s="129"/>
      <c r="ER31" s="129"/>
      <c r="ES31" s="129"/>
      <c r="ET31" s="129"/>
      <c r="EU31" s="129"/>
      <c r="EV31" s="129"/>
      <c r="EW31" s="129"/>
      <c r="EX31" s="129"/>
      <c r="EY31" s="129"/>
      <c r="EZ31" s="129"/>
      <c r="FA31" s="129"/>
      <c r="FB31" s="129"/>
      <c r="FC31" s="129"/>
      <c r="FD31" s="129"/>
      <c r="FE31" s="129"/>
      <c r="FF31" s="129"/>
      <c r="FG31" s="129"/>
      <c r="FH31" s="129"/>
      <c r="FI31" s="129"/>
      <c r="FJ31" s="129"/>
      <c r="FK31" s="129"/>
      <c r="FL31" s="129"/>
      <c r="FM31" s="129"/>
      <c r="FN31" s="129"/>
      <c r="FO31" s="129"/>
      <c r="FP31" s="129"/>
      <c r="AMH31" s="0"/>
      <c r="AMI31" s="0"/>
      <c r="AMJ31" s="0"/>
    </row>
    <row r="32" s="132" customFormat="true" ht="18" hidden="false" customHeight="true" outlineLevel="0" collapsed="false">
      <c r="A32" s="0"/>
      <c r="B32" s="0"/>
      <c r="C32" s="0"/>
      <c r="D32" s="0"/>
      <c r="E32" s="0"/>
      <c r="F32" s="0"/>
      <c r="G32" s="0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T32" s="129"/>
      <c r="EU32" s="129"/>
      <c r="EV32" s="129"/>
      <c r="EW32" s="129"/>
      <c r="EX32" s="129"/>
      <c r="EY32" s="129"/>
      <c r="EZ32" s="129"/>
      <c r="FA32" s="129"/>
      <c r="FB32" s="129"/>
      <c r="FC32" s="129"/>
      <c r="FD32" s="129"/>
      <c r="FE32" s="129"/>
      <c r="FF32" s="129"/>
      <c r="FG32" s="129"/>
      <c r="FH32" s="129"/>
      <c r="FI32" s="129"/>
      <c r="FJ32" s="129"/>
      <c r="FK32" s="129"/>
      <c r="FL32" s="129"/>
      <c r="FM32" s="129"/>
      <c r="FN32" s="129"/>
      <c r="FO32" s="129"/>
      <c r="FP32" s="129"/>
      <c r="AMH32" s="0"/>
      <c r="AMI32" s="0"/>
      <c r="AMJ32" s="0"/>
    </row>
    <row r="33" s="132" customFormat="true" ht="18" hidden="false" customHeight="true" outlineLevel="0" collapsed="false">
      <c r="A33" s="0"/>
      <c r="B33" s="0"/>
      <c r="C33" s="0"/>
      <c r="D33" s="0"/>
      <c r="E33" s="0"/>
      <c r="F33" s="0"/>
      <c r="G33" s="0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O33" s="129"/>
      <c r="BP33" s="129"/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129"/>
      <c r="CC33" s="129"/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9"/>
      <c r="CT33" s="129"/>
      <c r="CU33" s="129"/>
      <c r="CV33" s="129"/>
      <c r="CW33" s="129"/>
      <c r="CX33" s="129"/>
      <c r="CY33" s="129"/>
      <c r="CZ33" s="129"/>
      <c r="DA33" s="129"/>
      <c r="DB33" s="129"/>
      <c r="DC33" s="129"/>
      <c r="DD33" s="129"/>
      <c r="DE33" s="129"/>
      <c r="DF33" s="129"/>
      <c r="DG33" s="129"/>
      <c r="DH33" s="129"/>
      <c r="DI33" s="129"/>
      <c r="DJ33" s="129"/>
      <c r="DK33" s="129"/>
      <c r="DL33" s="129"/>
      <c r="DM33" s="129"/>
      <c r="DN33" s="129"/>
      <c r="DO33" s="129"/>
      <c r="DP33" s="129"/>
      <c r="DQ33" s="129"/>
      <c r="DR33" s="129"/>
      <c r="DS33" s="129"/>
      <c r="DT33" s="129"/>
      <c r="DU33" s="129"/>
      <c r="DV33" s="129"/>
      <c r="DW33" s="129"/>
      <c r="DX33" s="129"/>
      <c r="DY33" s="129"/>
      <c r="DZ33" s="129"/>
      <c r="EA33" s="129"/>
      <c r="EB33" s="129"/>
      <c r="EC33" s="129"/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O33" s="129"/>
      <c r="EP33" s="129"/>
      <c r="EQ33" s="129"/>
      <c r="ER33" s="129"/>
      <c r="ES33" s="129"/>
      <c r="ET33" s="129"/>
      <c r="EU33" s="129"/>
      <c r="EV33" s="129"/>
      <c r="EW33" s="129"/>
      <c r="EX33" s="129"/>
      <c r="EY33" s="129"/>
      <c r="EZ33" s="129"/>
      <c r="FA33" s="129"/>
      <c r="FB33" s="129"/>
      <c r="FC33" s="129"/>
      <c r="FD33" s="129"/>
      <c r="FE33" s="129"/>
      <c r="FF33" s="129"/>
      <c r="FG33" s="129"/>
      <c r="FH33" s="129"/>
      <c r="FI33" s="129"/>
      <c r="FJ33" s="129"/>
      <c r="FK33" s="129"/>
      <c r="FL33" s="129"/>
      <c r="FM33" s="129"/>
      <c r="FN33" s="129"/>
      <c r="FO33" s="129"/>
      <c r="FP33" s="129"/>
      <c r="AMH33" s="0"/>
      <c r="AMI33" s="0"/>
      <c r="AMJ33" s="0"/>
    </row>
    <row r="34" s="132" customFormat="true" ht="18" hidden="false" customHeight="true" outlineLevel="0" collapsed="false">
      <c r="A34" s="0"/>
      <c r="B34" s="0"/>
      <c r="C34" s="0"/>
      <c r="D34" s="0"/>
      <c r="E34" s="0"/>
      <c r="F34" s="0"/>
      <c r="G34" s="0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129"/>
      <c r="Z34" s="129"/>
      <c r="AA34" s="129"/>
      <c r="AB34" s="129"/>
      <c r="AC34" s="129"/>
      <c r="AD34" s="129"/>
      <c r="AE34" s="129"/>
      <c r="AF34" s="129"/>
      <c r="AG34" s="129"/>
      <c r="AH34" s="129"/>
      <c r="AI34" s="129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AMH34" s="0"/>
      <c r="AMI34" s="0"/>
      <c r="AMJ34" s="0"/>
    </row>
    <row r="35" s="132" customFormat="true" ht="18" hidden="false" customHeight="true" outlineLevel="0" collapsed="false">
      <c r="A35" s="0"/>
      <c r="B35" s="0"/>
      <c r="C35" s="0"/>
      <c r="D35" s="0"/>
      <c r="E35" s="0"/>
      <c r="F35" s="0"/>
      <c r="G35" s="0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29"/>
      <c r="CW35" s="129"/>
      <c r="CX35" s="129"/>
      <c r="CY35" s="129"/>
      <c r="CZ35" s="129"/>
      <c r="DA35" s="129"/>
      <c r="DB35" s="129"/>
      <c r="DC35" s="129"/>
      <c r="DD35" s="129"/>
      <c r="DE35" s="129"/>
      <c r="DF35" s="129"/>
      <c r="DG35" s="129"/>
      <c r="DH35" s="129"/>
      <c r="DI35" s="129"/>
      <c r="DJ35" s="129"/>
      <c r="DK35" s="129"/>
      <c r="DL35" s="129"/>
      <c r="DM35" s="129"/>
      <c r="DN35" s="129"/>
      <c r="DO35" s="129"/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129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O35" s="129"/>
      <c r="EP35" s="129"/>
      <c r="EQ35" s="129"/>
      <c r="ER35" s="129"/>
      <c r="ES35" s="129"/>
      <c r="ET35" s="129"/>
      <c r="EU35" s="129"/>
      <c r="EV35" s="129"/>
      <c r="EW35" s="129"/>
      <c r="EX35" s="129"/>
      <c r="EY35" s="129"/>
      <c r="EZ35" s="129"/>
      <c r="FA35" s="129"/>
      <c r="FB35" s="129"/>
      <c r="FC35" s="129"/>
      <c r="FD35" s="129"/>
      <c r="FE35" s="129"/>
      <c r="FF35" s="129"/>
      <c r="FG35" s="129"/>
      <c r="FH35" s="129"/>
      <c r="FI35" s="129"/>
      <c r="FJ35" s="129"/>
      <c r="FK35" s="129"/>
      <c r="FL35" s="129"/>
      <c r="FM35" s="129"/>
      <c r="FN35" s="129"/>
      <c r="FO35" s="129"/>
      <c r="FP35" s="129"/>
      <c r="AMH35" s="0"/>
      <c r="AMI35" s="0"/>
      <c r="AMJ35" s="0"/>
    </row>
    <row r="36" s="132" customFormat="true" ht="18" hidden="false" customHeight="true" outlineLevel="0" collapsed="false">
      <c r="A36" s="0"/>
      <c r="B36" s="0"/>
      <c r="C36" s="0"/>
      <c r="D36" s="0"/>
      <c r="E36" s="0"/>
      <c r="F36" s="0"/>
      <c r="G36" s="0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  <c r="AN36" s="129"/>
      <c r="AO36" s="129"/>
      <c r="AP36" s="129"/>
      <c r="AQ36" s="129"/>
      <c r="AR36" s="129"/>
      <c r="AS36" s="129"/>
      <c r="AT36" s="129"/>
      <c r="AU36" s="129"/>
      <c r="AV36" s="129"/>
      <c r="AW36" s="129"/>
      <c r="AX36" s="129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O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B36" s="129"/>
      <c r="CC36" s="129"/>
      <c r="CD36" s="129"/>
      <c r="CE36" s="129"/>
      <c r="CF36" s="129"/>
      <c r="CG36" s="129"/>
      <c r="CH36" s="129"/>
      <c r="CI36" s="129"/>
      <c r="CJ36" s="129"/>
      <c r="CK36" s="129"/>
      <c r="CL36" s="129"/>
      <c r="CM36" s="129"/>
      <c r="CN36" s="129"/>
      <c r="CO36" s="129"/>
      <c r="CP36" s="129"/>
      <c r="CQ36" s="129"/>
      <c r="CR36" s="129"/>
      <c r="CS36" s="129"/>
      <c r="CT36" s="129"/>
      <c r="CU36" s="129"/>
      <c r="CV36" s="129"/>
      <c r="CW36" s="129"/>
      <c r="CX36" s="129"/>
      <c r="CY36" s="129"/>
      <c r="CZ36" s="129"/>
      <c r="DA36" s="129"/>
      <c r="DB36" s="129"/>
      <c r="DC36" s="129"/>
      <c r="DD36" s="129"/>
      <c r="DE36" s="129"/>
      <c r="DF36" s="129"/>
      <c r="DG36" s="129"/>
      <c r="DH36" s="129"/>
      <c r="DI36" s="129"/>
      <c r="DJ36" s="129"/>
      <c r="DK36" s="129"/>
      <c r="DL36" s="129"/>
      <c r="DM36" s="129"/>
      <c r="DN36" s="129"/>
      <c r="DO36" s="129"/>
      <c r="DP36" s="129"/>
      <c r="DQ36" s="129"/>
      <c r="DR36" s="129"/>
      <c r="DS36" s="129"/>
      <c r="DT36" s="129"/>
      <c r="DU36" s="129"/>
      <c r="DV36" s="129"/>
      <c r="DW36" s="129"/>
      <c r="DX36" s="129"/>
      <c r="DY36" s="129"/>
      <c r="DZ36" s="129"/>
      <c r="EA36" s="129"/>
      <c r="EB36" s="129"/>
      <c r="EC36" s="129"/>
      <c r="ED36" s="129"/>
      <c r="EE36" s="129"/>
      <c r="EF36" s="129"/>
      <c r="EG36" s="129"/>
      <c r="EH36" s="129"/>
      <c r="EI36" s="129"/>
      <c r="EJ36" s="129"/>
      <c r="EK36" s="129"/>
      <c r="EL36" s="129"/>
      <c r="EM36" s="129"/>
      <c r="EN36" s="129"/>
      <c r="EO36" s="129"/>
      <c r="EP36" s="129"/>
      <c r="EQ36" s="129"/>
      <c r="ER36" s="129"/>
      <c r="ES36" s="129"/>
      <c r="ET36" s="129"/>
      <c r="EU36" s="129"/>
      <c r="EV36" s="129"/>
      <c r="EW36" s="129"/>
      <c r="EX36" s="129"/>
      <c r="EY36" s="129"/>
      <c r="EZ36" s="129"/>
      <c r="FA36" s="129"/>
      <c r="FB36" s="129"/>
      <c r="FC36" s="129"/>
      <c r="FD36" s="129"/>
      <c r="FE36" s="129"/>
      <c r="FF36" s="129"/>
      <c r="FG36" s="129"/>
      <c r="FH36" s="129"/>
      <c r="FI36" s="129"/>
      <c r="FJ36" s="129"/>
      <c r="FK36" s="129"/>
      <c r="FL36" s="129"/>
      <c r="FM36" s="129"/>
      <c r="FN36" s="129"/>
      <c r="FO36" s="129"/>
      <c r="FP36" s="129"/>
      <c r="AMH36" s="0"/>
      <c r="AMI36" s="0"/>
      <c r="AMJ36" s="0"/>
    </row>
    <row r="37" s="132" customFormat="true" ht="18" hidden="false" customHeight="true" outlineLevel="0" collapsed="false">
      <c r="A37" s="0"/>
      <c r="B37" s="0"/>
      <c r="C37" s="0"/>
      <c r="D37" s="0"/>
      <c r="E37" s="0"/>
      <c r="F37" s="0"/>
      <c r="G37" s="0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29"/>
      <c r="CJ37" s="129"/>
      <c r="CK37" s="129"/>
      <c r="CL37" s="129"/>
      <c r="CM37" s="129"/>
      <c r="CN37" s="129"/>
      <c r="CO37" s="129"/>
      <c r="CP37" s="129"/>
      <c r="CQ37" s="129"/>
      <c r="CR37" s="129"/>
      <c r="CS37" s="129"/>
      <c r="CT37" s="129"/>
      <c r="CU37" s="129"/>
      <c r="CV37" s="129"/>
      <c r="CW37" s="129"/>
      <c r="CX37" s="129"/>
      <c r="CY37" s="129"/>
      <c r="CZ37" s="129"/>
      <c r="DA37" s="129"/>
      <c r="DB37" s="129"/>
      <c r="DC37" s="129"/>
      <c r="DD37" s="129"/>
      <c r="DE37" s="129"/>
      <c r="DF37" s="129"/>
      <c r="DG37" s="129"/>
      <c r="DH37" s="129"/>
      <c r="DI37" s="129"/>
      <c r="DJ37" s="129"/>
      <c r="DK37" s="129"/>
      <c r="DL37" s="129"/>
      <c r="DM37" s="129"/>
      <c r="DN37" s="129"/>
      <c r="DO37" s="129"/>
      <c r="DP37" s="129"/>
      <c r="DQ37" s="129"/>
      <c r="DR37" s="129"/>
      <c r="DS37" s="129"/>
      <c r="DT37" s="129"/>
      <c r="DU37" s="129"/>
      <c r="DV37" s="129"/>
      <c r="DW37" s="129"/>
      <c r="DX37" s="129"/>
      <c r="DY37" s="129"/>
      <c r="DZ37" s="129"/>
      <c r="EA37" s="129"/>
      <c r="EB37" s="129"/>
      <c r="EC37" s="129"/>
      <c r="ED37" s="129"/>
      <c r="EE37" s="129"/>
      <c r="EF37" s="129"/>
      <c r="EG37" s="129"/>
      <c r="EH37" s="129"/>
      <c r="EI37" s="129"/>
      <c r="EJ37" s="129"/>
      <c r="EK37" s="129"/>
      <c r="EL37" s="129"/>
      <c r="EM37" s="129"/>
      <c r="EN37" s="129"/>
      <c r="EO37" s="129"/>
      <c r="EP37" s="129"/>
      <c r="EQ37" s="129"/>
      <c r="ER37" s="129"/>
      <c r="ES37" s="129"/>
      <c r="ET37" s="129"/>
      <c r="EU37" s="129"/>
      <c r="EV37" s="129"/>
      <c r="EW37" s="129"/>
      <c r="EX37" s="129"/>
      <c r="EY37" s="129"/>
      <c r="EZ37" s="129"/>
      <c r="FA37" s="129"/>
      <c r="FB37" s="129"/>
      <c r="FC37" s="129"/>
      <c r="FD37" s="129"/>
      <c r="FE37" s="129"/>
      <c r="FF37" s="129"/>
      <c r="FG37" s="129"/>
      <c r="FH37" s="129"/>
      <c r="FI37" s="129"/>
      <c r="FJ37" s="129"/>
      <c r="FK37" s="129"/>
      <c r="FL37" s="129"/>
      <c r="FM37" s="129"/>
      <c r="FN37" s="129"/>
      <c r="FO37" s="129"/>
      <c r="FP37" s="129"/>
      <c r="AMH37" s="0"/>
      <c r="AMI37" s="0"/>
      <c r="AMJ37" s="0"/>
    </row>
    <row r="38" s="132" customFormat="true" ht="18" hidden="false" customHeight="true" outlineLevel="0" collapsed="false">
      <c r="A38" s="0"/>
      <c r="B38" s="0"/>
      <c r="C38" s="0"/>
      <c r="D38" s="0"/>
      <c r="E38" s="0"/>
      <c r="F38" s="0"/>
      <c r="G38" s="0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  <c r="AQ38" s="129"/>
      <c r="AR38" s="129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B38" s="129"/>
      <c r="CC38" s="129"/>
      <c r="CD38" s="129"/>
      <c r="CE38" s="129"/>
      <c r="CF38" s="129"/>
      <c r="CG38" s="129"/>
      <c r="CH38" s="129"/>
      <c r="CI38" s="129"/>
      <c r="CJ38" s="129"/>
      <c r="CK38" s="129"/>
      <c r="CL38" s="129"/>
      <c r="CM38" s="129"/>
      <c r="CN38" s="129"/>
      <c r="CO38" s="129"/>
      <c r="CP38" s="129"/>
      <c r="CQ38" s="129"/>
      <c r="CR38" s="129"/>
      <c r="CS38" s="129"/>
      <c r="CT38" s="129"/>
      <c r="CU38" s="129"/>
      <c r="CV38" s="129"/>
      <c r="CW38" s="129"/>
      <c r="CX38" s="129"/>
      <c r="CY38" s="129"/>
      <c r="CZ38" s="129"/>
      <c r="DA38" s="129"/>
      <c r="DB38" s="129"/>
      <c r="DC38" s="129"/>
      <c r="DD38" s="129"/>
      <c r="DE38" s="129"/>
      <c r="DF38" s="129"/>
      <c r="DG38" s="129"/>
      <c r="DH38" s="129"/>
      <c r="DI38" s="129"/>
      <c r="DJ38" s="129"/>
      <c r="DK38" s="129"/>
      <c r="DL38" s="129"/>
      <c r="DM38" s="129"/>
      <c r="DN38" s="129"/>
      <c r="DO38" s="129"/>
      <c r="DP38" s="129"/>
      <c r="DQ38" s="129"/>
      <c r="DR38" s="129"/>
      <c r="DS38" s="129"/>
      <c r="DT38" s="129"/>
      <c r="DU38" s="129"/>
      <c r="DV38" s="129"/>
      <c r="DW38" s="129"/>
      <c r="DX38" s="129"/>
      <c r="DY38" s="129"/>
      <c r="DZ38" s="129"/>
      <c r="EA38" s="129"/>
      <c r="EB38" s="129"/>
      <c r="EC38" s="129"/>
      <c r="ED38" s="129"/>
      <c r="EE38" s="129"/>
      <c r="EF38" s="129"/>
      <c r="EG38" s="129"/>
      <c r="EH38" s="129"/>
      <c r="EI38" s="129"/>
      <c r="EJ38" s="129"/>
      <c r="EK38" s="129"/>
      <c r="EL38" s="129"/>
      <c r="EM38" s="129"/>
      <c r="EN38" s="129"/>
      <c r="EO38" s="129"/>
      <c r="EP38" s="129"/>
      <c r="EQ38" s="129"/>
      <c r="ER38" s="129"/>
      <c r="ES38" s="129"/>
      <c r="ET38" s="129"/>
      <c r="EU38" s="129"/>
      <c r="EV38" s="129"/>
      <c r="EW38" s="129"/>
      <c r="EX38" s="129"/>
      <c r="EY38" s="129"/>
      <c r="EZ38" s="129"/>
      <c r="FA38" s="129"/>
      <c r="FB38" s="129"/>
      <c r="FC38" s="129"/>
      <c r="FD38" s="129"/>
      <c r="FE38" s="129"/>
      <c r="FF38" s="129"/>
      <c r="FG38" s="129"/>
      <c r="FH38" s="129"/>
      <c r="FI38" s="129"/>
      <c r="FJ38" s="129"/>
      <c r="FK38" s="129"/>
      <c r="FL38" s="129"/>
      <c r="FM38" s="129"/>
      <c r="FN38" s="129"/>
      <c r="FO38" s="129"/>
      <c r="FP38" s="129"/>
      <c r="AMH38" s="0"/>
      <c r="AMI38" s="0"/>
      <c r="AMJ38" s="0"/>
    </row>
    <row r="39" s="132" customFormat="true" ht="18" hidden="false" customHeight="true" outlineLevel="0" collapsed="false">
      <c r="A39" s="0"/>
      <c r="B39" s="0"/>
      <c r="C39" s="0"/>
      <c r="D39" s="0"/>
      <c r="E39" s="0"/>
      <c r="F39" s="0"/>
      <c r="G39" s="0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29"/>
      <c r="AL39" s="129"/>
      <c r="AM39" s="129"/>
      <c r="AN39" s="129"/>
      <c r="AO39" s="129"/>
      <c r="AP39" s="129"/>
      <c r="AQ39" s="129"/>
      <c r="AR39" s="129"/>
      <c r="AS39" s="129"/>
      <c r="AT39" s="129"/>
      <c r="AU39" s="129"/>
      <c r="AV39" s="129"/>
      <c r="AW39" s="129"/>
      <c r="AX39" s="129"/>
      <c r="AY39" s="129"/>
      <c r="AZ39" s="129"/>
      <c r="BA39" s="129"/>
      <c r="BB39" s="129"/>
      <c r="BC39" s="129"/>
      <c r="BD39" s="129"/>
      <c r="BE39" s="129"/>
      <c r="BF39" s="129"/>
      <c r="BG39" s="129"/>
      <c r="BH39" s="129"/>
      <c r="BI39" s="129"/>
      <c r="BJ39" s="129"/>
      <c r="BK39" s="129"/>
      <c r="BL39" s="129"/>
      <c r="BM39" s="129"/>
      <c r="BN39" s="129"/>
      <c r="BO39" s="129"/>
      <c r="BP39" s="129"/>
      <c r="BQ39" s="129"/>
      <c r="BR39" s="129"/>
      <c r="BS39" s="129"/>
      <c r="BT39" s="129"/>
      <c r="BU39" s="129"/>
      <c r="BV39" s="129"/>
      <c r="BW39" s="129"/>
      <c r="BX39" s="129"/>
      <c r="BY39" s="129"/>
      <c r="BZ39" s="129"/>
      <c r="CA39" s="129"/>
      <c r="CB39" s="129"/>
      <c r="CC39" s="129"/>
      <c r="CD39" s="129"/>
      <c r="CE39" s="129"/>
      <c r="CF39" s="129"/>
      <c r="CG39" s="129"/>
      <c r="CH39" s="129"/>
      <c r="CI39" s="129"/>
      <c r="CJ39" s="129"/>
      <c r="CK39" s="129"/>
      <c r="CL39" s="129"/>
      <c r="CM39" s="129"/>
      <c r="CN39" s="129"/>
      <c r="CO39" s="129"/>
      <c r="CP39" s="129"/>
      <c r="CQ39" s="129"/>
      <c r="CR39" s="129"/>
      <c r="CS39" s="129"/>
      <c r="CT39" s="129"/>
      <c r="CU39" s="129"/>
      <c r="CV39" s="129"/>
      <c r="CW39" s="129"/>
      <c r="CX39" s="129"/>
      <c r="CY39" s="129"/>
      <c r="CZ39" s="129"/>
      <c r="DA39" s="129"/>
      <c r="DB39" s="129"/>
      <c r="DC39" s="129"/>
      <c r="DD39" s="129"/>
      <c r="DE39" s="129"/>
      <c r="DF39" s="129"/>
      <c r="DG39" s="129"/>
      <c r="DH39" s="129"/>
      <c r="DI39" s="129"/>
      <c r="DJ39" s="129"/>
      <c r="DK39" s="129"/>
      <c r="DL39" s="129"/>
      <c r="DM39" s="129"/>
      <c r="DN39" s="129"/>
      <c r="DO39" s="129"/>
      <c r="DP39" s="129"/>
      <c r="DQ39" s="129"/>
      <c r="DR39" s="129"/>
      <c r="DS39" s="129"/>
      <c r="DT39" s="129"/>
      <c r="DU39" s="129"/>
      <c r="DV39" s="129"/>
      <c r="DW39" s="129"/>
      <c r="DX39" s="129"/>
      <c r="DY39" s="129"/>
      <c r="DZ39" s="129"/>
      <c r="EA39" s="129"/>
      <c r="EB39" s="129"/>
      <c r="EC39" s="129"/>
      <c r="ED39" s="129"/>
      <c r="EE39" s="129"/>
      <c r="EF39" s="129"/>
      <c r="EG39" s="129"/>
      <c r="EH39" s="129"/>
      <c r="EI39" s="129"/>
      <c r="EJ39" s="129"/>
      <c r="EK39" s="129"/>
      <c r="EL39" s="129"/>
      <c r="EM39" s="129"/>
      <c r="EN39" s="129"/>
      <c r="EO39" s="129"/>
      <c r="EP39" s="129"/>
      <c r="EQ39" s="129"/>
      <c r="ER39" s="129"/>
      <c r="ES39" s="129"/>
      <c r="ET39" s="129"/>
      <c r="EU39" s="129"/>
      <c r="EV39" s="129"/>
      <c r="EW39" s="129"/>
      <c r="EX39" s="129"/>
      <c r="EY39" s="129"/>
      <c r="EZ39" s="129"/>
      <c r="FA39" s="129"/>
      <c r="FB39" s="129"/>
      <c r="FC39" s="129"/>
      <c r="FD39" s="129"/>
      <c r="FE39" s="129"/>
      <c r="FF39" s="129"/>
      <c r="FG39" s="129"/>
      <c r="FH39" s="129"/>
      <c r="FI39" s="129"/>
      <c r="FJ39" s="129"/>
      <c r="FK39" s="129"/>
      <c r="FL39" s="129"/>
      <c r="FM39" s="129"/>
      <c r="FN39" s="129"/>
      <c r="FO39" s="129"/>
      <c r="FP39" s="129"/>
      <c r="AMH39" s="0"/>
      <c r="AMI39" s="0"/>
      <c r="AMJ39" s="0"/>
    </row>
    <row r="40" s="132" customFormat="true" ht="18" hidden="false" customHeight="true" outlineLevel="0" collapsed="false">
      <c r="A40" s="0"/>
      <c r="B40" s="0"/>
      <c r="C40" s="0"/>
      <c r="D40" s="0"/>
      <c r="E40" s="0"/>
      <c r="F40" s="0"/>
      <c r="G40" s="0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  <c r="FH40" s="129"/>
      <c r="FI40" s="129"/>
      <c r="FJ40" s="129"/>
      <c r="FK40" s="129"/>
      <c r="FL40" s="129"/>
      <c r="FM40" s="129"/>
      <c r="FN40" s="129"/>
      <c r="FO40" s="129"/>
      <c r="FP40" s="129"/>
      <c r="AMH40" s="0"/>
      <c r="AMI40" s="0"/>
      <c r="AMJ40" s="0"/>
    </row>
    <row r="41" s="132" customFormat="true" ht="18" hidden="false" customHeight="true" outlineLevel="0" collapsed="false">
      <c r="A41" s="0"/>
      <c r="B41" s="0"/>
      <c r="C41" s="0"/>
      <c r="D41" s="0"/>
      <c r="E41" s="0"/>
      <c r="F41" s="0"/>
      <c r="G41" s="0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G41" s="129"/>
      <c r="DH41" s="129"/>
      <c r="DI41" s="129"/>
      <c r="DJ41" s="129"/>
      <c r="DK41" s="129"/>
      <c r="DL41" s="129"/>
      <c r="DM41" s="129"/>
      <c r="DN41" s="129"/>
      <c r="DO41" s="129"/>
      <c r="DP41" s="129"/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129"/>
      <c r="EC41" s="129"/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129"/>
      <c r="EP41" s="129"/>
      <c r="EQ41" s="129"/>
      <c r="ER41" s="129"/>
      <c r="ES41" s="129"/>
      <c r="ET41" s="129"/>
      <c r="EU41" s="129"/>
      <c r="EV41" s="129"/>
      <c r="EW41" s="129"/>
      <c r="EX41" s="129"/>
      <c r="EY41" s="129"/>
      <c r="EZ41" s="129"/>
      <c r="FA41" s="129"/>
      <c r="FB41" s="129"/>
      <c r="FC41" s="129"/>
      <c r="FD41" s="129"/>
      <c r="FE41" s="129"/>
      <c r="FF41" s="129"/>
      <c r="FG41" s="129"/>
      <c r="FH41" s="129"/>
      <c r="FI41" s="129"/>
      <c r="FJ41" s="129"/>
      <c r="FK41" s="129"/>
      <c r="FL41" s="129"/>
      <c r="FM41" s="129"/>
      <c r="FN41" s="129"/>
      <c r="FO41" s="129"/>
      <c r="FP41" s="129"/>
      <c r="AMH41" s="0"/>
      <c r="AMI41" s="0"/>
      <c r="AMJ41" s="0"/>
    </row>
    <row r="42" s="132" customFormat="true" ht="18" hidden="false" customHeight="true" outlineLevel="0" collapsed="false">
      <c r="A42" s="0"/>
      <c r="B42" s="0"/>
      <c r="C42" s="0"/>
      <c r="D42" s="0"/>
      <c r="E42" s="0"/>
      <c r="F42" s="0"/>
      <c r="G42" s="0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29"/>
      <c r="BE42" s="129"/>
      <c r="BF42" s="129"/>
      <c r="BG42" s="129"/>
      <c r="BH42" s="129"/>
      <c r="BI42" s="129"/>
      <c r="BJ42" s="129"/>
      <c r="BK42" s="129"/>
      <c r="BL42" s="129"/>
      <c r="BM42" s="129"/>
      <c r="BN42" s="129"/>
      <c r="BO42" s="129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  <c r="CB42" s="129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9"/>
      <c r="DL42" s="129"/>
      <c r="DM42" s="129"/>
      <c r="DN42" s="129"/>
      <c r="DO42" s="129"/>
      <c r="DP42" s="129"/>
      <c r="DQ42" s="129"/>
      <c r="DR42" s="129"/>
      <c r="DS42" s="129"/>
      <c r="DT42" s="129"/>
      <c r="DU42" s="129"/>
      <c r="DV42" s="129"/>
      <c r="DW42" s="129"/>
      <c r="DX42" s="129"/>
      <c r="DY42" s="129"/>
      <c r="DZ42" s="129"/>
      <c r="EA42" s="129"/>
      <c r="EB42" s="129"/>
      <c r="EC42" s="129"/>
      <c r="ED42" s="129"/>
      <c r="EE42" s="129"/>
      <c r="EF42" s="129"/>
      <c r="EG42" s="129"/>
      <c r="EH42" s="129"/>
      <c r="EI42" s="129"/>
      <c r="EJ42" s="129"/>
      <c r="EK42" s="129"/>
      <c r="EL42" s="129"/>
      <c r="EM42" s="129"/>
      <c r="EN42" s="129"/>
      <c r="EO42" s="129"/>
      <c r="EP42" s="129"/>
      <c r="EQ42" s="129"/>
      <c r="ER42" s="129"/>
      <c r="ES42" s="129"/>
      <c r="ET42" s="129"/>
      <c r="EU42" s="129"/>
      <c r="EV42" s="129"/>
      <c r="EW42" s="129"/>
      <c r="EX42" s="129"/>
      <c r="EY42" s="129"/>
      <c r="EZ42" s="129"/>
      <c r="FA42" s="129"/>
      <c r="FB42" s="129"/>
      <c r="FC42" s="129"/>
      <c r="FD42" s="129"/>
      <c r="FE42" s="129"/>
      <c r="FF42" s="129"/>
      <c r="FG42" s="129"/>
      <c r="FH42" s="129"/>
      <c r="FI42" s="129"/>
      <c r="FJ42" s="129"/>
      <c r="FK42" s="129"/>
      <c r="FL42" s="129"/>
      <c r="FM42" s="129"/>
      <c r="FN42" s="129"/>
      <c r="FO42" s="129"/>
      <c r="FP42" s="129"/>
      <c r="AMH42" s="0"/>
      <c r="AMI42" s="0"/>
      <c r="AMJ42" s="0"/>
    </row>
    <row r="43" s="132" customFormat="true" ht="18" hidden="false" customHeight="true" outlineLevel="0" collapsed="false">
      <c r="A43" s="0"/>
      <c r="B43" s="0"/>
      <c r="C43" s="0"/>
      <c r="D43" s="0"/>
      <c r="E43" s="0"/>
      <c r="F43" s="0"/>
      <c r="G43" s="0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29"/>
      <c r="AF43" s="129"/>
      <c r="AG43" s="129"/>
      <c r="AH43" s="129"/>
      <c r="AI43" s="129"/>
      <c r="AJ43" s="129"/>
      <c r="AK43" s="129"/>
      <c r="AL43" s="129"/>
      <c r="AM43" s="129"/>
      <c r="AN43" s="129"/>
      <c r="AO43" s="129"/>
      <c r="AP43" s="129"/>
      <c r="AQ43" s="129"/>
      <c r="AR43" s="129"/>
      <c r="AS43" s="129"/>
      <c r="AT43" s="129"/>
      <c r="AU43" s="129"/>
      <c r="AV43" s="129"/>
      <c r="AW43" s="129"/>
      <c r="AX43" s="129"/>
      <c r="AY43" s="129"/>
      <c r="AZ43" s="129"/>
      <c r="BA43" s="129"/>
      <c r="BB43" s="129"/>
      <c r="BC43" s="129"/>
      <c r="BD43" s="129"/>
      <c r="BE43" s="129"/>
      <c r="BF43" s="129"/>
      <c r="BG43" s="129"/>
      <c r="BH43" s="129"/>
      <c r="BI43" s="129"/>
      <c r="BJ43" s="129"/>
      <c r="BK43" s="129"/>
      <c r="BL43" s="129"/>
      <c r="BM43" s="129"/>
      <c r="BN43" s="129"/>
      <c r="BO43" s="129"/>
      <c r="BP43" s="129"/>
      <c r="BQ43" s="129"/>
      <c r="BR43" s="129"/>
      <c r="BS43" s="129"/>
      <c r="BT43" s="129"/>
      <c r="BU43" s="129"/>
      <c r="BV43" s="129"/>
      <c r="BW43" s="129"/>
      <c r="BX43" s="129"/>
      <c r="BY43" s="129"/>
      <c r="BZ43" s="129"/>
      <c r="CA43" s="129"/>
      <c r="CB43" s="129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9"/>
      <c r="DL43" s="129"/>
      <c r="DM43" s="129"/>
      <c r="DN43" s="129"/>
      <c r="DO43" s="129"/>
      <c r="DP43" s="129"/>
      <c r="DQ43" s="129"/>
      <c r="DR43" s="129"/>
      <c r="DS43" s="129"/>
      <c r="DT43" s="129"/>
      <c r="DU43" s="129"/>
      <c r="DV43" s="129"/>
      <c r="DW43" s="129"/>
      <c r="DX43" s="129"/>
      <c r="DY43" s="129"/>
      <c r="DZ43" s="129"/>
      <c r="EA43" s="129"/>
      <c r="EB43" s="129"/>
      <c r="EC43" s="129"/>
      <c r="ED43" s="129"/>
      <c r="EE43" s="129"/>
      <c r="EF43" s="129"/>
      <c r="EG43" s="129"/>
      <c r="EH43" s="129"/>
      <c r="EI43" s="129"/>
      <c r="EJ43" s="129"/>
      <c r="EK43" s="129"/>
      <c r="EL43" s="129"/>
      <c r="EM43" s="129"/>
      <c r="EN43" s="129"/>
      <c r="EO43" s="129"/>
      <c r="EP43" s="129"/>
      <c r="EQ43" s="129"/>
      <c r="ER43" s="129"/>
      <c r="ES43" s="129"/>
      <c r="ET43" s="129"/>
      <c r="EU43" s="129"/>
      <c r="EV43" s="129"/>
      <c r="EW43" s="129"/>
      <c r="EX43" s="129"/>
      <c r="EY43" s="129"/>
      <c r="EZ43" s="129"/>
      <c r="FA43" s="129"/>
      <c r="FB43" s="129"/>
      <c r="FC43" s="129"/>
      <c r="FD43" s="129"/>
      <c r="FE43" s="129"/>
      <c r="FF43" s="129"/>
      <c r="FG43" s="129"/>
      <c r="FH43" s="129"/>
      <c r="FI43" s="129"/>
      <c r="FJ43" s="129"/>
      <c r="FK43" s="129"/>
      <c r="FL43" s="129"/>
      <c r="FM43" s="129"/>
      <c r="FN43" s="129"/>
      <c r="FO43" s="129"/>
      <c r="FP43" s="129"/>
      <c r="AMH43" s="0"/>
      <c r="AMI43" s="0"/>
      <c r="AMJ43" s="0"/>
    </row>
    <row r="44" s="132" customFormat="true" ht="18" hidden="false" customHeight="true" outlineLevel="0" collapsed="false">
      <c r="A44" s="0"/>
      <c r="B44" s="0"/>
      <c r="C44" s="0"/>
      <c r="D44" s="0"/>
      <c r="E44" s="0"/>
      <c r="F44" s="0"/>
      <c r="G44" s="0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9"/>
      <c r="CT44" s="129"/>
      <c r="CU44" s="129"/>
      <c r="CV44" s="129"/>
      <c r="CW44" s="129"/>
      <c r="CX44" s="129"/>
      <c r="CY44" s="129"/>
      <c r="CZ44" s="129"/>
      <c r="DA44" s="129"/>
      <c r="DB44" s="129"/>
      <c r="DC44" s="129"/>
      <c r="DD44" s="129"/>
      <c r="DE44" s="129"/>
      <c r="DF44" s="129"/>
      <c r="DG44" s="129"/>
      <c r="DH44" s="129"/>
      <c r="DI44" s="129"/>
      <c r="DJ44" s="129"/>
      <c r="DK44" s="129"/>
      <c r="DL44" s="129"/>
      <c r="DM44" s="129"/>
      <c r="DN44" s="129"/>
      <c r="DO44" s="129"/>
      <c r="DP44" s="129"/>
      <c r="DQ44" s="129"/>
      <c r="DR44" s="129"/>
      <c r="DS44" s="129"/>
      <c r="DT44" s="129"/>
      <c r="DU44" s="129"/>
      <c r="DV44" s="129"/>
      <c r="DW44" s="129"/>
      <c r="DX44" s="129"/>
      <c r="DY44" s="129"/>
      <c r="DZ44" s="129"/>
      <c r="EA44" s="129"/>
      <c r="EB44" s="129"/>
      <c r="EC44" s="129"/>
      <c r="ED44" s="129"/>
      <c r="EE44" s="129"/>
      <c r="EF44" s="129"/>
      <c r="EG44" s="129"/>
      <c r="EH44" s="129"/>
      <c r="EI44" s="129"/>
      <c r="EJ44" s="129"/>
      <c r="EK44" s="129"/>
      <c r="EL44" s="129"/>
      <c r="EM44" s="129"/>
      <c r="EN44" s="129"/>
      <c r="EO44" s="129"/>
      <c r="EP44" s="129"/>
      <c r="EQ44" s="129"/>
      <c r="ER44" s="129"/>
      <c r="ES44" s="129"/>
      <c r="ET44" s="129"/>
      <c r="EU44" s="129"/>
      <c r="EV44" s="129"/>
      <c r="EW44" s="129"/>
      <c r="EX44" s="129"/>
      <c r="EY44" s="129"/>
      <c r="EZ44" s="129"/>
      <c r="FA44" s="129"/>
      <c r="FB44" s="129"/>
      <c r="FC44" s="129"/>
      <c r="FD44" s="129"/>
      <c r="FE44" s="129"/>
      <c r="FF44" s="129"/>
      <c r="FG44" s="129"/>
      <c r="FH44" s="129"/>
      <c r="FI44" s="129"/>
      <c r="FJ44" s="129"/>
      <c r="FK44" s="129"/>
      <c r="FL44" s="129"/>
      <c r="FM44" s="129"/>
      <c r="FN44" s="129"/>
      <c r="FO44" s="129"/>
      <c r="FP44" s="129"/>
      <c r="AMH44" s="0"/>
      <c r="AMI44" s="0"/>
      <c r="AMJ44" s="0"/>
    </row>
    <row r="45" s="132" customFormat="true" ht="18" hidden="false" customHeight="true" outlineLevel="0" collapsed="false">
      <c r="A45" s="0"/>
      <c r="B45" s="0"/>
      <c r="C45" s="0"/>
      <c r="D45" s="0"/>
      <c r="E45" s="0"/>
      <c r="F45" s="0"/>
      <c r="G45" s="0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29"/>
      <c r="CW45" s="129"/>
      <c r="CX45" s="129"/>
      <c r="CY45" s="129"/>
      <c r="CZ45" s="129"/>
      <c r="DA45" s="129"/>
      <c r="DB45" s="129"/>
      <c r="DC45" s="129"/>
      <c r="DD45" s="129"/>
      <c r="DE45" s="129"/>
      <c r="DF45" s="129"/>
      <c r="DG45" s="129"/>
      <c r="DH45" s="129"/>
      <c r="DI45" s="129"/>
      <c r="DJ45" s="129"/>
      <c r="DK45" s="129"/>
      <c r="DL45" s="129"/>
      <c r="DM45" s="129"/>
      <c r="DN45" s="129"/>
      <c r="DO45" s="129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129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129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129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129"/>
      <c r="FP45" s="129"/>
      <c r="AMH45" s="0"/>
      <c r="AMI45" s="0"/>
      <c r="AMJ45" s="0"/>
    </row>
    <row r="46" s="132" customFormat="true" ht="18" hidden="false" customHeight="true" outlineLevel="0" collapsed="false">
      <c r="A46" s="0"/>
      <c r="B46" s="0"/>
      <c r="C46" s="0"/>
      <c r="D46" s="0"/>
      <c r="E46" s="0"/>
      <c r="F46" s="0"/>
      <c r="G46" s="0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29"/>
      <c r="AW46" s="129"/>
      <c r="AX46" s="129"/>
      <c r="AY46" s="129"/>
      <c r="AZ46" s="129"/>
      <c r="BA46" s="129"/>
      <c r="BB46" s="129"/>
      <c r="BC46" s="129"/>
      <c r="BD46" s="129"/>
      <c r="BE46" s="129"/>
      <c r="BF46" s="129"/>
      <c r="BG46" s="129"/>
      <c r="BH46" s="129"/>
      <c r="BI46" s="129"/>
      <c r="BJ46" s="129"/>
      <c r="BK46" s="129"/>
      <c r="BL46" s="129"/>
      <c r="BM46" s="129"/>
      <c r="BN46" s="129"/>
      <c r="BO46" s="129"/>
      <c r="BP46" s="129"/>
      <c r="BQ46" s="129"/>
      <c r="BR46" s="129"/>
      <c r="BS46" s="129"/>
      <c r="BT46" s="129"/>
      <c r="BU46" s="129"/>
      <c r="BV46" s="129"/>
      <c r="BW46" s="129"/>
      <c r="BX46" s="129"/>
      <c r="BY46" s="129"/>
      <c r="BZ46" s="129"/>
      <c r="CA46" s="129"/>
      <c r="CB46" s="129"/>
      <c r="CC46" s="129"/>
      <c r="CD46" s="129"/>
      <c r="CE46" s="129"/>
      <c r="CF46" s="129"/>
      <c r="CG46" s="129"/>
      <c r="CH46" s="129"/>
      <c r="CI46" s="129"/>
      <c r="CJ46" s="129"/>
      <c r="CK46" s="129"/>
      <c r="CL46" s="129"/>
      <c r="CM46" s="129"/>
      <c r="CN46" s="129"/>
      <c r="CO46" s="129"/>
      <c r="CP46" s="129"/>
      <c r="CQ46" s="129"/>
      <c r="CR46" s="129"/>
      <c r="CS46" s="129"/>
      <c r="CT46" s="129"/>
      <c r="CU46" s="129"/>
      <c r="CV46" s="129"/>
      <c r="CW46" s="129"/>
      <c r="CX46" s="129"/>
      <c r="CY46" s="129"/>
      <c r="CZ46" s="129"/>
      <c r="DA46" s="129"/>
      <c r="DB46" s="129"/>
      <c r="DC46" s="129"/>
      <c r="DD46" s="129"/>
      <c r="DE46" s="129"/>
      <c r="DF46" s="129"/>
      <c r="DG46" s="129"/>
      <c r="DH46" s="129"/>
      <c r="DI46" s="129"/>
      <c r="DJ46" s="129"/>
      <c r="DK46" s="129"/>
      <c r="DL46" s="129"/>
      <c r="DM46" s="129"/>
      <c r="DN46" s="129"/>
      <c r="DO46" s="129"/>
      <c r="DP46" s="129"/>
      <c r="DQ46" s="129"/>
      <c r="DR46" s="129"/>
      <c r="DS46" s="129"/>
      <c r="DT46" s="129"/>
      <c r="DU46" s="129"/>
      <c r="DV46" s="129"/>
      <c r="DW46" s="129"/>
      <c r="DX46" s="129"/>
      <c r="DY46" s="129"/>
      <c r="DZ46" s="129"/>
      <c r="EA46" s="129"/>
      <c r="EB46" s="129"/>
      <c r="EC46" s="129"/>
      <c r="ED46" s="129"/>
      <c r="EE46" s="129"/>
      <c r="EF46" s="129"/>
      <c r="EG46" s="129"/>
      <c r="EH46" s="129"/>
      <c r="EI46" s="129"/>
      <c r="EJ46" s="129"/>
      <c r="EK46" s="129"/>
      <c r="EL46" s="129"/>
      <c r="EM46" s="129"/>
      <c r="EN46" s="129"/>
      <c r="EO46" s="129"/>
      <c r="EP46" s="129"/>
      <c r="EQ46" s="129"/>
      <c r="ER46" s="129"/>
      <c r="ES46" s="129"/>
      <c r="ET46" s="129"/>
      <c r="EU46" s="129"/>
      <c r="EV46" s="129"/>
      <c r="EW46" s="129"/>
      <c r="EX46" s="129"/>
      <c r="EY46" s="129"/>
      <c r="EZ46" s="129"/>
      <c r="FA46" s="129"/>
      <c r="FB46" s="129"/>
      <c r="FC46" s="129"/>
      <c r="FD46" s="129"/>
      <c r="FE46" s="129"/>
      <c r="FF46" s="129"/>
      <c r="FG46" s="129"/>
      <c r="FH46" s="129"/>
      <c r="FI46" s="129"/>
      <c r="FJ46" s="129"/>
      <c r="FK46" s="129"/>
      <c r="FL46" s="129"/>
      <c r="FM46" s="129"/>
      <c r="FN46" s="129"/>
      <c r="FO46" s="129"/>
      <c r="FP46" s="129"/>
      <c r="AMH46" s="0"/>
      <c r="AMI46" s="0"/>
      <c r="AMJ46" s="0"/>
    </row>
    <row r="47" s="132" customFormat="true" ht="18" hidden="false" customHeight="true" outlineLevel="0" collapsed="false">
      <c r="A47" s="0"/>
      <c r="B47" s="0"/>
      <c r="C47" s="0"/>
      <c r="D47" s="0"/>
      <c r="E47" s="0"/>
      <c r="F47" s="0"/>
      <c r="G47" s="0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T47" s="129"/>
      <c r="BU47" s="129"/>
      <c r="BV47" s="129"/>
      <c r="BW47" s="129"/>
      <c r="BX47" s="129"/>
      <c r="BY47" s="129"/>
      <c r="BZ47" s="129"/>
      <c r="CA47" s="129"/>
      <c r="CB47" s="129"/>
      <c r="CC47" s="129"/>
      <c r="CD47" s="129"/>
      <c r="CE47" s="129"/>
      <c r="CF47" s="129"/>
      <c r="CG47" s="129"/>
      <c r="CH47" s="129"/>
      <c r="CI47" s="129"/>
      <c r="CJ47" s="129"/>
      <c r="CK47" s="129"/>
      <c r="CL47" s="129"/>
      <c r="CM47" s="129"/>
      <c r="CN47" s="129"/>
      <c r="CO47" s="129"/>
      <c r="CP47" s="129"/>
      <c r="CQ47" s="129"/>
      <c r="CR47" s="129"/>
      <c r="CS47" s="129"/>
      <c r="CT47" s="129"/>
      <c r="CU47" s="129"/>
      <c r="CV47" s="129"/>
      <c r="CW47" s="129"/>
      <c r="CX47" s="129"/>
      <c r="CY47" s="129"/>
      <c r="CZ47" s="129"/>
      <c r="DA47" s="129"/>
      <c r="DB47" s="129"/>
      <c r="DC47" s="129"/>
      <c r="DD47" s="129"/>
      <c r="DE47" s="129"/>
      <c r="DF47" s="129"/>
      <c r="DG47" s="129"/>
      <c r="DH47" s="129"/>
      <c r="DI47" s="129"/>
      <c r="DJ47" s="129"/>
      <c r="DK47" s="129"/>
      <c r="DL47" s="129"/>
      <c r="DM47" s="129"/>
      <c r="DN47" s="129"/>
      <c r="DO47" s="129"/>
      <c r="DP47" s="129"/>
      <c r="DQ47" s="129"/>
      <c r="DR47" s="129"/>
      <c r="DS47" s="129"/>
      <c r="DT47" s="129"/>
      <c r="DU47" s="129"/>
      <c r="DV47" s="129"/>
      <c r="DW47" s="129"/>
      <c r="DX47" s="129"/>
      <c r="DY47" s="129"/>
      <c r="DZ47" s="129"/>
      <c r="EA47" s="129"/>
      <c r="EB47" s="129"/>
      <c r="EC47" s="129"/>
      <c r="ED47" s="129"/>
      <c r="EE47" s="129"/>
      <c r="EF47" s="129"/>
      <c r="EG47" s="129"/>
      <c r="EH47" s="129"/>
      <c r="EI47" s="129"/>
      <c r="EJ47" s="129"/>
      <c r="EK47" s="129"/>
      <c r="EL47" s="129"/>
      <c r="EM47" s="129"/>
      <c r="EN47" s="129"/>
      <c r="EO47" s="129"/>
      <c r="EP47" s="129"/>
      <c r="EQ47" s="129"/>
      <c r="ER47" s="129"/>
      <c r="ES47" s="129"/>
      <c r="ET47" s="129"/>
      <c r="EU47" s="129"/>
      <c r="EV47" s="129"/>
      <c r="EW47" s="129"/>
      <c r="EX47" s="129"/>
      <c r="EY47" s="129"/>
      <c r="EZ47" s="129"/>
      <c r="FA47" s="129"/>
      <c r="FB47" s="129"/>
      <c r="FC47" s="129"/>
      <c r="FD47" s="129"/>
      <c r="FE47" s="129"/>
      <c r="FF47" s="129"/>
      <c r="FG47" s="129"/>
      <c r="FH47" s="129"/>
      <c r="FI47" s="129"/>
      <c r="FJ47" s="129"/>
      <c r="FK47" s="129"/>
      <c r="FL47" s="129"/>
      <c r="FM47" s="129"/>
      <c r="FN47" s="129"/>
      <c r="FO47" s="129"/>
      <c r="FP47" s="129"/>
      <c r="AMH47" s="0"/>
      <c r="AMI47" s="0"/>
      <c r="AMJ47" s="0"/>
    </row>
    <row r="48" s="132" customFormat="true" ht="18" hidden="false" customHeight="true" outlineLevel="0" collapsed="false">
      <c r="A48" s="0"/>
      <c r="B48" s="0"/>
      <c r="C48" s="0"/>
      <c r="D48" s="0"/>
      <c r="E48" s="0"/>
      <c r="F48" s="0"/>
      <c r="G48" s="0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AMH48" s="0"/>
      <c r="AMI48" s="0"/>
      <c r="AMJ48" s="0"/>
    </row>
    <row r="49" s="132" customFormat="true" ht="18" hidden="false" customHeight="true" outlineLevel="0" collapsed="false">
      <c r="A49" s="0"/>
      <c r="B49" s="0"/>
      <c r="C49" s="0"/>
      <c r="D49" s="0"/>
      <c r="E49" s="0"/>
      <c r="F49" s="0"/>
      <c r="G49" s="0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29"/>
      <c r="AW49" s="129"/>
      <c r="AX49" s="129"/>
      <c r="AY49" s="129"/>
      <c r="AZ49" s="129"/>
      <c r="BA49" s="129"/>
      <c r="BB49" s="129"/>
      <c r="BC49" s="129"/>
      <c r="BD49" s="129"/>
      <c r="BE49" s="129"/>
      <c r="BF49" s="129"/>
      <c r="BG49" s="129"/>
      <c r="BH49" s="129"/>
      <c r="BI49" s="129"/>
      <c r="BJ49" s="129"/>
      <c r="BK49" s="129"/>
      <c r="BL49" s="129"/>
      <c r="BM49" s="129"/>
      <c r="BN49" s="129"/>
      <c r="BO49" s="129"/>
      <c r="BP49" s="129"/>
      <c r="BQ49" s="129"/>
      <c r="BR49" s="129"/>
      <c r="BS49" s="129"/>
      <c r="BT49" s="129"/>
      <c r="BU49" s="129"/>
      <c r="BV49" s="129"/>
      <c r="BW49" s="129"/>
      <c r="BX49" s="129"/>
      <c r="BY49" s="129"/>
      <c r="BZ49" s="129"/>
      <c r="CA49" s="129"/>
      <c r="CB49" s="129"/>
      <c r="CC49" s="129"/>
      <c r="CD49" s="129"/>
      <c r="CE49" s="129"/>
      <c r="CF49" s="129"/>
      <c r="CG49" s="129"/>
      <c r="CH49" s="129"/>
      <c r="CI49" s="129"/>
      <c r="CJ49" s="129"/>
      <c r="CK49" s="129"/>
      <c r="CL49" s="129"/>
      <c r="CM49" s="129"/>
      <c r="CN49" s="129"/>
      <c r="CO49" s="129"/>
      <c r="CP49" s="129"/>
      <c r="CQ49" s="129"/>
      <c r="CR49" s="129"/>
      <c r="CS49" s="129"/>
      <c r="CT49" s="129"/>
      <c r="CU49" s="129"/>
      <c r="CV49" s="129"/>
      <c r="CW49" s="129"/>
      <c r="CX49" s="129"/>
      <c r="CY49" s="129"/>
      <c r="CZ49" s="129"/>
      <c r="DA49" s="129"/>
      <c r="DB49" s="129"/>
      <c r="DC49" s="129"/>
      <c r="DD49" s="129"/>
      <c r="DE49" s="129"/>
      <c r="DF49" s="129"/>
      <c r="DG49" s="129"/>
      <c r="DH49" s="129"/>
      <c r="DI49" s="129"/>
      <c r="DJ49" s="129"/>
      <c r="DK49" s="129"/>
      <c r="DL49" s="129"/>
      <c r="DM49" s="129"/>
      <c r="DN49" s="129"/>
      <c r="DO49" s="129"/>
      <c r="DP49" s="129"/>
      <c r="DQ49" s="129"/>
      <c r="DR49" s="129"/>
      <c r="DS49" s="129"/>
      <c r="DT49" s="129"/>
      <c r="DU49" s="129"/>
      <c r="DV49" s="129"/>
      <c r="DW49" s="129"/>
      <c r="DX49" s="129"/>
      <c r="DY49" s="129"/>
      <c r="DZ49" s="129"/>
      <c r="EA49" s="129"/>
      <c r="EB49" s="129"/>
      <c r="EC49" s="129"/>
      <c r="ED49" s="129"/>
      <c r="EE49" s="129"/>
      <c r="EF49" s="129"/>
      <c r="EG49" s="129"/>
      <c r="EH49" s="129"/>
      <c r="EI49" s="129"/>
      <c r="EJ49" s="129"/>
      <c r="EK49" s="129"/>
      <c r="EL49" s="129"/>
      <c r="EM49" s="129"/>
      <c r="EN49" s="129"/>
      <c r="EO49" s="129"/>
      <c r="EP49" s="129"/>
      <c r="EQ49" s="129"/>
      <c r="ER49" s="129"/>
      <c r="ES49" s="129"/>
      <c r="ET49" s="129"/>
      <c r="EU49" s="129"/>
      <c r="EV49" s="129"/>
      <c r="EW49" s="129"/>
      <c r="EX49" s="129"/>
      <c r="EY49" s="129"/>
      <c r="EZ49" s="129"/>
      <c r="FA49" s="129"/>
      <c r="FB49" s="129"/>
      <c r="FC49" s="129"/>
      <c r="FD49" s="129"/>
      <c r="FE49" s="129"/>
      <c r="FF49" s="129"/>
      <c r="FG49" s="129"/>
      <c r="FH49" s="129"/>
      <c r="FI49" s="129"/>
      <c r="FJ49" s="129"/>
      <c r="FK49" s="129"/>
      <c r="FL49" s="129"/>
      <c r="FM49" s="129"/>
      <c r="FN49" s="129"/>
      <c r="FO49" s="129"/>
      <c r="FP49" s="129"/>
      <c r="AMH49" s="0"/>
      <c r="AMI49" s="0"/>
      <c r="AMJ49" s="0"/>
    </row>
    <row r="50" s="132" customFormat="true" ht="18" hidden="false" customHeight="true" outlineLevel="0" collapsed="false">
      <c r="A50" s="0"/>
      <c r="B50" s="0"/>
      <c r="C50" s="0"/>
      <c r="D50" s="0"/>
      <c r="E50" s="0"/>
      <c r="F50" s="0"/>
      <c r="G50" s="0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  <c r="BC50" s="129"/>
      <c r="BD50" s="129"/>
      <c r="BE50" s="129"/>
      <c r="BF50" s="129"/>
      <c r="BG50" s="129"/>
      <c r="BH50" s="129"/>
      <c r="BI50" s="129"/>
      <c r="BJ50" s="129"/>
      <c r="BK50" s="129"/>
      <c r="BL50" s="129"/>
      <c r="BM50" s="129"/>
      <c r="BN50" s="129"/>
      <c r="BO50" s="129"/>
      <c r="BP50" s="129"/>
      <c r="BQ50" s="129"/>
      <c r="BR50" s="129"/>
      <c r="BS50" s="129"/>
      <c r="BT50" s="129"/>
      <c r="BU50" s="129"/>
      <c r="BV50" s="129"/>
      <c r="BW50" s="129"/>
      <c r="BX50" s="129"/>
      <c r="BY50" s="129"/>
      <c r="BZ50" s="129"/>
      <c r="CA50" s="129"/>
      <c r="CB50" s="129"/>
      <c r="CC50" s="129"/>
      <c r="CD50" s="129"/>
      <c r="CE50" s="129"/>
      <c r="CF50" s="129"/>
      <c r="CG50" s="129"/>
      <c r="CH50" s="129"/>
      <c r="CI50" s="129"/>
      <c r="CJ50" s="129"/>
      <c r="CK50" s="129"/>
      <c r="CL50" s="129"/>
      <c r="CM50" s="129"/>
      <c r="CN50" s="129"/>
      <c r="CO50" s="129"/>
      <c r="CP50" s="129"/>
      <c r="CQ50" s="129"/>
      <c r="CR50" s="129"/>
      <c r="CS50" s="129"/>
      <c r="CT50" s="129"/>
      <c r="CU50" s="129"/>
      <c r="CV50" s="129"/>
      <c r="CW50" s="129"/>
      <c r="CX50" s="129"/>
      <c r="CY50" s="129"/>
      <c r="CZ50" s="129"/>
      <c r="DA50" s="129"/>
      <c r="DB50" s="129"/>
      <c r="DC50" s="129"/>
      <c r="DD50" s="129"/>
      <c r="DE50" s="129"/>
      <c r="DF50" s="129"/>
      <c r="DG50" s="129"/>
      <c r="DH50" s="129"/>
      <c r="DI50" s="129"/>
      <c r="DJ50" s="129"/>
      <c r="DK50" s="129"/>
      <c r="DL50" s="129"/>
      <c r="DM50" s="129"/>
      <c r="DN50" s="129"/>
      <c r="DO50" s="129"/>
      <c r="DP50" s="129"/>
      <c r="DQ50" s="129"/>
      <c r="DR50" s="129"/>
      <c r="DS50" s="129"/>
      <c r="DT50" s="129"/>
      <c r="DU50" s="129"/>
      <c r="DV50" s="129"/>
      <c r="DW50" s="129"/>
      <c r="DX50" s="129"/>
      <c r="DY50" s="129"/>
      <c r="DZ50" s="129"/>
      <c r="EA50" s="129"/>
      <c r="EB50" s="129"/>
      <c r="EC50" s="129"/>
      <c r="ED50" s="129"/>
      <c r="EE50" s="129"/>
      <c r="EF50" s="129"/>
      <c r="EG50" s="129"/>
      <c r="EH50" s="129"/>
      <c r="EI50" s="129"/>
      <c r="EJ50" s="129"/>
      <c r="EK50" s="129"/>
      <c r="EL50" s="129"/>
      <c r="EM50" s="129"/>
      <c r="EN50" s="129"/>
      <c r="EO50" s="129"/>
      <c r="EP50" s="129"/>
      <c r="EQ50" s="129"/>
      <c r="ER50" s="129"/>
      <c r="ES50" s="129"/>
      <c r="ET50" s="129"/>
      <c r="EU50" s="129"/>
      <c r="EV50" s="129"/>
      <c r="EW50" s="129"/>
      <c r="EX50" s="129"/>
      <c r="EY50" s="129"/>
      <c r="EZ50" s="129"/>
      <c r="FA50" s="129"/>
      <c r="FB50" s="129"/>
      <c r="FC50" s="129"/>
      <c r="FD50" s="129"/>
      <c r="FE50" s="129"/>
      <c r="FF50" s="129"/>
      <c r="FG50" s="129"/>
      <c r="FH50" s="129"/>
      <c r="FI50" s="129"/>
      <c r="FJ50" s="129"/>
      <c r="FK50" s="129"/>
      <c r="FL50" s="129"/>
      <c r="FM50" s="129"/>
      <c r="FN50" s="129"/>
      <c r="FO50" s="129"/>
      <c r="FP50" s="129"/>
      <c r="AMH50" s="0"/>
      <c r="AMI50" s="0"/>
      <c r="AMJ50" s="0"/>
    </row>
    <row r="51" s="132" customFormat="true" ht="18" hidden="false" customHeight="true" outlineLevel="0" collapsed="false">
      <c r="A51" s="0"/>
      <c r="B51" s="0"/>
      <c r="C51" s="0"/>
      <c r="D51" s="0"/>
      <c r="E51" s="0"/>
      <c r="F51" s="0"/>
      <c r="G51" s="0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29"/>
      <c r="BH51" s="129"/>
      <c r="BI51" s="129"/>
      <c r="BJ51" s="129"/>
      <c r="BK51" s="129"/>
      <c r="BL51" s="129"/>
      <c r="BM51" s="129"/>
      <c r="BN51" s="129"/>
      <c r="BO51" s="129"/>
      <c r="BP51" s="129"/>
      <c r="BQ51" s="129"/>
      <c r="BR51" s="129"/>
      <c r="BS51" s="129"/>
      <c r="BT51" s="129"/>
      <c r="BU51" s="129"/>
      <c r="BV51" s="129"/>
      <c r="BW51" s="129"/>
      <c r="BX51" s="129"/>
      <c r="BY51" s="129"/>
      <c r="BZ51" s="129"/>
      <c r="CA51" s="129"/>
      <c r="CB51" s="129"/>
      <c r="CC51" s="129"/>
      <c r="CD51" s="129"/>
      <c r="CE51" s="129"/>
      <c r="CF51" s="129"/>
      <c r="CG51" s="129"/>
      <c r="CH51" s="129"/>
      <c r="CI51" s="129"/>
      <c r="CJ51" s="129"/>
      <c r="CK51" s="129"/>
      <c r="CL51" s="129"/>
      <c r="CM51" s="129"/>
      <c r="CN51" s="129"/>
      <c r="CO51" s="129"/>
      <c r="CP51" s="129"/>
      <c r="CQ51" s="129"/>
      <c r="CR51" s="129"/>
      <c r="CS51" s="129"/>
      <c r="CT51" s="129"/>
      <c r="CU51" s="129"/>
      <c r="CV51" s="129"/>
      <c r="CW51" s="129"/>
      <c r="CX51" s="129"/>
      <c r="CY51" s="129"/>
      <c r="CZ51" s="129"/>
      <c r="DA51" s="129"/>
      <c r="DB51" s="129"/>
      <c r="DC51" s="129"/>
      <c r="DD51" s="129"/>
      <c r="DE51" s="129"/>
      <c r="DF51" s="129"/>
      <c r="DG51" s="129"/>
      <c r="DH51" s="129"/>
      <c r="DI51" s="129"/>
      <c r="DJ51" s="129"/>
      <c r="DK51" s="129"/>
      <c r="DL51" s="129"/>
      <c r="DM51" s="129"/>
      <c r="DN51" s="129"/>
      <c r="DO51" s="129"/>
      <c r="DP51" s="129"/>
      <c r="DQ51" s="129"/>
      <c r="DR51" s="129"/>
      <c r="DS51" s="129"/>
      <c r="DT51" s="129"/>
      <c r="DU51" s="129"/>
      <c r="DV51" s="129"/>
      <c r="DW51" s="129"/>
      <c r="DX51" s="129"/>
      <c r="DY51" s="129"/>
      <c r="DZ51" s="129"/>
      <c r="EA51" s="129"/>
      <c r="EB51" s="129"/>
      <c r="EC51" s="129"/>
      <c r="ED51" s="129"/>
      <c r="EE51" s="129"/>
      <c r="EF51" s="129"/>
      <c r="EG51" s="129"/>
      <c r="EH51" s="129"/>
      <c r="EI51" s="129"/>
      <c r="EJ51" s="129"/>
      <c r="EK51" s="129"/>
      <c r="EL51" s="129"/>
      <c r="EM51" s="129"/>
      <c r="EN51" s="129"/>
      <c r="EO51" s="129"/>
      <c r="EP51" s="129"/>
      <c r="EQ51" s="129"/>
      <c r="ER51" s="129"/>
      <c r="ES51" s="129"/>
      <c r="ET51" s="129"/>
      <c r="EU51" s="129"/>
      <c r="EV51" s="129"/>
      <c r="EW51" s="129"/>
      <c r="EX51" s="129"/>
      <c r="EY51" s="129"/>
      <c r="EZ51" s="129"/>
      <c r="FA51" s="129"/>
      <c r="FB51" s="129"/>
      <c r="FC51" s="129"/>
      <c r="FD51" s="129"/>
      <c r="FE51" s="129"/>
      <c r="FF51" s="129"/>
      <c r="FG51" s="129"/>
      <c r="FH51" s="129"/>
      <c r="FI51" s="129"/>
      <c r="FJ51" s="129"/>
      <c r="FK51" s="129"/>
      <c r="FL51" s="129"/>
      <c r="FM51" s="129"/>
      <c r="FN51" s="129"/>
      <c r="FO51" s="129"/>
      <c r="FP51" s="129"/>
      <c r="AMH51" s="0"/>
      <c r="AMI51" s="0"/>
      <c r="AMJ51" s="0"/>
    </row>
    <row r="52" s="132" customFormat="true" ht="18" hidden="false" customHeight="true" outlineLevel="0" collapsed="false">
      <c r="A52" s="0"/>
      <c r="B52" s="0"/>
      <c r="C52" s="0"/>
      <c r="D52" s="0"/>
      <c r="E52" s="0"/>
      <c r="F52" s="0"/>
      <c r="G52" s="0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29"/>
      <c r="AY52" s="129"/>
      <c r="AZ52" s="129"/>
      <c r="BA52" s="129"/>
      <c r="BB52" s="129"/>
      <c r="BC52" s="129"/>
      <c r="BD52" s="129"/>
      <c r="BE52" s="129"/>
      <c r="BF52" s="129"/>
      <c r="BG52" s="129"/>
      <c r="BH52" s="129"/>
      <c r="BI52" s="129"/>
      <c r="BJ52" s="129"/>
      <c r="BK52" s="129"/>
      <c r="BL52" s="129"/>
      <c r="BM52" s="129"/>
      <c r="BN52" s="129"/>
      <c r="BO52" s="129"/>
      <c r="BP52" s="129"/>
      <c r="BQ52" s="129"/>
      <c r="BR52" s="129"/>
      <c r="BS52" s="129"/>
      <c r="BT52" s="129"/>
      <c r="BU52" s="129"/>
      <c r="BV52" s="129"/>
      <c r="BW52" s="129"/>
      <c r="BX52" s="129"/>
      <c r="BY52" s="129"/>
      <c r="BZ52" s="129"/>
      <c r="CA52" s="129"/>
      <c r="CB52" s="129"/>
      <c r="CC52" s="129"/>
      <c r="CD52" s="129"/>
      <c r="CE52" s="129"/>
      <c r="CF52" s="129"/>
      <c r="CG52" s="129"/>
      <c r="CH52" s="129"/>
      <c r="CI52" s="129"/>
      <c r="CJ52" s="129"/>
      <c r="CK52" s="129"/>
      <c r="CL52" s="129"/>
      <c r="CM52" s="129"/>
      <c r="CN52" s="129"/>
      <c r="CO52" s="129"/>
      <c r="CP52" s="129"/>
      <c r="CQ52" s="129"/>
      <c r="CR52" s="129"/>
      <c r="CS52" s="129"/>
      <c r="CT52" s="129"/>
      <c r="CU52" s="129"/>
      <c r="CV52" s="129"/>
      <c r="CW52" s="129"/>
      <c r="CX52" s="129"/>
      <c r="CY52" s="129"/>
      <c r="CZ52" s="129"/>
      <c r="DA52" s="129"/>
      <c r="DB52" s="129"/>
      <c r="DC52" s="129"/>
      <c r="DD52" s="129"/>
      <c r="DE52" s="129"/>
      <c r="DF52" s="129"/>
      <c r="DG52" s="129"/>
      <c r="DH52" s="129"/>
      <c r="DI52" s="129"/>
      <c r="DJ52" s="129"/>
      <c r="DK52" s="129"/>
      <c r="DL52" s="129"/>
      <c r="DM52" s="129"/>
      <c r="DN52" s="129"/>
      <c r="DO52" s="129"/>
      <c r="DP52" s="129"/>
      <c r="DQ52" s="129"/>
      <c r="DR52" s="129"/>
      <c r="DS52" s="129"/>
      <c r="DT52" s="129"/>
      <c r="DU52" s="129"/>
      <c r="DV52" s="129"/>
      <c r="DW52" s="129"/>
      <c r="DX52" s="129"/>
      <c r="DY52" s="129"/>
      <c r="DZ52" s="129"/>
      <c r="EA52" s="129"/>
      <c r="EB52" s="129"/>
      <c r="EC52" s="129"/>
      <c r="ED52" s="129"/>
      <c r="EE52" s="129"/>
      <c r="EF52" s="129"/>
      <c r="EG52" s="129"/>
      <c r="EH52" s="129"/>
      <c r="EI52" s="129"/>
      <c r="EJ52" s="129"/>
      <c r="EK52" s="129"/>
      <c r="EL52" s="129"/>
      <c r="EM52" s="129"/>
      <c r="EN52" s="129"/>
      <c r="EO52" s="129"/>
      <c r="EP52" s="129"/>
      <c r="EQ52" s="129"/>
      <c r="ER52" s="129"/>
      <c r="ES52" s="129"/>
      <c r="ET52" s="129"/>
      <c r="EU52" s="129"/>
      <c r="EV52" s="129"/>
      <c r="EW52" s="129"/>
      <c r="EX52" s="129"/>
      <c r="EY52" s="129"/>
      <c r="EZ52" s="129"/>
      <c r="FA52" s="129"/>
      <c r="FB52" s="129"/>
      <c r="FC52" s="129"/>
      <c r="FD52" s="129"/>
      <c r="FE52" s="129"/>
      <c r="FF52" s="129"/>
      <c r="FG52" s="129"/>
      <c r="FH52" s="129"/>
      <c r="FI52" s="129"/>
      <c r="FJ52" s="129"/>
      <c r="FK52" s="129"/>
      <c r="FL52" s="129"/>
      <c r="FM52" s="129"/>
      <c r="FN52" s="129"/>
      <c r="FO52" s="129"/>
      <c r="FP52" s="129"/>
      <c r="AMH52" s="0"/>
      <c r="AMI52" s="0"/>
      <c r="AMJ52" s="0"/>
    </row>
    <row r="53" s="132" customFormat="true" ht="18" hidden="false" customHeight="true" outlineLevel="0" collapsed="false">
      <c r="A53" s="0"/>
      <c r="B53" s="0"/>
      <c r="C53" s="0"/>
      <c r="D53" s="0"/>
      <c r="E53" s="0"/>
      <c r="F53" s="0"/>
      <c r="G53" s="0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29"/>
      <c r="AF53" s="129"/>
      <c r="AG53" s="129"/>
      <c r="AH53" s="129"/>
      <c r="AI53" s="129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29"/>
      <c r="BJ53" s="129"/>
      <c r="BK53" s="129"/>
      <c r="BL53" s="129"/>
      <c r="BM53" s="129"/>
      <c r="BN53" s="129"/>
      <c r="BO53" s="129"/>
      <c r="BP53" s="129"/>
      <c r="BQ53" s="129"/>
      <c r="BR53" s="129"/>
      <c r="BS53" s="129"/>
      <c r="BT53" s="129"/>
      <c r="BU53" s="129"/>
      <c r="BV53" s="129"/>
      <c r="BW53" s="129"/>
      <c r="BX53" s="129"/>
      <c r="BY53" s="129"/>
      <c r="BZ53" s="129"/>
      <c r="CA53" s="129"/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  <c r="CN53" s="129"/>
      <c r="CO53" s="129"/>
      <c r="CP53" s="129"/>
      <c r="CQ53" s="129"/>
      <c r="CR53" s="129"/>
      <c r="CS53" s="129"/>
      <c r="CT53" s="129"/>
      <c r="CU53" s="129"/>
      <c r="CV53" s="129"/>
      <c r="CW53" s="129"/>
      <c r="CX53" s="129"/>
      <c r="CY53" s="129"/>
      <c r="CZ53" s="129"/>
      <c r="DA53" s="129"/>
      <c r="DB53" s="129"/>
      <c r="DC53" s="129"/>
      <c r="DD53" s="129"/>
      <c r="DE53" s="129"/>
      <c r="DF53" s="129"/>
      <c r="DG53" s="129"/>
      <c r="DH53" s="129"/>
      <c r="DI53" s="129"/>
      <c r="DJ53" s="129"/>
      <c r="DK53" s="129"/>
      <c r="DL53" s="129"/>
      <c r="DM53" s="129"/>
      <c r="DN53" s="129"/>
      <c r="DO53" s="129"/>
      <c r="DP53" s="129"/>
      <c r="DQ53" s="129"/>
      <c r="DR53" s="129"/>
      <c r="DS53" s="129"/>
      <c r="DT53" s="129"/>
      <c r="DU53" s="129"/>
      <c r="DV53" s="129"/>
      <c r="DW53" s="129"/>
      <c r="DX53" s="129"/>
      <c r="DY53" s="129"/>
      <c r="DZ53" s="129"/>
      <c r="EA53" s="129"/>
      <c r="EB53" s="129"/>
      <c r="EC53" s="129"/>
      <c r="ED53" s="129"/>
      <c r="EE53" s="129"/>
      <c r="EF53" s="129"/>
      <c r="EG53" s="129"/>
      <c r="EH53" s="129"/>
      <c r="EI53" s="129"/>
      <c r="EJ53" s="129"/>
      <c r="EK53" s="129"/>
      <c r="EL53" s="129"/>
      <c r="EM53" s="129"/>
      <c r="EN53" s="129"/>
      <c r="EO53" s="129"/>
      <c r="EP53" s="129"/>
      <c r="EQ53" s="129"/>
      <c r="ER53" s="129"/>
      <c r="ES53" s="129"/>
      <c r="ET53" s="129"/>
      <c r="EU53" s="129"/>
      <c r="EV53" s="129"/>
      <c r="EW53" s="129"/>
      <c r="EX53" s="129"/>
      <c r="EY53" s="129"/>
      <c r="EZ53" s="129"/>
      <c r="FA53" s="129"/>
      <c r="FB53" s="129"/>
      <c r="FC53" s="129"/>
      <c r="FD53" s="129"/>
      <c r="FE53" s="129"/>
      <c r="FF53" s="129"/>
      <c r="FG53" s="129"/>
      <c r="FH53" s="129"/>
      <c r="FI53" s="129"/>
      <c r="FJ53" s="129"/>
      <c r="FK53" s="129"/>
      <c r="FL53" s="129"/>
      <c r="FM53" s="129"/>
      <c r="FN53" s="129"/>
      <c r="FO53" s="129"/>
      <c r="FP53" s="129"/>
      <c r="AMH53" s="0"/>
      <c r="AMI53" s="0"/>
      <c r="AMJ53" s="0"/>
    </row>
    <row r="54" s="132" customFormat="true" ht="18" hidden="false" customHeight="true" outlineLevel="0" collapsed="false">
      <c r="A54" s="0"/>
      <c r="B54" s="0"/>
      <c r="C54" s="0"/>
      <c r="D54" s="0"/>
      <c r="E54" s="0"/>
      <c r="F54" s="0"/>
      <c r="G54" s="0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9"/>
      <c r="CU54" s="129"/>
      <c r="CV54" s="129"/>
      <c r="CW54" s="129"/>
      <c r="CX54" s="129"/>
      <c r="CY54" s="129"/>
      <c r="CZ54" s="129"/>
      <c r="DA54" s="129"/>
      <c r="DB54" s="129"/>
      <c r="DC54" s="129"/>
      <c r="DD54" s="129"/>
      <c r="DE54" s="129"/>
      <c r="DF54" s="129"/>
      <c r="DG54" s="129"/>
      <c r="DH54" s="129"/>
      <c r="DI54" s="129"/>
      <c r="DJ54" s="129"/>
      <c r="DK54" s="129"/>
      <c r="DL54" s="129"/>
      <c r="DM54" s="129"/>
      <c r="DN54" s="129"/>
      <c r="DO54" s="129"/>
      <c r="DP54" s="129"/>
      <c r="DQ54" s="129"/>
      <c r="DR54" s="129"/>
      <c r="DS54" s="129"/>
      <c r="DT54" s="129"/>
      <c r="DU54" s="129"/>
      <c r="DV54" s="129"/>
      <c r="DW54" s="129"/>
      <c r="DX54" s="129"/>
      <c r="DY54" s="129"/>
      <c r="DZ54" s="129"/>
      <c r="EA54" s="129"/>
      <c r="EB54" s="129"/>
      <c r="EC54" s="129"/>
      <c r="ED54" s="129"/>
      <c r="EE54" s="129"/>
      <c r="EF54" s="129"/>
      <c r="EG54" s="129"/>
      <c r="EH54" s="129"/>
      <c r="EI54" s="129"/>
      <c r="EJ54" s="129"/>
      <c r="EK54" s="129"/>
      <c r="EL54" s="129"/>
      <c r="EM54" s="129"/>
      <c r="EN54" s="129"/>
      <c r="EO54" s="129"/>
      <c r="EP54" s="129"/>
      <c r="EQ54" s="129"/>
      <c r="ER54" s="129"/>
      <c r="ES54" s="129"/>
      <c r="ET54" s="129"/>
      <c r="EU54" s="129"/>
      <c r="EV54" s="129"/>
      <c r="EW54" s="129"/>
      <c r="EX54" s="129"/>
      <c r="EY54" s="129"/>
      <c r="EZ54" s="129"/>
      <c r="FA54" s="129"/>
      <c r="FB54" s="129"/>
      <c r="FC54" s="129"/>
      <c r="FD54" s="129"/>
      <c r="FE54" s="129"/>
      <c r="FF54" s="129"/>
      <c r="FG54" s="129"/>
      <c r="FH54" s="129"/>
      <c r="FI54" s="129"/>
      <c r="FJ54" s="129"/>
      <c r="FK54" s="129"/>
      <c r="FL54" s="129"/>
      <c r="FM54" s="129"/>
      <c r="FN54" s="129"/>
      <c r="FO54" s="129"/>
      <c r="FP54" s="129"/>
      <c r="AMH54" s="0"/>
      <c r="AMI54" s="0"/>
      <c r="AMJ54" s="0"/>
    </row>
    <row r="55" s="132" customFormat="true" ht="18" hidden="false" customHeight="true" outlineLevel="0" collapsed="false">
      <c r="A55" s="0"/>
      <c r="B55" s="0"/>
      <c r="C55" s="0"/>
      <c r="D55" s="0"/>
      <c r="E55" s="0"/>
      <c r="F55" s="0"/>
      <c r="G55" s="0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129"/>
      <c r="DP55" s="129"/>
      <c r="DQ55" s="129"/>
      <c r="DR55" s="129"/>
      <c r="DS55" s="129"/>
      <c r="DT55" s="129"/>
      <c r="DU55" s="129"/>
      <c r="DV55" s="129"/>
      <c r="DW55" s="129"/>
      <c r="DX55" s="129"/>
      <c r="DY55" s="129"/>
      <c r="DZ55" s="129"/>
      <c r="EA55" s="129"/>
      <c r="EB55" s="129"/>
      <c r="EC55" s="129"/>
      <c r="ED55" s="129"/>
      <c r="EE55" s="129"/>
      <c r="EF55" s="129"/>
      <c r="EG55" s="129"/>
      <c r="EH55" s="129"/>
      <c r="EI55" s="129"/>
      <c r="EJ55" s="129"/>
      <c r="EK55" s="129"/>
      <c r="EL55" s="129"/>
      <c r="EM55" s="129"/>
      <c r="EN55" s="129"/>
      <c r="EO55" s="129"/>
      <c r="EP55" s="129"/>
      <c r="EQ55" s="129"/>
      <c r="ER55" s="129"/>
      <c r="ES55" s="129"/>
      <c r="ET55" s="129"/>
      <c r="EU55" s="129"/>
      <c r="EV55" s="129"/>
      <c r="EW55" s="129"/>
      <c r="EX55" s="129"/>
      <c r="EY55" s="129"/>
      <c r="EZ55" s="129"/>
      <c r="FA55" s="129"/>
      <c r="FB55" s="129"/>
      <c r="FC55" s="129"/>
      <c r="FD55" s="129"/>
      <c r="FE55" s="129"/>
      <c r="FF55" s="129"/>
      <c r="FG55" s="129"/>
      <c r="FH55" s="129"/>
      <c r="FI55" s="129"/>
      <c r="FJ55" s="129"/>
      <c r="FK55" s="129"/>
      <c r="FL55" s="129"/>
      <c r="FM55" s="129"/>
      <c r="FN55" s="129"/>
      <c r="FO55" s="129"/>
      <c r="FP55" s="129"/>
      <c r="AMH55" s="0"/>
      <c r="AMI55" s="0"/>
      <c r="AMJ55" s="0"/>
    </row>
    <row r="56" s="132" customFormat="true" ht="18" hidden="false" customHeight="true" outlineLevel="0" collapsed="false">
      <c r="A56" s="0"/>
      <c r="B56" s="0"/>
      <c r="C56" s="0"/>
      <c r="D56" s="0"/>
      <c r="E56" s="0"/>
      <c r="F56" s="0"/>
      <c r="G56" s="0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129"/>
      <c r="BL56" s="129"/>
      <c r="BM56" s="129"/>
      <c r="BN56" s="129"/>
      <c r="BO56" s="129"/>
      <c r="BP56" s="129"/>
      <c r="BQ56" s="129"/>
      <c r="BR56" s="129"/>
      <c r="BS56" s="129"/>
      <c r="BT56" s="129"/>
      <c r="BU56" s="129"/>
      <c r="BV56" s="129"/>
      <c r="BW56" s="129"/>
      <c r="BX56" s="129"/>
      <c r="BY56" s="129"/>
      <c r="BZ56" s="129"/>
      <c r="CA56" s="129"/>
      <c r="CB56" s="129"/>
      <c r="CC56" s="129"/>
      <c r="CD56" s="129"/>
      <c r="CE56" s="129"/>
      <c r="CF56" s="129"/>
      <c r="CG56" s="129"/>
      <c r="CH56" s="129"/>
      <c r="CI56" s="129"/>
      <c r="CJ56" s="129"/>
      <c r="CK56" s="129"/>
      <c r="CL56" s="129"/>
      <c r="CM56" s="129"/>
      <c r="CN56" s="129"/>
      <c r="CO56" s="129"/>
      <c r="CP56" s="129"/>
      <c r="CQ56" s="129"/>
      <c r="CR56" s="129"/>
      <c r="CS56" s="129"/>
      <c r="CT56" s="129"/>
      <c r="CU56" s="129"/>
      <c r="CV56" s="129"/>
      <c r="CW56" s="129"/>
      <c r="CX56" s="129"/>
      <c r="CY56" s="129"/>
      <c r="CZ56" s="129"/>
      <c r="DA56" s="129"/>
      <c r="DB56" s="129"/>
      <c r="DC56" s="129"/>
      <c r="DD56" s="129"/>
      <c r="DE56" s="129"/>
      <c r="DF56" s="129"/>
      <c r="DG56" s="129"/>
      <c r="DH56" s="129"/>
      <c r="DI56" s="129"/>
      <c r="DJ56" s="129"/>
      <c r="DK56" s="129"/>
      <c r="DL56" s="129"/>
      <c r="DM56" s="129"/>
      <c r="DN56" s="129"/>
      <c r="DO56" s="129"/>
      <c r="DP56" s="129"/>
      <c r="DQ56" s="129"/>
      <c r="DR56" s="129"/>
      <c r="DS56" s="129"/>
      <c r="DT56" s="129"/>
      <c r="DU56" s="129"/>
      <c r="DV56" s="129"/>
      <c r="DW56" s="129"/>
      <c r="DX56" s="129"/>
      <c r="DY56" s="129"/>
      <c r="DZ56" s="129"/>
      <c r="EA56" s="129"/>
      <c r="EB56" s="129"/>
      <c r="EC56" s="129"/>
      <c r="ED56" s="129"/>
      <c r="EE56" s="129"/>
      <c r="EF56" s="129"/>
      <c r="EG56" s="129"/>
      <c r="EH56" s="129"/>
      <c r="EI56" s="129"/>
      <c r="EJ56" s="129"/>
      <c r="EK56" s="129"/>
      <c r="EL56" s="129"/>
      <c r="EM56" s="129"/>
      <c r="EN56" s="129"/>
      <c r="EO56" s="129"/>
      <c r="EP56" s="129"/>
      <c r="EQ56" s="129"/>
      <c r="ER56" s="129"/>
      <c r="ES56" s="129"/>
      <c r="ET56" s="129"/>
      <c r="EU56" s="129"/>
      <c r="EV56" s="129"/>
      <c r="EW56" s="129"/>
      <c r="EX56" s="129"/>
      <c r="EY56" s="129"/>
      <c r="EZ56" s="129"/>
      <c r="FA56" s="129"/>
      <c r="FB56" s="129"/>
      <c r="FC56" s="129"/>
      <c r="FD56" s="129"/>
      <c r="FE56" s="129"/>
      <c r="FF56" s="129"/>
      <c r="FG56" s="129"/>
      <c r="FH56" s="129"/>
      <c r="FI56" s="129"/>
      <c r="FJ56" s="129"/>
      <c r="FK56" s="129"/>
      <c r="FL56" s="129"/>
      <c r="FM56" s="129"/>
      <c r="FN56" s="129"/>
      <c r="FO56" s="129"/>
      <c r="FP56" s="129"/>
      <c r="AMH56" s="0"/>
      <c r="AMI56" s="0"/>
      <c r="AMJ56" s="0"/>
    </row>
    <row r="57" s="132" customFormat="true" ht="18" hidden="false" customHeight="true" outlineLevel="0" collapsed="false">
      <c r="A57" s="0"/>
      <c r="B57" s="0"/>
      <c r="C57" s="0"/>
      <c r="D57" s="0"/>
      <c r="E57" s="0"/>
      <c r="F57" s="0"/>
      <c r="G57" s="0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129"/>
      <c r="AR57" s="129"/>
      <c r="AS57" s="129"/>
      <c r="AT57" s="129"/>
      <c r="AU57" s="129"/>
      <c r="AV57" s="129"/>
      <c r="AW57" s="129"/>
      <c r="AX57" s="129"/>
      <c r="AY57" s="129"/>
      <c r="AZ57" s="129"/>
      <c r="BA57" s="129"/>
      <c r="BB57" s="129"/>
      <c r="BC57" s="129"/>
      <c r="BD57" s="129"/>
      <c r="BE57" s="129"/>
      <c r="BF57" s="129"/>
      <c r="BG57" s="129"/>
      <c r="BH57" s="129"/>
      <c r="BI57" s="129"/>
      <c r="BJ57" s="129"/>
      <c r="BK57" s="129"/>
      <c r="BL57" s="129"/>
      <c r="BM57" s="129"/>
      <c r="BN57" s="129"/>
      <c r="BO57" s="129"/>
      <c r="BP57" s="129"/>
      <c r="BQ57" s="129"/>
      <c r="BR57" s="129"/>
      <c r="BS57" s="129"/>
      <c r="BT57" s="129"/>
      <c r="BU57" s="129"/>
      <c r="BV57" s="129"/>
      <c r="BW57" s="129"/>
      <c r="BX57" s="129"/>
      <c r="BY57" s="129"/>
      <c r="BZ57" s="129"/>
      <c r="CA57" s="129"/>
      <c r="CB57" s="129"/>
      <c r="CC57" s="129"/>
      <c r="CD57" s="129"/>
      <c r="CE57" s="129"/>
      <c r="CF57" s="129"/>
      <c r="CG57" s="129"/>
      <c r="CH57" s="129"/>
      <c r="CI57" s="129"/>
      <c r="CJ57" s="129"/>
      <c r="CK57" s="129"/>
      <c r="CL57" s="129"/>
      <c r="CM57" s="129"/>
      <c r="CN57" s="129"/>
      <c r="CO57" s="129"/>
      <c r="CP57" s="129"/>
      <c r="CQ57" s="129"/>
      <c r="CR57" s="129"/>
      <c r="CS57" s="129"/>
      <c r="CT57" s="129"/>
      <c r="CU57" s="129"/>
      <c r="CV57" s="129"/>
      <c r="CW57" s="129"/>
      <c r="CX57" s="129"/>
      <c r="CY57" s="129"/>
      <c r="CZ57" s="129"/>
      <c r="DA57" s="129"/>
      <c r="DB57" s="129"/>
      <c r="DC57" s="129"/>
      <c r="DD57" s="129"/>
      <c r="DE57" s="129"/>
      <c r="DF57" s="129"/>
      <c r="DG57" s="129"/>
      <c r="DH57" s="129"/>
      <c r="DI57" s="129"/>
      <c r="DJ57" s="129"/>
      <c r="DK57" s="129"/>
      <c r="DL57" s="129"/>
      <c r="DM57" s="129"/>
      <c r="DN57" s="129"/>
      <c r="DO57" s="129"/>
      <c r="DP57" s="129"/>
      <c r="DQ57" s="129"/>
      <c r="DR57" s="129"/>
      <c r="DS57" s="129"/>
      <c r="DT57" s="129"/>
      <c r="DU57" s="129"/>
      <c r="DV57" s="129"/>
      <c r="DW57" s="129"/>
      <c r="DX57" s="129"/>
      <c r="DY57" s="129"/>
      <c r="DZ57" s="129"/>
      <c r="EA57" s="129"/>
      <c r="EB57" s="129"/>
      <c r="EC57" s="129"/>
      <c r="ED57" s="129"/>
      <c r="EE57" s="129"/>
      <c r="EF57" s="129"/>
      <c r="EG57" s="129"/>
      <c r="EH57" s="129"/>
      <c r="EI57" s="129"/>
      <c r="EJ57" s="129"/>
      <c r="EK57" s="129"/>
      <c r="EL57" s="129"/>
      <c r="EM57" s="129"/>
      <c r="EN57" s="129"/>
      <c r="EO57" s="129"/>
      <c r="EP57" s="129"/>
      <c r="EQ57" s="129"/>
      <c r="ER57" s="129"/>
      <c r="ES57" s="129"/>
      <c r="ET57" s="129"/>
      <c r="EU57" s="129"/>
      <c r="EV57" s="129"/>
      <c r="EW57" s="129"/>
      <c r="EX57" s="129"/>
      <c r="EY57" s="129"/>
      <c r="EZ57" s="129"/>
      <c r="FA57" s="129"/>
      <c r="FB57" s="129"/>
      <c r="FC57" s="129"/>
      <c r="FD57" s="129"/>
      <c r="FE57" s="129"/>
      <c r="FF57" s="129"/>
      <c r="FG57" s="129"/>
      <c r="FH57" s="129"/>
      <c r="FI57" s="129"/>
      <c r="FJ57" s="129"/>
      <c r="FK57" s="129"/>
      <c r="FL57" s="129"/>
      <c r="FM57" s="129"/>
      <c r="FN57" s="129"/>
      <c r="FO57" s="129"/>
      <c r="FP57" s="129"/>
      <c r="AMH57" s="0"/>
      <c r="AMI57" s="0"/>
      <c r="AMJ57" s="0"/>
    </row>
    <row r="58" s="132" customFormat="true" ht="18" hidden="false" customHeight="true" outlineLevel="0" collapsed="false">
      <c r="A58" s="0"/>
      <c r="B58" s="0"/>
      <c r="C58" s="0"/>
      <c r="D58" s="0"/>
      <c r="E58" s="0"/>
      <c r="F58" s="0"/>
      <c r="G58" s="0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  <c r="BC58" s="129"/>
      <c r="BD58" s="129"/>
      <c r="BE58" s="129"/>
      <c r="BF58" s="129"/>
      <c r="BG58" s="129"/>
      <c r="BH58" s="129"/>
      <c r="BI58" s="129"/>
      <c r="BJ58" s="129"/>
      <c r="BK58" s="129"/>
      <c r="BL58" s="129"/>
      <c r="BM58" s="129"/>
      <c r="BN58" s="129"/>
      <c r="BO58" s="129"/>
      <c r="BP58" s="129"/>
      <c r="BQ58" s="129"/>
      <c r="BR58" s="129"/>
      <c r="BS58" s="129"/>
      <c r="BT58" s="129"/>
      <c r="BU58" s="129"/>
      <c r="BV58" s="129"/>
      <c r="BW58" s="129"/>
      <c r="BX58" s="129"/>
      <c r="BY58" s="129"/>
      <c r="BZ58" s="129"/>
      <c r="CA58" s="129"/>
      <c r="CB58" s="129"/>
      <c r="CC58" s="129"/>
      <c r="CD58" s="129"/>
      <c r="CE58" s="129"/>
      <c r="CF58" s="129"/>
      <c r="CG58" s="129"/>
      <c r="CH58" s="129"/>
      <c r="CI58" s="129"/>
      <c r="CJ58" s="129"/>
      <c r="CK58" s="129"/>
      <c r="CL58" s="129"/>
      <c r="CM58" s="129"/>
      <c r="CN58" s="129"/>
      <c r="CO58" s="129"/>
      <c r="CP58" s="129"/>
      <c r="CQ58" s="129"/>
      <c r="CR58" s="129"/>
      <c r="CS58" s="129"/>
      <c r="CT58" s="129"/>
      <c r="CU58" s="129"/>
      <c r="CV58" s="129"/>
      <c r="CW58" s="129"/>
      <c r="CX58" s="129"/>
      <c r="CY58" s="129"/>
      <c r="CZ58" s="129"/>
      <c r="DA58" s="129"/>
      <c r="DB58" s="129"/>
      <c r="DC58" s="129"/>
      <c r="DD58" s="129"/>
      <c r="DE58" s="129"/>
      <c r="DF58" s="129"/>
      <c r="DG58" s="129"/>
      <c r="DH58" s="129"/>
      <c r="DI58" s="129"/>
      <c r="DJ58" s="129"/>
      <c r="DK58" s="129"/>
      <c r="DL58" s="129"/>
      <c r="DM58" s="129"/>
      <c r="DN58" s="129"/>
      <c r="DO58" s="129"/>
      <c r="DP58" s="129"/>
      <c r="DQ58" s="129"/>
      <c r="DR58" s="129"/>
      <c r="DS58" s="129"/>
      <c r="DT58" s="129"/>
      <c r="DU58" s="129"/>
      <c r="DV58" s="129"/>
      <c r="DW58" s="129"/>
      <c r="DX58" s="129"/>
      <c r="DY58" s="129"/>
      <c r="DZ58" s="129"/>
      <c r="EA58" s="129"/>
      <c r="EB58" s="129"/>
      <c r="EC58" s="129"/>
      <c r="ED58" s="129"/>
      <c r="EE58" s="129"/>
      <c r="EF58" s="129"/>
      <c r="EG58" s="129"/>
      <c r="EH58" s="129"/>
      <c r="EI58" s="129"/>
      <c r="EJ58" s="129"/>
      <c r="EK58" s="129"/>
      <c r="EL58" s="129"/>
      <c r="EM58" s="129"/>
      <c r="EN58" s="129"/>
      <c r="EO58" s="129"/>
      <c r="EP58" s="129"/>
      <c r="EQ58" s="129"/>
      <c r="ER58" s="129"/>
      <c r="ES58" s="129"/>
      <c r="ET58" s="129"/>
      <c r="EU58" s="129"/>
      <c r="EV58" s="129"/>
      <c r="EW58" s="129"/>
      <c r="EX58" s="129"/>
      <c r="EY58" s="129"/>
      <c r="EZ58" s="129"/>
      <c r="FA58" s="129"/>
      <c r="FB58" s="129"/>
      <c r="FC58" s="129"/>
      <c r="FD58" s="129"/>
      <c r="FE58" s="129"/>
      <c r="FF58" s="129"/>
      <c r="FG58" s="129"/>
      <c r="FH58" s="129"/>
      <c r="FI58" s="129"/>
      <c r="FJ58" s="129"/>
      <c r="FK58" s="129"/>
      <c r="FL58" s="129"/>
      <c r="FM58" s="129"/>
      <c r="FN58" s="129"/>
      <c r="FO58" s="129"/>
      <c r="FP58" s="129"/>
      <c r="AMH58" s="0"/>
      <c r="AMI58" s="0"/>
      <c r="AMJ58" s="0"/>
    </row>
    <row r="1048576" customFormat="false" ht="12.8" hidden="false" customHeight="false" outlineLevel="0" collapsed="false"/>
  </sheetData>
  <mergeCells count="2">
    <mergeCell ref="A2:G2"/>
    <mergeCell ref="A16:E1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822</TotalTime>
  <Application>LibreOffice/6.0.2.1$Windows_X86_64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2025-01-15T15:46:42Z</cp:lastPrinted>
  <dcterms:modified xsi:type="dcterms:W3CDTF">2025-01-15T15:47:06Z</dcterms:modified>
  <cp:revision>122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