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DEMANDAS\UBÁ\15582.3820001_24-013 - FNS-Novo PAC - Construção de CAPS Infanto-Juvenil-CAPS I\CAPSi-LICITAÇÃO\PLANILHA\"/>
    </mc:Choice>
  </mc:AlternateContent>
  <bookViews>
    <workbookView xWindow="32760" yWindow="32760" windowWidth="20490" windowHeight="6930"/>
  </bookViews>
  <sheets>
    <sheet name="Sintético" sheetId="1" r:id="rId1"/>
    <sheet name="Cronograma" sheetId="3" r:id="rId2"/>
  </sheets>
  <externalReferences>
    <externalReference r:id="rId3"/>
  </externalReferences>
  <definedNames>
    <definedName name="_xlnm.Print_Area" localSheetId="1">Cronograma!$A$1:$X$28</definedName>
    <definedName name="_xlnm.Print_Area" localSheetId="0">Sintético!$A$1:$J$349</definedName>
    <definedName name="_xlnm.Print_Area">#REF!</definedName>
    <definedName name="BuiltIn_Print_Area___0">#REF!</definedName>
    <definedName name="BuiltIn_Print_Titles___0">#REF!</definedName>
    <definedName name="DOCAS">#REF!</definedName>
    <definedName name="ESTACIONAMENTO">#REF!</definedName>
    <definedName name="ORÇAMENTO.BancoRef" hidden="1">Sintético!$F$8</definedName>
    <definedName name="PONTE">#REF!</definedName>
    <definedName name="REFERENCIA.Descricao" hidden="1">IF(ISNUMBER(Sintético!$AF1),OFFSET(INDIRECT(ORÇAMENTO.BancoRef),Sintético!$AF1-1,3,1),Sintético!$AF1)</definedName>
    <definedName name="TIPOORCAMENTO" hidden="1">IF(VALUE([1]MENU!$O$3)=2,"Licitado","Proposto")</definedName>
    <definedName name="_xlnm.Print_Titles" localSheetId="0">Sintético!$1:$8</definedName>
    <definedName name="_xlnm.Print_Titles">#REF!</definedName>
  </definedNames>
  <calcPr calcId="162913"/>
</workbook>
</file>

<file path=xl/calcChain.xml><?xml version="1.0" encoding="utf-8"?>
<calcChain xmlns="http://schemas.openxmlformats.org/spreadsheetml/2006/main">
  <c r="H327" i="1" l="1"/>
  <c r="I327" i="1"/>
  <c r="J327" i="1" s="1"/>
  <c r="H328" i="1"/>
  <c r="H275" i="1"/>
  <c r="F127" i="1"/>
  <c r="F126" i="1" s="1"/>
  <c r="H53" i="1"/>
  <c r="I53" i="1"/>
  <c r="J53" i="1" s="1"/>
  <c r="H54" i="1"/>
  <c r="I54" i="1" s="1"/>
  <c r="J54" i="1" s="1"/>
  <c r="H33" i="1"/>
  <c r="I33" i="1"/>
  <c r="J33" i="1" s="1"/>
  <c r="H169" i="1"/>
  <c r="I169" i="1" s="1"/>
  <c r="J169" i="1" s="1"/>
  <c r="H168" i="1"/>
  <c r="I168" i="1"/>
  <c r="J168" i="1" s="1"/>
  <c r="H167" i="1"/>
  <c r="I167" i="1" s="1"/>
  <c r="J167" i="1" s="1"/>
  <c r="F268" i="1"/>
  <c r="H76" i="1"/>
  <c r="I76" i="1" s="1"/>
  <c r="J76" i="1" s="1"/>
  <c r="J78" i="1" s="1"/>
  <c r="F285" i="1"/>
  <c r="F286" i="1"/>
  <c r="F271" i="1"/>
  <c r="F203" i="1"/>
  <c r="F206" i="1"/>
  <c r="F207" i="1"/>
  <c r="F195" i="1"/>
  <c r="F182" i="1"/>
  <c r="F293" i="1"/>
  <c r="F166" i="1"/>
  <c r="F165" i="1"/>
  <c r="F164" i="1"/>
  <c r="F157" i="1"/>
  <c r="F138" i="1"/>
  <c r="F90" i="1"/>
  <c r="F91" i="1"/>
  <c r="F68" i="1"/>
  <c r="H294" i="1"/>
  <c r="I294" i="1" s="1"/>
  <c r="J294" i="1" s="1"/>
  <c r="H165" i="1"/>
  <c r="I165" i="1"/>
  <c r="J165" i="1" s="1"/>
  <c r="H143" i="1"/>
  <c r="I143" i="1" s="1"/>
  <c r="J143" i="1" s="1"/>
  <c r="H246" i="1"/>
  <c r="I246" i="1" s="1"/>
  <c r="J246" i="1" s="1"/>
  <c r="H245" i="1"/>
  <c r="I245" i="1" s="1"/>
  <c r="J245" i="1" s="1"/>
  <c r="H244" i="1"/>
  <c r="I244" i="1"/>
  <c r="J244" i="1" s="1"/>
  <c r="H243" i="1"/>
  <c r="I243" i="1" s="1"/>
  <c r="J243" i="1" s="1"/>
  <c r="H242" i="1"/>
  <c r="I242" i="1"/>
  <c r="J242" i="1" s="1"/>
  <c r="H241" i="1"/>
  <c r="I241" i="1" s="1"/>
  <c r="J241" i="1" s="1"/>
  <c r="H240" i="1"/>
  <c r="I240" i="1"/>
  <c r="J240" i="1" s="1"/>
  <c r="H239" i="1"/>
  <c r="I239" i="1" s="1"/>
  <c r="J239" i="1" s="1"/>
  <c r="J248" i="1" s="1"/>
  <c r="H238" i="1"/>
  <c r="I238" i="1" s="1"/>
  <c r="J238" i="1" s="1"/>
  <c r="H237" i="1"/>
  <c r="I237" i="1" s="1"/>
  <c r="J237" i="1" s="1"/>
  <c r="H236" i="1"/>
  <c r="I236" i="1"/>
  <c r="J236" i="1" s="1"/>
  <c r="H235" i="1"/>
  <c r="I235" i="1" s="1"/>
  <c r="J235" i="1" s="1"/>
  <c r="H234" i="1"/>
  <c r="I234" i="1"/>
  <c r="J234" i="1" s="1"/>
  <c r="H183" i="1"/>
  <c r="I183" i="1" s="1"/>
  <c r="J183" i="1" s="1"/>
  <c r="H184" i="1"/>
  <c r="I184" i="1"/>
  <c r="J184" i="1" s="1"/>
  <c r="F132" i="1"/>
  <c r="H206" i="1"/>
  <c r="I206" i="1"/>
  <c r="H205" i="1"/>
  <c r="I205" i="1" s="1"/>
  <c r="J205" i="1" s="1"/>
  <c r="H144" i="1"/>
  <c r="I144" i="1" s="1"/>
  <c r="J144" i="1" s="1"/>
  <c r="F198" i="1"/>
  <c r="F193" i="1"/>
  <c r="F192" i="1"/>
  <c r="H188" i="1"/>
  <c r="I188" i="1" s="1"/>
  <c r="J188" i="1" s="1"/>
  <c r="F180" i="1"/>
  <c r="H181" i="1"/>
  <c r="I181" i="1" s="1"/>
  <c r="J181" i="1" s="1"/>
  <c r="H193" i="1"/>
  <c r="I193" i="1"/>
  <c r="H194" i="1"/>
  <c r="I194" i="1"/>
  <c r="J194" i="1" s="1"/>
  <c r="F260" i="1"/>
  <c r="H276" i="1"/>
  <c r="I276" i="1"/>
  <c r="J276" i="1" s="1"/>
  <c r="H166" i="1"/>
  <c r="I166" i="1" s="1"/>
  <c r="J166" i="1" s="1"/>
  <c r="B21" i="3"/>
  <c r="B20" i="3"/>
  <c r="B23" i="3"/>
  <c r="B22" i="3"/>
  <c r="B19" i="3"/>
  <c r="B18" i="3"/>
  <c r="B17" i="3"/>
  <c r="B16" i="3"/>
  <c r="B15" i="3"/>
  <c r="B14" i="3"/>
  <c r="B13" i="3"/>
  <c r="B12" i="3"/>
  <c r="B11" i="3"/>
  <c r="B10" i="3"/>
  <c r="B9" i="3"/>
  <c r="H229" i="1"/>
  <c r="I229" i="1"/>
  <c r="J229" i="1"/>
  <c r="H228" i="1"/>
  <c r="I228" i="1" s="1"/>
  <c r="J228" i="1" s="1"/>
  <c r="H226" i="1"/>
  <c r="I226" i="1"/>
  <c r="J226" i="1" s="1"/>
  <c r="H225" i="1"/>
  <c r="I225" i="1"/>
  <c r="J225" i="1"/>
  <c r="H9" i="1"/>
  <c r="G9" i="1"/>
  <c r="H12" i="1"/>
  <c r="I12" i="1"/>
  <c r="J12" i="1" s="1"/>
  <c r="H11" i="1"/>
  <c r="I11" i="1"/>
  <c r="J11" i="1"/>
  <c r="H10" i="1"/>
  <c r="H315" i="1"/>
  <c r="I315" i="1" s="1"/>
  <c r="J315" i="1" s="1"/>
  <c r="F319" i="1"/>
  <c r="F320" i="1"/>
  <c r="F312" i="1"/>
  <c r="F290" i="1"/>
  <c r="F334" i="1"/>
  <c r="F21" i="1"/>
  <c r="F22" i="1" s="1"/>
  <c r="F23" i="1" s="1"/>
  <c r="F24" i="1" s="1"/>
  <c r="H301" i="1"/>
  <c r="I301" i="1"/>
  <c r="J301" i="1"/>
  <c r="H314" i="1"/>
  <c r="I314" i="1"/>
  <c r="J314" i="1" s="1"/>
  <c r="H313" i="1"/>
  <c r="I313" i="1" s="1"/>
  <c r="J313" i="1" s="1"/>
  <c r="H312" i="1"/>
  <c r="I312" i="1"/>
  <c r="H272" i="1"/>
  <c r="I272" i="1"/>
  <c r="J272" i="1" s="1"/>
  <c r="H271" i="1"/>
  <c r="I271" i="1" s="1"/>
  <c r="J271" i="1" s="1"/>
  <c r="H269" i="1"/>
  <c r="I269" i="1"/>
  <c r="J269" i="1"/>
  <c r="H270" i="1"/>
  <c r="I270" i="1" s="1"/>
  <c r="J270" i="1" s="1"/>
  <c r="H268" i="1"/>
  <c r="I268" i="1" s="1"/>
  <c r="J268" i="1" s="1"/>
  <c r="H267" i="1"/>
  <c r="I267" i="1"/>
  <c r="J267" i="1"/>
  <c r="H266" i="1"/>
  <c r="I266" i="1"/>
  <c r="J266" i="1" s="1"/>
  <c r="H265" i="1"/>
  <c r="I265" i="1"/>
  <c r="J265" i="1"/>
  <c r="H264" i="1"/>
  <c r="I264" i="1"/>
  <c r="J264" i="1" s="1"/>
  <c r="H263" i="1"/>
  <c r="I263" i="1" s="1"/>
  <c r="J263" i="1" s="1"/>
  <c r="I275" i="1"/>
  <c r="J275" i="1"/>
  <c r="H260" i="1"/>
  <c r="I260" i="1"/>
  <c r="J260" i="1" s="1"/>
  <c r="H259" i="1"/>
  <c r="I259" i="1" s="1"/>
  <c r="J259" i="1" s="1"/>
  <c r="H258" i="1"/>
  <c r="I258" i="1"/>
  <c r="J258" i="1"/>
  <c r="H293" i="1"/>
  <c r="I293" i="1" s="1"/>
  <c r="J293" i="1" s="1"/>
  <c r="J295" i="1" s="1"/>
  <c r="H290" i="1"/>
  <c r="I290" i="1"/>
  <c r="H289" i="1"/>
  <c r="I289" i="1"/>
  <c r="J289" i="1"/>
  <c r="H286" i="1"/>
  <c r="I286" i="1"/>
  <c r="H285" i="1"/>
  <c r="I285" i="1" s="1"/>
  <c r="J285" i="1" s="1"/>
  <c r="H148" i="1"/>
  <c r="H250" i="1"/>
  <c r="I250" i="1"/>
  <c r="J250" i="1" s="1"/>
  <c r="H252" i="1"/>
  <c r="I252" i="1" s="1"/>
  <c r="J252" i="1" s="1"/>
  <c r="H251" i="1"/>
  <c r="I251" i="1"/>
  <c r="J251" i="1"/>
  <c r="H223" i="1"/>
  <c r="H233" i="1"/>
  <c r="I233" i="1"/>
  <c r="J233" i="1" s="1"/>
  <c r="H230" i="1"/>
  <c r="I230" i="1"/>
  <c r="J230" i="1"/>
  <c r="H227" i="1"/>
  <c r="I227" i="1"/>
  <c r="J227" i="1" s="1"/>
  <c r="H224" i="1"/>
  <c r="I224" i="1" s="1"/>
  <c r="J224" i="1" s="1"/>
  <c r="H247" i="1"/>
  <c r="I247" i="1"/>
  <c r="J247" i="1"/>
  <c r="H218" i="1"/>
  <c r="I218" i="1" s="1"/>
  <c r="J218" i="1" s="1"/>
  <c r="H217" i="1"/>
  <c r="I217" i="1" s="1"/>
  <c r="J217" i="1" s="1"/>
  <c r="H216" i="1"/>
  <c r="I216" i="1"/>
  <c r="J216" i="1"/>
  <c r="J219" i="1" s="1"/>
  <c r="H213" i="1"/>
  <c r="I213" i="1"/>
  <c r="J213" i="1" s="1"/>
  <c r="H212" i="1"/>
  <c r="I212" i="1"/>
  <c r="J212" i="1"/>
  <c r="H211" i="1"/>
  <c r="I211" i="1"/>
  <c r="J211" i="1" s="1"/>
  <c r="J214" i="1" s="1"/>
  <c r="H210" i="1"/>
  <c r="I210" i="1" s="1"/>
  <c r="J210" i="1" s="1"/>
  <c r="H207" i="1"/>
  <c r="I207" i="1"/>
  <c r="H204" i="1"/>
  <c r="I204" i="1"/>
  <c r="J204" i="1" s="1"/>
  <c r="H203" i="1"/>
  <c r="I203" i="1" s="1"/>
  <c r="J203" i="1" s="1"/>
  <c r="H200" i="1"/>
  <c r="I200" i="1"/>
  <c r="J200" i="1"/>
  <c r="H199" i="1"/>
  <c r="I199" i="1" s="1"/>
  <c r="J199" i="1" s="1"/>
  <c r="H198" i="1"/>
  <c r="I198" i="1" s="1"/>
  <c r="J198" i="1" s="1"/>
  <c r="H195" i="1"/>
  <c r="I195" i="1"/>
  <c r="H192" i="1"/>
  <c r="I192" i="1" s="1"/>
  <c r="J192" i="1" s="1"/>
  <c r="H189" i="1"/>
  <c r="I189" i="1" s="1"/>
  <c r="J189" i="1" s="1"/>
  <c r="H187" i="1"/>
  <c r="I187" i="1"/>
  <c r="J187" i="1"/>
  <c r="J190" i="1" s="1"/>
  <c r="H182" i="1"/>
  <c r="I182" i="1"/>
  <c r="J182" i="1" s="1"/>
  <c r="H180" i="1"/>
  <c r="I180" i="1"/>
  <c r="H152" i="1"/>
  <c r="I152" i="1"/>
  <c r="J152" i="1"/>
  <c r="F156" i="1"/>
  <c r="H157" i="1"/>
  <c r="I157" i="1" s="1"/>
  <c r="J157" i="1" s="1"/>
  <c r="H156" i="1"/>
  <c r="I156" i="1"/>
  <c r="J156" i="1"/>
  <c r="F117" i="1"/>
  <c r="H117" i="1"/>
  <c r="I117" i="1" s="1"/>
  <c r="J117" i="1" s="1"/>
  <c r="H116" i="1"/>
  <c r="I116" i="1" s="1"/>
  <c r="J116" i="1" s="1"/>
  <c r="J118" i="1" s="1"/>
  <c r="H115" i="1"/>
  <c r="H142" i="1"/>
  <c r="I142" i="1"/>
  <c r="J142" i="1"/>
  <c r="H130" i="1"/>
  <c r="I130" i="1"/>
  <c r="J130" i="1" s="1"/>
  <c r="H128" i="1"/>
  <c r="I128" i="1"/>
  <c r="J128" i="1" s="1"/>
  <c r="F113" i="1"/>
  <c r="F106" i="1"/>
  <c r="F105" i="1"/>
  <c r="H103" i="1"/>
  <c r="I103" i="1" s="1"/>
  <c r="J103" i="1" s="1"/>
  <c r="F95" i="1"/>
  <c r="F96" i="1" s="1"/>
  <c r="F84" i="1"/>
  <c r="H69" i="1"/>
  <c r="I69" i="1" s="1"/>
  <c r="J69" i="1" s="1"/>
  <c r="H68" i="1"/>
  <c r="I68" i="1" s="1"/>
  <c r="J68" i="1" s="1"/>
  <c r="H67" i="1"/>
  <c r="I67" i="1"/>
  <c r="J67" i="1"/>
  <c r="H64" i="1"/>
  <c r="I64" i="1"/>
  <c r="J64" i="1" s="1"/>
  <c r="H77" i="1"/>
  <c r="I77" i="1"/>
  <c r="J77" i="1" s="1"/>
  <c r="H75" i="1"/>
  <c r="I75" i="1"/>
  <c r="J75" i="1" s="1"/>
  <c r="H70" i="1"/>
  <c r="I70" i="1" s="1"/>
  <c r="J70" i="1" s="1"/>
  <c r="H24" i="1"/>
  <c r="I24" i="1" s="1"/>
  <c r="J24" i="1" s="1"/>
  <c r="H23" i="1"/>
  <c r="I23" i="1"/>
  <c r="H22" i="1"/>
  <c r="I22" i="1"/>
  <c r="H21" i="1"/>
  <c r="I21" i="1" s="1"/>
  <c r="J21" i="1" s="1"/>
  <c r="J25" i="1" s="1"/>
  <c r="H20" i="1"/>
  <c r="G20" i="1"/>
  <c r="W5" i="3"/>
  <c r="W4" i="3"/>
  <c r="W3" i="3"/>
  <c r="W2" i="3"/>
  <c r="B5" i="3"/>
  <c r="B4" i="3"/>
  <c r="B3" i="3"/>
  <c r="B2" i="3"/>
  <c r="A5" i="3"/>
  <c r="A4" i="3"/>
  <c r="A3" i="3"/>
  <c r="A2" i="3"/>
  <c r="H334" i="1"/>
  <c r="I334" i="1"/>
  <c r="J334" i="1" s="1"/>
  <c r="J335" i="1" s="1"/>
  <c r="H331" i="1"/>
  <c r="I331" i="1" s="1"/>
  <c r="J331" i="1"/>
  <c r="J332" i="1" s="1"/>
  <c r="I328" i="1"/>
  <c r="J328" i="1"/>
  <c r="H321" i="1"/>
  <c r="I321" i="1"/>
  <c r="J321" i="1"/>
  <c r="H320" i="1"/>
  <c r="I320" i="1"/>
  <c r="H319" i="1"/>
  <c r="I319" i="1" s="1"/>
  <c r="J319" i="1" s="1"/>
  <c r="H318" i="1"/>
  <c r="I318" i="1"/>
  <c r="J318" i="1"/>
  <c r="H311" i="1"/>
  <c r="I311" i="1"/>
  <c r="J311" i="1" s="1"/>
  <c r="H310" i="1"/>
  <c r="I310" i="1"/>
  <c r="J310" i="1" s="1"/>
  <c r="H309" i="1"/>
  <c r="I309" i="1"/>
  <c r="J309" i="1" s="1"/>
  <c r="H308" i="1"/>
  <c r="I308" i="1" s="1"/>
  <c r="J308" i="1" s="1"/>
  <c r="H307" i="1"/>
  <c r="I307" i="1" s="1"/>
  <c r="J307" i="1" s="1"/>
  <c r="H306" i="1"/>
  <c r="I306" i="1" s="1"/>
  <c r="J306" i="1" s="1"/>
  <c r="J316" i="1" s="1"/>
  <c r="H305" i="1"/>
  <c r="I305" i="1"/>
  <c r="J305" i="1"/>
  <c r="H302" i="1"/>
  <c r="I302" i="1"/>
  <c r="J302" i="1"/>
  <c r="H300" i="1"/>
  <c r="I300" i="1"/>
  <c r="J300" i="1" s="1"/>
  <c r="H282" i="1"/>
  <c r="I282" i="1"/>
  <c r="J282" i="1" s="1"/>
  <c r="H174" i="1"/>
  <c r="I174" i="1"/>
  <c r="J174" i="1" s="1"/>
  <c r="H173" i="1"/>
  <c r="I173" i="1" s="1"/>
  <c r="J173" i="1" s="1"/>
  <c r="H172" i="1"/>
  <c r="I172" i="1" s="1"/>
  <c r="J172" i="1" s="1"/>
  <c r="J175" i="1" s="1"/>
  <c r="H164" i="1"/>
  <c r="I164" i="1" s="1"/>
  <c r="J164" i="1" s="1"/>
  <c r="J170" i="1" s="1"/>
  <c r="H161" i="1"/>
  <c r="I161" i="1" s="1"/>
  <c r="J161" i="1" s="1"/>
  <c r="H160" i="1"/>
  <c r="I160" i="1" s="1"/>
  <c r="J160" i="1" s="1"/>
  <c r="H155" i="1"/>
  <c r="I155" i="1" s="1"/>
  <c r="J155" i="1" s="1"/>
  <c r="H154" i="1"/>
  <c r="I154" i="1"/>
  <c r="J154" i="1"/>
  <c r="H153" i="1"/>
  <c r="I153" i="1"/>
  <c r="J153" i="1"/>
  <c r="H151" i="1"/>
  <c r="I151" i="1"/>
  <c r="J151" i="1" s="1"/>
  <c r="H150" i="1"/>
  <c r="I150" i="1"/>
  <c r="J150" i="1" s="1"/>
  <c r="H141" i="1"/>
  <c r="I141" i="1"/>
  <c r="J141" i="1" s="1"/>
  <c r="J145" i="1" s="1"/>
  <c r="H138" i="1"/>
  <c r="I138" i="1" s="1"/>
  <c r="J138" i="1" s="1"/>
  <c r="J139" i="1" s="1"/>
  <c r="H135" i="1"/>
  <c r="I135" i="1"/>
  <c r="J135" i="1"/>
  <c r="J136" i="1" s="1"/>
  <c r="H132" i="1"/>
  <c r="I132" i="1" s="1"/>
  <c r="J132" i="1" s="1"/>
  <c r="H131" i="1"/>
  <c r="I131" i="1" s="1"/>
  <c r="J131" i="1" s="1"/>
  <c r="H129" i="1"/>
  <c r="I129" i="1" s="1"/>
  <c r="J129" i="1" s="1"/>
  <c r="J133" i="1" s="1"/>
  <c r="H127" i="1"/>
  <c r="I127" i="1" s="1"/>
  <c r="J127" i="1"/>
  <c r="H126" i="1"/>
  <c r="I126" i="1"/>
  <c r="J126" i="1" s="1"/>
  <c r="H123" i="1"/>
  <c r="I123" i="1" s="1"/>
  <c r="J123" i="1" s="1"/>
  <c r="H113" i="1"/>
  <c r="I113" i="1" s="1"/>
  <c r="J113" i="1" s="1"/>
  <c r="H112" i="1"/>
  <c r="I112" i="1"/>
  <c r="J112" i="1"/>
  <c r="H111" i="1"/>
  <c r="I111" i="1"/>
  <c r="J111" i="1" s="1"/>
  <c r="H110" i="1"/>
  <c r="I110" i="1"/>
  <c r="J110" i="1" s="1"/>
  <c r="H107" i="1"/>
  <c r="I107" i="1" s="1"/>
  <c r="J107" i="1" s="1"/>
  <c r="H106" i="1"/>
  <c r="I106" i="1" s="1"/>
  <c r="J106" i="1" s="1"/>
  <c r="H105" i="1"/>
  <c r="I105" i="1" s="1"/>
  <c r="J105" i="1" s="1"/>
  <c r="H104" i="1"/>
  <c r="I104" i="1" s="1"/>
  <c r="J104" i="1" s="1"/>
  <c r="H102" i="1"/>
  <c r="I102" i="1" s="1"/>
  <c r="J102" i="1" s="1"/>
  <c r="H96" i="1"/>
  <c r="I96" i="1"/>
  <c r="H95" i="1"/>
  <c r="I95" i="1" s="1"/>
  <c r="J95" i="1" s="1"/>
  <c r="H94" i="1"/>
  <c r="I94" i="1" s="1"/>
  <c r="J94" i="1" s="1"/>
  <c r="H91" i="1"/>
  <c r="I91" i="1" s="1"/>
  <c r="J91" i="1" s="1"/>
  <c r="J92" i="1" s="1"/>
  <c r="H90" i="1"/>
  <c r="I90" i="1" s="1"/>
  <c r="J90" i="1"/>
  <c r="H87" i="1"/>
  <c r="I87" i="1" s="1"/>
  <c r="J87" i="1" s="1"/>
  <c r="J88" i="1" s="1"/>
  <c r="H84" i="1"/>
  <c r="I84" i="1" s="1"/>
  <c r="J84" i="1" s="1"/>
  <c r="H83" i="1"/>
  <c r="I83" i="1" s="1"/>
  <c r="J83" i="1" s="1"/>
  <c r="H58" i="1"/>
  <c r="I58" i="1"/>
  <c r="J58" i="1" s="1"/>
  <c r="H57" i="1"/>
  <c r="I57" i="1" s="1"/>
  <c r="J57" i="1"/>
  <c r="H52" i="1"/>
  <c r="I52" i="1" s="1"/>
  <c r="J52" i="1" s="1"/>
  <c r="H51" i="1"/>
  <c r="I51" i="1" s="1"/>
  <c r="J51" i="1" s="1"/>
  <c r="H50" i="1"/>
  <c r="I50" i="1"/>
  <c r="J50" i="1" s="1"/>
  <c r="H44" i="1"/>
  <c r="I44" i="1"/>
  <c r="J44" i="1" s="1"/>
  <c r="H43" i="1"/>
  <c r="I43" i="1" s="1"/>
  <c r="J43" i="1" s="1"/>
  <c r="H42" i="1"/>
  <c r="I42" i="1" s="1"/>
  <c r="J42" i="1" s="1"/>
  <c r="H41" i="1"/>
  <c r="I41" i="1" s="1"/>
  <c r="J41" i="1" s="1"/>
  <c r="H40" i="1"/>
  <c r="I40" i="1" s="1"/>
  <c r="J40" i="1" s="1"/>
  <c r="H39" i="1"/>
  <c r="I39" i="1" s="1"/>
  <c r="J39" i="1" s="1"/>
  <c r="H38" i="1"/>
  <c r="I38" i="1" s="1"/>
  <c r="J38" i="1" s="1"/>
  <c r="H37" i="1"/>
  <c r="I37" i="1"/>
  <c r="J37" i="1" s="1"/>
  <c r="H36" i="1"/>
  <c r="I36" i="1"/>
  <c r="J36" i="1" s="1"/>
  <c r="H32" i="1"/>
  <c r="I32" i="1" s="1"/>
  <c r="J32" i="1" s="1"/>
  <c r="H31" i="1"/>
  <c r="I31" i="1" s="1"/>
  <c r="J31" i="1" s="1"/>
  <c r="H30" i="1"/>
  <c r="I30" i="1" s="1"/>
  <c r="J30" i="1" s="1"/>
  <c r="H18" i="1"/>
  <c r="I18" i="1" s="1"/>
  <c r="J18" i="1" s="1"/>
  <c r="H17" i="1"/>
  <c r="I17" i="1" s="1"/>
  <c r="J17" i="1" s="1"/>
  <c r="H16" i="1"/>
  <c r="I16" i="1"/>
  <c r="J16" i="1" s="1"/>
  <c r="H15" i="1"/>
  <c r="I15" i="1"/>
  <c r="J15" i="1" s="1"/>
  <c r="K2" i="1"/>
  <c r="H222" i="1"/>
  <c r="Z23" i="3"/>
  <c r="Z22" i="3"/>
  <c r="Z21" i="3"/>
  <c r="Z20" i="3"/>
  <c r="Z19" i="3"/>
  <c r="Z18" i="3"/>
  <c r="Z17" i="3"/>
  <c r="Z16" i="3"/>
  <c r="Z15" i="3"/>
  <c r="Z14" i="3"/>
  <c r="Z13" i="3"/>
  <c r="Z12" i="3"/>
  <c r="Z11" i="3"/>
  <c r="Z10" i="3"/>
  <c r="Z9" i="3"/>
  <c r="H330" i="1"/>
  <c r="H89" i="1"/>
  <c r="H86" i="1"/>
  <c r="H82" i="1"/>
  <c r="H66" i="1"/>
  <c r="H317" i="1"/>
  <c r="H304" i="1"/>
  <c r="H299" i="1"/>
  <c r="H63" i="1"/>
  <c r="H8" i="1"/>
  <c r="G8" i="1"/>
  <c r="H14" i="1"/>
  <c r="G14" i="1"/>
  <c r="H27" i="1"/>
  <c r="H333" i="1"/>
  <c r="H326" i="1"/>
  <c r="H325" i="1"/>
  <c r="H298" i="1"/>
  <c r="H281" i="1"/>
  <c r="H280" i="1"/>
  <c r="H179" i="1"/>
  <c r="H178" i="1"/>
  <c r="H171" i="1"/>
  <c r="H163" i="1"/>
  <c r="H159" i="1"/>
  <c r="H149" i="1"/>
  <c r="H122" i="1"/>
  <c r="H121" i="1"/>
  <c r="H140" i="1"/>
  <c r="H137" i="1"/>
  <c r="H134" i="1"/>
  <c r="H125" i="1"/>
  <c r="H109" i="1"/>
  <c r="H101" i="1"/>
  <c r="H100" i="1"/>
  <c r="H93" i="1"/>
  <c r="H81" i="1"/>
  <c r="H62" i="1"/>
  <c r="H56" i="1"/>
  <c r="H49" i="1"/>
  <c r="H48" i="1"/>
  <c r="H35" i="1"/>
  <c r="H29" i="1"/>
  <c r="H28" i="1"/>
  <c r="J193" i="1"/>
  <c r="J96" i="1"/>
  <c r="J277" i="1"/>
  <c r="J261" i="1"/>
  <c r="J207" i="1"/>
  <c r="J195" i="1"/>
  <c r="J196" i="1" s="1"/>
  <c r="J320" i="1"/>
  <c r="J180" i="1"/>
  <c r="J185" i="1"/>
  <c r="J312" i="1"/>
  <c r="J286" i="1"/>
  <c r="J22" i="1"/>
  <c r="J206" i="1"/>
  <c r="J23" i="1"/>
  <c r="J290" i="1"/>
  <c r="J291" i="1" s="1"/>
  <c r="J296" i="1" s="1"/>
  <c r="J287" i="1"/>
  <c r="J65" i="1"/>
  <c r="J13" i="1"/>
  <c r="J283" i="1"/>
  <c r="J303" i="1"/>
  <c r="J329" i="1"/>
  <c r="J336" i="1" s="1"/>
  <c r="J253" i="1"/>
  <c r="J231" i="1" l="1"/>
  <c r="J254" i="1" s="1"/>
  <c r="J108" i="1"/>
  <c r="J119" i="1" s="1"/>
  <c r="C23" i="3"/>
  <c r="J85" i="1"/>
  <c r="C21" i="3"/>
  <c r="J34" i="1"/>
  <c r="J46" i="1" s="1"/>
  <c r="J19" i="1"/>
  <c r="J45" i="1"/>
  <c r="J59" i="1"/>
  <c r="J124" i="1"/>
  <c r="J146" i="1" s="1"/>
  <c r="J97" i="1"/>
  <c r="J98" i="1" s="1"/>
  <c r="J176" i="1"/>
  <c r="J273" i="1"/>
  <c r="J278" i="1" s="1"/>
  <c r="J55" i="1"/>
  <c r="J60" i="1" s="1"/>
  <c r="J208" i="1"/>
  <c r="J71" i="1"/>
  <c r="J72" i="1" s="1"/>
  <c r="J162" i="1"/>
  <c r="J79" i="1"/>
  <c r="J201" i="1"/>
  <c r="J220" i="1" s="1"/>
  <c r="J114" i="1"/>
  <c r="J26" i="1"/>
  <c r="J158" i="1"/>
  <c r="J322" i="1"/>
  <c r="J323" i="1" s="1"/>
  <c r="C10" i="3" l="1"/>
  <c r="C22" i="3"/>
  <c r="J338" i="1"/>
  <c r="K60" i="1" s="1"/>
  <c r="C20" i="3"/>
  <c r="K220" i="1"/>
  <c r="C18" i="3"/>
  <c r="C14" i="3"/>
  <c r="C12" i="3"/>
  <c r="C11" i="3"/>
  <c r="C16" i="3"/>
  <c r="C15" i="3"/>
  <c r="C19" i="3"/>
  <c r="E23" i="3"/>
  <c r="K23" i="3"/>
  <c r="O23" i="3"/>
  <c r="M23" i="3"/>
  <c r="S23" i="3"/>
  <c r="I23" i="3"/>
  <c r="Q23" i="3"/>
  <c r="U23" i="3"/>
  <c r="G23" i="3"/>
  <c r="W23" i="3"/>
  <c r="C17" i="3"/>
  <c r="C9" i="3"/>
  <c r="G21" i="3"/>
  <c r="K21" i="3"/>
  <c r="S21" i="3"/>
  <c r="O21" i="3"/>
  <c r="E21" i="3"/>
  <c r="Q21" i="3"/>
  <c r="M21" i="3"/>
  <c r="I21" i="3"/>
  <c r="U21" i="3"/>
  <c r="W21" i="3"/>
  <c r="K79" i="1"/>
  <c r="C13" i="3"/>
  <c r="W20" i="3" l="1"/>
  <c r="M20" i="3"/>
  <c r="I20" i="3"/>
  <c r="O20" i="3"/>
  <c r="G20" i="3"/>
  <c r="S20" i="3"/>
  <c r="E20" i="3"/>
  <c r="Q20" i="3"/>
  <c r="U20" i="3"/>
  <c r="K20" i="3"/>
  <c r="J340" i="1"/>
  <c r="K338" i="1"/>
  <c r="L340" i="1"/>
  <c r="K296" i="1"/>
  <c r="K336" i="1"/>
  <c r="Q22" i="3"/>
  <c r="K22" i="3"/>
  <c r="S22" i="3"/>
  <c r="O22" i="3"/>
  <c r="M22" i="3"/>
  <c r="G22" i="3"/>
  <c r="E22" i="3"/>
  <c r="W22" i="3"/>
  <c r="I22" i="3"/>
  <c r="U22" i="3"/>
  <c r="U16" i="3"/>
  <c r="O16" i="3"/>
  <c r="E16" i="3"/>
  <c r="K16" i="3"/>
  <c r="I16" i="3"/>
  <c r="Q16" i="3"/>
  <c r="G16" i="3"/>
  <c r="W16" i="3"/>
  <c r="S16" i="3"/>
  <c r="M16" i="3"/>
  <c r="W12" i="3"/>
  <c r="Q12" i="3"/>
  <c r="K12" i="3"/>
  <c r="S12" i="3"/>
  <c r="O12" i="3"/>
  <c r="I12" i="3"/>
  <c r="M12" i="3"/>
  <c r="U12" i="3"/>
  <c r="E12" i="3"/>
  <c r="G12" i="3"/>
  <c r="I14" i="3"/>
  <c r="Q14" i="3"/>
  <c r="E14" i="3"/>
  <c r="K14" i="3"/>
  <c r="O14" i="3"/>
  <c r="S14" i="3"/>
  <c r="W14" i="3"/>
  <c r="U14" i="3"/>
  <c r="M14" i="3"/>
  <c r="G14" i="3"/>
  <c r="K323" i="1"/>
  <c r="W11" i="3"/>
  <c r="M11" i="3"/>
  <c r="I11" i="3"/>
  <c r="G11" i="3"/>
  <c r="E11" i="3"/>
  <c r="U11" i="3"/>
  <c r="S11" i="3"/>
  <c r="Q11" i="3"/>
  <c r="K11" i="3"/>
  <c r="O11" i="3"/>
  <c r="K72" i="1"/>
  <c r="K119" i="1"/>
  <c r="U17" i="3"/>
  <c r="Q17" i="3"/>
  <c r="G17" i="3"/>
  <c r="O17" i="3"/>
  <c r="W17" i="3"/>
  <c r="K17" i="3"/>
  <c r="M17" i="3"/>
  <c r="S17" i="3"/>
  <c r="I17" i="3"/>
  <c r="E17" i="3"/>
  <c r="K15" i="3"/>
  <c r="S15" i="3"/>
  <c r="M15" i="3"/>
  <c r="E15" i="3"/>
  <c r="O15" i="3"/>
  <c r="Q15" i="3"/>
  <c r="I15" i="3"/>
  <c r="G15" i="3"/>
  <c r="U15" i="3"/>
  <c r="W15" i="3"/>
  <c r="K98" i="1"/>
  <c r="M10" i="3"/>
  <c r="O10" i="3"/>
  <c r="I10" i="3"/>
  <c r="Q10" i="3"/>
  <c r="K10" i="3"/>
  <c r="G10" i="3"/>
  <c r="U10" i="3"/>
  <c r="S10" i="3"/>
  <c r="W10" i="3"/>
  <c r="E10" i="3"/>
  <c r="K278" i="1"/>
  <c r="M19" i="3"/>
  <c r="W19" i="3"/>
  <c r="O19" i="3"/>
  <c r="S19" i="3"/>
  <c r="G19" i="3"/>
  <c r="I19" i="3"/>
  <c r="K19" i="3"/>
  <c r="Q19" i="3"/>
  <c r="E19" i="3"/>
  <c r="U19" i="3"/>
  <c r="K26" i="1"/>
  <c r="K254" i="1"/>
  <c r="M9" i="3"/>
  <c r="U9" i="3"/>
  <c r="O9" i="3"/>
  <c r="K9" i="3"/>
  <c r="W9" i="3"/>
  <c r="I9" i="3"/>
  <c r="I25" i="3" s="1"/>
  <c r="Q9" i="3"/>
  <c r="S9" i="3"/>
  <c r="E9" i="3"/>
  <c r="G9" i="3"/>
  <c r="C25" i="3"/>
  <c r="D20" i="3" s="1"/>
  <c r="S13" i="3"/>
  <c r="E13" i="3"/>
  <c r="W13" i="3"/>
  <c r="M13" i="3"/>
  <c r="U13" i="3"/>
  <c r="Q13" i="3"/>
  <c r="O13" i="3"/>
  <c r="I13" i="3"/>
  <c r="G13" i="3"/>
  <c r="K13" i="3"/>
  <c r="K176" i="1"/>
  <c r="K146" i="1"/>
  <c r="U18" i="3"/>
  <c r="M18" i="3"/>
  <c r="S18" i="3"/>
  <c r="K18" i="3"/>
  <c r="W18" i="3"/>
  <c r="Q18" i="3"/>
  <c r="G18" i="3"/>
  <c r="O18" i="3"/>
  <c r="I18" i="3"/>
  <c r="E18" i="3"/>
  <c r="K46" i="1"/>
  <c r="J25" i="3" l="1"/>
  <c r="J27" i="3" s="1"/>
  <c r="I27" i="3"/>
  <c r="W25" i="3"/>
  <c r="D22" i="3"/>
  <c r="K25" i="3"/>
  <c r="G25" i="3"/>
  <c r="O25" i="3"/>
  <c r="D17" i="3"/>
  <c r="D12" i="3"/>
  <c r="U25" i="3"/>
  <c r="D14" i="3"/>
  <c r="D16" i="3"/>
  <c r="D18" i="3"/>
  <c r="M25" i="3"/>
  <c r="D19" i="3"/>
  <c r="D21" i="3"/>
  <c r="D23" i="3"/>
  <c r="D13" i="3"/>
  <c r="D9" i="3"/>
  <c r="E25" i="3"/>
  <c r="S25" i="3"/>
  <c r="Q25" i="3"/>
  <c r="D10" i="3"/>
  <c r="D15" i="3"/>
  <c r="D11" i="3"/>
  <c r="R25" i="3" l="1"/>
  <c r="R27" i="3" s="1"/>
  <c r="Q27" i="3"/>
  <c r="G27" i="3"/>
  <c r="H25" i="3"/>
  <c r="H27" i="3" s="1"/>
  <c r="M27" i="3"/>
  <c r="N25" i="3"/>
  <c r="N27" i="3" s="1"/>
  <c r="F25" i="3"/>
  <c r="F27" i="3" s="1"/>
  <c r="F28" i="3" s="1"/>
  <c r="H28" i="3" s="1"/>
  <c r="J28" i="3" s="1"/>
  <c r="L28" i="3" s="1"/>
  <c r="N28" i="3" s="1"/>
  <c r="P28" i="3" s="1"/>
  <c r="R28" i="3" s="1"/>
  <c r="T28" i="3" s="1"/>
  <c r="V28" i="3" s="1"/>
  <c r="X28" i="3" s="1"/>
  <c r="E27" i="3"/>
  <c r="E28" i="3" s="1"/>
  <c r="G28" i="3" s="1"/>
  <c r="I28" i="3" s="1"/>
  <c r="K28" i="3" s="1"/>
  <c r="M28" i="3" s="1"/>
  <c r="O28" i="3" s="1"/>
  <c r="Q28" i="3" s="1"/>
  <c r="S28" i="3" s="1"/>
  <c r="U28" i="3" s="1"/>
  <c r="W28" i="3" s="1"/>
  <c r="X25" i="3"/>
  <c r="X27" i="3" s="1"/>
  <c r="W27" i="3"/>
  <c r="U27" i="3"/>
  <c r="V25" i="3"/>
  <c r="V27" i="3" s="1"/>
  <c r="P25" i="3"/>
  <c r="P27" i="3" s="1"/>
  <c r="O27" i="3"/>
  <c r="S27" i="3"/>
  <c r="T25" i="3"/>
  <c r="T27" i="3" s="1"/>
  <c r="K27" i="3"/>
  <c r="L25" i="3"/>
  <c r="L27" i="3" s="1"/>
  <c r="D25" i="3"/>
</calcChain>
</file>

<file path=xl/sharedStrings.xml><?xml version="1.0" encoding="utf-8"?>
<sst xmlns="http://schemas.openxmlformats.org/spreadsheetml/2006/main" count="1206" uniqueCount="709">
  <si>
    <t>1.0</t>
  </si>
  <si>
    <t>1.1</t>
  </si>
  <si>
    <t>1.2</t>
  </si>
  <si>
    <t>2.0</t>
  </si>
  <si>
    <t>2.1</t>
  </si>
  <si>
    <t>2.2</t>
  </si>
  <si>
    <t>3.0</t>
  </si>
  <si>
    <t>4.0</t>
  </si>
  <si>
    <t>4.1</t>
  </si>
  <si>
    <t>4.2</t>
  </si>
  <si>
    <t>5.0</t>
  </si>
  <si>
    <t>6.0</t>
  </si>
  <si>
    <t>7.0</t>
  </si>
  <si>
    <t>7.1</t>
  </si>
  <si>
    <t>7.2</t>
  </si>
  <si>
    <t>8.0</t>
  </si>
  <si>
    <t>8.1</t>
  </si>
  <si>
    <t>8.2</t>
  </si>
  <si>
    <t>8.3</t>
  </si>
  <si>
    <t>8.4</t>
  </si>
  <si>
    <t>8.5</t>
  </si>
  <si>
    <t>10.0</t>
  </si>
  <si>
    <t>11.0</t>
  </si>
  <si>
    <t>12.0</t>
  </si>
  <si>
    <t>13.0</t>
  </si>
  <si>
    <t>14.0</t>
  </si>
  <si>
    <t>14.1</t>
  </si>
  <si>
    <t>15.0</t>
  </si>
  <si>
    <t>Serviços Preliminares</t>
  </si>
  <si>
    <t>Serviços Iniciais</t>
  </si>
  <si>
    <t>Movimento de Terra</t>
  </si>
  <si>
    <t>Fundações</t>
  </si>
  <si>
    <t>Blocos e Vigas Baldrames</t>
  </si>
  <si>
    <t>Superestrutura</t>
  </si>
  <si>
    <t>Impermeabilizações</t>
  </si>
  <si>
    <t>Revestimento</t>
  </si>
  <si>
    <t>Revestimento Interno</t>
  </si>
  <si>
    <t>Revestimento Externo</t>
  </si>
  <si>
    <t>Pisos</t>
  </si>
  <si>
    <t>Pisos Internos</t>
  </si>
  <si>
    <t>Juntas</t>
  </si>
  <si>
    <t>Piso Externo</t>
  </si>
  <si>
    <t>Forro</t>
  </si>
  <si>
    <t>Esquadrias de Madeira</t>
  </si>
  <si>
    <t>Esquadrias de Alumínio</t>
  </si>
  <si>
    <t>Elementos Diversos</t>
  </si>
  <si>
    <t>Vidro</t>
  </si>
  <si>
    <t>Instalações Hidráulicas</t>
  </si>
  <si>
    <t>Louças</t>
  </si>
  <si>
    <t>Pintura</t>
  </si>
  <si>
    <t>Parede Interna</t>
  </si>
  <si>
    <t>Parede Externa</t>
  </si>
  <si>
    <t>Esquadrias</t>
  </si>
  <si>
    <t>Instalações Elétricas</t>
  </si>
  <si>
    <t>Serviços Complementares</t>
  </si>
  <si>
    <t>un</t>
  </si>
  <si>
    <t>m²</t>
  </si>
  <si>
    <t>m³</t>
  </si>
  <si>
    <t>kg</t>
  </si>
  <si>
    <t>m</t>
  </si>
  <si>
    <t>BDI</t>
  </si>
  <si>
    <t>BDI:</t>
  </si>
  <si>
    <t>REFERÊNCIA</t>
  </si>
  <si>
    <t>SERVIÇO</t>
  </si>
  <si>
    <t>U N</t>
  </si>
  <si>
    <t>74048/007</t>
  </si>
  <si>
    <t>74254/002</t>
  </si>
  <si>
    <t>Total do Item 2.0</t>
  </si>
  <si>
    <t>Total do Item 3.0</t>
  </si>
  <si>
    <t>Total do Item 4.0</t>
  </si>
  <si>
    <t>Total do Item 5.0</t>
  </si>
  <si>
    <t>Total do Item 6.0</t>
  </si>
  <si>
    <t>Total do Item 7.0</t>
  </si>
  <si>
    <t>Total do Item 9.0</t>
  </si>
  <si>
    <t>Total do Item 12.0</t>
  </si>
  <si>
    <t>Total do Item 13.0</t>
  </si>
  <si>
    <t>Total do Item 14.0</t>
  </si>
  <si>
    <t>Total do Item 15.0</t>
  </si>
  <si>
    <t>TOTAL GERAL DA OBRA</t>
  </si>
  <si>
    <t>ITEM</t>
  </si>
  <si>
    <t>3.1</t>
  </si>
  <si>
    <t>6.2</t>
  </si>
  <si>
    <t>Paisagismo</t>
  </si>
  <si>
    <t>Limpeza final da obra</t>
  </si>
  <si>
    <t>3.2</t>
  </si>
  <si>
    <t>u n</t>
  </si>
  <si>
    <t>VALORES</t>
  </si>
  <si>
    <t>MÊS 1</t>
  </si>
  <si>
    <t>MÊS 2</t>
  </si>
  <si>
    <t>MÊS 3</t>
  </si>
  <si>
    <t>MÊS 4</t>
  </si>
  <si>
    <t>MÊS 5</t>
  </si>
  <si>
    <t>MÊS 6</t>
  </si>
  <si>
    <t>R$</t>
  </si>
  <si>
    <t>%</t>
  </si>
  <si>
    <t>SUB-TOTAIS</t>
  </si>
  <si>
    <t>MEDIÇÕES MENSAIS</t>
  </si>
  <si>
    <t>PREVISTO / ACUMULADO</t>
  </si>
  <si>
    <t>Cisterna</t>
  </si>
  <si>
    <t>VALOR POR M2</t>
  </si>
  <si>
    <t>Áreas molhadas</t>
  </si>
  <si>
    <t>TOTAL GERAL</t>
  </si>
  <si>
    <t>TOTAL UNIT</t>
  </si>
  <si>
    <t>VALORES UNITÁRIOS - R$</t>
  </si>
  <si>
    <t>VALORES TOTAIS - R$</t>
  </si>
  <si>
    <t>QUANT.</t>
  </si>
  <si>
    <t>Sub total</t>
  </si>
  <si>
    <t>Alvenaria e Divisórias</t>
  </si>
  <si>
    <t xml:space="preserve">m </t>
  </si>
  <si>
    <t xml:space="preserve">Piso em concreto armado </t>
  </si>
  <si>
    <t>Estacas Escavadas</t>
  </si>
  <si>
    <t>Vigas Baldrames</t>
  </si>
  <si>
    <t>Alvenarias e Revestimentos</t>
  </si>
  <si>
    <t>Coberturas</t>
  </si>
  <si>
    <t>6.4</t>
  </si>
  <si>
    <t>6.3</t>
  </si>
  <si>
    <t>Baldrames e Embasamentos</t>
  </si>
  <si>
    <t>Remoção do canteiro de obras</t>
  </si>
  <si>
    <t>MÊS 7</t>
  </si>
  <si>
    <t>MÊS 8</t>
  </si>
  <si>
    <t>MÊS 9</t>
  </si>
  <si>
    <t>MÊS 10</t>
  </si>
  <si>
    <t>OBSERVAÇÕES IMPORTANTES:</t>
  </si>
  <si>
    <t>1.1.1</t>
  </si>
  <si>
    <t>1.1.2</t>
  </si>
  <si>
    <t>1.2.1</t>
  </si>
  <si>
    <t>2.1.1</t>
  </si>
  <si>
    <t>2.2.1</t>
  </si>
  <si>
    <t>2.2.2</t>
  </si>
  <si>
    <t>2.2.3</t>
  </si>
  <si>
    <t>2.2.4</t>
  </si>
  <si>
    <t>2.2.5</t>
  </si>
  <si>
    <t>2.2.6</t>
  </si>
  <si>
    <t>2.2.7</t>
  </si>
  <si>
    <t>2.2.8</t>
  </si>
  <si>
    <t>2.2.9</t>
  </si>
  <si>
    <t>3.1.1</t>
  </si>
  <si>
    <t>3.1.2</t>
  </si>
  <si>
    <t>4.1.1</t>
  </si>
  <si>
    <t>4.2.2</t>
  </si>
  <si>
    <t>4.2.3</t>
  </si>
  <si>
    <t>5.1</t>
  </si>
  <si>
    <t>5.2</t>
  </si>
  <si>
    <t>6.2.1</t>
  </si>
  <si>
    <t>6.3.1</t>
  </si>
  <si>
    <t>6.4.1</t>
  </si>
  <si>
    <t>6.4.2</t>
  </si>
  <si>
    <t>7.1.1</t>
  </si>
  <si>
    <t>7.1.2</t>
  </si>
  <si>
    <t>7.1.3</t>
  </si>
  <si>
    <t>7.1.4</t>
  </si>
  <si>
    <t>7.1.5</t>
  </si>
  <si>
    <t>7.2.1</t>
  </si>
  <si>
    <t>7.2.2</t>
  </si>
  <si>
    <t>8.1.1</t>
  </si>
  <si>
    <t>8.2.1</t>
  </si>
  <si>
    <t>8.2.2</t>
  </si>
  <si>
    <t>8.2.3</t>
  </si>
  <si>
    <t>8.2.5</t>
  </si>
  <si>
    <t>8.3.1</t>
  </si>
  <si>
    <t>8.4.1</t>
  </si>
  <si>
    <t>8.5.1</t>
  </si>
  <si>
    <t>10.1</t>
  </si>
  <si>
    <t>10.2</t>
  </si>
  <si>
    <t>11.1</t>
  </si>
  <si>
    <t>11.2</t>
  </si>
  <si>
    <t>12.2</t>
  </si>
  <si>
    <t>13.1</t>
  </si>
  <si>
    <t>14.1.1</t>
  </si>
  <si>
    <t>14.1.2</t>
  </si>
  <si>
    <t>14.1.3</t>
  </si>
  <si>
    <t>15.1</t>
  </si>
  <si>
    <t>15.2</t>
  </si>
  <si>
    <t>15.3</t>
  </si>
  <si>
    <t xml:space="preserve">Soleiras </t>
  </si>
  <si>
    <t>Cliente</t>
  </si>
  <si>
    <t>: MINISTÉRIO DA SAÚDE.</t>
  </si>
  <si>
    <t>Título</t>
  </si>
  <si>
    <t>Revisão :</t>
  </si>
  <si>
    <t>Tipo</t>
  </si>
  <si>
    <t>Base do Orçamento</t>
  </si>
  <si>
    <t>Área :</t>
  </si>
  <si>
    <t>FONTE</t>
  </si>
  <si>
    <t>SINAPI</t>
  </si>
  <si>
    <t>FDE</t>
  </si>
  <si>
    <t>PLANILHA DE ORÇAMENTO SINTÉTICO</t>
  </si>
  <si>
    <t>Leis Sociais:</t>
  </si>
  <si>
    <t>CRONOGRAMA - FÍSICO FINANCEIRO PRELIMINAR</t>
  </si>
  <si>
    <t>02.50.001</t>
  </si>
  <si>
    <t>74138/003</t>
  </si>
  <si>
    <t>73964/001</t>
  </si>
  <si>
    <t>Pilares e Vigas</t>
  </si>
  <si>
    <t>Laje pré-moldada</t>
  </si>
  <si>
    <t>79517/001</t>
  </si>
  <si>
    <t>Louças e Metais</t>
  </si>
  <si>
    <t>Metais</t>
  </si>
  <si>
    <t>2.1.3</t>
  </si>
  <si>
    <t>3.1.3</t>
  </si>
  <si>
    <t>3.2.1</t>
  </si>
  <si>
    <t>3.2.2</t>
  </si>
  <si>
    <t>7.2.3</t>
  </si>
  <si>
    <t>7.2.4</t>
  </si>
  <si>
    <t>8.2.4</t>
  </si>
  <si>
    <t>9.</t>
  </si>
  <si>
    <t>9.1</t>
  </si>
  <si>
    <t>9.2</t>
  </si>
  <si>
    <t>9.3</t>
  </si>
  <si>
    <t>11.3</t>
  </si>
  <si>
    <t>12.1</t>
  </si>
  <si>
    <t>12.3</t>
  </si>
  <si>
    <t>13.1.1</t>
  </si>
  <si>
    <t>13.2</t>
  </si>
  <si>
    <t>13.2.1</t>
  </si>
  <si>
    <t>13.2.2</t>
  </si>
  <si>
    <t>13.3</t>
  </si>
  <si>
    <t>13.4.1</t>
  </si>
  <si>
    <t>13.3.1</t>
  </si>
  <si>
    <t>13.4</t>
  </si>
  <si>
    <t>13.4.2</t>
  </si>
  <si>
    <t>09.08.029</t>
  </si>
  <si>
    <t>09.08.030</t>
  </si>
  <si>
    <t>09.08.046</t>
  </si>
  <si>
    <t>Entrada e Quadros</t>
  </si>
  <si>
    <t>Lajes Aparentes</t>
  </si>
  <si>
    <t>AS QUANTIDADES ORÇADAS PARA INSTALAÇÕES HIDRAULICAS, ELÉTRICAS, TELEFONIA, BOMBEIROS ESTÃO ESTIMADAS E DEVERÃO SER RE-ORÇADOS APÓS O DESENVOLVIMENTO DOS PROJETOS ESPECÍFICOS.</t>
  </si>
  <si>
    <t>AS QUANTIDADES PARA FUNDAÇÕES E ESTRUTURAS ESTÃO ESTIMADOS E DEVERÃO SER RE-ORÇADOS APÓS O DESENVOLVIMENTO DOS PROJETOS ESPECÍFICOS.</t>
  </si>
  <si>
    <t>Muros de Arrimos/Jardim</t>
  </si>
  <si>
    <t>8.5.3</t>
  </si>
  <si>
    <t>1.2.2</t>
  </si>
  <si>
    <t>: CENTRO DE ATENÇÃO PSICOSSOCIAL.</t>
  </si>
  <si>
    <t>MAT+MDO</t>
  </si>
  <si>
    <t>74010/001</t>
  </si>
  <si>
    <t>Projetos Complementares</t>
  </si>
  <si>
    <t>Cotação</t>
  </si>
  <si>
    <t>Projeto Executivo de Estruturas de Concreto e Fundações</t>
  </si>
  <si>
    <t>1.2.3</t>
  </si>
  <si>
    <t>1.2.4</t>
  </si>
  <si>
    <t>1.3</t>
  </si>
  <si>
    <t>1.3.1</t>
  </si>
  <si>
    <t>1.3.2</t>
  </si>
  <si>
    <t>Projeto Executivo de Instalações Elétricas, Telefonia e Lógica</t>
  </si>
  <si>
    <t>Projeto Executivo de Instalações Hidraulicas e Bombeiros</t>
  </si>
  <si>
    <t>Projeto Legais para aprovações nos orgãos públicos municipais</t>
  </si>
  <si>
    <t>02.02.100</t>
  </si>
  <si>
    <t>Laje pré-moldada 11 P/1kn/m2 vão de 4,40m, incl. Vigotas, tijolos, armadura negativa e capeamento de 3cm - inclusive escoramento</t>
  </si>
  <si>
    <t>Tela armadura (malha de aço) - considerando Q138 (aço CA-60, 4,2mm c/10cm)</t>
  </si>
  <si>
    <t>04.01.072</t>
  </si>
  <si>
    <t>Estrutura Metálica</t>
  </si>
  <si>
    <t>7.3</t>
  </si>
  <si>
    <t>7.3.1</t>
  </si>
  <si>
    <t>05.01.069</t>
  </si>
  <si>
    <t>11.1.1</t>
  </si>
  <si>
    <t>CPOS</t>
  </si>
  <si>
    <t>11.1.2</t>
  </si>
  <si>
    <t>11.2.1</t>
  </si>
  <si>
    <t>11.2.2</t>
  </si>
  <si>
    <t>Caixas</t>
  </si>
  <si>
    <t>11.3.1</t>
  </si>
  <si>
    <t>11.3.2</t>
  </si>
  <si>
    <t>11.3.3</t>
  </si>
  <si>
    <t>Reservatório em polietileno de alta densidade (cisterna) com antioxidante e proteção contra raios ultravioleta (UV) - capacidade de 5.000 litros</t>
  </si>
  <si>
    <t>09.08.055</t>
  </si>
  <si>
    <t>08.08.070</t>
  </si>
  <si>
    <t>Saboneteira tipo dispenser, para refil de 800 ml</t>
  </si>
  <si>
    <t>08.04.048</t>
  </si>
  <si>
    <t>Dispenser toalheiro metálico esmaltado para bobina de 25cm x 50m, sem alavanca</t>
  </si>
  <si>
    <t>m2</t>
  </si>
  <si>
    <t>Acessórios</t>
  </si>
  <si>
    <t>09.02.061</t>
  </si>
  <si>
    <t>Bloco autônomo de iluminação de emergência com autonomia mínima de 1 hora, equipado com 2 lâmpadas de 11 W</t>
  </si>
  <si>
    <t>09.08.084</t>
  </si>
  <si>
    <t>09.08.049</t>
  </si>
  <si>
    <t>09.08.081</t>
  </si>
  <si>
    <t/>
  </si>
  <si>
    <t>1.3.3</t>
  </si>
  <si>
    <t>1.3.4</t>
  </si>
  <si>
    <t>Total do Item 1.0</t>
  </si>
  <si>
    <t>4.2.1</t>
  </si>
  <si>
    <t>4.2.4</t>
  </si>
  <si>
    <t>6.1</t>
  </si>
  <si>
    <t>6.1.1</t>
  </si>
  <si>
    <t>6.1.2</t>
  </si>
  <si>
    <t>6.3.2</t>
  </si>
  <si>
    <t>6.4.3</t>
  </si>
  <si>
    <t>7.1.6</t>
  </si>
  <si>
    <t>7.3.2</t>
  </si>
  <si>
    <t>8.2.6</t>
  </si>
  <si>
    <t>8.2.7</t>
  </si>
  <si>
    <t>8.5.2</t>
  </si>
  <si>
    <t>9.1.1</t>
  </si>
  <si>
    <t>9.1.2</t>
  </si>
  <si>
    <t>9.1.3</t>
  </si>
  <si>
    <t>9.1.4</t>
  </si>
  <si>
    <t>9.1.5</t>
  </si>
  <si>
    <t>9.1.6</t>
  </si>
  <si>
    <t>9.1.7</t>
  </si>
  <si>
    <t>9.1.8</t>
  </si>
  <si>
    <t>9.2.1</t>
  </si>
  <si>
    <t>9.2.2</t>
  </si>
  <si>
    <t>9.3.1</t>
  </si>
  <si>
    <t>9.3.2</t>
  </si>
  <si>
    <t>9.4</t>
  </si>
  <si>
    <t>9.4.2</t>
  </si>
  <si>
    <t>10.1.1</t>
  </si>
  <si>
    <t>10.1.2</t>
  </si>
  <si>
    <t>10.1.3</t>
  </si>
  <si>
    <t>10.2.1</t>
  </si>
  <si>
    <t>Tubulações de Água Fria</t>
  </si>
  <si>
    <t>10.2.2</t>
  </si>
  <si>
    <t>10.3</t>
  </si>
  <si>
    <t>Tubulação de Esgoto Sanitário</t>
  </si>
  <si>
    <t>10.3.1</t>
  </si>
  <si>
    <t>10.3.2</t>
  </si>
  <si>
    <t>10.4</t>
  </si>
  <si>
    <t>10.4.1</t>
  </si>
  <si>
    <t>10.4.2</t>
  </si>
  <si>
    <t>10.4.3</t>
  </si>
  <si>
    <t>10.5</t>
  </si>
  <si>
    <t>10.5.1</t>
  </si>
  <si>
    <t>10.5.2</t>
  </si>
  <si>
    <t>10.5.3</t>
  </si>
  <si>
    <t>10.6</t>
  </si>
  <si>
    <t>10.6.1</t>
  </si>
  <si>
    <t>10.6.2</t>
  </si>
  <si>
    <t>10.6.3</t>
  </si>
  <si>
    <t>10.6.4</t>
  </si>
  <si>
    <t>10.7</t>
  </si>
  <si>
    <t>10.7.1</t>
  </si>
  <si>
    <t>10.7.2</t>
  </si>
  <si>
    <t>10.7.3</t>
  </si>
  <si>
    <t>Rede de Águas Pluviais</t>
  </si>
  <si>
    <t>Total do Item 10.0</t>
  </si>
  <si>
    <t>Total do Item 8.0</t>
  </si>
  <si>
    <t>11.1.3</t>
  </si>
  <si>
    <t>11.1.4</t>
  </si>
  <si>
    <t>11.1.5</t>
  </si>
  <si>
    <t>11.1.6</t>
  </si>
  <si>
    <t>11.1.7</t>
  </si>
  <si>
    <t>11.2.3</t>
  </si>
  <si>
    <t>11.2.4</t>
  </si>
  <si>
    <t>11.2.5</t>
  </si>
  <si>
    <t>11.2.6</t>
  </si>
  <si>
    <t>11.2.8</t>
  </si>
  <si>
    <t>11.2.9</t>
  </si>
  <si>
    <t>11.2.10</t>
  </si>
  <si>
    <t>11.2.11</t>
  </si>
  <si>
    <t>11.2.12</t>
  </si>
  <si>
    <t>11.2.13</t>
  </si>
  <si>
    <t>11.2.14</t>
  </si>
  <si>
    <t>11.2.15</t>
  </si>
  <si>
    <t>Total do Item 11.0</t>
  </si>
  <si>
    <t>12.1.1</t>
  </si>
  <si>
    <t>12.2.1</t>
  </si>
  <si>
    <t>12.2.2</t>
  </si>
  <si>
    <t>12.3.1</t>
  </si>
  <si>
    <t>14.2</t>
  </si>
  <si>
    <t>14.2.1</t>
  </si>
  <si>
    <t>14.2.2</t>
  </si>
  <si>
    <t>14.2.3</t>
  </si>
  <si>
    <t>14.2.4</t>
  </si>
  <si>
    <t>14.2.5</t>
  </si>
  <si>
    <t>14.2.6</t>
  </si>
  <si>
    <t>14.2.7</t>
  </si>
  <si>
    <t>14.2.8</t>
  </si>
  <si>
    <t>14.2.9</t>
  </si>
  <si>
    <t>14.2.10</t>
  </si>
  <si>
    <t>14.2.11</t>
  </si>
  <si>
    <t>14.3</t>
  </si>
  <si>
    <t>14.3.1</t>
  </si>
  <si>
    <t>14.3.2</t>
  </si>
  <si>
    <t>14.3.3</t>
  </si>
  <si>
    <t>14.3.4</t>
  </si>
  <si>
    <t>15.1.1</t>
  </si>
  <si>
    <t>15.1.2</t>
  </si>
  <si>
    <t>15.2.1</t>
  </si>
  <si>
    <t>15.3.1</t>
  </si>
  <si>
    <t>9.0</t>
  </si>
  <si>
    <t>12.1.2</t>
  </si>
  <si>
    <t>12.1.3</t>
  </si>
  <si>
    <t>12.2.3</t>
  </si>
  <si>
    <t>12.2.4</t>
  </si>
  <si>
    <t>9.3.3</t>
  </si>
  <si>
    <t>Luminárias</t>
  </si>
  <si>
    <t>12.2.5</t>
  </si>
  <si>
    <t>12.2.6</t>
  </si>
  <si>
    <t>12.2.7</t>
  </si>
  <si>
    <t>12.2.8</t>
  </si>
  <si>
    <t>12.2.9</t>
  </si>
  <si>
    <t>12.2.10</t>
  </si>
  <si>
    <t>12.3.2</t>
  </si>
  <si>
    <t>13.02.053</t>
  </si>
  <si>
    <t>16.05.047</t>
  </si>
  <si>
    <t>10.1.4</t>
  </si>
  <si>
    <t>10.1.5</t>
  </si>
  <si>
    <t>Central de iluminação de emergência, completa, autonomia 1 hora, para até 240 W</t>
  </si>
  <si>
    <t>Barra de apoio reta, para pessoas com mobilidade reduzida, em tubo de aço inoxidável de 1 1/2´ x 800 mm</t>
  </si>
  <si>
    <t>Torneira de mesa para lavatório compacta, acionamento hidromecânico, em latão cromado, DN= 1/2´</t>
  </si>
  <si>
    <t>11.2.7</t>
  </si>
  <si>
    <t>Registros</t>
  </si>
  <si>
    <t>Extintores</t>
  </si>
  <si>
    <t>Lavatório de louça para canto sem coluna para pessoas com mobilidade reduzida</t>
  </si>
  <si>
    <t>Portão de abrir em grade de aço galvanizado eletrofundida, malha 65 x 132 mm, e pintura eletrostática</t>
  </si>
  <si>
    <t>Portão de correr em grade de aço galvanizado eletrofundida, malha 65 x 132 mm, e pintura eletrostática</t>
  </si>
  <si>
    <t>Desmobilização de Obra (Retirada do Tapume e desmontagem do Barracão de Obra)</t>
  </si>
  <si>
    <t>608,16 m2</t>
  </si>
  <si>
    <t>Muro de Divisa / Base Gradil Metálico</t>
  </si>
  <si>
    <t>2.1.2</t>
  </si>
  <si>
    <t>Revestimento de Lajes</t>
  </si>
  <si>
    <t>: I, II, AD, i</t>
  </si>
  <si>
    <t>16.01.065</t>
  </si>
  <si>
    <t>5.3</t>
  </si>
  <si>
    <t>8.5.4</t>
  </si>
  <si>
    <t>9.3.4</t>
  </si>
  <si>
    <t>9.4.1</t>
  </si>
  <si>
    <t>9.4.3</t>
  </si>
  <si>
    <t>10.2.3</t>
  </si>
  <si>
    <t>10.3.3</t>
  </si>
  <si>
    <t>10.3.4</t>
  </si>
  <si>
    <t>10.5.4</t>
  </si>
  <si>
    <t>10.5.5</t>
  </si>
  <si>
    <t>13.3.2</t>
  </si>
  <si>
    <t>9.3.5</t>
  </si>
  <si>
    <t>9.3.6</t>
  </si>
  <si>
    <t>NÃO FAZEM PARTE DO ORÇAMENTO, AR CONDICIONADO, EQUIPAMENTOS E MOBILIÁRIOS.</t>
  </si>
  <si>
    <t>NÃO FAZEM PARTE DO ORÇAMENTO OS SERVIÇOS DE IMPLANTAÇÃO, TERRAPLENAGEM, LIGAÇÕES DE CONCESSIONÁRIAS DE SERVIÇOS  PÚBLICOS.</t>
  </si>
  <si>
    <t>NÃO FAZEM PARTE DO ORÇAMENT0, TAXAS E EMOLUMENTOS PARA APROVAÇÕES DE PROJETOS, LICENÇAS E ALVARÁS.</t>
  </si>
  <si>
    <t>Rev.0 - 10/09/2014</t>
  </si>
  <si>
    <t>001</t>
  </si>
  <si>
    <t>002</t>
  </si>
  <si>
    <t>003</t>
  </si>
  <si>
    <t>004</t>
  </si>
  <si>
    <t>ED-29229</t>
  </si>
  <si>
    <t>TRANSPORTE DE MATERIAL DE QUALQUER NATUREZA EM CAMINHÃO, DISTÂNCIA MENOR OU IGUAL A 1KM, DENTRO DO PERÍMETRO URBANO, EXCLUSIVE CARGA, INCLUSIVE DESCARGA</t>
  </si>
  <si>
    <t>LIMPEZA MECANIZADA DE CAMADA VEGETAL, VEGETAÇÃO E PEQUENAS ÁRVORES (DIÂMETRO DE TRONCO MENOR QUE 0,20 M), COM TRATOR DE ESTEIRAS. AF_03/2024</t>
  </si>
  <si>
    <t>TAPUME COM TELHA METÁLICA. AF_03/2024</t>
  </si>
  <si>
    <t>FORNECIMENTO E INSTALAÇÃO DE PLACA DE OBRA COM CHAPA GALVANIZADA E ESTRUTURA DE MADEIRA. AF_03/2022_PS</t>
  </si>
  <si>
    <t>ED-50135</t>
  </si>
  <si>
    <t>SEINFRA</t>
  </si>
  <si>
    <t>LOCAÇÃO CONVENCIONAL DE OBRA, UTILIZANDO GABARITO DE TÁBUAS CORRIDAS PONTALETADAS A CADA 1,50M -  2 UTILIZAÇÕES. AF_03/2024</t>
  </si>
  <si>
    <t>BARRACÃO DE OBRA, EM CHAPA DE COMPENSADO RESINADO, INCLUSIVE  INSTALAÇÕES SANITÁRIAS E MOBILIÁRIO - PADRÃO DER-MG</t>
  </si>
  <si>
    <t>2.1.4</t>
  </si>
  <si>
    <t>ESTACA ESCAVADA MECANICAMENTE DIAM 25CM</t>
  </si>
  <si>
    <t>ESCAVAÇÃO MANUAL PARA VIGA BALDRAME OU SAPATA CORRIDA (INCLUINDO ESCAVAÇÃO PARA COLOCAÇÃO DE FÔRMAS). AF_01/2024</t>
  </si>
  <si>
    <t>REGULARIZAÇÃO E COMPACTAÇÃO DE TERRENO MANUAL COM SOQUETE, EXCLUSIVE DESMATAMENTO, DESTOCAMENTO, LIMPEZA/ROÇADA DO TERRENO</t>
  </si>
  <si>
    <t>LASTRO DE CONCRETO MAGRO, APLICADO EM BLOCOS DE COROAMENTO OU SAPATAS, ESPESSURA DE 3 CM. AF_01/2024</t>
  </si>
  <si>
    <t>FABRICAÇÃO, MONTAGEM E DESMONTAGEM DE FÔRMA PARA VIGA BALDRAME, EM MADEIRA SERRADA, E=25 MM, 4 UTILIZAÇÕES. AF_01/2024</t>
  </si>
  <si>
    <t>ARMAÇÃO AÇO CA-50, DIAM. 6,3 (1/4) À 12,5 MM (1/2) - FORNECIMENTO / CORTE (PERDA DE 10%) / DOBRA / COLOCAÇÃO</t>
  </si>
  <si>
    <t>CONCRETAGEM DE BLOCO DE COROAMENTO OU VIGA BALDRAME, FCK 30 MPA, COM USO DE BOMBA - LANÇAMENTO, ADENSAMENTO E ACABAMENTO. AF_01/2024</t>
  </si>
  <si>
    <t>ARRASAMENTO MECANICO DE ESTACA DE CONCRETO ARMADO, DIAMETROS DE ATÉ 40 CM. AF_05/2021</t>
  </si>
  <si>
    <t>ALVENARIA DE EMBASAMENTO COM BLOCO ESTRUTURAL DE CERÂMICA, DE 14X19X29CM E ARGAMASSA DE ASSENTAMENTO COM PREPARO EM BETONEIRA. AF_05/2020</t>
  </si>
  <si>
    <t>MONTAGEM E DESMONTAGEM DE FÔRMA DE PILARES RETANGULARES E ESTRUTURAS SIMILARES, PÉ-DIREITO SIMPLES, EM CHAPA DE MADEIRA COMPENSADA RESINADA, 4 UTILIZAÇÕES. AF_09/2020</t>
  </si>
  <si>
    <t>MONTAGEM E DESMONTAGEM DE FÔRMA DE VIGA, ESCORAMENTO COM GARFO DE MADEIRA, PÉ-DIREITO SIMPLES, EM CHAPA DE MADEIRA PLASTIFICADA, 12 UTILIZAÇÕES. AF_09/2020</t>
  </si>
  <si>
    <t>ARMAÇÃO DE ESTRUTURAS DIVERSAS DE CONCRETO ARMADO, EXCETO VIGAS, PILARES, LAJES E FUNDAÇÕES, UTILIZANDO AÇO CA-50 DE 10,0 MM - MONTAGEM. AF_06/2022</t>
  </si>
  <si>
    <t>CONCRETAGEM DE PILARES, FCK = 25 MPA, COM USO DE BOMBA - LANÇAMENTO, ADENSAMENTO E ACABAMENTO. AF_02/2022_PS</t>
  </si>
  <si>
    <t>CONCRETAGEM DE VIGAS E LAJES, FCK=25 MPA, PARA LAJES PREMOLDADAS COM USO DE BOMBA - LANÇAMENTO, ADENSAMENTO E ACABAMENTO. AF_02/2022_PS</t>
  </si>
  <si>
    <t>M2</t>
  </si>
  <si>
    <t>KG</t>
  </si>
  <si>
    <t>M3</t>
  </si>
  <si>
    <t>ED-29581</t>
  </si>
  <si>
    <t>03.04.010</t>
  </si>
  <si>
    <t>ED-48406</t>
  </si>
  <si>
    <t>08</t>
  </si>
  <si>
    <t>ALVENARIA DE TIJOLO CERAMICO FURADO (BAIANO) ESP.NOM 15 CM</t>
  </si>
  <si>
    <t>VERGA/CINTA EM BLOCO DE CONCRETO CANALETA 14X19X39CM</t>
  </si>
  <si>
    <t>DIVISORIA SANITÁRIA, TIPO CABINE, EM GRANITO CINZA POLIDO, ESP = 3CM, ASSENTADO COM ARGAMASSA COLANTE AC III-E, EXCLUSIVE FERRAGENS. AF_01/2021</t>
  </si>
  <si>
    <t>COMPOSIÇÃO</t>
  </si>
  <si>
    <t>FORNECIMENTO E MONTAGEM DE ESTRUTURA METALICA COM AÇO NAO PATINAVEL (ASTM A36/A570)</t>
  </si>
  <si>
    <t>TELHAMENTO COM TELHA CERÂMICA DE ENCAIXE, TIPO ROMANA, COM ATÉ 2 ÁGUAS, INCLUSO TRANSPORTE VERTICAL. AF_07/2019</t>
  </si>
  <si>
    <t>RUFO EM CHAPA DE AÇO GALVANIZADO NÚMERO 24, CORTE DE 25 CM, INCLUSO TRANSPORTE VERTICAL. AF_07/2019</t>
  </si>
  <si>
    <t xml:space="preserve">EMBOÇAMENTO DE TELHA CERÂMICA COM ARGAMASSA, TRAÇO 1:2:9 (CIMENTO, CAL E AREIA), COM PREPARO MECANIZADO, EXCLUSIVE TELHA
</t>
  </si>
  <si>
    <t>TABEIRA DE MADEIRA LEI, 1A QUALIDADE, 2,5X30,0CM PARA BEIRAL DE TELHADO</t>
  </si>
  <si>
    <t>98562</t>
  </si>
  <si>
    <t>98557</t>
  </si>
  <si>
    <t>IMPERMEABILIZAÇÃO DE SUPERFÍCIE COM ARGAMASSA DE CIMENTO E AREIA, COM ADITIVO IMPERMEABILIZANTE, E = 1,5CM. AF_09/2023</t>
  </si>
  <si>
    <t>IMPERMEABILIZAÇÃO DE SUPERFÍCIE COM EMULSÃO ASFÁLTICA, 2 DEMÃOS. AF_09/2023</t>
  </si>
  <si>
    <t>CONTRAPISO EM ARGAMASSA TRAÇO 1:4 (CIMENTO E AREIA), PREPARO MECÂNICO COM BETONEIRA 400 L, APLICADO EM ÁREAS MOLHADAS SOBRE IMPERMEABILIZAÇÃO, ACABAMENTO NÃO REFORÇADO, ESPESSURA 3CM. AF_07/2021</t>
  </si>
  <si>
    <t>87620</t>
  </si>
  <si>
    <t>98547</t>
  </si>
  <si>
    <t>CONTRAPISO EM ARGAMASSA TRAÇO 1:4 (CIMENTO E AREIA), PREPARO MECÂNICO COM BETONEIRA 400 L, APLICADO EM ÁREAS SECAS SOBRE LAJE, ADERIDO, ACABAMENTO NÃO REFORÇADO, ESPESSURA 2CM. AF_07/2021</t>
  </si>
  <si>
    <t>IMPERMEABILIZAÇÃO DE SUPERFÍCIE COM MANTA ASFÁLTICA, DUAS CAMADAS, INCLUSIVE APLICAÇÃO DE PRIMER ASFÁLTICO, E=3MM E E=4MM. AF_09/2023</t>
  </si>
  <si>
    <t>98563</t>
  </si>
  <si>
    <t>PROTEÇÃO MECÂNICA DE SUPERFÍCIE HORIZONTAL COM ARGAMASSA DE CIMENTO E AREIA, TRAÇO 1:3, E=2CM. AF_09/2023</t>
  </si>
  <si>
    <t>CHAPISCO APLICADO EM ALVENARIAS E ESTRUTURAS DE CONCRETO INTERNAS, COM COLHER DE PEDREIRO.  ARGAMASSA TRAÇO 1:3 COM PREPARO MANUAL. AF_10/2022</t>
  </si>
  <si>
    <t>87553</t>
  </si>
  <si>
    <t>EMBOÇO, EM ARGAMASSA TRAÇO 1:2:8, PREPARO MECÂNICO, APLICADO MANUALMENTE EM PAREDES INTERNAS DE AMBIENTES COM ÁREA MAIOR QUE 10M², E = 10MM, COM TALISCAS. AF_03/2024</t>
  </si>
  <si>
    <t>104958</t>
  </si>
  <si>
    <t>MASSA ÚNICA, EM ARGAMASSA TRAÇO 1:2:8 PREPARO MECÂNICO, APLICADA MANUALMENTE EM PAREDES INTERNAS DE AMBIENTES COM ÁREA MAIOR QUE 10M², E = 10MM, COM TALISCAS. AF_03/2024</t>
  </si>
  <si>
    <t>REVESTIMENTO CERÂMICO PARA PAREDES INTERNAS COM PLACAS TIPO ESMALTADA EXTRA  DE DIMENSÕES 33X45 CM APLICADAS NA ALTURA INTEIRA DAS PAREDES. AF_02/2023_PE</t>
  </si>
  <si>
    <t>ED-50721</t>
  </si>
  <si>
    <t>CANTONEIRA DE ALUMÍNIO PARA ACABAMENTO DE QUINAS</t>
  </si>
  <si>
    <t>ED-50998</t>
  </si>
  <si>
    <t>PEITORIL DE GRANITO CINZA ANDORINHA E = 3 CM</t>
  </si>
  <si>
    <t>87889</t>
  </si>
  <si>
    <t>CHAPISCO APLICADO EM ALVENARIA (SEM PRESENÇA DE VÃOS) E ESTRUTURAS DE CONCRETO DE FACHADA, COM ROLO PARA TEXTURA ACRÍLICA.  ARGAMASSA TRAÇO 1:4 E EMULSÃO POLIMÉRICA (ADESIVO) COM PREPARO EM BETONEIRA 400L. AF_10/2022</t>
  </si>
  <si>
    <t>87809</t>
  </si>
  <si>
    <t>EMBOÇO OU MASSA ÚNICA EM ARGAMASSA TRAÇO 1:2:8, PREPARO MECÂNICO COM BETONEIRA 400 L, APLICADA MANUALMENTE EM SUPERFÍCIES EXTERNAS DA SACADA, ESPESSURA DE 25 MM, SEM USO DE TELA METÁLICA DE REFORÇO CONTRA FISSURAÇÃO. AF_08/2022</t>
  </si>
  <si>
    <t>12.02.012</t>
  </si>
  <si>
    <t>CERAMICA ESMALTADA 10X10CM - LARANJA,VERMELHO,AMARELO</t>
  </si>
  <si>
    <t>EXECUÇÃO DE PASSEIO (CALÇADA) OU PISO DE CONCRETO COM CONCRETO MOLDADO IN LOCO, FEITO EM OBRA, ACABAMENTO CONVENCIONAL, ESPESSURA 8 CM, ARMADO. AF_08/2022</t>
  </si>
  <si>
    <t>ED-51122</t>
  </si>
  <si>
    <t>ED-50569</t>
  </si>
  <si>
    <t>CONTRAPISO DESEMPENADO COM ARGAMASSA, TRAÇO 1:3 (CIMENTO E AREIA), ESP. 50MM</t>
  </si>
  <si>
    <t>87248</t>
  </si>
  <si>
    <t>REVESTIMENTO CERÂMICO PARA PISO COM PLACAS TIPO ESMALTADA EXTRA DE DIMENSÕES 35X35 CM APLICADA EM AMBIENTES DE ÁREA MAIOR QUE 10 M2. AF_02/2023_PE</t>
  </si>
  <si>
    <t>87251</t>
  </si>
  <si>
    <t>REVESTIMENTO CERÂMICO PARA PISO COM PLACAS TIPO ESMALTADA EXTRA DE DIMENSÕES 45X45 CM APLICADA EM AMBIENTES DE ÁREA MAIOR QUE 10 M2. AF_02/2023_PE</t>
  </si>
  <si>
    <t>88648</t>
  </si>
  <si>
    <t>RODAPÉ CERÂMICO DE 7CM DE ALTURA COM PLACAS TIPO ESMALTADA EXTRA  DE DIMENSÕES 35X35CM. AF_02/2023</t>
  </si>
  <si>
    <t>88649</t>
  </si>
  <si>
    <t>RODAPÉ CERÂMICO DE 7CM DE ALTURA COM PLACAS TIPO ESMALTADA EXTRA DE DIMENSÕES 45X45CM. AF_02/2023</t>
  </si>
  <si>
    <t>BORRACHA COLADA - PISO TATIL DE ALERTA</t>
  </si>
  <si>
    <t>98689</t>
  </si>
  <si>
    <t>SOLEIRA EM GRANITO, LARGURA 15 CM, ESPESSURA 2,0 CM. AF_09/2020</t>
  </si>
  <si>
    <t>98575</t>
  </si>
  <si>
    <t>TRATAMENTO DE JUNTA DE DILATAÇÃO, COM TARUGO DE POLIETILENO E SELANTE PU, INCLUSO PREENCHIMENTO COM ESPUMA EXPANSIVA PU. AF_09/2023</t>
  </si>
  <si>
    <t>ED-48664</t>
  </si>
  <si>
    <t>GUIA DE MEIO-FIO (10X15X22)CM E SARJETA (30X10)CM COM INCLINAÇÃO DE 10%, EM CONCRETO COM FCK 15MPA, MOLDADA IN-LOCO, FORMA EM MADEIRA, INCLUSIVE ESCAVAÇÃO, APILOAMENTO E TRANSPORTE COM RETIRADA DO MATERIAL ESCAVADO (EM CAÇAMBA)</t>
  </si>
  <si>
    <t>EXECUÇÃO DE PAVIMENTO EM PISO INTERTRAVADO, COM BLOCO SEXTAVADO DE 25 X 25 CM, ESPESSURA 8 CM. AF_10/2022</t>
  </si>
  <si>
    <t>EXECUÇÃO DE PASSEIO (CALÇADA) OU PISO DE CONCRETO COM CONCRETO MOLDADO IN LOCO, FEITO EM OBRA, ACABAMENTO CONVENCIONAL, ESPESSURA 6 CM, ARMADO. AF_08/2022</t>
  </si>
  <si>
    <t>RAMPA DE ACESSIBILIDADE EM CONCRETO MOLDADO IN LOCO, EM CALÇADA NOVA COM LARGURA MAIOR OU IGUAL À 3,00 M, FCK 25MPA, COM PISO PODOTÁTIL. AF_03/2024</t>
  </si>
  <si>
    <t>90822</t>
  </si>
  <si>
    <t>PORTA DE MADEIRA PARA PINTURA, SEMI-OCA (LEVE OU MÉDIA), 80X210CM, ESPESSURA DE 3,5CM, INCLUSO DOBRADIÇAS - FORNECIMENTO E INSTALAÇÃO. AF_12/2019</t>
  </si>
  <si>
    <t>90823</t>
  </si>
  <si>
    <t>PORTA DE MADEIRA PARA PINTURA, SEMI-OCA (LEVE OU MÉDIA), 90X210CM, ESPESSURA DE 3,5CM, INCLUSO DOBRADIÇAS - FORNECIMENTO E INSTALAÇÃO. AF_12/2019</t>
  </si>
  <si>
    <t>07</t>
  </si>
  <si>
    <t>PORTA DE MADEIRA PARA PINTURA, SEMI-OCA (LEVE OU MÉDIA), 100X210CM, ESPESSURA DE 3,5CM, INCLUSO DOBRADIÇAS - FORNECIMENTO E INSTALAÇÃO. AF_12/2019</t>
  </si>
  <si>
    <t>100700</t>
  </si>
  <si>
    <t>PORTA DE MADEIRA COMPENSADA LISA PARA PINTURA, 120X210X3,5CM, 2 FOLHAS, INCLUSO ADUELA 2A, ALIZAR 2A E DOBRADIÇAS. AF_12/2019</t>
  </si>
  <si>
    <t>PM-82 PORTA DE CORRER ACESSIVEL SARRAF.MACIÇA P/PINTURA(L=111CM)</t>
  </si>
  <si>
    <t>06</t>
  </si>
  <si>
    <t>PORTA DE MADEIRA PARA BANHEIRO, EM CHAPA DE MADEIRA COMPENSADA, REVESTIDA COM LAMINADO TEXTURIZADO, 80X160CM, INCLUSO MARCO E DOBRADIÇAS</t>
  </si>
  <si>
    <t>100705</t>
  </si>
  <si>
    <t>TARJETA TIPO LIVRE/OCUPADO PARA PORTA DE BANHEIRO. AF_12/2019</t>
  </si>
  <si>
    <t>91306</t>
  </si>
  <si>
    <t>FECHADURA DE EMBUTIR PARA PORTAS INTERNAS, COMPLETA, ACABAMENTO PADRÃO MÉDIO, COM EXECUÇÃO DE FURO - FORNECIMENTO E INSTALAÇÃO. AF_12/2019</t>
  </si>
  <si>
    <t>94569</t>
  </si>
  <si>
    <t>JANELA DE ALUMÍNIO TIPO MAXIM-AR, COM VIDROS, BATENTE E FERRAGENS. EXCLUSIVE ALIZAR, ACABAMENTO E CONTRAMARCO. FORNECIMENTO E INSTALAÇÃO. AF_12/2019</t>
  </si>
  <si>
    <t>91341</t>
  </si>
  <si>
    <t>PORTA EM ALUMÍNIO DE ABRIR TIPO VENEZIANA COM GUARNIÇÃO, FIXAÇÃO COM PARAFUSOS - FORNECIMENTO E INSTALAÇÃO. AF_12/2019</t>
  </si>
  <si>
    <t>34.05.260</t>
  </si>
  <si>
    <t>Gradil em aço galvanizado eletrofundido, malha 65 x 132 mm e pintura eletrostática</t>
  </si>
  <si>
    <t>34.05.290</t>
  </si>
  <si>
    <t>34.05.300</t>
  </si>
  <si>
    <t>ED-50923</t>
  </si>
  <si>
    <t>ALÇAPÃO (60X60)CM COM QUADRO DE CANTONEIRA METÁLICA 1"X 1/8", TAMPA EM CANTONEIRA 7/8"X 1/8" E CHAPA METÁLICA Nº18 VINCADA, INCLUSIVE FERROLHO, CADEADO E PINTURA ANTICORROSIVA</t>
  </si>
  <si>
    <t>27.04.040</t>
  </si>
  <si>
    <t>Corrimão, bate-maca ou protetor de parede em PVC, com amortecimento à impacto</t>
  </si>
  <si>
    <t>28.20.030</t>
  </si>
  <si>
    <t>Barra antipânico de sobrepor para porta de 1 folha</t>
  </si>
  <si>
    <t>102166</t>
  </si>
  <si>
    <t>INSTALAÇÃO DE VIDRO LISO INCOLOR, E = 6 MM, EM ESQUADRIA DE ALUMÍNIO OU PVC, FIXADO COM BAGUETE. AF_01/2021_PS</t>
  </si>
  <si>
    <t>16.20.30</t>
  </si>
  <si>
    <t>ESPELHO CRISTAL, E = 4 MM, ADERIDO COM ADESIVO FIXA-ESPELHO E FITA DUPLA-FACE, FORNECIMENTO E INSTALAÇÃO ADP REF 102146</t>
  </si>
  <si>
    <t>ED-51151</t>
  </si>
  <si>
    <t>ESPELHO CRISTAL COM MOLDURA EM ALUMÍNIO, DIMENSÃO (60X90)CM, COM ESP. 4MM, INCLUSIVE FIXAÇÃO COM ADESIVO/SELANTE A BASE DE POLIURETANO, FORNECIMENTO E INSTALAÇÃO</t>
  </si>
  <si>
    <t>SUDECAP</t>
  </si>
  <si>
    <t>89402</t>
  </si>
  <si>
    <t>TUBO, PVC, SOLDÁVEL, DN 25MM, INSTALADO EM RAMAL DE DISTRIBUIÇÃO DE ÁGUA - FORNECIMENTO E INSTALAÇÃO. AF_06/2022</t>
  </si>
  <si>
    <t>89403</t>
  </si>
  <si>
    <t>TUBO, PVC, SOLDÁVEL, DN 32MM, INSTALADO EM RAMAL DE DISTRIBUIÇÃO DE ÁGUA - FORNECIMENTO E INSTALAÇÃO. AF_06/2022</t>
  </si>
  <si>
    <t>103978</t>
  </si>
  <si>
    <t>TUBO, PVC, SOLDÁVEL, DN 40MM, INSTALADO EM RAMAL DE DISTRIBUIÇÃO DE ÁGUA - FORNECIMENTO E INSTALAÇÃO. AF_06/2022</t>
  </si>
  <si>
    <t>ED-50304</t>
  </si>
  <si>
    <t>TORNEIRA DE BOIA, TIPO ROSCÁVEL 3/4", EXCLUSIVE ADAPTADOR SOLDÁVEL DE PVC COM FLANGES E ANEL PARA CAIXA DÁGUA</t>
  </si>
  <si>
    <t>48.02.300</t>
  </si>
  <si>
    <t>94794</t>
  </si>
  <si>
    <t>REGISTRO DE GAVETA BRUTO, LATÃO, ROSCÁVEL, 1 1/2", COM ACABAMENTO E CANOPLA CROMADOS - FORNECIMENTO E INSTALAÇÃO. AF_08/2021</t>
  </si>
  <si>
    <t>94792</t>
  </si>
  <si>
    <t>REGISTRO DE GAVETA BRUTO, LATÃO, ROSCÁVEL, 1", COM ACABAMENTO E CANOPLA CROMADOS - FORNECIMENTO E INSTALAÇÃO. AF_08/2021</t>
  </si>
  <si>
    <t>89985</t>
  </si>
  <si>
    <t>REGISTRO DE PRESSÃO BRUTO, LATÃO, ROSCÁVEL, 3/4", COM ACABAMENTO E CANOPLA CROMADOS - FORNECIMENTO E INSTALAÇÃO. AF_08/2021</t>
  </si>
  <si>
    <t>89711</t>
  </si>
  <si>
    <t>TUBO PVC, SERIE NORMAL, ESGOTO PREDIAL, DN 40 MM, FORNECIDO E INSTALADO EM RAMAL DE DESCARGA OU RAMAL DE ESGOTO SANITÁRIO. AF_08/2022</t>
  </si>
  <si>
    <t>89712</t>
  </si>
  <si>
    <t>TUBO PVC, SERIE NORMAL, ESGOTO PREDIAL, DN 50 MM, FORNECIDO E INSTALADO EM RAMAL DE DESCARGA OU RAMAL DE ESGOTO SANITÁRIO. AF_08/2022</t>
  </si>
  <si>
    <t>89713</t>
  </si>
  <si>
    <t>TUBO PVC, SERIE NORMAL, ESGOTO PREDIAL, DN 75 MM, FORNECIDO E INSTALADO EM RAMAL DE DESCARGA OU RAMAL DE ESGOTO SANITÁRIO. AF_08/2022</t>
  </si>
  <si>
    <t>89714</t>
  </si>
  <si>
    <t>TUBO PVC, SERIE NORMAL, ESGOTO PREDIAL, DN 100 MM, FORNECIDO E INSTALADO EM RAMAL DE DESCARGA OU RAMAL DE ESGOTO SANITÁRIO. AF_08/2022</t>
  </si>
  <si>
    <t>ED-49883</t>
  </si>
  <si>
    <t>CAIXA DE ESGOTO DE INSPEÇÃO/PASSAGEM EM ALVENARIA (60X60X60CM), REVESTIMENTO EM ARGAMASSA COM ADITIVO IMPERMEABILIZANTE, COM TAMPA DE CONCRETO, INCLUSIVE ESCAVAÇÃO, REATERRO E TRANSPORTE E RETIRADA DO MATERIAL ESCAVADO (EM CAÇAMBA)</t>
  </si>
  <si>
    <t>ED-49940</t>
  </si>
  <si>
    <t>CAIXA DE GORDURA DUPLA (CGD), CIRCULAR, EM CONCRETO PRÉ-MOLDADO, CAPACIDADE DE 120L, INCLUSIVE ESCAVAÇÃO, REATERRO, TRANSPORTE E RETIRADA DO MATERIAL ESCAVADO (EM CAÇAMBA)</t>
  </si>
  <si>
    <t>104329</t>
  </si>
  <si>
    <t>CAIXA SIFONADA, COM GRELHA REDONDA, PVC, DN 150 X 150 X 50 MM, JUNTA SOLDÁVEL, FORNECIDA E INSTALADA EM RAMAL DE DESCARGA OU EM RAMAL DE ESGOTO SANITÁRIO. AF_08/2022</t>
  </si>
  <si>
    <t>ED-49170</t>
  </si>
  <si>
    <t>CAIXA DE PASSAGEM EM ALVENARIA E TAMPA DE CONCRETO, FUNDO DE BRITA, TIPO 1, 50 X 50 X 60 CM, INCLUSIVE ESCAVAÇÃO, REATERRO E BOTA-FORA</t>
  </si>
  <si>
    <t>89495</t>
  </si>
  <si>
    <t>RALO SIFONADO, PVC, DN 100 X 40 MM, JUNTA SOLDÁVEL, FORNECIDO E INSTALADO EM RAMAIS DE ENCAMINHAMENTO DE ÁGUA PLUVIAL. AF_06/2022</t>
  </si>
  <si>
    <t>04</t>
  </si>
  <si>
    <t>CANALETA EM ALVENARIA COM TIJOLO DE 1/2 VEZ, DIMENSÕES 30X15CM (LXA), COM IMPERMEABILIZANTE NA ARGAMASSA</t>
  </si>
  <si>
    <t>TC-10 TAMPA DE CONCRETO PRE-MOLDADA PERF. P/ CANALETA L=25CM</t>
  </si>
  <si>
    <t>94796</t>
  </si>
  <si>
    <t>TORNEIRA DE BOIA PARA CAIXA D'ÁGUA, ROSCÁVEL, 3/4" - FORNECIMENTO E INSTALAÇÃO. AF_08/2021</t>
  </si>
  <si>
    <t>BOTOEIRA PARA ACIONAMENTO DA BOMBA DE INCENDIO</t>
  </si>
  <si>
    <t>CONJ MOTOR-BOMBA (CENTRIFUGA) 1/2 HP (3400 L/H -20 MCA)</t>
  </si>
  <si>
    <t>101908</t>
  </si>
  <si>
    <t>EXTINTOR DE INCÊNDIO PORTÁTIL COM CARGA DE PQS DE 4 KG, CLASSE BC - FORNECIMENTO E INSTALAÇÃO. AF_10/2020_PE</t>
  </si>
  <si>
    <t>101905</t>
  </si>
  <si>
    <t>EXTINTOR DE INCÊNDIO PORTÁTIL COM CARGA DE ÁGUA PRESSURIZADA DE 10 L, CLASSE A - FORNECIMENTO E INSTALAÇÃO. AF_10/2020_PE</t>
  </si>
  <si>
    <t>101907</t>
  </si>
  <si>
    <t>EXTINTOR DE INCÊNDIO PORTÁTIL COM CARGA DE CO2 DE 6 KG, CLASSE BC - FORNECIMENTO E INSTALAÇÃO. AF_10/2020_PE</t>
  </si>
  <si>
    <t>86888</t>
  </si>
  <si>
    <t>VASO SANITÁRIO SIFONADO COM CAIXA ACOPLADA LOUÇA BRANCA - FORNECIMENTO E INSTALAÇÃO. AF_01/2020</t>
  </si>
  <si>
    <t>86903</t>
  </si>
  <si>
    <t>LAVATÓRIO LOUÇA BRANCA COM COLUNA, 45 X 55CM OU EQUIVALENTE, PADRÃO MÉDIO - FORNECIMENTO E INSTALAÇÃO. AF_01/2020</t>
  </si>
  <si>
    <t>100859</t>
  </si>
  <si>
    <t>MICTÓRIO SIFONADO LOUÇA BRANCA PARA ENTRADA DE ÁGUA EMBUTIDA - PADRÃO ALTO - FORNECIMENTO E INSTALAÇÃO. AF_01/2020</t>
  </si>
  <si>
    <t>30.08.060</t>
  </si>
  <si>
    <t>Bacia sifonada de louça para pessoas com mobilidade reduzida - capacidade de 6 litros</t>
  </si>
  <si>
    <t>30.08.040</t>
  </si>
  <si>
    <t>86872</t>
  </si>
  <si>
    <t>TANQUE DE LOUÇA BRANCA COM COLUNA, 30L OU EQUIVALENTE - FORNECIMENTO E INSTALAÇÃO. AF_01/2020</t>
  </si>
  <si>
    <t>86901</t>
  </si>
  <si>
    <t>CUBA DE EMBUTIR OVAL EM LOUÇA BRANCA, 35 X 50CM OU EQUIVALENTE - FORNECIMENTO E INSTALAÇÃO. AF_01/2020</t>
  </si>
  <si>
    <t>44.03.480</t>
  </si>
  <si>
    <t>ED-50316</t>
  </si>
  <si>
    <t>DUCHA HIGIÊNICA COM REGISTRO PARA CONTROLE DE FLUXO DE ÁGUA, DIÂMETRO 1/2" (20MM), INCLUSIVE FORNECIMENTO E INSTALAÇÃO</t>
  </si>
  <si>
    <t>30.01.030</t>
  </si>
  <si>
    <t>30.01.130</t>
  </si>
  <si>
    <t>Barra de proteção para lavatório, para pessoas com mobilidade reduzida, em tubo de alumínio acabamento com pintura epóxi</t>
  </si>
  <si>
    <t>86881</t>
  </si>
  <si>
    <t>SIFÃO DO TIPO GARRAFA EM METAL CROMADO 1 X 1.1/2" - FORNECIMENTO E INSTALAÇÃO. AF_01/2020</t>
  </si>
  <si>
    <t>86909</t>
  </si>
  <si>
    <t>TORNEIRA CROMADA TUBO MÓVEL, DE MESA, 1/2" OU 3/4", PARA PIA DE COZINHA, PADRÃO ALTO - FORNECIMENTO E INSTALAÇÃO. AF_01/2020</t>
  </si>
  <si>
    <t>43.02.080</t>
  </si>
  <si>
    <t>Chuveiro elétrico de 6.500W / 220V com resistência blindada</t>
  </si>
  <si>
    <t>44.06.360</t>
  </si>
  <si>
    <t>Cuba em aço inoxidável simples de 500x400x200mm</t>
  </si>
  <si>
    <t>86914</t>
  </si>
  <si>
    <t>TORNEIRA CROMADA 1/2" OU 3/4" PARA TANQUE, PADRÃO MÉDIO - FORNECIMENTO E INSTALAÇÃO. AF_01/2020</t>
  </si>
  <si>
    <t>44.06.700</t>
  </si>
  <si>
    <t>Cuba em aço inoxidável dupla de 715x400x140mm</t>
  </si>
  <si>
    <t>86883</t>
  </si>
  <si>
    <t>SIFÃO DO TIPO FLEXÍVEL EM PVC 1  X 1.1/2  - FORNECIMENTO E INSTALAÇÃO. AF_01/2020</t>
  </si>
  <si>
    <t>VALVULA DE DESCARGA DE FECHAMENTO AUTOMATICO PARA MICTORIO</t>
  </si>
  <si>
    <t>ED-21631</t>
  </si>
  <si>
    <t>BANCADA EM GRANITO, COR CINZA ANDORINHA, ESP. 2CM, ACABAMENTO POLIDO, APOIADA EM CONSOLE DE METALON (50X30)MM, EXCLUSIVE RODABANCA/FRONTÃO, TESTEIRA/FAIXA, FURO EM BANCADA, CUBA METÁLICA, VÁLVULA, SIFÃO, TORNEIRA E ENGATE FLEXÍVEL</t>
  </si>
  <si>
    <t>86877</t>
  </si>
  <si>
    <t>VÁLVULA EM METAL CROMADO 1.1/2" X 1.1/2" PARA TANQUE OU LAVATÓRIO, COM OU SEM LADRÃO - FORNECIMENTO E INSTALAÇÃO. AF_01/2020</t>
  </si>
  <si>
    <t>86879</t>
  </si>
  <si>
    <t>VÁLVULA EM PLÁSTICO 1" PARA PIA, TANQUE OU LAVATÓRIO, COM OU SEM LADRÃO - FORNECIMENTO E INSTALAÇÃO. AF_01/2020</t>
  </si>
  <si>
    <t>44.03.030</t>
  </si>
  <si>
    <t>44.03.050</t>
  </si>
  <si>
    <t>Dispenser papel higiênico em ABS para rolão 300 / 600 m, com visor</t>
  </si>
  <si>
    <t>44.03.130</t>
  </si>
  <si>
    <t>AE-21 ABRIGO E ENTRADA DE ENERGIA (CAIXA M OU H): AES ELETROP/BANDEIRANTE/ELEKTRO/CPFL</t>
  </si>
  <si>
    <t>12039</t>
  </si>
  <si>
    <t xml:space="preserve">QUADRO DE DISTRIBUICAO COM BARRAMENTO TRIFASICO, DE EMBUTIR, EM CHAPA DE ACO GALVANIZADO, PARA 24 DISJUNTORES DIN, 100 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</si>
  <si>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2386</t>
  </si>
  <si>
    <t xml:space="preserve">DISJUNTOR TIPO NEMA, MONOPOLAR 35 ATE 50 A, TENSAO MAXIMA DE 240 V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</si>
  <si>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SINAPI-I</t>
  </si>
  <si>
    <t>97584</t>
  </si>
  <si>
    <t>LUMINÁRIA TIPO CALHA, DE SOBREPOR, COM 1 LÂMPADA TUBULAR FLUORESCENTE DE 36 W, COM REATOR DE PARTIDA RÁPIDA - FORNECIMENTO E INSTALAÇÃO. AF_02/2020</t>
  </si>
  <si>
    <t>02</t>
  </si>
  <si>
    <t>LUMINÁRIA TIPO SPOT, DE SOBREPOR, COM 1 LÂMPADA LED 6W - FORNECIMENTO E INSTALAÇÃO</t>
  </si>
  <si>
    <t>ED-49401</t>
  </si>
  <si>
    <t>LUMINÁRIA TIPO DROPS COM BASE SUPORTE GALVANIZADA E GLOBO LEITOSO COMPLETA, PARA UMA (1) LÂMPADA FLUORESCENTE COMPACTA DE 20W, FORNECIMENTO E INSTALAÇÃO, INCLUSIVE BASE E LÂMPADA</t>
  </si>
  <si>
    <t>INTERRUPTOR DE 1 TECLA - ELETROD PVC Ø 25MM FLEXIVEL NBR 15465</t>
  </si>
  <si>
    <t>INTERRUPTOR DE 2 TECLAS - ELETROD PVC Ø 25MM FLEXIVEL NBR 15465</t>
  </si>
  <si>
    <t>TOMADA 2P+T PADRAO NBR 14136 CORRENTE 10A-250V - ELETROD PVC Ø 25MM FLEXIVEL NBR 15465</t>
  </si>
  <si>
    <t>TOMADA 2P+T PADRAO NBR 14136 CORRENTE 20A-250V - ELETROD PVC Ø 25MM FLEXIVEL NBR 15465</t>
  </si>
  <si>
    <t>CIGARRA PARA CHAMADA DE AULA - ELETRODUTO DE PVC</t>
  </si>
  <si>
    <t>PONTO SECO PARA TELEFONE-ELETRODUTO DE PVC</t>
  </si>
  <si>
    <t>03</t>
  </si>
  <si>
    <t>INSTALAÇÃO PARA-RAIOS</t>
  </si>
  <si>
    <t>50.05.250</t>
  </si>
  <si>
    <t>50.05.260</t>
  </si>
  <si>
    <t>ED-9919</t>
  </si>
  <si>
    <t>PINTURA EPÓXI EM PAREDE, DUAS (2) DEMÃOS, INCLUSIVE UMA (1) DEMÃO DE MASSA ACRÍLICA, EXCLUSIVE SELADOR ACRÍLICO</t>
  </si>
  <si>
    <t>88485</t>
  </si>
  <si>
    <t>FUNDO SELADOR ACRÍLICO, APLICAÇÃO MANUAL EM PAREDE, UMA DEMÃO. AF_04/2023</t>
  </si>
  <si>
    <t>88423</t>
  </si>
  <si>
    <t>APLICAÇÃO MANUAL DE PINTURA COM TINTA TEXTURIZADA ACRÍLICA EM PAREDES EXTERNAS DE CASAS, UMA COR. AF_03/2024</t>
  </si>
  <si>
    <t>88494</t>
  </si>
  <si>
    <t>EMASSAMENTO COM MASSA LÁTEX, APLICAÇÃO EM TETO, UMA DEMÃO, LIXAMENTO MANUAL. AF_04/2023</t>
  </si>
  <si>
    <t>88488</t>
  </si>
  <si>
    <t>PINTURA LÁTEX ACRÍLICA PREMIUM, APLICAÇÃO MANUAL EM TETO, DUAS DEMÃOS. AF_04/2023</t>
  </si>
  <si>
    <t>ED-50491</t>
  </si>
  <si>
    <t>PINTURA ESMALTE EM ESQUADRIAS DE FERRO, DUAS (2) DEMÃOS, INCLUSIVE UMA (1) DEMÃO DE FUNDO ANTICORROSIVO</t>
  </si>
  <si>
    <t>102220</t>
  </si>
  <si>
    <t>PINTURA TINTA DE ACABAMENTO (PIGMENTADA) ESMALTE SINTÉTICO BRILHANTE EM MADEIRA, 2 DEMÃOS. AF_01/2021</t>
  </si>
  <si>
    <t>101176</t>
  </si>
  <si>
    <t>ESTACA BROCA DE CONCRETO, DIÂMETRO DE 30CM, ESCAVAÇÃO MANUAL COM TRADO CONCHA, INTEIRAMENTE ARMADA. AF_05/2020_PA</t>
  </si>
  <si>
    <t>95601</t>
  </si>
  <si>
    <t>ED-51107</t>
  </si>
  <si>
    <t>ESCAVAÇÃO MANUAL DE VALA COM PROFUNDIDADE MENOR OU IGUAL A 1,5M, INCLUSIVE DESCARGA LATERAL</t>
  </si>
  <si>
    <t>94974</t>
  </si>
  <si>
    <t>CONCRETO MAGRO PARA LASTRO, TRAÇO 1:4,5:4,5 (EM MASSA SECA DE CIMENTO/ AREIA MÉDIA/ BRITA 1) - PREPARO MANUAL. AF_05/2021</t>
  </si>
  <si>
    <t>96536</t>
  </si>
  <si>
    <t>104918</t>
  </si>
  <si>
    <t>ARMAÇÃO DE SAPATA ISOLADA, VIGA BALDRAME E SAPATA CORRIDA UTILIZANDO AÇO CA-50 DE 8 MM - MONTAGEM. AF_01/2024</t>
  </si>
  <si>
    <t>96557</t>
  </si>
  <si>
    <t>101166</t>
  </si>
  <si>
    <t>ED-51121</t>
  </si>
  <si>
    <t>REATERRO MANUAL DE VALA, INCLUSIVE ESPALHAMENTO E COMPACTAÇÃO MECANIZADA COM PLACA VIBRATÓRIA</t>
  </si>
  <si>
    <t>103319</t>
  </si>
  <si>
    <t>ALVENARIA DE VEDAÇÃO DE BLOCOS VAZADOS DE CONCRETO DE 14X19X39 CM (ESPESSURA 14 CM) E ARGAMASSA DE ASSENTAMENTO COM PREPARO MANUAL. AF_12/2021</t>
  </si>
  <si>
    <t>101965</t>
  </si>
  <si>
    <t>PEITORIL LINEAR EM GRANITO OU MÁRMORE, L = 15CM, COMPRIMENTO DE ATÉ 2M, ASSENTADO COM ARGAMASSA 1:6 COM ADITIVO. AF_11/2020</t>
  </si>
  <si>
    <t>98504</t>
  </si>
  <si>
    <t>PLANTIO DE GRAMA BATATAIS EM PLACAS. AF_05/2018</t>
  </si>
  <si>
    <t>98510</t>
  </si>
  <si>
    <t>PLANTIO DE ÁRVORE ORNAMENTAL COM ALTURA DE MUDA MENOR OU IGUAL A 2,00 M. AF_05/2018</t>
  </si>
  <si>
    <t>ED-50266</t>
  </si>
  <si>
    <t>LIMPEZA FINAL PARA ENTREGA DA OBRA</t>
  </si>
  <si>
    <t>MONTAGEM DE ARMADURA DE ESTACAS, DIÂMETRO = 12,5 MM. AF_09/2021_PS</t>
  </si>
  <si>
    <t>DEMOLIÇÃO DE CONCRETO SIMPLES (MANUAL)</t>
  </si>
  <si>
    <t>: SINAPI-DF (Julho 2014), FDE (Julho 2024), CPOS (Setembro), Composições e Cotações (DESONERADO)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</si>
</sst>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#,##0.0000"/>
    <numFmt numFmtId="167" formatCode="#,##0.000"/>
    <numFmt numFmtId="168" formatCode="&quot;R$&quot;\ #,##0.00"/>
    <numFmt numFmtId="169" formatCode="&quot;R$ &quot;#,##0.00"/>
    <numFmt numFmtId="170" formatCode="_-* #,##0.0000_-;\-* #,##0.0000_-;_-* &quot;-&quot;??_-;_-@_-"/>
    <numFmt numFmtId="171" formatCode="#,##0.00_ ;[Red]\-#,##0.00\ "/>
  </numFmts>
  <fonts count="19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i/>
      <sz val="9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2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92D05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4" fillId="0" borderId="0"/>
    <xf numFmtId="0" fontId="16" fillId="0" borderId="0"/>
    <xf numFmtId="0" fontId="1" fillId="0" borderId="0"/>
    <xf numFmtId="0" fontId="16" fillId="0" borderId="0"/>
    <xf numFmtId="0" fontId="11" fillId="0" borderId="0"/>
    <xf numFmtId="0" fontId="1" fillId="0" borderId="0"/>
    <xf numFmtId="0" fontId="6" fillId="0" borderId="0"/>
    <xf numFmtId="9" fontId="6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214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168" fontId="2" fillId="0" borderId="0" xfId="0" applyNumberFormat="1" applyFont="1"/>
    <xf numFmtId="4" fontId="2" fillId="0" borderId="0" xfId="0" applyNumberFormat="1" applyFont="1"/>
    <xf numFmtId="0" fontId="4" fillId="0" borderId="0" xfId="0" applyFont="1"/>
    <xf numFmtId="164" fontId="0" fillId="0" borderId="0" xfId="0" applyNumberFormat="1"/>
    <xf numFmtId="0" fontId="0" fillId="0" borderId="0" xfId="0" applyFill="1"/>
    <xf numFmtId="0" fontId="6" fillId="0" borderId="0" xfId="7" applyFill="1"/>
    <xf numFmtId="9" fontId="6" fillId="0" borderId="0" xfId="7" applyNumberFormat="1" applyFill="1"/>
    <xf numFmtId="0" fontId="2" fillId="0" borderId="0" xfId="6" applyFont="1" applyFill="1" applyBorder="1"/>
    <xf numFmtId="0" fontId="2" fillId="0" borderId="0" xfId="6" applyFont="1" applyFill="1" applyBorder="1" applyAlignment="1">
      <alignment wrapText="1"/>
    </xf>
    <xf numFmtId="0" fontId="2" fillId="0" borderId="0" xfId="6" applyFont="1" applyFill="1"/>
    <xf numFmtId="0" fontId="2" fillId="0" borderId="0" xfId="6" applyFont="1" applyFill="1" applyAlignment="1">
      <alignment wrapText="1"/>
    </xf>
    <xf numFmtId="0" fontId="10" fillId="0" borderId="0" xfId="6" applyFont="1" applyFill="1" applyAlignment="1">
      <alignment horizontal="right" wrapText="1"/>
    </xf>
    <xf numFmtId="4" fontId="2" fillId="0" borderId="0" xfId="6" applyNumberFormat="1" applyFont="1" applyFill="1"/>
    <xf numFmtId="0" fontId="2" fillId="0" borderId="0" xfId="6" applyFont="1" applyFill="1" applyAlignment="1">
      <alignment horizontal="right" wrapText="1"/>
    </xf>
    <xf numFmtId="166" fontId="2" fillId="0" borderId="0" xfId="6" applyNumberFormat="1" applyFont="1" applyFill="1"/>
    <xf numFmtId="0" fontId="2" fillId="0" borderId="0" xfId="7" applyFont="1" applyFill="1"/>
    <xf numFmtId="0" fontId="6" fillId="0" borderId="0" xfId="7"/>
    <xf numFmtId="9" fontId="8" fillId="2" borderId="1" xfId="6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43" fontId="0" fillId="0" borderId="0" xfId="9" applyFont="1"/>
    <xf numFmtId="169" fontId="7" fillId="3" borderId="1" xfId="6" applyNumberFormat="1" applyFont="1" applyFill="1" applyBorder="1" applyAlignment="1">
      <alignment horizontal="right" vertical="center"/>
    </xf>
    <xf numFmtId="10" fontId="7" fillId="3" borderId="1" xfId="6" applyNumberFormat="1" applyFont="1" applyFill="1" applyBorder="1" applyAlignment="1">
      <alignment horizontal="right" vertical="center"/>
    </xf>
    <xf numFmtId="0" fontId="6" fillId="0" borderId="0" xfId="7" applyFont="1" applyFill="1"/>
    <xf numFmtId="0" fontId="6" fillId="0" borderId="0" xfId="7" applyFont="1"/>
    <xf numFmtId="0" fontId="13" fillId="3" borderId="1" xfId="6" applyFont="1" applyFill="1" applyBorder="1" applyAlignment="1">
      <alignment horizontal="center" vertical="center"/>
    </xf>
    <xf numFmtId="0" fontId="3" fillId="3" borderId="1" xfId="6" applyFont="1" applyFill="1" applyBorder="1" applyAlignment="1">
      <alignment vertical="center"/>
    </xf>
    <xf numFmtId="0" fontId="2" fillId="3" borderId="1" xfId="6" applyFont="1" applyFill="1" applyBorder="1" applyAlignment="1">
      <alignment vertical="center" wrapText="1"/>
    </xf>
    <xf numFmtId="169" fontId="3" fillId="3" borderId="1" xfId="6" applyNumberFormat="1" applyFont="1" applyFill="1" applyBorder="1" applyAlignment="1">
      <alignment horizontal="right" vertical="center"/>
    </xf>
    <xf numFmtId="10" fontId="3" fillId="3" borderId="1" xfId="6" applyNumberFormat="1" applyFont="1" applyFill="1" applyBorder="1" applyAlignment="1">
      <alignment horizontal="right" vertical="center"/>
    </xf>
    <xf numFmtId="0" fontId="12" fillId="3" borderId="1" xfId="6" applyFont="1" applyFill="1" applyBorder="1" applyAlignment="1">
      <alignment horizontal="center" vertical="center"/>
    </xf>
    <xf numFmtId="2" fontId="12" fillId="3" borderId="1" xfId="6" applyNumberFormat="1" applyFont="1" applyFill="1" applyBorder="1" applyAlignment="1">
      <alignment horizontal="left" vertical="center" wrapText="1"/>
    </xf>
    <xf numFmtId="164" fontId="12" fillId="3" borderId="1" xfId="6" applyNumberFormat="1" applyFont="1" applyFill="1" applyBorder="1" applyAlignment="1">
      <alignment horizontal="right" vertical="center"/>
    </xf>
    <xf numFmtId="10" fontId="12" fillId="3" borderId="1" xfId="6" applyNumberFormat="1" applyFont="1" applyFill="1" applyBorder="1" applyAlignment="1">
      <alignment horizontal="right" vertical="center"/>
    </xf>
    <xf numFmtId="169" fontId="12" fillId="3" borderId="1" xfId="6" applyNumberFormat="1" applyFont="1" applyFill="1" applyBorder="1" applyAlignment="1">
      <alignment horizontal="right" vertical="center"/>
    </xf>
    <xf numFmtId="0" fontId="12" fillId="3" borderId="1" xfId="6" applyFont="1" applyFill="1" applyBorder="1" applyAlignment="1">
      <alignment horizontal="left" vertical="center" wrapText="1"/>
    </xf>
    <xf numFmtId="169" fontId="8" fillId="4" borderId="1" xfId="6" applyNumberFormat="1" applyFont="1" applyFill="1" applyBorder="1" applyAlignment="1">
      <alignment horizontal="right" vertical="center"/>
    </xf>
    <xf numFmtId="10" fontId="8" fillId="4" borderId="1" xfId="6" applyNumberFormat="1" applyFont="1" applyFill="1" applyBorder="1" applyAlignment="1">
      <alignment horizontal="right" vertical="center"/>
    </xf>
    <xf numFmtId="0" fontId="8" fillId="4" borderId="1" xfId="6" applyFont="1" applyFill="1" applyBorder="1" applyAlignment="1">
      <alignment horizontal="right" vertical="center"/>
    </xf>
    <xf numFmtId="0" fontId="9" fillId="4" borderId="1" xfId="6" applyFont="1" applyFill="1" applyBorder="1" applyAlignment="1">
      <alignment horizontal="center" vertical="center"/>
    </xf>
    <xf numFmtId="0" fontId="9" fillId="4" borderId="1" xfId="6" applyFont="1" applyFill="1" applyBorder="1" applyAlignment="1">
      <alignment vertical="center" wrapText="1"/>
    </xf>
    <xf numFmtId="4" fontId="8" fillId="4" borderId="1" xfId="6" applyNumberFormat="1" applyFont="1" applyFill="1" applyBorder="1" applyAlignment="1">
      <alignment horizontal="right" vertical="center"/>
    </xf>
    <xf numFmtId="0" fontId="2" fillId="4" borderId="1" xfId="6" applyFont="1" applyFill="1" applyBorder="1" applyAlignment="1">
      <alignment vertical="center"/>
    </xf>
    <xf numFmtId="0" fontId="2" fillId="4" borderId="1" xfId="6" applyFont="1" applyFill="1" applyBorder="1" applyAlignment="1">
      <alignment vertical="center" wrapText="1"/>
    </xf>
    <xf numFmtId="0" fontId="2" fillId="4" borderId="1" xfId="6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10" fontId="0" fillId="0" borderId="0" xfId="0" applyNumberFormat="1"/>
    <xf numFmtId="10" fontId="8" fillId="0" borderId="0" xfId="0" applyNumberFormat="1" applyFont="1"/>
    <xf numFmtId="0" fontId="2" fillId="0" borderId="2" xfId="0" applyFont="1" applyBorder="1" applyAlignment="1" applyProtection="1">
      <protection locked="0"/>
    </xf>
    <xf numFmtId="0" fontId="2" fillId="5" borderId="3" xfId="0" applyFont="1" applyFill="1" applyBorder="1" applyAlignment="1" applyProtection="1">
      <alignment vertical="center"/>
      <protection locked="0"/>
    </xf>
    <xf numFmtId="0" fontId="2" fillId="5" borderId="4" xfId="0" applyFont="1" applyFill="1" applyBorder="1" applyAlignment="1" applyProtection="1">
      <alignment vertical="center"/>
      <protection locked="0"/>
    </xf>
    <xf numFmtId="0" fontId="2" fillId="5" borderId="5" xfId="0" applyFont="1" applyFill="1" applyBorder="1" applyAlignment="1" applyProtection="1">
      <alignment vertical="center"/>
      <protection locked="0"/>
    </xf>
    <xf numFmtId="168" fontId="0" fillId="0" borderId="0" xfId="0" applyNumberFormat="1"/>
    <xf numFmtId="170" fontId="0" fillId="0" borderId="0" xfId="9" applyNumberFormat="1" applyFont="1"/>
    <xf numFmtId="2" fontId="0" fillId="0" borderId="0" xfId="0" applyNumberFormat="1" applyAlignment="1">
      <alignment vertical="center"/>
    </xf>
    <xf numFmtId="43" fontId="0" fillId="0" borderId="0" xfId="0" applyNumberFormat="1"/>
    <xf numFmtId="165" fontId="1" fillId="5" borderId="6" xfId="0" applyNumberFormat="1" applyFont="1" applyFill="1" applyBorder="1" applyAlignment="1" applyProtection="1">
      <alignment horizontal="center" vertical="center"/>
      <protection locked="0"/>
    </xf>
    <xf numFmtId="0" fontId="1" fillId="5" borderId="6" xfId="0" applyFont="1" applyFill="1" applyBorder="1" applyAlignment="1" applyProtection="1">
      <alignment horizontal="center" vertical="center"/>
      <protection locked="0"/>
    </xf>
    <xf numFmtId="165" fontId="1" fillId="5" borderId="6" xfId="0" applyNumberFormat="1" applyFont="1" applyFill="1" applyBorder="1" applyAlignment="1" applyProtection="1">
      <alignment vertical="center" wrapText="1"/>
      <protection locked="0"/>
    </xf>
    <xf numFmtId="165" fontId="1" fillId="5" borderId="6" xfId="0" applyNumberFormat="1" applyFont="1" applyFill="1" applyBorder="1" applyAlignment="1" applyProtection="1">
      <alignment vertical="center"/>
      <protection locked="0"/>
    </xf>
    <xf numFmtId="40" fontId="1" fillId="5" borderId="6" xfId="9" applyNumberFormat="1" applyFont="1" applyFill="1" applyBorder="1" applyAlignment="1">
      <alignment horizontal="right" vertical="center"/>
    </xf>
    <xf numFmtId="49" fontId="1" fillId="5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 wrapText="1"/>
    </xf>
    <xf numFmtId="4" fontId="1" fillId="5" borderId="6" xfId="0" applyNumberFormat="1" applyFont="1" applyFill="1" applyBorder="1" applyAlignment="1" applyProtection="1">
      <alignment vertical="center"/>
      <protection locked="0"/>
    </xf>
    <xf numFmtId="0" fontId="1" fillId="5" borderId="6" xfId="0" applyFont="1" applyFill="1" applyBorder="1" applyAlignment="1">
      <alignment vertical="center" wrapText="1"/>
    </xf>
    <xf numFmtId="0" fontId="1" fillId="5" borderId="6" xfId="0" applyFont="1" applyFill="1" applyBorder="1" applyAlignment="1" applyProtection="1">
      <alignment vertical="center" wrapText="1"/>
      <protection locked="0"/>
    </xf>
    <xf numFmtId="0" fontId="13" fillId="5" borderId="6" xfId="0" applyFont="1" applyFill="1" applyBorder="1" applyAlignment="1" applyProtection="1">
      <alignment horizontal="center" vertical="center"/>
      <protection locked="0"/>
    </xf>
    <xf numFmtId="0" fontId="13" fillId="5" borderId="6" xfId="0" applyFont="1" applyFill="1" applyBorder="1" applyAlignment="1" applyProtection="1">
      <alignment vertical="center" wrapText="1"/>
      <protection locked="0"/>
    </xf>
    <xf numFmtId="1" fontId="1" fillId="0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5" borderId="6" xfId="2" applyFont="1" applyFill="1" applyBorder="1" applyAlignment="1" applyProtection="1">
      <alignment horizontal="center" vertical="center"/>
      <protection locked="0"/>
    </xf>
    <xf numFmtId="0" fontId="1" fillId="5" borderId="6" xfId="2" applyFont="1" applyFill="1" applyBorder="1" applyAlignment="1" applyProtection="1">
      <alignment vertical="center" wrapText="1"/>
      <protection locked="0"/>
    </xf>
    <xf numFmtId="0" fontId="13" fillId="5" borderId="6" xfId="0" applyFont="1" applyFill="1" applyBorder="1" applyAlignment="1">
      <alignment horizontal="center" vertical="center"/>
    </xf>
    <xf numFmtId="0" fontId="13" fillId="0" borderId="6" xfId="0" applyFont="1" applyFill="1" applyBorder="1" applyAlignment="1" applyProtection="1">
      <alignment horizontal="center" vertical="center"/>
      <protection locked="0"/>
    </xf>
    <xf numFmtId="0" fontId="13" fillId="0" borderId="6" xfId="0" applyFont="1" applyFill="1" applyBorder="1" applyAlignment="1" applyProtection="1">
      <alignment vertical="center" wrapText="1"/>
      <protection locked="0"/>
    </xf>
    <xf numFmtId="0" fontId="1" fillId="0" borderId="6" xfId="0" applyFont="1" applyFill="1" applyBorder="1" applyAlignment="1" applyProtection="1">
      <alignment horizontal="center" vertical="center"/>
      <protection locked="0"/>
    </xf>
    <xf numFmtId="4" fontId="1" fillId="0" borderId="6" xfId="0" applyNumberFormat="1" applyFont="1" applyFill="1" applyBorder="1" applyAlignment="1" applyProtection="1">
      <alignment vertical="center"/>
      <protection locked="0"/>
    </xf>
    <xf numFmtId="40" fontId="1" fillId="0" borderId="6" xfId="9" applyNumberFormat="1" applyFont="1" applyFill="1" applyBorder="1" applyAlignment="1">
      <alignment horizontal="right" vertical="center"/>
    </xf>
    <xf numFmtId="4" fontId="1" fillId="5" borderId="6" xfId="0" applyNumberFormat="1" applyFont="1" applyFill="1" applyBorder="1" applyAlignment="1">
      <alignment vertical="center"/>
    </xf>
    <xf numFmtId="40" fontId="13" fillId="0" borderId="6" xfId="9" applyNumberFormat="1" applyFont="1" applyFill="1" applyBorder="1" applyAlignment="1">
      <alignment horizontal="right" vertical="center"/>
    </xf>
    <xf numFmtId="0" fontId="1" fillId="5" borderId="7" xfId="0" applyFont="1" applyFill="1" applyBorder="1" applyAlignment="1" applyProtection="1">
      <alignment vertical="center"/>
      <protection locked="0"/>
    </xf>
    <xf numFmtId="0" fontId="13" fillId="5" borderId="7" xfId="0" applyFont="1" applyFill="1" applyBorder="1" applyAlignment="1" applyProtection="1">
      <alignment vertical="center"/>
      <protection locked="0"/>
    </xf>
    <xf numFmtId="0" fontId="13" fillId="6" borderId="8" xfId="0" applyFont="1" applyFill="1" applyBorder="1" applyAlignment="1" applyProtection="1">
      <alignment horizontal="left" vertical="center" wrapText="1"/>
      <protection locked="0"/>
    </xf>
    <xf numFmtId="10" fontId="13" fillId="6" borderId="9" xfId="0" applyNumberFormat="1" applyFont="1" applyFill="1" applyBorder="1" applyAlignment="1">
      <alignment horizontal="right" vertical="center"/>
    </xf>
    <xf numFmtId="0" fontId="1" fillId="5" borderId="0" xfId="0" applyFont="1" applyFill="1" applyBorder="1" applyAlignment="1" applyProtection="1">
      <alignment vertical="center"/>
      <protection locked="0"/>
    </xf>
    <xf numFmtId="0" fontId="13" fillId="5" borderId="0" xfId="0" applyFont="1" applyFill="1" applyBorder="1" applyAlignment="1" applyProtection="1">
      <alignment vertical="center"/>
      <protection locked="0"/>
    </xf>
    <xf numFmtId="167" fontId="1" fillId="5" borderId="10" xfId="0" applyNumberFormat="1" applyFont="1" applyFill="1" applyBorder="1" applyAlignment="1" applyProtection="1">
      <alignment horizontal="left" vertical="center"/>
      <protection locked="0"/>
    </xf>
    <xf numFmtId="10" fontId="13" fillId="5" borderId="11" xfId="0" applyNumberFormat="1" applyFont="1" applyFill="1" applyBorder="1" applyAlignment="1">
      <alignment horizontal="right" vertical="center"/>
    </xf>
    <xf numFmtId="0" fontId="1" fillId="5" borderId="2" xfId="0" applyFont="1" applyFill="1" applyBorder="1" applyAlignment="1" applyProtection="1">
      <alignment vertical="center"/>
      <protection locked="0"/>
    </xf>
    <xf numFmtId="0" fontId="13" fillId="5" borderId="2" xfId="0" applyFont="1" applyFill="1" applyBorder="1" applyAlignment="1" applyProtection="1">
      <alignment vertical="center"/>
      <protection locked="0"/>
    </xf>
    <xf numFmtId="167" fontId="1" fillId="5" borderId="12" xfId="0" applyNumberFormat="1" applyFont="1" applyFill="1" applyBorder="1" applyAlignment="1" applyProtection="1">
      <alignment horizontal="left" vertical="center"/>
      <protection locked="0"/>
    </xf>
    <xf numFmtId="168" fontId="13" fillId="5" borderId="13" xfId="0" applyNumberFormat="1" applyFont="1" applyFill="1" applyBorder="1" applyAlignment="1">
      <alignment horizontal="right" vertical="center"/>
    </xf>
    <xf numFmtId="0" fontId="13" fillId="7" borderId="12" xfId="0" applyFont="1" applyFill="1" applyBorder="1" applyAlignment="1" applyProtection="1">
      <alignment horizontal="center" vertical="center"/>
      <protection locked="0"/>
    </xf>
    <xf numFmtId="0" fontId="13" fillId="7" borderId="13" xfId="0" applyFont="1" applyFill="1" applyBorder="1" applyAlignment="1" applyProtection="1">
      <alignment horizontal="center" vertical="center"/>
      <protection locked="0"/>
    </xf>
    <xf numFmtId="168" fontId="13" fillId="7" borderId="14" xfId="0" applyNumberFormat="1" applyFont="1" applyFill="1" applyBorder="1" applyAlignment="1" applyProtection="1">
      <alignment horizontal="center" vertical="center"/>
      <protection locked="0"/>
    </xf>
    <xf numFmtId="168" fontId="13" fillId="7" borderId="14" xfId="0" applyNumberFormat="1" applyFont="1" applyFill="1" applyBorder="1" applyAlignment="1">
      <alignment horizontal="center" vertical="center"/>
    </xf>
    <xf numFmtId="4" fontId="13" fillId="5" borderId="6" xfId="0" applyNumberFormat="1" applyFont="1" applyFill="1" applyBorder="1" applyAlignment="1" applyProtection="1">
      <alignment vertical="center"/>
      <protection locked="0"/>
    </xf>
    <xf numFmtId="49" fontId="1" fillId="5" borderId="6" xfId="1" applyNumberFormat="1" applyFont="1" applyFill="1" applyBorder="1" applyAlignment="1" applyProtection="1">
      <alignment horizontal="center" vertical="center"/>
    </xf>
    <xf numFmtId="0" fontId="1" fillId="5" borderId="6" xfId="1" applyFont="1" applyFill="1" applyBorder="1" applyAlignment="1" applyProtection="1">
      <alignment vertical="center" wrapText="1"/>
    </xf>
    <xf numFmtId="0" fontId="1" fillId="5" borderId="15" xfId="0" applyFont="1" applyFill="1" applyBorder="1" applyAlignment="1" applyProtection="1">
      <alignment horizontal="center" vertical="center"/>
      <protection locked="0"/>
    </xf>
    <xf numFmtId="0" fontId="1" fillId="5" borderId="15" xfId="0" applyFont="1" applyFill="1" applyBorder="1" applyAlignment="1" applyProtection="1">
      <alignment vertical="center" wrapText="1"/>
      <protection locked="0"/>
    </xf>
    <xf numFmtId="4" fontId="1" fillId="5" borderId="15" xfId="0" applyNumberFormat="1" applyFont="1" applyFill="1" applyBorder="1" applyAlignment="1" applyProtection="1">
      <alignment vertical="center"/>
      <protection locked="0"/>
    </xf>
    <xf numFmtId="168" fontId="13" fillId="8" borderId="1" xfId="0" applyNumberFormat="1" applyFont="1" applyFill="1" applyBorder="1" applyAlignment="1" applyProtection="1">
      <alignment vertical="center"/>
      <protection locked="0"/>
    </xf>
    <xf numFmtId="165" fontId="13" fillId="5" borderId="6" xfId="0" applyNumberFormat="1" applyFont="1" applyFill="1" applyBorder="1" applyAlignment="1" applyProtection="1">
      <alignment horizontal="center" vertical="center"/>
      <protection locked="0"/>
    </xf>
    <xf numFmtId="165" fontId="13" fillId="5" borderId="6" xfId="0" applyNumberFormat="1" applyFont="1" applyFill="1" applyBorder="1" applyAlignment="1" applyProtection="1">
      <alignment vertical="center" wrapText="1"/>
      <protection locked="0"/>
    </xf>
    <xf numFmtId="168" fontId="1" fillId="5" borderId="6" xfId="0" applyNumberFormat="1" applyFont="1" applyFill="1" applyBorder="1" applyAlignment="1" applyProtection="1">
      <alignment vertical="center"/>
      <protection locked="0"/>
    </xf>
    <xf numFmtId="168" fontId="1" fillId="5" borderId="6" xfId="0" applyNumberFormat="1" applyFont="1" applyFill="1" applyBorder="1" applyAlignment="1">
      <alignment vertical="center"/>
    </xf>
    <xf numFmtId="49" fontId="1" fillId="0" borderId="6" xfId="0" applyNumberFormat="1" applyFont="1" applyFill="1" applyBorder="1" applyAlignment="1">
      <alignment horizontal="center" vertical="center"/>
    </xf>
    <xf numFmtId="168" fontId="1" fillId="0" borderId="0" xfId="0" applyNumberFormat="1" applyFont="1"/>
    <xf numFmtId="0" fontId="1" fillId="0" borderId="6" xfId="0" applyFont="1" applyFill="1" applyBorder="1" applyAlignment="1" applyProtection="1">
      <alignment horizontal="center"/>
      <protection locked="0"/>
    </xf>
    <xf numFmtId="0" fontId="1" fillId="0" borderId="6" xfId="0" applyFont="1" applyFill="1" applyBorder="1" applyAlignment="1" applyProtection="1">
      <alignment wrapText="1"/>
      <protection locked="0"/>
    </xf>
    <xf numFmtId="0" fontId="1" fillId="0" borderId="6" xfId="0" applyFont="1" applyFill="1" applyBorder="1" applyAlignment="1" applyProtection="1">
      <alignment vertical="center" wrapText="1"/>
      <protection locked="0"/>
    </xf>
    <xf numFmtId="0" fontId="13" fillId="5" borderId="6" xfId="0" applyFont="1" applyFill="1" applyBorder="1" applyAlignment="1">
      <alignment vertical="center" wrapText="1"/>
    </xf>
    <xf numFmtId="0" fontId="1" fillId="5" borderId="6" xfId="0" applyFont="1" applyFill="1" applyBorder="1" applyAlignment="1">
      <alignment horizontal="center" vertical="center"/>
    </xf>
    <xf numFmtId="168" fontId="13" fillId="2" borderId="1" xfId="0" applyNumberFormat="1" applyFont="1" applyFill="1" applyBorder="1" applyAlignment="1" applyProtection="1">
      <alignment horizontal="right" vertical="center"/>
      <protection locked="0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4" fontId="1" fillId="0" borderId="0" xfId="0" applyNumberFormat="1" applyFont="1" applyAlignment="1">
      <alignment vertical="center"/>
    </xf>
    <xf numFmtId="168" fontId="1" fillId="0" borderId="0" xfId="0" applyNumberFormat="1" applyFont="1" applyAlignment="1">
      <alignment vertical="center"/>
    </xf>
    <xf numFmtId="168" fontId="13" fillId="2" borderId="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Alignment="1">
      <alignment horizontal="center"/>
    </xf>
    <xf numFmtId="0" fontId="17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4" fontId="1" fillId="0" borderId="0" xfId="0" applyNumberFormat="1" applyFont="1"/>
    <xf numFmtId="0" fontId="17" fillId="0" borderId="0" xfId="0" applyFont="1" applyAlignment="1">
      <alignment horizontal="center" vertical="center"/>
    </xf>
    <xf numFmtId="0" fontId="13" fillId="5" borderId="16" xfId="0" applyFont="1" applyFill="1" applyBorder="1" applyAlignment="1">
      <alignment horizontal="right" vertical="center"/>
    </xf>
    <xf numFmtId="0" fontId="13" fillId="8" borderId="17" xfId="0" applyFont="1" applyFill="1" applyBorder="1" applyAlignment="1">
      <alignment horizontal="left" vertical="center"/>
    </xf>
    <xf numFmtId="0" fontId="13" fillId="8" borderId="18" xfId="0" applyFont="1" applyFill="1" applyBorder="1" applyAlignment="1">
      <alignment horizontal="left" vertical="center"/>
    </xf>
    <xf numFmtId="0" fontId="13" fillId="8" borderId="18" xfId="0" applyFont="1" applyFill="1" applyBorder="1" applyAlignment="1">
      <alignment horizontal="right" vertical="center"/>
    </xf>
    <xf numFmtId="0" fontId="13" fillId="8" borderId="19" xfId="0" applyFont="1" applyFill="1" applyBorder="1" applyAlignment="1">
      <alignment horizontal="right" vertical="center"/>
    </xf>
    <xf numFmtId="168" fontId="13" fillId="8" borderId="20" xfId="0" applyNumberFormat="1" applyFont="1" applyFill="1" applyBorder="1" applyAlignment="1" applyProtection="1">
      <alignment vertical="center"/>
      <protection locked="0"/>
    </xf>
    <xf numFmtId="168" fontId="13" fillId="5" borderId="16" xfId="0" applyNumberFormat="1" applyFont="1" applyFill="1" applyBorder="1" applyAlignment="1" applyProtection="1">
      <alignment vertical="center"/>
      <protection locked="0"/>
    </xf>
    <xf numFmtId="165" fontId="13" fillId="5" borderId="16" xfId="0" applyNumberFormat="1" applyFont="1" applyFill="1" applyBorder="1" applyAlignment="1">
      <alignment horizontal="right" vertical="center"/>
    </xf>
    <xf numFmtId="165" fontId="13" fillId="5" borderId="16" xfId="0" applyNumberFormat="1" applyFont="1" applyFill="1" applyBorder="1" applyAlignment="1" applyProtection="1">
      <alignment vertical="center"/>
      <protection locked="0"/>
    </xf>
    <xf numFmtId="165" fontId="1" fillId="5" borderId="15" xfId="0" applyNumberFormat="1" applyFont="1" applyFill="1" applyBorder="1" applyAlignment="1" applyProtection="1">
      <alignment horizontal="center" vertical="center"/>
      <protection locked="0"/>
    </xf>
    <xf numFmtId="165" fontId="1" fillId="5" borderId="15" xfId="0" applyNumberFormat="1" applyFont="1" applyFill="1" applyBorder="1" applyAlignment="1" applyProtection="1">
      <alignment vertical="center" wrapText="1"/>
      <protection locked="0"/>
    </xf>
    <xf numFmtId="165" fontId="1" fillId="5" borderId="15" xfId="0" applyNumberFormat="1" applyFont="1" applyFill="1" applyBorder="1" applyAlignment="1" applyProtection="1">
      <alignment vertical="center"/>
      <protection locked="0"/>
    </xf>
    <xf numFmtId="168" fontId="1" fillId="0" borderId="6" xfId="0" applyNumberFormat="1" applyFont="1" applyBorder="1"/>
    <xf numFmtId="0" fontId="13" fillId="5" borderId="15" xfId="0" applyFont="1" applyFill="1" applyBorder="1" applyAlignment="1" applyProtection="1">
      <alignment horizontal="center" vertical="center"/>
      <protection locked="0"/>
    </xf>
    <xf numFmtId="0" fontId="13" fillId="5" borderId="15" xfId="0" applyFont="1" applyFill="1" applyBorder="1" applyAlignment="1" applyProtection="1">
      <alignment vertical="center" wrapText="1"/>
      <protection locked="0"/>
    </xf>
    <xf numFmtId="40" fontId="1" fillId="5" borderId="15" xfId="9" applyNumberFormat="1" applyFont="1" applyFill="1" applyBorder="1" applyAlignment="1">
      <alignment horizontal="right" vertical="center"/>
    </xf>
    <xf numFmtId="40" fontId="1" fillId="5" borderId="16" xfId="9" applyNumberFormat="1" applyFont="1" applyFill="1" applyBorder="1" applyAlignment="1">
      <alignment horizontal="right" vertical="center"/>
    </xf>
    <xf numFmtId="40" fontId="13" fillId="5" borderId="6" xfId="9" applyNumberFormat="1" applyFont="1" applyFill="1" applyBorder="1" applyAlignment="1">
      <alignment horizontal="right" vertical="center"/>
    </xf>
    <xf numFmtId="40" fontId="13" fillId="5" borderId="15" xfId="9" applyNumberFormat="1" applyFont="1" applyFill="1" applyBorder="1" applyAlignment="1">
      <alignment horizontal="right" vertical="center"/>
    </xf>
    <xf numFmtId="165" fontId="1" fillId="5" borderId="6" xfId="9" applyNumberFormat="1" applyFont="1" applyFill="1" applyBorder="1" applyAlignment="1">
      <alignment horizontal="right" vertical="center"/>
    </xf>
    <xf numFmtId="165" fontId="13" fillId="5" borderId="6" xfId="9" applyNumberFormat="1" applyFont="1" applyFill="1" applyBorder="1" applyAlignment="1">
      <alignment horizontal="right" vertical="center"/>
    </xf>
    <xf numFmtId="165" fontId="1" fillId="5" borderId="15" xfId="9" applyNumberFormat="1" applyFont="1" applyFill="1" applyBorder="1" applyAlignment="1">
      <alignment horizontal="right" vertical="center"/>
    </xf>
    <xf numFmtId="165" fontId="13" fillId="5" borderId="15" xfId="9" applyNumberFormat="1" applyFont="1" applyFill="1" applyBorder="1" applyAlignment="1">
      <alignment horizontal="right" vertical="center"/>
    </xf>
    <xf numFmtId="0" fontId="1" fillId="0" borderId="0" xfId="0" applyFont="1"/>
    <xf numFmtId="0" fontId="1" fillId="0" borderId="0" xfId="0" applyFont="1" applyFill="1"/>
    <xf numFmtId="0" fontId="15" fillId="0" borderId="2" xfId="0" applyFont="1" applyBorder="1" applyAlignment="1">
      <alignment vertical="center"/>
    </xf>
    <xf numFmtId="4" fontId="18" fillId="5" borderId="15" xfId="0" applyNumberFormat="1" applyFont="1" applyFill="1" applyBorder="1" applyAlignment="1" applyProtection="1">
      <alignment vertical="center"/>
      <protection locked="0"/>
    </xf>
    <xf numFmtId="49" fontId="1" fillId="5" borderId="6" xfId="0" applyNumberFormat="1" applyFont="1" applyFill="1" applyBorder="1" applyAlignment="1" applyProtection="1">
      <alignment horizontal="center" vertical="center"/>
      <protection locked="0"/>
    </xf>
    <xf numFmtId="0" fontId="1" fillId="5" borderId="6" xfId="0" applyNumberFormat="1" applyFont="1" applyFill="1" applyBorder="1" applyAlignment="1" applyProtection="1">
      <alignment horizontal="center" vertical="center"/>
      <protection locked="0"/>
    </xf>
    <xf numFmtId="1" fontId="1" fillId="5" borderId="6" xfId="0" applyNumberFormat="1" applyFont="1" applyFill="1" applyBorder="1" applyAlignment="1" applyProtection="1">
      <alignment horizontal="center" vertical="center"/>
      <protection locked="0"/>
    </xf>
    <xf numFmtId="0" fontId="1" fillId="5" borderId="6" xfId="0" applyNumberFormat="1" applyFont="1" applyFill="1" applyBorder="1" applyAlignment="1">
      <alignment horizontal="center" vertical="center"/>
    </xf>
    <xf numFmtId="171" fontId="0" fillId="0" borderId="0" xfId="0" applyNumberFormat="1"/>
    <xf numFmtId="40" fontId="0" fillId="0" borderId="0" xfId="0" applyNumberFormat="1"/>
    <xf numFmtId="0" fontId="18" fillId="0" borderId="0" xfId="0" applyFont="1" applyAlignment="1">
      <alignment horizontal="left" vertical="center" wrapText="1"/>
    </xf>
    <xf numFmtId="0" fontId="13" fillId="7" borderId="8" xfId="0" applyFont="1" applyFill="1" applyBorder="1" applyAlignment="1" applyProtection="1">
      <alignment horizontal="center" vertical="center"/>
      <protection locked="0"/>
    </xf>
    <xf numFmtId="0" fontId="13" fillId="7" borderId="9" xfId="0" applyFont="1" applyFill="1" applyBorder="1" applyAlignment="1" applyProtection="1">
      <alignment horizontal="center" vertical="center"/>
      <protection locked="0"/>
    </xf>
    <xf numFmtId="168" fontId="13" fillId="7" borderId="14" xfId="0" applyNumberFormat="1" applyFont="1" applyFill="1" applyBorder="1" applyAlignment="1" applyProtection="1">
      <alignment horizontal="center" vertical="center"/>
      <protection locked="0"/>
    </xf>
    <xf numFmtId="0" fontId="13" fillId="2" borderId="21" xfId="0" applyFont="1" applyFill="1" applyBorder="1" applyAlignment="1">
      <alignment horizontal="left" vertical="center"/>
    </xf>
    <xf numFmtId="0" fontId="13" fillId="2" borderId="22" xfId="0" applyFont="1" applyFill="1" applyBorder="1" applyAlignment="1">
      <alignment horizontal="left" vertical="center"/>
    </xf>
    <xf numFmtId="0" fontId="13" fillId="2" borderId="23" xfId="0" applyFont="1" applyFill="1" applyBorder="1" applyAlignment="1">
      <alignment horizontal="left" vertical="center"/>
    </xf>
    <xf numFmtId="168" fontId="2" fillId="0" borderId="2" xfId="0" applyNumberFormat="1" applyFont="1" applyBorder="1" applyAlignment="1">
      <alignment horizontal="center"/>
    </xf>
    <xf numFmtId="0" fontId="15" fillId="0" borderId="2" xfId="0" applyFont="1" applyBorder="1" applyAlignment="1">
      <alignment horizontal="center" vertical="center"/>
    </xf>
    <xf numFmtId="0" fontId="13" fillId="7" borderId="14" xfId="0" applyFont="1" applyFill="1" applyBorder="1" applyAlignment="1" applyProtection="1">
      <alignment horizontal="center" vertical="center"/>
      <protection locked="0"/>
    </xf>
    <xf numFmtId="0" fontId="13" fillId="7" borderId="14" xfId="0" applyFont="1" applyFill="1" applyBorder="1" applyAlignment="1" applyProtection="1">
      <alignment horizontal="center" vertical="center" wrapText="1"/>
      <protection locked="0"/>
    </xf>
    <xf numFmtId="167" fontId="13" fillId="7" borderId="14" xfId="0" applyNumberFormat="1" applyFont="1" applyFill="1" applyBorder="1" applyAlignment="1" applyProtection="1">
      <alignment horizontal="center" vertical="center"/>
      <protection locked="0"/>
    </xf>
    <xf numFmtId="0" fontId="14" fillId="5" borderId="7" xfId="0" applyFont="1" applyFill="1" applyBorder="1" applyAlignment="1" applyProtection="1">
      <alignment horizontal="left" vertical="center" wrapText="1"/>
      <protection locked="0"/>
    </xf>
    <xf numFmtId="0" fontId="14" fillId="5" borderId="24" xfId="0" applyFont="1" applyFill="1" applyBorder="1" applyAlignment="1" applyProtection="1">
      <alignment horizontal="left" vertical="center" wrapText="1"/>
      <protection locked="0"/>
    </xf>
    <xf numFmtId="0" fontId="14" fillId="5" borderId="0" xfId="0" applyFont="1" applyFill="1" applyBorder="1" applyAlignment="1" applyProtection="1">
      <alignment horizontal="left" vertical="center" wrapText="1"/>
      <protection locked="0"/>
    </xf>
    <xf numFmtId="0" fontId="14" fillId="5" borderId="25" xfId="0" applyFont="1" applyFill="1" applyBorder="1" applyAlignment="1" applyProtection="1">
      <alignment horizontal="left" vertical="center" wrapText="1"/>
      <protection locked="0"/>
    </xf>
    <xf numFmtId="0" fontId="14" fillId="5" borderId="2" xfId="0" applyFont="1" applyFill="1" applyBorder="1" applyAlignment="1" applyProtection="1">
      <alignment horizontal="left" vertical="center" wrapText="1"/>
      <protection locked="0"/>
    </xf>
    <xf numFmtId="0" fontId="14" fillId="5" borderId="26" xfId="0" applyFont="1" applyFill="1" applyBorder="1" applyAlignment="1" applyProtection="1">
      <alignment horizontal="left" vertical="center" wrapText="1"/>
      <protection locked="0"/>
    </xf>
    <xf numFmtId="0" fontId="13" fillId="8" borderId="21" xfId="0" applyFont="1" applyFill="1" applyBorder="1" applyAlignment="1">
      <alignment horizontal="left" vertical="center"/>
    </xf>
    <xf numFmtId="0" fontId="13" fillId="8" borderId="22" xfId="0" applyFont="1" applyFill="1" applyBorder="1" applyAlignment="1">
      <alignment horizontal="left" vertical="center"/>
    </xf>
    <xf numFmtId="0" fontId="13" fillId="8" borderId="23" xfId="0" applyFont="1" applyFill="1" applyBorder="1" applyAlignment="1">
      <alignment horizontal="left" vertical="center"/>
    </xf>
    <xf numFmtId="0" fontId="13" fillId="5" borderId="7" xfId="0" applyFont="1" applyFill="1" applyBorder="1" applyAlignment="1" applyProtection="1">
      <alignment horizontal="left" vertical="center" wrapText="1"/>
      <protection locked="0"/>
    </xf>
    <xf numFmtId="0" fontId="13" fillId="5" borderId="24" xfId="0" applyFont="1" applyFill="1" applyBorder="1" applyAlignment="1" applyProtection="1">
      <alignment horizontal="left" vertical="center" wrapText="1"/>
      <protection locked="0"/>
    </xf>
    <xf numFmtId="0" fontId="15" fillId="0" borderId="2" xfId="0" applyFont="1" applyBorder="1" applyAlignment="1" applyProtection="1">
      <alignment horizontal="center" vertical="center" wrapText="1"/>
      <protection locked="0"/>
    </xf>
    <xf numFmtId="0" fontId="3" fillId="6" borderId="27" xfId="0" applyFont="1" applyFill="1" applyBorder="1" applyAlignment="1" applyProtection="1">
      <alignment horizontal="left" vertical="center" wrapText="1"/>
      <protection locked="0"/>
    </xf>
    <xf numFmtId="0" fontId="3" fillId="6" borderId="28" xfId="0" applyFont="1" applyFill="1" applyBorder="1" applyAlignment="1" applyProtection="1">
      <alignment horizontal="left" vertical="center" wrapText="1"/>
      <protection locked="0"/>
    </xf>
    <xf numFmtId="0" fontId="3" fillId="6" borderId="29" xfId="0" applyFont="1" applyFill="1" applyBorder="1" applyAlignment="1" applyProtection="1">
      <alignment horizontal="left" vertical="center" wrapText="1"/>
      <protection locked="0"/>
    </xf>
    <xf numFmtId="0" fontId="3" fillId="6" borderId="30" xfId="0" applyFont="1" applyFill="1" applyBorder="1" applyAlignment="1" applyProtection="1">
      <alignment horizontal="left" vertical="center" wrapText="1"/>
      <protection locked="0"/>
    </xf>
    <xf numFmtId="167" fontId="2" fillId="5" borderId="31" xfId="0" applyNumberFormat="1" applyFont="1" applyFill="1" applyBorder="1" applyAlignment="1" applyProtection="1">
      <alignment horizontal="left" vertical="center"/>
      <protection locked="0"/>
    </xf>
    <xf numFmtId="167" fontId="2" fillId="5" borderId="32" xfId="0" applyNumberFormat="1" applyFont="1" applyFill="1" applyBorder="1" applyAlignment="1" applyProtection="1">
      <alignment horizontal="left" vertical="center"/>
      <protection locked="0"/>
    </xf>
    <xf numFmtId="0" fontId="3" fillId="3" borderId="21" xfId="6" applyFont="1" applyFill="1" applyBorder="1" applyAlignment="1">
      <alignment horizontal="center" vertical="center"/>
    </xf>
    <xf numFmtId="0" fontId="3" fillId="3" borderId="22" xfId="6" applyFont="1" applyFill="1" applyBorder="1" applyAlignment="1">
      <alignment horizontal="center" vertical="center"/>
    </xf>
    <xf numFmtId="0" fontId="3" fillId="3" borderId="23" xfId="6" applyFont="1" applyFill="1" applyBorder="1" applyAlignment="1">
      <alignment horizontal="center" vertical="center"/>
    </xf>
    <xf numFmtId="0" fontId="13" fillId="3" borderId="1" xfId="6" applyFont="1" applyFill="1" applyBorder="1" applyAlignment="1">
      <alignment horizontal="center" vertical="center"/>
    </xf>
    <xf numFmtId="10" fontId="3" fillId="6" borderId="27" xfId="0" applyNumberFormat="1" applyFont="1" applyFill="1" applyBorder="1" applyAlignment="1">
      <alignment horizontal="right" vertical="center"/>
    </xf>
    <xf numFmtId="10" fontId="3" fillId="6" borderId="28" xfId="0" applyNumberFormat="1" applyFont="1" applyFill="1" applyBorder="1" applyAlignment="1">
      <alignment horizontal="right" vertical="center"/>
    </xf>
    <xf numFmtId="10" fontId="3" fillId="6" borderId="29" xfId="0" applyNumberFormat="1" applyFont="1" applyFill="1" applyBorder="1" applyAlignment="1">
      <alignment horizontal="right" vertical="center"/>
    </xf>
    <xf numFmtId="10" fontId="3" fillId="6" borderId="30" xfId="0" applyNumberFormat="1" applyFont="1" applyFill="1" applyBorder="1" applyAlignment="1">
      <alignment horizontal="right" vertical="center"/>
    </xf>
    <xf numFmtId="10" fontId="3" fillId="5" borderId="31" xfId="0" applyNumberFormat="1" applyFont="1" applyFill="1" applyBorder="1" applyAlignment="1">
      <alignment horizontal="right" vertical="center"/>
    </xf>
    <xf numFmtId="10" fontId="3" fillId="5" borderId="32" xfId="0" applyNumberFormat="1" applyFont="1" applyFill="1" applyBorder="1" applyAlignment="1">
      <alignment horizontal="right" vertical="center"/>
    </xf>
    <xf numFmtId="168" fontId="3" fillId="5" borderId="33" xfId="0" applyNumberFormat="1" applyFont="1" applyFill="1" applyBorder="1" applyAlignment="1">
      <alignment horizontal="right" vertical="center"/>
    </xf>
    <xf numFmtId="168" fontId="3" fillId="5" borderId="34" xfId="0" applyNumberFormat="1" applyFont="1" applyFill="1" applyBorder="1" applyAlignment="1">
      <alignment horizontal="right" vertical="center"/>
    </xf>
    <xf numFmtId="0" fontId="13" fillId="5" borderId="2" xfId="0" applyFont="1" applyFill="1" applyBorder="1" applyAlignment="1" applyProtection="1">
      <alignment horizontal="left" vertical="center" wrapText="1"/>
      <protection locked="0"/>
    </xf>
    <xf numFmtId="0" fontId="13" fillId="5" borderId="26" xfId="0" applyFont="1" applyFill="1" applyBorder="1" applyAlignment="1" applyProtection="1">
      <alignment horizontal="left" vertical="center" wrapText="1"/>
      <protection locked="0"/>
    </xf>
    <xf numFmtId="0" fontId="2" fillId="0" borderId="2" xfId="6" applyFont="1" applyFill="1" applyBorder="1" applyAlignment="1">
      <alignment horizontal="center" vertical="center"/>
    </xf>
    <xf numFmtId="0" fontId="3" fillId="0" borderId="35" xfId="6" applyFont="1" applyFill="1" applyBorder="1" applyAlignment="1">
      <alignment horizontal="center" vertical="center"/>
    </xf>
    <xf numFmtId="0" fontId="3" fillId="0" borderId="36" xfId="6" applyFont="1" applyFill="1" applyBorder="1" applyAlignment="1">
      <alignment horizontal="center" vertical="center"/>
    </xf>
    <xf numFmtId="0" fontId="3" fillId="0" borderId="37" xfId="6" applyFont="1" applyFill="1" applyBorder="1" applyAlignment="1">
      <alignment horizontal="center" vertical="center"/>
    </xf>
    <xf numFmtId="0" fontId="13" fillId="3" borderId="1" xfId="6" applyFont="1" applyFill="1" applyBorder="1" applyAlignment="1">
      <alignment horizontal="center" vertical="center" wrapText="1"/>
    </xf>
    <xf numFmtId="167" fontId="2" fillId="5" borderId="33" xfId="0" applyNumberFormat="1" applyFont="1" applyFill="1" applyBorder="1" applyAlignment="1" applyProtection="1">
      <alignment horizontal="left" vertical="center"/>
      <protection locked="0"/>
    </xf>
    <xf numFmtId="167" fontId="2" fillId="5" borderId="34" xfId="0" applyNumberFormat="1" applyFont="1" applyFill="1" applyBorder="1" applyAlignment="1" applyProtection="1">
      <alignment horizontal="left" vertical="center"/>
      <protection locked="0"/>
    </xf>
    <xf numFmtId="0" fontId="13" fillId="5" borderId="0" xfId="0" applyFont="1" applyFill="1" applyBorder="1" applyAlignment="1" applyProtection="1">
      <alignment horizontal="left" vertical="center" wrapText="1"/>
      <protection locked="0"/>
    </xf>
    <xf numFmtId="0" fontId="13" fillId="5" borderId="25" xfId="0" applyFont="1" applyFill="1" applyBorder="1" applyAlignment="1" applyProtection="1">
      <alignment horizontal="left" vertical="center" wrapText="1"/>
      <protection locked="0"/>
    </xf>
  </cellXfs>
  <cellStyles count="10">
    <cellStyle name="Excel Built-in Normal 1 1" xfId="1"/>
    <cellStyle name="Normal" xfId="0" builtinId="0"/>
    <cellStyle name="Normal 2" xfId="2"/>
    <cellStyle name="Normal 2 2" xfId="3"/>
    <cellStyle name="Normal 3" xfId="4"/>
    <cellStyle name="Normal 4" xfId="5"/>
    <cellStyle name="Normal_EMEIEF Julio de Faria Souza Jr" xfId="6"/>
    <cellStyle name="Normal_Parque Ecologico Educativo - Jd Antunes - global -sintetico 2008" xfId="7"/>
    <cellStyle name="Porcentagem 2" xfId="8"/>
    <cellStyle name="Vírgula" xfId="9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38100</xdr:rowOff>
    </xdr:from>
    <xdr:to>
      <xdr:col>2</xdr:col>
      <xdr:colOff>28575</xdr:colOff>
      <xdr:row>0</xdr:row>
      <xdr:rowOff>1238250</xdr:rowOff>
    </xdr:to>
    <xdr:pic>
      <xdr:nvPicPr>
        <xdr:cNvPr id="3748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8100"/>
          <a:ext cx="1171575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19050</xdr:colOff>
      <xdr:row>0</xdr:row>
      <xdr:rowOff>38100</xdr:rowOff>
    </xdr:from>
    <xdr:to>
      <xdr:col>10</xdr:col>
      <xdr:colOff>0</xdr:colOff>
      <xdr:row>0</xdr:row>
      <xdr:rowOff>1257300</xdr:rowOff>
    </xdr:to>
    <xdr:pic>
      <xdr:nvPicPr>
        <xdr:cNvPr id="3749" name="Imagem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67700" y="38100"/>
          <a:ext cx="207645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2047875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4315" name="Rectangle 1"/>
        <xdr:cNvSpPr>
          <a:spLocks noChangeArrowheads="1"/>
        </xdr:cNvSpPr>
      </xdr:nvSpPr>
      <xdr:spPr bwMode="auto">
        <a:xfrm>
          <a:off x="2743200" y="0"/>
          <a:ext cx="149447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257175</xdr:colOff>
      <xdr:row>1</xdr:row>
      <xdr:rowOff>19050</xdr:rowOff>
    </xdr:from>
    <xdr:to>
      <xdr:col>19</xdr:col>
      <xdr:colOff>476250</xdr:colOff>
      <xdr:row>4</xdr:row>
      <xdr:rowOff>295275</xdr:rowOff>
    </xdr:to>
    <xdr:pic>
      <xdr:nvPicPr>
        <xdr:cNvPr id="4316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63575" y="904875"/>
          <a:ext cx="1533525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495300</xdr:colOff>
      <xdr:row>1</xdr:row>
      <xdr:rowOff>19050</xdr:rowOff>
    </xdr:from>
    <xdr:to>
      <xdr:col>17</xdr:col>
      <xdr:colOff>219075</xdr:colOff>
      <xdr:row>4</xdr:row>
      <xdr:rowOff>295275</xdr:rowOff>
    </xdr:to>
    <xdr:pic>
      <xdr:nvPicPr>
        <xdr:cNvPr id="4317" name="Imagem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68100" y="904875"/>
          <a:ext cx="1857375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eu%20Drive/DEMANDAS/UB&#193;/36000004422-2023%20-%20Constru&#231;&#227;o%20de%20CAPS%20Infanto-Juvenil/PLANILHA-CAPSi/PLANILHAS%20ATUALIZADAS%20COM%20C&#211;DIGOS%20FDE%20CPOS/PO-CAPS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347"/>
  <sheetViews>
    <sheetView tabSelected="1" view="pageBreakPreview" topLeftCell="A339" zoomScaleNormal="100" zoomScaleSheetLayoutView="100" workbookViewId="0">
      <selection activeCell="G353" sqref="G353"/>
    </sheetView>
  </sheetViews>
  <sheetFormatPr defaultColWidth="11.42578125" defaultRowHeight="12.75" x14ac:dyDescent="0.2"/>
  <cols>
    <col min="1" max="2" width="8.7109375" style="1" customWidth="1"/>
    <col min="3" max="3" width="12.7109375" style="1" customWidth="1"/>
    <col min="4" max="4" width="50.7109375" style="2" customWidth="1"/>
    <col min="5" max="5" width="6.7109375" style="1" customWidth="1"/>
    <col min="6" max="6" width="10.7109375" style="4" customWidth="1"/>
    <col min="7" max="8" width="12.7109375" style="3" customWidth="1"/>
    <col min="9" max="9" width="14.7109375" style="3" customWidth="1"/>
    <col min="10" max="10" width="16.7109375" style="3" customWidth="1"/>
    <col min="11" max="11" width="11" customWidth="1"/>
    <col min="12" max="12" width="15.28515625" bestFit="1" customWidth="1"/>
  </cols>
  <sheetData>
    <row r="1" spans="1:13" ht="99.95" customHeight="1" thickBot="1" x14ac:dyDescent="0.25">
      <c r="A1" s="153"/>
      <c r="B1" s="153"/>
      <c r="C1" s="169" t="s">
        <v>185</v>
      </c>
      <c r="D1" s="169"/>
      <c r="E1" s="169"/>
      <c r="F1" s="169"/>
      <c r="G1" s="169"/>
      <c r="H1" s="169"/>
      <c r="I1" s="168"/>
      <c r="J1" s="168"/>
    </row>
    <row r="2" spans="1:13" s="21" customFormat="1" ht="30" customHeight="1" thickBot="1" x14ac:dyDescent="0.25">
      <c r="A2" s="82" t="s">
        <v>175</v>
      </c>
      <c r="B2" s="83"/>
      <c r="C2" s="173" t="s">
        <v>176</v>
      </c>
      <c r="D2" s="173"/>
      <c r="E2" s="173"/>
      <c r="F2" s="173"/>
      <c r="G2" s="173"/>
      <c r="H2" s="174"/>
      <c r="I2" s="84" t="s">
        <v>61</v>
      </c>
      <c r="J2" s="85">
        <v>0.26190000000000002</v>
      </c>
      <c r="K2" s="56">
        <f>J2</f>
        <v>0.26190000000000002</v>
      </c>
    </row>
    <row r="3" spans="1:13" s="21" customFormat="1" ht="30" customHeight="1" x14ac:dyDescent="0.2">
      <c r="A3" s="86" t="s">
        <v>177</v>
      </c>
      <c r="B3" s="87"/>
      <c r="C3" s="175" t="s">
        <v>229</v>
      </c>
      <c r="D3" s="175"/>
      <c r="E3" s="175"/>
      <c r="F3" s="175"/>
      <c r="G3" s="175"/>
      <c r="H3" s="176"/>
      <c r="I3" s="84" t="s">
        <v>186</v>
      </c>
      <c r="J3" s="85">
        <v>0</v>
      </c>
    </row>
    <row r="4" spans="1:13" s="21" customFormat="1" ht="30" customHeight="1" x14ac:dyDescent="0.2">
      <c r="A4" s="86" t="s">
        <v>179</v>
      </c>
      <c r="B4" s="87"/>
      <c r="C4" s="175" t="s">
        <v>408</v>
      </c>
      <c r="D4" s="175"/>
      <c r="E4" s="175"/>
      <c r="F4" s="175"/>
      <c r="G4" s="175"/>
      <c r="H4" s="176"/>
      <c r="I4" s="88" t="s">
        <v>178</v>
      </c>
      <c r="J4" s="89" t="s">
        <v>426</v>
      </c>
    </row>
    <row r="5" spans="1:13" s="21" customFormat="1" ht="30" customHeight="1" thickBot="1" x14ac:dyDescent="0.25">
      <c r="A5" s="90" t="s">
        <v>180</v>
      </c>
      <c r="B5" s="91"/>
      <c r="C5" s="177" t="s">
        <v>708</v>
      </c>
      <c r="D5" s="177"/>
      <c r="E5" s="177"/>
      <c r="F5" s="177"/>
      <c r="G5" s="177"/>
      <c r="H5" s="178"/>
      <c r="I5" s="92" t="s">
        <v>181</v>
      </c>
      <c r="J5" s="93" t="s">
        <v>404</v>
      </c>
    </row>
    <row r="6" spans="1:13" ht="24.95" customHeight="1" thickBot="1" x14ac:dyDescent="0.25">
      <c r="A6" s="170" t="s">
        <v>79</v>
      </c>
      <c r="B6" s="162" t="s">
        <v>62</v>
      </c>
      <c r="C6" s="163"/>
      <c r="D6" s="171" t="s">
        <v>63</v>
      </c>
      <c r="E6" s="170" t="s">
        <v>64</v>
      </c>
      <c r="F6" s="172" t="s">
        <v>105</v>
      </c>
      <c r="G6" s="164" t="s">
        <v>103</v>
      </c>
      <c r="H6" s="164"/>
      <c r="I6" s="164" t="s">
        <v>104</v>
      </c>
      <c r="J6" s="164"/>
    </row>
    <row r="7" spans="1:13" ht="24.95" customHeight="1" thickBot="1" x14ac:dyDescent="0.25">
      <c r="A7" s="170"/>
      <c r="B7" s="94" t="s">
        <v>182</v>
      </c>
      <c r="C7" s="95" t="s">
        <v>79</v>
      </c>
      <c r="D7" s="171"/>
      <c r="E7" s="170"/>
      <c r="F7" s="172"/>
      <c r="G7" s="96" t="s">
        <v>230</v>
      </c>
      <c r="H7" s="96" t="s">
        <v>60</v>
      </c>
      <c r="I7" s="97" t="s">
        <v>102</v>
      </c>
      <c r="J7" s="97" t="s">
        <v>101</v>
      </c>
      <c r="M7" s="5"/>
    </row>
    <row r="8" spans="1:13" ht="15" customHeight="1" x14ac:dyDescent="0.2">
      <c r="A8" s="128"/>
      <c r="B8" s="128"/>
      <c r="C8" s="128"/>
      <c r="D8" s="128"/>
      <c r="E8" s="128"/>
      <c r="F8" s="128"/>
      <c r="G8" s="144" t="str">
        <f>IF($C8="","",VLOOKUP($C8,#REF!,8,FALSE))</f>
        <v/>
      </c>
      <c r="H8" s="144" t="str">
        <f>IF($C8="","",VLOOKUP($C8,#REF!,10,FALSE))</f>
        <v/>
      </c>
      <c r="I8" s="144"/>
      <c r="J8" s="144"/>
    </row>
    <row r="9" spans="1:13" ht="24.95" customHeight="1" x14ac:dyDescent="0.2">
      <c r="A9" s="68" t="s">
        <v>0</v>
      </c>
      <c r="B9" s="68"/>
      <c r="C9" s="68"/>
      <c r="D9" s="69" t="s">
        <v>28</v>
      </c>
      <c r="E9" s="68"/>
      <c r="F9" s="98"/>
      <c r="G9" s="62" t="str">
        <f>IF($C9="","",VLOOKUP($C9,#REF!,8,FALSE))</f>
        <v/>
      </c>
      <c r="H9" s="62" t="str">
        <f>IF($C9="","",VLOOKUP($C9,#REF!,10,FALSE))</f>
        <v/>
      </c>
      <c r="I9" s="62"/>
      <c r="J9" s="62"/>
    </row>
    <row r="10" spans="1:13" ht="24.95" customHeight="1" x14ac:dyDescent="0.2">
      <c r="A10" s="68" t="s">
        <v>1</v>
      </c>
      <c r="B10" s="68"/>
      <c r="C10" s="68"/>
      <c r="D10" s="69" t="s">
        <v>30</v>
      </c>
      <c r="E10" s="59"/>
      <c r="F10" s="65"/>
      <c r="G10" s="62"/>
      <c r="H10" s="62" t="str">
        <f>IF($C10="","",VLOOKUP($C10,#REF!,10,FALSE))</f>
        <v/>
      </c>
      <c r="I10" s="62"/>
      <c r="J10" s="62"/>
    </row>
    <row r="11" spans="1:13" ht="51" x14ac:dyDescent="0.2">
      <c r="A11" s="99" t="s">
        <v>123</v>
      </c>
      <c r="B11" s="99" t="s">
        <v>183</v>
      </c>
      <c r="C11" s="59">
        <v>98525</v>
      </c>
      <c r="D11" s="100" t="s">
        <v>433</v>
      </c>
      <c r="E11" s="59" t="s">
        <v>56</v>
      </c>
      <c r="F11" s="65">
        <v>1260</v>
      </c>
      <c r="G11" s="62">
        <v>0.64</v>
      </c>
      <c r="H11" s="62">
        <f>G11*$J$2</f>
        <v>0.16761600000000001</v>
      </c>
      <c r="I11" s="62">
        <f>SUM(G11:H11)</f>
        <v>0.807616</v>
      </c>
      <c r="J11" s="62">
        <f>I11*F11</f>
        <v>1017.5961600000001</v>
      </c>
    </row>
    <row r="12" spans="1:13" ht="51" x14ac:dyDescent="0.2">
      <c r="A12" s="99" t="s">
        <v>124</v>
      </c>
      <c r="B12" s="99" t="s">
        <v>437</v>
      </c>
      <c r="C12" s="59" t="s">
        <v>431</v>
      </c>
      <c r="D12" s="67" t="s">
        <v>432</v>
      </c>
      <c r="E12" s="59" t="s">
        <v>57</v>
      </c>
      <c r="F12" s="65">
        <v>378</v>
      </c>
      <c r="G12" s="62">
        <v>6.02</v>
      </c>
      <c r="H12" s="62">
        <f>G12*$J$2</f>
        <v>1.576638</v>
      </c>
      <c r="I12" s="62">
        <f>SUM(G12:H12)</f>
        <v>7.5966379999999996</v>
      </c>
      <c r="J12" s="62">
        <f>I12*F12</f>
        <v>2871.529164</v>
      </c>
    </row>
    <row r="13" spans="1:13" ht="24.95" customHeight="1" x14ac:dyDescent="0.2">
      <c r="A13" s="59"/>
      <c r="B13" s="59"/>
      <c r="C13" s="59"/>
      <c r="D13" s="67"/>
      <c r="E13" s="59"/>
      <c r="F13" s="65"/>
      <c r="G13" s="62"/>
      <c r="H13" s="145" t="s">
        <v>106</v>
      </c>
      <c r="I13" s="145"/>
      <c r="J13" s="145">
        <f>SUM(J11:J12)</f>
        <v>3889.1253240000001</v>
      </c>
      <c r="M13" s="5"/>
    </row>
    <row r="14" spans="1:13" ht="24.95" customHeight="1" x14ac:dyDescent="0.2">
      <c r="A14" s="68" t="s">
        <v>2</v>
      </c>
      <c r="B14" s="68"/>
      <c r="C14" s="68"/>
      <c r="D14" s="69" t="s">
        <v>29</v>
      </c>
      <c r="E14" s="68"/>
      <c r="F14" s="98"/>
      <c r="G14" s="62" t="str">
        <f>IF($C14="","",VLOOKUP($C14,#REF!,8,FALSE))</f>
        <v/>
      </c>
      <c r="H14" s="62" t="str">
        <f>IF($C14="","",VLOOKUP($C14,#REF!,10,FALSE))</f>
        <v/>
      </c>
      <c r="I14" s="62"/>
      <c r="J14" s="62"/>
    </row>
    <row r="15" spans="1:13" s="151" customFormat="1" x14ac:dyDescent="0.2">
      <c r="A15" s="59" t="s">
        <v>125</v>
      </c>
      <c r="B15" s="59" t="s">
        <v>183</v>
      </c>
      <c r="C15" s="59">
        <v>98459</v>
      </c>
      <c r="D15" s="67" t="s">
        <v>434</v>
      </c>
      <c r="E15" s="59" t="s">
        <v>56</v>
      </c>
      <c r="F15" s="65">
        <v>90</v>
      </c>
      <c r="G15" s="62">
        <v>75.7</v>
      </c>
      <c r="H15" s="62">
        <f>G15*$J$2</f>
        <v>19.825830000000003</v>
      </c>
      <c r="I15" s="62">
        <f>SUM(G15:H15)</f>
        <v>95.525830000000013</v>
      </c>
      <c r="J15" s="62">
        <f>I15*F15</f>
        <v>8597.324700000001</v>
      </c>
    </row>
    <row r="16" spans="1:13" ht="38.25" x14ac:dyDescent="0.2">
      <c r="A16" s="59" t="s">
        <v>228</v>
      </c>
      <c r="B16" s="59" t="s">
        <v>183</v>
      </c>
      <c r="C16" s="59">
        <v>103689</v>
      </c>
      <c r="D16" s="67" t="s">
        <v>435</v>
      </c>
      <c r="E16" s="59" t="s">
        <v>56</v>
      </c>
      <c r="F16" s="65">
        <v>10</v>
      </c>
      <c r="G16" s="62">
        <v>304.61</v>
      </c>
      <c r="H16" s="62">
        <f>G16*$J$2</f>
        <v>79.777359000000004</v>
      </c>
      <c r="I16" s="62">
        <f>SUM(G16:H16)</f>
        <v>384.387359</v>
      </c>
      <c r="J16" s="62">
        <f>I16*F16</f>
        <v>3843.8735900000001</v>
      </c>
    </row>
    <row r="17" spans="1:13" ht="38.25" x14ac:dyDescent="0.2">
      <c r="A17" s="59" t="s">
        <v>235</v>
      </c>
      <c r="B17" s="59" t="s">
        <v>437</v>
      </c>
      <c r="C17" s="59" t="s">
        <v>436</v>
      </c>
      <c r="D17" s="67" t="s">
        <v>439</v>
      </c>
      <c r="E17" s="59" t="s">
        <v>56</v>
      </c>
      <c r="F17" s="65">
        <v>45</v>
      </c>
      <c r="G17" s="62">
        <v>549.9</v>
      </c>
      <c r="H17" s="62">
        <f>G17*$J$2</f>
        <v>144.01881</v>
      </c>
      <c r="I17" s="62">
        <f>SUM(G17:H17)</f>
        <v>693.91881000000001</v>
      </c>
      <c r="J17" s="62">
        <f>I17*F17</f>
        <v>31226.346450000001</v>
      </c>
    </row>
    <row r="18" spans="1:13" ht="38.25" x14ac:dyDescent="0.2">
      <c r="A18" s="59" t="s">
        <v>236</v>
      </c>
      <c r="B18" s="59" t="s">
        <v>183</v>
      </c>
      <c r="C18" s="59">
        <v>105009</v>
      </c>
      <c r="D18" s="67" t="s">
        <v>438</v>
      </c>
      <c r="E18" s="59" t="s">
        <v>56</v>
      </c>
      <c r="F18" s="65">
        <v>608.16</v>
      </c>
      <c r="G18" s="62">
        <v>80.989999999999995</v>
      </c>
      <c r="H18" s="62">
        <f>G18*$J$2</f>
        <v>21.211281</v>
      </c>
      <c r="I18" s="62">
        <f>SUM(G18:H18)</f>
        <v>102.20128099999999</v>
      </c>
      <c r="J18" s="62">
        <f>I18*F18</f>
        <v>62154.731052959993</v>
      </c>
      <c r="L18" s="22"/>
    </row>
    <row r="19" spans="1:13" ht="24.95" customHeight="1" x14ac:dyDescent="0.2">
      <c r="A19" s="59"/>
      <c r="B19" s="59"/>
      <c r="C19" s="59"/>
      <c r="D19" s="67"/>
      <c r="E19" s="59"/>
      <c r="F19" s="65"/>
      <c r="G19" s="62"/>
      <c r="H19" s="145" t="s">
        <v>106</v>
      </c>
      <c r="I19" s="145"/>
      <c r="J19" s="145">
        <f>SUM(J15:J18)</f>
        <v>105822.27579295999</v>
      </c>
      <c r="L19" s="57"/>
      <c r="M19" s="160"/>
    </row>
    <row r="20" spans="1:13" ht="24.95" customHeight="1" x14ac:dyDescent="0.2">
      <c r="A20" s="68" t="s">
        <v>237</v>
      </c>
      <c r="B20" s="68"/>
      <c r="C20" s="68"/>
      <c r="D20" s="69" t="s">
        <v>232</v>
      </c>
      <c r="E20" s="68"/>
      <c r="F20" s="98"/>
      <c r="G20" s="62" t="str">
        <f>IF($C20="","",VLOOKUP($C20,#REF!,8,FALSE))</f>
        <v/>
      </c>
      <c r="H20" s="62" t="str">
        <f>IF($C20="","",VLOOKUP($C20,#REF!,10,FALSE))</f>
        <v/>
      </c>
      <c r="I20" s="62"/>
      <c r="J20" s="62"/>
    </row>
    <row r="21" spans="1:13" ht="24.95" customHeight="1" x14ac:dyDescent="0.2">
      <c r="A21" s="99" t="s">
        <v>238</v>
      </c>
      <c r="B21" s="99" t="s">
        <v>233</v>
      </c>
      <c r="C21" s="155" t="s">
        <v>427</v>
      </c>
      <c r="D21" s="100" t="s">
        <v>234</v>
      </c>
      <c r="E21" s="59" t="s">
        <v>56</v>
      </c>
      <c r="F21" s="65">
        <f>F18</f>
        <v>608.16</v>
      </c>
      <c r="G21" s="62">
        <v>10</v>
      </c>
      <c r="H21" s="62">
        <f>G21*$J$2</f>
        <v>2.6190000000000002</v>
      </c>
      <c r="I21" s="62">
        <f>SUM(G21:H21)</f>
        <v>12.619</v>
      </c>
      <c r="J21" s="62">
        <f>I21*F21</f>
        <v>7674.3710399999991</v>
      </c>
    </row>
    <row r="22" spans="1:13" ht="35.1" customHeight="1" x14ac:dyDescent="0.2">
      <c r="A22" s="99" t="s">
        <v>239</v>
      </c>
      <c r="B22" s="99" t="s">
        <v>233</v>
      </c>
      <c r="C22" s="155" t="s">
        <v>428</v>
      </c>
      <c r="D22" s="100" t="s">
        <v>240</v>
      </c>
      <c r="E22" s="59" t="s">
        <v>56</v>
      </c>
      <c r="F22" s="65">
        <f>F21</f>
        <v>608.16</v>
      </c>
      <c r="G22" s="62">
        <v>6</v>
      </c>
      <c r="H22" s="62">
        <f>G22*$J$2</f>
        <v>1.5714000000000001</v>
      </c>
      <c r="I22" s="62">
        <f>SUM(G22:H22)</f>
        <v>7.5714000000000006</v>
      </c>
      <c r="J22" s="62">
        <f>I22*F22</f>
        <v>4604.6226240000005</v>
      </c>
      <c r="L22" s="159"/>
    </row>
    <row r="23" spans="1:13" ht="24.95" customHeight="1" x14ac:dyDescent="0.2">
      <c r="A23" s="99" t="s">
        <v>274</v>
      </c>
      <c r="B23" s="99" t="s">
        <v>233</v>
      </c>
      <c r="C23" s="155" t="s">
        <v>429</v>
      </c>
      <c r="D23" s="100" t="s">
        <v>241</v>
      </c>
      <c r="E23" s="59" t="s">
        <v>56</v>
      </c>
      <c r="F23" s="65">
        <f>F22</f>
        <v>608.16</v>
      </c>
      <c r="G23" s="62">
        <v>5</v>
      </c>
      <c r="H23" s="62">
        <f>G23*$J$2</f>
        <v>1.3095000000000001</v>
      </c>
      <c r="I23" s="62">
        <f>SUM(G23:H23)</f>
        <v>6.3094999999999999</v>
      </c>
      <c r="J23" s="62">
        <f>I23*F23</f>
        <v>3837.1855199999995</v>
      </c>
    </row>
    <row r="24" spans="1:13" ht="35.1" customHeight="1" x14ac:dyDescent="0.2">
      <c r="A24" s="99" t="s">
        <v>275</v>
      </c>
      <c r="B24" s="99" t="s">
        <v>233</v>
      </c>
      <c r="C24" s="155" t="s">
        <v>430</v>
      </c>
      <c r="D24" s="100" t="s">
        <v>242</v>
      </c>
      <c r="E24" s="59" t="s">
        <v>56</v>
      </c>
      <c r="F24" s="65">
        <f>F23</f>
        <v>608.16</v>
      </c>
      <c r="G24" s="62">
        <v>16</v>
      </c>
      <c r="H24" s="62">
        <f>G24*$J$2</f>
        <v>4.1904000000000003</v>
      </c>
      <c r="I24" s="62">
        <f>SUM(G24:H24)</f>
        <v>20.1904</v>
      </c>
      <c r="J24" s="62">
        <f>I24*F24</f>
        <v>12278.993664</v>
      </c>
    </row>
    <row r="25" spans="1:13" ht="24.95" customHeight="1" x14ac:dyDescent="0.2">
      <c r="A25" s="101"/>
      <c r="B25" s="101"/>
      <c r="C25" s="101"/>
      <c r="D25" s="102"/>
      <c r="E25" s="101"/>
      <c r="F25" s="103"/>
      <c r="G25" s="143"/>
      <c r="H25" s="146" t="s">
        <v>106</v>
      </c>
      <c r="I25" s="146"/>
      <c r="J25" s="146">
        <f>SUM(J21:J24)</f>
        <v>28395.172847999998</v>
      </c>
      <c r="L25" s="57"/>
    </row>
    <row r="26" spans="1:13" ht="24.95" customHeight="1" thickBot="1" x14ac:dyDescent="0.25">
      <c r="A26" s="129" t="s">
        <v>276</v>
      </c>
      <c r="B26" s="130"/>
      <c r="C26" s="131"/>
      <c r="D26" s="131"/>
      <c r="E26" s="131"/>
      <c r="F26" s="131"/>
      <c r="G26" s="131"/>
      <c r="H26" s="132"/>
      <c r="I26" s="132"/>
      <c r="J26" s="133">
        <f>SUM(J11:J25)/2</f>
        <v>138106.57396496</v>
      </c>
      <c r="K26" s="48">
        <f>J26/$J$338</f>
        <v>6.0976907051108371E-2</v>
      </c>
      <c r="L26" s="54"/>
      <c r="M26" s="5"/>
    </row>
    <row r="27" spans="1:13" ht="15" customHeight="1" x14ac:dyDescent="0.2">
      <c r="A27" s="128"/>
      <c r="B27" s="128"/>
      <c r="C27" s="128"/>
      <c r="D27" s="128"/>
      <c r="E27" s="128"/>
      <c r="F27" s="128"/>
      <c r="G27" s="144"/>
      <c r="H27" s="144" t="str">
        <f>IF($C27="","",VLOOKUP($C27,#REF!,10,FALSE))</f>
        <v/>
      </c>
      <c r="I27" s="144"/>
      <c r="J27" s="144"/>
    </row>
    <row r="28" spans="1:13" ht="24.95" customHeight="1" x14ac:dyDescent="0.2">
      <c r="A28" s="68" t="s">
        <v>3</v>
      </c>
      <c r="B28" s="68"/>
      <c r="C28" s="68"/>
      <c r="D28" s="69" t="s">
        <v>31</v>
      </c>
      <c r="E28" s="59"/>
      <c r="F28" s="65"/>
      <c r="G28" s="62"/>
      <c r="H28" s="62" t="str">
        <f>IF($C28="","",VLOOKUP($C28,#REF!,10,FALSE))</f>
        <v/>
      </c>
      <c r="I28" s="62"/>
      <c r="J28" s="62"/>
    </row>
    <row r="29" spans="1:13" ht="24.95" customHeight="1" x14ac:dyDescent="0.2">
      <c r="A29" s="68" t="s">
        <v>4</v>
      </c>
      <c r="B29" s="68"/>
      <c r="C29" s="68"/>
      <c r="D29" s="69" t="s">
        <v>110</v>
      </c>
      <c r="E29" s="59"/>
      <c r="F29" s="65"/>
      <c r="G29" s="62"/>
      <c r="H29" s="62" t="str">
        <f>IF($C29="","",VLOOKUP($C29,#REF!,10,FALSE))</f>
        <v/>
      </c>
      <c r="I29" s="62"/>
      <c r="J29" s="62"/>
    </row>
    <row r="30" spans="1:13" x14ac:dyDescent="0.2">
      <c r="A30" s="59" t="s">
        <v>126</v>
      </c>
      <c r="B30" s="59" t="s">
        <v>184</v>
      </c>
      <c r="C30" s="59" t="s">
        <v>243</v>
      </c>
      <c r="D30" s="67" t="s">
        <v>441</v>
      </c>
      <c r="E30" s="59" t="s">
        <v>59</v>
      </c>
      <c r="F30" s="65">
        <v>837.33</v>
      </c>
      <c r="G30" s="62">
        <v>47.9</v>
      </c>
      <c r="H30" s="62">
        <f>G30*$J$2</f>
        <v>12.545010000000001</v>
      </c>
      <c r="I30" s="62">
        <f>SUM(G30:H30)</f>
        <v>60.445009999999996</v>
      </c>
      <c r="J30" s="62">
        <f>I30*F30</f>
        <v>50612.420223299996</v>
      </c>
    </row>
    <row r="31" spans="1:13" ht="25.5" x14ac:dyDescent="0.2">
      <c r="A31" s="59" t="s">
        <v>406</v>
      </c>
      <c r="B31" s="59" t="s">
        <v>184</v>
      </c>
      <c r="C31" s="59">
        <v>95578</v>
      </c>
      <c r="D31" s="67" t="s">
        <v>706</v>
      </c>
      <c r="E31" s="59" t="s">
        <v>58</v>
      </c>
      <c r="F31" s="80">
        <v>1233.08</v>
      </c>
      <c r="G31" s="62">
        <v>8.11</v>
      </c>
      <c r="H31" s="62">
        <f>G31*$J$2</f>
        <v>2.124009</v>
      </c>
      <c r="I31" s="62">
        <f>SUM(G31:H31)</f>
        <v>10.234009</v>
      </c>
      <c r="J31" s="62">
        <f>I31*F31</f>
        <v>12619.35181772</v>
      </c>
    </row>
    <row r="32" spans="1:13" x14ac:dyDescent="0.2">
      <c r="A32" s="59" t="s">
        <v>196</v>
      </c>
      <c r="B32" s="59" t="s">
        <v>183</v>
      </c>
      <c r="C32" s="59" t="s">
        <v>188</v>
      </c>
      <c r="D32" s="67" t="s">
        <v>707</v>
      </c>
      <c r="E32" s="59" t="s">
        <v>57</v>
      </c>
      <c r="F32" s="80">
        <v>1.5</v>
      </c>
      <c r="G32" s="62">
        <v>176.9</v>
      </c>
      <c r="H32" s="62">
        <f>G32*$J$2</f>
        <v>46.330110000000005</v>
      </c>
      <c r="I32" s="62">
        <f>SUM(G32:H32)</f>
        <v>223.23011000000002</v>
      </c>
      <c r="J32" s="62">
        <f>I32*F32</f>
        <v>334.84516500000007</v>
      </c>
    </row>
    <row r="33" spans="1:12" ht="51" x14ac:dyDescent="0.2">
      <c r="A33" s="59" t="s">
        <v>440</v>
      </c>
      <c r="B33" s="59" t="s">
        <v>183</v>
      </c>
      <c r="C33" s="59" t="s">
        <v>431</v>
      </c>
      <c r="D33" s="67" t="s">
        <v>432</v>
      </c>
      <c r="E33" s="59" t="s">
        <v>57</v>
      </c>
      <c r="F33" s="80">
        <v>32.07</v>
      </c>
      <c r="G33" s="62">
        <v>6.02</v>
      </c>
      <c r="H33" s="62">
        <f>G33*$J$2</f>
        <v>1.576638</v>
      </c>
      <c r="I33" s="62">
        <f>SUM(G33:H33)</f>
        <v>7.5966379999999996</v>
      </c>
      <c r="J33" s="62">
        <f>I33*F33</f>
        <v>243.62418065999998</v>
      </c>
    </row>
    <row r="34" spans="1:12" ht="24.95" customHeight="1" x14ac:dyDescent="0.2">
      <c r="A34" s="59"/>
      <c r="B34" s="59"/>
      <c r="C34" s="59"/>
      <c r="D34" s="67"/>
      <c r="E34" s="59"/>
      <c r="F34" s="65"/>
      <c r="G34" s="62"/>
      <c r="H34" s="145" t="s">
        <v>106</v>
      </c>
      <c r="I34" s="145"/>
      <c r="J34" s="145">
        <f>SUM(J30:J33)</f>
        <v>63810.241386679998</v>
      </c>
    </row>
    <row r="35" spans="1:12" ht="24.95" customHeight="1" x14ac:dyDescent="0.2">
      <c r="A35" s="68" t="s">
        <v>5</v>
      </c>
      <c r="B35" s="68"/>
      <c r="C35" s="68"/>
      <c r="D35" s="69" t="s">
        <v>32</v>
      </c>
      <c r="E35" s="59"/>
      <c r="F35" s="65"/>
      <c r="G35" s="62"/>
      <c r="H35" s="62" t="str">
        <f>IF($C35="","",VLOOKUP($C35,#REF!,10,FALSE))</f>
        <v/>
      </c>
      <c r="I35" s="62"/>
      <c r="J35" s="62"/>
    </row>
    <row r="36" spans="1:12" ht="38.25" x14ac:dyDescent="0.2">
      <c r="A36" s="59" t="s">
        <v>127</v>
      </c>
      <c r="B36" s="59" t="s">
        <v>183</v>
      </c>
      <c r="C36" s="59" t="s">
        <v>193</v>
      </c>
      <c r="D36" s="67" t="s">
        <v>442</v>
      </c>
      <c r="E36" s="59" t="s">
        <v>57</v>
      </c>
      <c r="F36" s="65">
        <v>185.96</v>
      </c>
      <c r="G36" s="62">
        <v>90.5</v>
      </c>
      <c r="H36" s="62">
        <f t="shared" ref="H36:H44" si="0">G36*$J$2</f>
        <v>23.701950000000004</v>
      </c>
      <c r="I36" s="62">
        <f t="shared" ref="I36:I44" si="1">SUM(G36:H36)</f>
        <v>114.20195000000001</v>
      </c>
      <c r="J36" s="62">
        <f t="shared" ref="J36:J44" si="2">I36*F36</f>
        <v>21236.994622000002</v>
      </c>
    </row>
    <row r="37" spans="1:12" ht="51" x14ac:dyDescent="0.2">
      <c r="A37" s="59" t="s">
        <v>128</v>
      </c>
      <c r="B37" s="59" t="s">
        <v>183</v>
      </c>
      <c r="C37" s="59">
        <v>5622</v>
      </c>
      <c r="D37" s="67" t="s">
        <v>443</v>
      </c>
      <c r="E37" s="59" t="s">
        <v>56</v>
      </c>
      <c r="F37" s="65">
        <v>244.79</v>
      </c>
      <c r="G37" s="62">
        <v>8.8699999999999992</v>
      </c>
      <c r="H37" s="62">
        <f t="shared" si="0"/>
        <v>2.3230529999999998</v>
      </c>
      <c r="I37" s="62">
        <f t="shared" si="1"/>
        <v>11.193052999999999</v>
      </c>
      <c r="J37" s="62">
        <f t="shared" si="2"/>
        <v>2739.9474438699995</v>
      </c>
    </row>
    <row r="38" spans="1:12" ht="38.25" x14ac:dyDescent="0.2">
      <c r="A38" s="59" t="s">
        <v>129</v>
      </c>
      <c r="B38" s="59" t="s">
        <v>183</v>
      </c>
      <c r="C38" s="59" t="s">
        <v>65</v>
      </c>
      <c r="D38" s="67" t="s">
        <v>444</v>
      </c>
      <c r="E38" s="59" t="s">
        <v>56</v>
      </c>
      <c r="F38" s="65">
        <v>12.24</v>
      </c>
      <c r="G38" s="62">
        <v>19.559999999999999</v>
      </c>
      <c r="H38" s="62">
        <f t="shared" si="0"/>
        <v>5.1227640000000001</v>
      </c>
      <c r="I38" s="62">
        <f t="shared" si="1"/>
        <v>24.682763999999999</v>
      </c>
      <c r="J38" s="62">
        <f t="shared" si="2"/>
        <v>302.11703136</v>
      </c>
    </row>
    <row r="39" spans="1:12" ht="38.25" x14ac:dyDescent="0.2">
      <c r="A39" s="59" t="s">
        <v>130</v>
      </c>
      <c r="B39" s="59" t="s">
        <v>183</v>
      </c>
      <c r="C39" s="59">
        <v>5651</v>
      </c>
      <c r="D39" s="67" t="s">
        <v>445</v>
      </c>
      <c r="E39" s="59" t="s">
        <v>56</v>
      </c>
      <c r="F39" s="65">
        <v>269.62</v>
      </c>
      <c r="G39" s="62">
        <v>62.15</v>
      </c>
      <c r="H39" s="62">
        <f t="shared" si="0"/>
        <v>16.277085</v>
      </c>
      <c r="I39" s="62">
        <f t="shared" si="1"/>
        <v>78.427085000000005</v>
      </c>
      <c r="J39" s="62">
        <f t="shared" si="2"/>
        <v>21145.510657700001</v>
      </c>
    </row>
    <row r="40" spans="1:12" ht="38.25" x14ac:dyDescent="0.2">
      <c r="A40" s="59" t="s">
        <v>131</v>
      </c>
      <c r="B40" s="59" t="s">
        <v>183</v>
      </c>
      <c r="C40" s="59" t="s">
        <v>66</v>
      </c>
      <c r="D40" s="67" t="s">
        <v>446</v>
      </c>
      <c r="E40" s="59" t="s">
        <v>58</v>
      </c>
      <c r="F40" s="65">
        <v>2728.2</v>
      </c>
      <c r="G40" s="62">
        <v>11.95</v>
      </c>
      <c r="H40" s="62">
        <f t="shared" si="0"/>
        <v>3.129705</v>
      </c>
      <c r="I40" s="62">
        <f t="shared" si="1"/>
        <v>15.079704999999999</v>
      </c>
      <c r="J40" s="62">
        <f t="shared" si="2"/>
        <v>41140.451180999997</v>
      </c>
    </row>
    <row r="41" spans="1:12" ht="51" x14ac:dyDescent="0.2">
      <c r="A41" s="59" t="s">
        <v>132</v>
      </c>
      <c r="B41" s="59" t="s">
        <v>183</v>
      </c>
      <c r="C41" s="59" t="s">
        <v>189</v>
      </c>
      <c r="D41" s="67" t="s">
        <v>447</v>
      </c>
      <c r="E41" s="59" t="s">
        <v>57</v>
      </c>
      <c r="F41" s="65">
        <v>28.92</v>
      </c>
      <c r="G41" s="62">
        <v>752.21</v>
      </c>
      <c r="H41" s="62">
        <f t="shared" si="0"/>
        <v>197.00379900000001</v>
      </c>
      <c r="I41" s="62">
        <f t="shared" si="1"/>
        <v>949.21379900000011</v>
      </c>
      <c r="J41" s="62">
        <f t="shared" si="2"/>
        <v>27451.263067080006</v>
      </c>
    </row>
    <row r="42" spans="1:12" ht="38.25" x14ac:dyDescent="0.2">
      <c r="A42" s="59" t="s">
        <v>133</v>
      </c>
      <c r="B42" s="59" t="s">
        <v>183</v>
      </c>
      <c r="C42" s="59" t="s">
        <v>190</v>
      </c>
      <c r="D42" s="67" t="s">
        <v>448</v>
      </c>
      <c r="E42" s="59" t="s">
        <v>57</v>
      </c>
      <c r="F42" s="65">
        <v>144.81</v>
      </c>
      <c r="G42" s="62">
        <v>15.58</v>
      </c>
      <c r="H42" s="62">
        <f t="shared" si="0"/>
        <v>4.0804020000000003</v>
      </c>
      <c r="I42" s="62">
        <f t="shared" si="1"/>
        <v>19.660402000000001</v>
      </c>
      <c r="J42" s="62">
        <f t="shared" si="2"/>
        <v>2847.0228136200003</v>
      </c>
    </row>
    <row r="43" spans="1:12" ht="51" x14ac:dyDescent="0.2">
      <c r="A43" s="59" t="s">
        <v>134</v>
      </c>
      <c r="B43" s="59" t="s">
        <v>183</v>
      </c>
      <c r="C43" s="59" t="s">
        <v>231</v>
      </c>
      <c r="D43" s="67" t="s">
        <v>432</v>
      </c>
      <c r="E43" s="59" t="s">
        <v>57</v>
      </c>
      <c r="F43" s="65">
        <v>41.16</v>
      </c>
      <c r="G43" s="62">
        <v>6.02</v>
      </c>
      <c r="H43" s="62">
        <f t="shared" si="0"/>
        <v>1.576638</v>
      </c>
      <c r="I43" s="62">
        <f t="shared" si="1"/>
        <v>7.5966379999999996</v>
      </c>
      <c r="J43" s="62">
        <f t="shared" si="2"/>
        <v>312.67762007999994</v>
      </c>
    </row>
    <row r="44" spans="1:12" ht="51" x14ac:dyDescent="0.2">
      <c r="A44" s="59" t="s">
        <v>135</v>
      </c>
      <c r="B44" s="59" t="s">
        <v>183</v>
      </c>
      <c r="C44" s="63">
        <v>6110</v>
      </c>
      <c r="D44" s="66" t="s">
        <v>449</v>
      </c>
      <c r="E44" s="59" t="s">
        <v>57</v>
      </c>
      <c r="F44" s="65">
        <v>17.29</v>
      </c>
      <c r="G44" s="62">
        <v>624.64</v>
      </c>
      <c r="H44" s="62">
        <f t="shared" si="0"/>
        <v>163.59321600000001</v>
      </c>
      <c r="I44" s="62">
        <f t="shared" si="1"/>
        <v>788.23321599999997</v>
      </c>
      <c r="J44" s="62">
        <f t="shared" si="2"/>
        <v>13628.552304639999</v>
      </c>
    </row>
    <row r="45" spans="1:12" ht="24.95" customHeight="1" x14ac:dyDescent="0.2">
      <c r="A45" s="101"/>
      <c r="B45" s="101"/>
      <c r="C45" s="101"/>
      <c r="D45" s="102"/>
      <c r="E45" s="101"/>
      <c r="F45" s="103"/>
      <c r="G45" s="143"/>
      <c r="H45" s="146" t="s">
        <v>106</v>
      </c>
      <c r="I45" s="146"/>
      <c r="J45" s="146">
        <f>SUM(J36:J44)</f>
        <v>130804.53674134999</v>
      </c>
      <c r="K45" s="54"/>
    </row>
    <row r="46" spans="1:12" ht="24.95" customHeight="1" thickBot="1" x14ac:dyDescent="0.25">
      <c r="A46" s="129" t="s">
        <v>67</v>
      </c>
      <c r="B46" s="130"/>
      <c r="C46" s="131"/>
      <c r="D46" s="131"/>
      <c r="E46" s="131"/>
      <c r="F46" s="131"/>
      <c r="G46" s="131"/>
      <c r="H46" s="132"/>
      <c r="I46" s="132"/>
      <c r="J46" s="133">
        <f>SUM(J30:J45)/2</f>
        <v>194614.77812803001</v>
      </c>
      <c r="K46" s="48">
        <f>J46/$J$338</f>
        <v>8.5926447206603127E-2</v>
      </c>
      <c r="L46" s="54"/>
    </row>
    <row r="47" spans="1:12" ht="15" customHeight="1" x14ac:dyDescent="0.2">
      <c r="A47" s="128"/>
      <c r="B47" s="128"/>
      <c r="C47" s="128"/>
      <c r="D47" s="128"/>
      <c r="E47" s="128"/>
      <c r="F47" s="128"/>
      <c r="G47" s="128"/>
      <c r="H47" s="128"/>
      <c r="I47" s="128"/>
      <c r="J47" s="134"/>
    </row>
    <row r="48" spans="1:12" ht="24.95" customHeight="1" x14ac:dyDescent="0.2">
      <c r="A48" s="68" t="s">
        <v>6</v>
      </c>
      <c r="B48" s="68"/>
      <c r="C48" s="68"/>
      <c r="D48" s="69" t="s">
        <v>33</v>
      </c>
      <c r="E48" s="59"/>
      <c r="F48" s="65"/>
      <c r="G48" s="62"/>
      <c r="H48" s="62" t="str">
        <f>IF($C48="","",VLOOKUP($C48,#REF!,10,FALSE))</f>
        <v/>
      </c>
      <c r="I48" s="62"/>
      <c r="J48" s="62"/>
    </row>
    <row r="49" spans="1:12" ht="24.95" customHeight="1" x14ac:dyDescent="0.2">
      <c r="A49" s="68" t="s">
        <v>80</v>
      </c>
      <c r="B49" s="68"/>
      <c r="C49" s="68"/>
      <c r="D49" s="69" t="s">
        <v>191</v>
      </c>
      <c r="E49" s="59"/>
      <c r="F49" s="65"/>
      <c r="G49" s="62"/>
      <c r="H49" s="62" t="str">
        <f>IF($C49="","",VLOOKUP($C49,#REF!,10,FALSE))</f>
        <v/>
      </c>
      <c r="I49" s="62"/>
      <c r="J49" s="62"/>
    </row>
    <row r="50" spans="1:12" ht="63.75" x14ac:dyDescent="0.2">
      <c r="A50" s="59" t="s">
        <v>136</v>
      </c>
      <c r="B50" s="59" t="s">
        <v>183</v>
      </c>
      <c r="C50" s="156">
        <v>92419</v>
      </c>
      <c r="D50" s="67" t="s">
        <v>450</v>
      </c>
      <c r="E50" s="59" t="s">
        <v>455</v>
      </c>
      <c r="F50" s="65">
        <v>148.01</v>
      </c>
      <c r="G50" s="62">
        <v>78.55</v>
      </c>
      <c r="H50" s="62">
        <f>G50*$J$2</f>
        <v>20.572245000000002</v>
      </c>
      <c r="I50" s="62">
        <f>SUM(G50:H50)</f>
        <v>99.122244999999992</v>
      </c>
      <c r="J50" s="62">
        <f>I50*F50</f>
        <v>14671.083482449998</v>
      </c>
    </row>
    <row r="51" spans="1:12" ht="51" x14ac:dyDescent="0.2">
      <c r="A51" s="59" t="s">
        <v>137</v>
      </c>
      <c r="B51" s="59" t="s">
        <v>183</v>
      </c>
      <c r="C51" s="157">
        <v>92471</v>
      </c>
      <c r="D51" s="67" t="s">
        <v>451</v>
      </c>
      <c r="E51" s="59" t="s">
        <v>455</v>
      </c>
      <c r="F51" s="65">
        <v>338.84</v>
      </c>
      <c r="G51" s="62">
        <v>84.99</v>
      </c>
      <c r="H51" s="62">
        <f>G51*$J$2</f>
        <v>22.258880999999999</v>
      </c>
      <c r="I51" s="62">
        <f>SUM(G51:H51)</f>
        <v>107.248881</v>
      </c>
      <c r="J51" s="62">
        <f>I51*F51</f>
        <v>36340.210838039995</v>
      </c>
    </row>
    <row r="52" spans="1:12" ht="51" x14ac:dyDescent="0.2">
      <c r="A52" s="59" t="s">
        <v>197</v>
      </c>
      <c r="B52" s="59" t="s">
        <v>183</v>
      </c>
      <c r="C52" s="157">
        <v>92919</v>
      </c>
      <c r="D52" s="67" t="s">
        <v>452</v>
      </c>
      <c r="E52" s="59" t="s">
        <v>456</v>
      </c>
      <c r="F52" s="65">
        <v>2848.56</v>
      </c>
      <c r="G52" s="62">
        <v>10.97</v>
      </c>
      <c r="H52" s="62">
        <f>G52*$J$2</f>
        <v>2.8730430000000005</v>
      </c>
      <c r="I52" s="62">
        <f>SUM(G52:H52)</f>
        <v>13.843043000000002</v>
      </c>
      <c r="J52" s="62">
        <f>I52*F52</f>
        <v>39432.738568080007</v>
      </c>
    </row>
    <row r="53" spans="1:12" ht="38.25" x14ac:dyDescent="0.2">
      <c r="A53" s="59"/>
      <c r="B53" s="59" t="s">
        <v>183</v>
      </c>
      <c r="C53" s="157">
        <v>103672</v>
      </c>
      <c r="D53" s="67" t="s">
        <v>453</v>
      </c>
      <c r="E53" s="59" t="s">
        <v>457</v>
      </c>
      <c r="F53" s="65">
        <v>6.39</v>
      </c>
      <c r="G53" s="62">
        <v>675.2</v>
      </c>
      <c r="H53" s="62">
        <f>G53*$J$2</f>
        <v>176.83488000000003</v>
      </c>
      <c r="I53" s="62">
        <f>SUM(G53:H53)</f>
        <v>852.03488000000004</v>
      </c>
      <c r="J53" s="62">
        <f>I53*F53</f>
        <v>5444.5028831999998</v>
      </c>
    </row>
    <row r="54" spans="1:12" ht="51" x14ac:dyDescent="0.2">
      <c r="A54" s="59"/>
      <c r="B54" s="59" t="s">
        <v>183</v>
      </c>
      <c r="C54" s="157">
        <v>103674</v>
      </c>
      <c r="D54" s="67" t="s">
        <v>454</v>
      </c>
      <c r="E54" s="59" t="s">
        <v>457</v>
      </c>
      <c r="F54" s="65">
        <v>17.260000000000002</v>
      </c>
      <c r="G54" s="62">
        <v>694.19</v>
      </c>
      <c r="H54" s="62">
        <f>G54*$J$2</f>
        <v>181.80836100000002</v>
      </c>
      <c r="I54" s="62">
        <f>SUM(G54:H54)</f>
        <v>875.99836100000005</v>
      </c>
      <c r="J54" s="62">
        <f>I54*F54</f>
        <v>15119.731710860002</v>
      </c>
    </row>
    <row r="55" spans="1:12" ht="24.95" customHeight="1" x14ac:dyDescent="0.2">
      <c r="A55" s="59"/>
      <c r="B55" s="59"/>
      <c r="C55" s="59"/>
      <c r="D55" s="67"/>
      <c r="E55" s="59"/>
      <c r="F55" s="65"/>
      <c r="G55" s="62"/>
      <c r="H55" s="145" t="s">
        <v>106</v>
      </c>
      <c r="I55" s="145"/>
      <c r="J55" s="145">
        <f>SUM(J50:J54)</f>
        <v>111008.26748262999</v>
      </c>
    </row>
    <row r="56" spans="1:12" ht="24.95" customHeight="1" x14ac:dyDescent="0.2">
      <c r="A56" s="68" t="s">
        <v>84</v>
      </c>
      <c r="B56" s="68"/>
      <c r="C56" s="68"/>
      <c r="D56" s="69" t="s">
        <v>192</v>
      </c>
      <c r="E56" s="59"/>
      <c r="F56" s="65"/>
      <c r="G56" s="62"/>
      <c r="H56" s="62" t="str">
        <f>IF($C56="","",VLOOKUP($C56,#REF!,10,FALSE))</f>
        <v/>
      </c>
      <c r="I56" s="62"/>
      <c r="J56" s="62"/>
    </row>
    <row r="57" spans="1:12" ht="45" customHeight="1" x14ac:dyDescent="0.2">
      <c r="A57" s="59" t="s">
        <v>198</v>
      </c>
      <c r="B57" s="59" t="s">
        <v>183</v>
      </c>
      <c r="C57" s="59">
        <v>101964</v>
      </c>
      <c r="D57" s="67" t="s">
        <v>244</v>
      </c>
      <c r="E57" s="59" t="s">
        <v>56</v>
      </c>
      <c r="F57" s="65">
        <v>674.32</v>
      </c>
      <c r="G57" s="62">
        <v>187.1</v>
      </c>
      <c r="H57" s="62">
        <f>G57*$J$2</f>
        <v>49.001490000000004</v>
      </c>
      <c r="I57" s="62">
        <f>SUM(G57:H57)</f>
        <v>236.10149000000001</v>
      </c>
      <c r="J57" s="62">
        <f>I57*F57</f>
        <v>159207.95673680003</v>
      </c>
    </row>
    <row r="58" spans="1:12" ht="35.1" customHeight="1" x14ac:dyDescent="0.2">
      <c r="A58" s="59" t="s">
        <v>199</v>
      </c>
      <c r="B58" s="59" t="s">
        <v>437</v>
      </c>
      <c r="C58" s="59" t="s">
        <v>458</v>
      </c>
      <c r="D58" s="67" t="s">
        <v>245</v>
      </c>
      <c r="E58" s="59" t="s">
        <v>58</v>
      </c>
      <c r="F58" s="65">
        <v>997.99</v>
      </c>
      <c r="G58" s="62">
        <v>20.57</v>
      </c>
      <c r="H58" s="62">
        <f>G58*$J$2</f>
        <v>5.3872830000000009</v>
      </c>
      <c r="I58" s="62">
        <f>SUM(G58:H58)</f>
        <v>25.957283</v>
      </c>
      <c r="J58" s="62">
        <f>I58*F58</f>
        <v>25905.10886117</v>
      </c>
    </row>
    <row r="59" spans="1:12" ht="24.95" customHeight="1" x14ac:dyDescent="0.2">
      <c r="A59" s="101"/>
      <c r="B59" s="101"/>
      <c r="C59" s="101"/>
      <c r="D59" s="102"/>
      <c r="E59" s="101"/>
      <c r="F59" s="103"/>
      <c r="G59" s="143"/>
      <c r="H59" s="146" t="s">
        <v>106</v>
      </c>
      <c r="I59" s="146"/>
      <c r="J59" s="146">
        <f>SUM(J57:J58)</f>
        <v>185113.06559797004</v>
      </c>
    </row>
    <row r="60" spans="1:12" ht="24.95" customHeight="1" thickBot="1" x14ac:dyDescent="0.25">
      <c r="A60" s="129" t="s">
        <v>68</v>
      </c>
      <c r="B60" s="130"/>
      <c r="C60" s="131"/>
      <c r="D60" s="131"/>
      <c r="E60" s="131"/>
      <c r="F60" s="131"/>
      <c r="G60" s="131"/>
      <c r="H60" s="132"/>
      <c r="I60" s="132"/>
      <c r="J60" s="133">
        <f>SUM(J50:J59)/2</f>
        <v>296121.33308060002</v>
      </c>
      <c r="K60" s="48">
        <f>J60/$J$338</f>
        <v>0.13074368934593447</v>
      </c>
      <c r="L60" s="54"/>
    </row>
    <row r="61" spans="1:12" ht="15" customHeight="1" x14ac:dyDescent="0.2">
      <c r="A61" s="135"/>
      <c r="B61" s="135"/>
      <c r="C61" s="135"/>
      <c r="D61" s="135"/>
      <c r="E61" s="135"/>
      <c r="F61" s="135"/>
      <c r="G61" s="135"/>
      <c r="H61" s="135"/>
      <c r="I61" s="135"/>
      <c r="J61" s="136"/>
    </row>
    <row r="62" spans="1:12" ht="24.95" customHeight="1" x14ac:dyDescent="0.2">
      <c r="A62" s="105" t="s">
        <v>7</v>
      </c>
      <c r="B62" s="105"/>
      <c r="C62" s="105"/>
      <c r="D62" s="106" t="s">
        <v>113</v>
      </c>
      <c r="E62" s="58"/>
      <c r="F62" s="61"/>
      <c r="G62" s="147"/>
      <c r="H62" s="147" t="str">
        <f>IF($C62="","",VLOOKUP($C62,#REF!,10,FALSE))</f>
        <v/>
      </c>
      <c r="I62" s="147"/>
      <c r="J62" s="147"/>
    </row>
    <row r="63" spans="1:12" ht="24.95" customHeight="1" x14ac:dyDescent="0.2">
      <c r="A63" s="105" t="s">
        <v>8</v>
      </c>
      <c r="B63" s="105"/>
      <c r="C63" s="105"/>
      <c r="D63" s="106" t="s">
        <v>247</v>
      </c>
      <c r="E63" s="58"/>
      <c r="F63" s="61"/>
      <c r="G63" s="147"/>
      <c r="H63" s="147" t="str">
        <f>IF($C63="","",VLOOKUP($C63,#REF!,10,FALSE))</f>
        <v/>
      </c>
      <c r="I63" s="147"/>
      <c r="J63" s="147"/>
    </row>
    <row r="64" spans="1:12" ht="35.1" customHeight="1" x14ac:dyDescent="0.2">
      <c r="A64" s="58" t="s">
        <v>138</v>
      </c>
      <c r="B64" s="58" t="s">
        <v>184</v>
      </c>
      <c r="C64" s="59" t="s">
        <v>459</v>
      </c>
      <c r="D64" s="60" t="s">
        <v>466</v>
      </c>
      <c r="E64" s="58" t="s">
        <v>58</v>
      </c>
      <c r="F64" s="61">
        <v>3521.18</v>
      </c>
      <c r="G64" s="62">
        <v>26.02</v>
      </c>
      <c r="H64" s="62">
        <f>G64*$J$2</f>
        <v>6.8146380000000004</v>
      </c>
      <c r="I64" s="62">
        <f>SUM(G64:H64)</f>
        <v>32.834637999999998</v>
      </c>
      <c r="J64" s="62">
        <f>I64*F64</f>
        <v>115616.67063283999</v>
      </c>
    </row>
    <row r="65" spans="1:12" ht="24.95" customHeight="1" x14ac:dyDescent="0.2">
      <c r="A65" s="58"/>
      <c r="B65" s="58"/>
      <c r="C65" s="58"/>
      <c r="D65" s="60"/>
      <c r="E65" s="58"/>
      <c r="F65" s="61"/>
      <c r="G65" s="147"/>
      <c r="H65" s="148" t="s">
        <v>106</v>
      </c>
      <c r="I65" s="148"/>
      <c r="J65" s="148">
        <f>SUM(J64:J64)</f>
        <v>115616.67063283999</v>
      </c>
      <c r="K65" s="57"/>
    </row>
    <row r="66" spans="1:12" ht="24.95" customHeight="1" x14ac:dyDescent="0.2">
      <c r="A66" s="105" t="s">
        <v>9</v>
      </c>
      <c r="B66" s="105"/>
      <c r="C66" s="105"/>
      <c r="D66" s="106" t="s">
        <v>113</v>
      </c>
      <c r="E66" s="58"/>
      <c r="F66" s="61"/>
      <c r="G66" s="147"/>
      <c r="H66" s="147" t="str">
        <f>IF($C66="","",VLOOKUP($C66,#REF!,10,FALSE))</f>
        <v/>
      </c>
      <c r="I66" s="147"/>
      <c r="J66" s="147"/>
    </row>
    <row r="67" spans="1:12" ht="38.25" x14ac:dyDescent="0.2">
      <c r="A67" s="58" t="s">
        <v>277</v>
      </c>
      <c r="B67" s="58" t="s">
        <v>183</v>
      </c>
      <c r="C67" s="156">
        <v>94442</v>
      </c>
      <c r="D67" s="60" t="s">
        <v>467</v>
      </c>
      <c r="E67" s="58" t="s">
        <v>56</v>
      </c>
      <c r="F67" s="61">
        <v>586.86</v>
      </c>
      <c r="G67" s="62">
        <v>43.18</v>
      </c>
      <c r="H67" s="62">
        <f>G67*$J$2</f>
        <v>11.308842</v>
      </c>
      <c r="I67" s="62">
        <f>SUM(G67:H67)</f>
        <v>54.488841999999998</v>
      </c>
      <c r="J67" s="62">
        <f>I67*F67</f>
        <v>31977.321816119998</v>
      </c>
    </row>
    <row r="68" spans="1:12" ht="38.25" x14ac:dyDescent="0.2">
      <c r="A68" s="58" t="s">
        <v>139</v>
      </c>
      <c r="B68" s="58" t="s">
        <v>183</v>
      </c>
      <c r="C68" s="156">
        <v>94231</v>
      </c>
      <c r="D68" s="60" t="s">
        <v>468</v>
      </c>
      <c r="E68" s="58" t="s">
        <v>59</v>
      </c>
      <c r="F68" s="61">
        <f>167.95+95.2</f>
        <v>263.14999999999998</v>
      </c>
      <c r="G68" s="62">
        <v>52.03</v>
      </c>
      <c r="H68" s="62">
        <f>G68*$J$2</f>
        <v>13.626657000000002</v>
      </c>
      <c r="I68" s="62">
        <f>SUM(G68:H68)</f>
        <v>65.656656999999996</v>
      </c>
      <c r="J68" s="62">
        <f>I68*F68</f>
        <v>17277.549289549996</v>
      </c>
    </row>
    <row r="69" spans="1:12" ht="51" x14ac:dyDescent="0.2">
      <c r="A69" s="58" t="s">
        <v>140</v>
      </c>
      <c r="B69" s="58" t="s">
        <v>437</v>
      </c>
      <c r="C69" s="58" t="s">
        <v>460</v>
      </c>
      <c r="D69" s="60" t="s">
        <v>469</v>
      </c>
      <c r="E69" s="58" t="s">
        <v>59</v>
      </c>
      <c r="F69" s="61">
        <v>96.55</v>
      </c>
      <c r="G69" s="62">
        <v>14.19</v>
      </c>
      <c r="H69" s="62">
        <f>G69*$J$2</f>
        <v>3.716361</v>
      </c>
      <c r="I69" s="62">
        <f>SUM(G69:H69)</f>
        <v>17.906361</v>
      </c>
      <c r="J69" s="62">
        <f>I69*F69</f>
        <v>1728.8591545500001</v>
      </c>
      <c r="L69" s="159"/>
    </row>
    <row r="70" spans="1:12" ht="25.5" x14ac:dyDescent="0.2">
      <c r="A70" s="58" t="s">
        <v>278</v>
      </c>
      <c r="B70" s="58" t="s">
        <v>465</v>
      </c>
      <c r="C70" s="59" t="s">
        <v>461</v>
      </c>
      <c r="D70" s="60" t="s">
        <v>470</v>
      </c>
      <c r="E70" s="58" t="s">
        <v>59</v>
      </c>
      <c r="F70" s="61">
        <v>152.1</v>
      </c>
      <c r="G70" s="62">
        <v>56.37</v>
      </c>
      <c r="H70" s="62">
        <f>G70*$J$2</f>
        <v>14.763303000000001</v>
      </c>
      <c r="I70" s="62">
        <f>SUM(G70:H70)</f>
        <v>71.133302999999998</v>
      </c>
      <c r="J70" s="62">
        <f>I70*F70</f>
        <v>10819.3753863</v>
      </c>
    </row>
    <row r="71" spans="1:12" ht="24.95" customHeight="1" x14ac:dyDescent="0.2">
      <c r="A71" s="137"/>
      <c r="B71" s="137"/>
      <c r="C71" s="137"/>
      <c r="D71" s="138"/>
      <c r="E71" s="137"/>
      <c r="F71" s="139"/>
      <c r="G71" s="149"/>
      <c r="H71" s="150" t="s">
        <v>106</v>
      </c>
      <c r="I71" s="150"/>
      <c r="J71" s="150">
        <f>SUM(J67:J70)</f>
        <v>61803.105646520002</v>
      </c>
    </row>
    <row r="72" spans="1:12" ht="24.95" customHeight="1" thickBot="1" x14ac:dyDescent="0.25">
      <c r="A72" s="129" t="s">
        <v>69</v>
      </c>
      <c r="B72" s="130"/>
      <c r="C72" s="131"/>
      <c r="D72" s="131"/>
      <c r="E72" s="131"/>
      <c r="F72" s="131"/>
      <c r="G72" s="131"/>
      <c r="H72" s="132"/>
      <c r="I72" s="132"/>
      <c r="J72" s="133">
        <f>SUM(J64:J71)/2</f>
        <v>177419.77627935997</v>
      </c>
      <c r="K72" s="48">
        <f>J72/$J$338</f>
        <v>7.8334498471881689E-2</v>
      </c>
    </row>
    <row r="73" spans="1:12" ht="15" customHeight="1" x14ac:dyDescent="0.2">
      <c r="A73" s="128"/>
      <c r="B73" s="128"/>
      <c r="C73" s="128"/>
      <c r="D73" s="128"/>
      <c r="E73" s="128"/>
      <c r="F73" s="128"/>
      <c r="G73" s="128"/>
      <c r="H73" s="128"/>
      <c r="I73" s="128"/>
      <c r="J73" s="134"/>
    </row>
    <row r="74" spans="1:12" ht="24.95" customHeight="1" x14ac:dyDescent="0.2">
      <c r="A74" s="68" t="s">
        <v>10</v>
      </c>
      <c r="B74" s="68"/>
      <c r="C74" s="68"/>
      <c r="D74" s="69" t="s">
        <v>107</v>
      </c>
      <c r="E74" s="59"/>
      <c r="F74" s="65"/>
      <c r="G74" s="107"/>
      <c r="H74" s="107"/>
      <c r="I74" s="107"/>
      <c r="J74" s="108"/>
    </row>
    <row r="75" spans="1:12" ht="25.5" x14ac:dyDescent="0.2">
      <c r="A75" s="59" t="s">
        <v>141</v>
      </c>
      <c r="B75" s="59" t="s">
        <v>184</v>
      </c>
      <c r="C75" s="63" t="s">
        <v>246</v>
      </c>
      <c r="D75" s="64" t="s">
        <v>462</v>
      </c>
      <c r="E75" s="59" t="s">
        <v>56</v>
      </c>
      <c r="F75" s="65">
        <v>910.67</v>
      </c>
      <c r="G75" s="62">
        <v>68.17</v>
      </c>
      <c r="H75" s="62">
        <f>G75*$J$2</f>
        <v>17.853723000000002</v>
      </c>
      <c r="I75" s="62">
        <f>SUM(G75:H75)</f>
        <v>86.023723000000004</v>
      </c>
      <c r="J75" s="62">
        <f>I75*F75</f>
        <v>78339.223824410001</v>
      </c>
    </row>
    <row r="76" spans="1:12" s="151" customFormat="1" ht="25.5" x14ac:dyDescent="0.2">
      <c r="A76" s="59" t="s">
        <v>142</v>
      </c>
      <c r="B76" s="59" t="s">
        <v>184</v>
      </c>
      <c r="C76" s="59" t="s">
        <v>409</v>
      </c>
      <c r="D76" s="64" t="s">
        <v>463</v>
      </c>
      <c r="E76" s="59" t="s">
        <v>108</v>
      </c>
      <c r="F76" s="65">
        <v>125.92</v>
      </c>
      <c r="G76" s="62">
        <v>52.47</v>
      </c>
      <c r="H76" s="62">
        <f>G76*$J$2</f>
        <v>13.741893000000001</v>
      </c>
      <c r="I76" s="62">
        <f>SUM(G76:H76)</f>
        <v>66.211893000000003</v>
      </c>
      <c r="J76" s="62">
        <f>I76*F76</f>
        <v>8337.40156656</v>
      </c>
    </row>
    <row r="77" spans="1:12" ht="51" x14ac:dyDescent="0.2">
      <c r="A77" s="59" t="s">
        <v>410</v>
      </c>
      <c r="B77" s="59" t="s">
        <v>183</v>
      </c>
      <c r="C77" s="156">
        <v>102253</v>
      </c>
      <c r="D77" s="64" t="s">
        <v>464</v>
      </c>
      <c r="E77" s="59" t="s">
        <v>56</v>
      </c>
      <c r="F77" s="65">
        <v>25.56</v>
      </c>
      <c r="G77" s="62">
        <v>662.1</v>
      </c>
      <c r="H77" s="62">
        <f>G77*$J$2</f>
        <v>173.40399000000002</v>
      </c>
      <c r="I77" s="62">
        <f>SUM(G77:H77)</f>
        <v>835.50399000000004</v>
      </c>
      <c r="J77" s="62">
        <f>I77*F77</f>
        <v>21355.481984400001</v>
      </c>
    </row>
    <row r="78" spans="1:12" ht="24.95" customHeight="1" x14ac:dyDescent="0.2">
      <c r="A78" s="137"/>
      <c r="B78" s="137"/>
      <c r="C78" s="137"/>
      <c r="D78" s="138"/>
      <c r="E78" s="137"/>
      <c r="F78" s="139"/>
      <c r="G78" s="149"/>
      <c r="H78" s="150" t="s">
        <v>106</v>
      </c>
      <c r="I78" s="150"/>
      <c r="J78" s="150">
        <f>SUM(J75:J77)</f>
        <v>108032.10737537</v>
      </c>
    </row>
    <row r="79" spans="1:12" ht="24.95" customHeight="1" thickBot="1" x14ac:dyDescent="0.25">
      <c r="A79" s="129" t="s">
        <v>70</v>
      </c>
      <c r="B79" s="130"/>
      <c r="C79" s="131"/>
      <c r="D79" s="131"/>
      <c r="E79" s="131"/>
      <c r="F79" s="131"/>
      <c r="G79" s="131"/>
      <c r="H79" s="132"/>
      <c r="I79" s="132"/>
      <c r="J79" s="133">
        <f>SUM(J75:J78)/2</f>
        <v>108032.10737537</v>
      </c>
      <c r="K79" s="48">
        <f>J79/$J$338</f>
        <v>4.769840841634844E-2</v>
      </c>
      <c r="L79" s="54"/>
    </row>
    <row r="80" spans="1:12" ht="15" customHeight="1" x14ac:dyDescent="0.2">
      <c r="A80" s="128"/>
      <c r="B80" s="128"/>
      <c r="C80" s="128"/>
      <c r="D80" s="128"/>
      <c r="E80" s="128"/>
      <c r="F80" s="128"/>
      <c r="G80" s="128"/>
      <c r="H80" s="128"/>
      <c r="I80" s="128"/>
      <c r="J80" s="134"/>
    </row>
    <row r="81" spans="1:10" ht="24.95" customHeight="1" x14ac:dyDescent="0.2">
      <c r="A81" s="68" t="s">
        <v>11</v>
      </c>
      <c r="B81" s="68"/>
      <c r="C81" s="68"/>
      <c r="D81" s="69" t="s">
        <v>34</v>
      </c>
      <c r="E81" s="59"/>
      <c r="F81" s="65"/>
      <c r="G81" s="62"/>
      <c r="H81" s="62" t="str">
        <f>IF($C81="","",VLOOKUP($C81,#REF!,10,FALSE))</f>
        <v/>
      </c>
      <c r="I81" s="62"/>
      <c r="J81" s="62"/>
    </row>
    <row r="82" spans="1:10" ht="24.95" customHeight="1" x14ac:dyDescent="0.2">
      <c r="A82" s="68" t="s">
        <v>279</v>
      </c>
      <c r="B82" s="68"/>
      <c r="C82" s="68"/>
      <c r="D82" s="69" t="s">
        <v>116</v>
      </c>
      <c r="E82" s="59"/>
      <c r="F82" s="65"/>
      <c r="G82" s="62"/>
      <c r="H82" s="62" t="str">
        <f>IF($C82="","",VLOOKUP($C82,#REF!,10,FALSE))</f>
        <v/>
      </c>
      <c r="I82" s="62"/>
      <c r="J82" s="62"/>
    </row>
    <row r="83" spans="1:10" ht="38.25" x14ac:dyDescent="0.2">
      <c r="A83" s="59" t="s">
        <v>280</v>
      </c>
      <c r="B83" s="59" t="s">
        <v>183</v>
      </c>
      <c r="C83" s="59">
        <v>98562</v>
      </c>
      <c r="D83" s="64" t="s">
        <v>473</v>
      </c>
      <c r="E83" s="59" t="s">
        <v>56</v>
      </c>
      <c r="F83" s="65">
        <v>312.5</v>
      </c>
      <c r="G83" s="62">
        <v>45.68</v>
      </c>
      <c r="H83" s="62">
        <f>G83*$J$2</f>
        <v>11.963592</v>
      </c>
      <c r="I83" s="62">
        <f>SUM(G83:H83)</f>
        <v>57.643591999999998</v>
      </c>
      <c r="J83" s="62">
        <f>I83*F83</f>
        <v>18013.622499999998</v>
      </c>
    </row>
    <row r="84" spans="1:10" ht="25.5" x14ac:dyDescent="0.2">
      <c r="A84" s="59" t="s">
        <v>281</v>
      </c>
      <c r="B84" s="59" t="s">
        <v>183</v>
      </c>
      <c r="C84" s="59">
        <v>98557</v>
      </c>
      <c r="D84" s="64" t="s">
        <v>474</v>
      </c>
      <c r="E84" s="59" t="s">
        <v>56</v>
      </c>
      <c r="F84" s="65">
        <f>+F83</f>
        <v>312.5</v>
      </c>
      <c r="G84" s="62">
        <v>42.28</v>
      </c>
      <c r="H84" s="62">
        <f>G84*$J$2</f>
        <v>11.073132000000001</v>
      </c>
      <c r="I84" s="62">
        <f>SUM(G84:H84)</f>
        <v>53.353132000000002</v>
      </c>
      <c r="J84" s="62">
        <f>I84*F84</f>
        <v>16672.853750000002</v>
      </c>
    </row>
    <row r="85" spans="1:10" ht="24.95" customHeight="1" x14ac:dyDescent="0.2">
      <c r="A85" s="59"/>
      <c r="B85" s="59"/>
      <c r="C85" s="59"/>
      <c r="D85" s="67"/>
      <c r="E85" s="59"/>
      <c r="F85" s="65"/>
      <c r="G85" s="62"/>
      <c r="H85" s="145" t="s">
        <v>106</v>
      </c>
      <c r="I85" s="145"/>
      <c r="J85" s="145">
        <f>SUM(J83:J84)</f>
        <v>34686.47625</v>
      </c>
    </row>
    <row r="86" spans="1:10" ht="24.95" customHeight="1" x14ac:dyDescent="0.2">
      <c r="A86" s="68" t="s">
        <v>81</v>
      </c>
      <c r="B86" s="68"/>
      <c r="C86" s="68"/>
      <c r="D86" s="69" t="s">
        <v>100</v>
      </c>
      <c r="E86" s="59"/>
      <c r="F86" s="65"/>
      <c r="G86" s="62"/>
      <c r="H86" s="62" t="str">
        <f>IF($C86="","",VLOOKUP($C86,#REF!,10,FALSE))</f>
        <v/>
      </c>
      <c r="I86" s="62"/>
      <c r="J86" s="62"/>
    </row>
    <row r="87" spans="1:10" ht="63.75" x14ac:dyDescent="0.2">
      <c r="A87" s="59" t="s">
        <v>143</v>
      </c>
      <c r="B87" s="59" t="s">
        <v>183</v>
      </c>
      <c r="C87" s="59">
        <v>87755</v>
      </c>
      <c r="D87" s="66" t="s">
        <v>475</v>
      </c>
      <c r="E87" s="59" t="s">
        <v>56</v>
      </c>
      <c r="F87" s="65">
        <v>227.75</v>
      </c>
      <c r="G87" s="62">
        <v>47.71</v>
      </c>
      <c r="H87" s="62">
        <f>G87*$J$2</f>
        <v>12.495249000000001</v>
      </c>
      <c r="I87" s="62">
        <f>SUM(G87:H87)</f>
        <v>60.205249000000002</v>
      </c>
      <c r="J87" s="62">
        <f>I87*F87</f>
        <v>13711.74545975</v>
      </c>
    </row>
    <row r="88" spans="1:10" ht="24.95" customHeight="1" x14ac:dyDescent="0.2">
      <c r="A88" s="59"/>
      <c r="B88" s="59"/>
      <c r="C88" s="59"/>
      <c r="D88" s="67"/>
      <c r="E88" s="59"/>
      <c r="F88" s="65"/>
      <c r="G88" s="62"/>
      <c r="H88" s="145" t="s">
        <v>106</v>
      </c>
      <c r="I88" s="145"/>
      <c r="J88" s="145">
        <f>SUM(J87)</f>
        <v>13711.74545975</v>
      </c>
    </row>
    <row r="89" spans="1:10" ht="24.95" customHeight="1" x14ac:dyDescent="0.2">
      <c r="A89" s="68" t="s">
        <v>115</v>
      </c>
      <c r="B89" s="68"/>
      <c r="C89" s="68"/>
      <c r="D89" s="69" t="s">
        <v>226</v>
      </c>
      <c r="E89" s="59"/>
      <c r="F89" s="65"/>
      <c r="G89" s="62"/>
      <c r="H89" s="62" t="str">
        <f>IF($C89="","",VLOOKUP($C89,#REF!,10,FALSE))</f>
        <v/>
      </c>
      <c r="I89" s="62"/>
      <c r="J89" s="62"/>
    </row>
    <row r="90" spans="1:10" ht="63.75" x14ac:dyDescent="0.2">
      <c r="A90" s="59" t="s">
        <v>144</v>
      </c>
      <c r="B90" s="59" t="s">
        <v>183</v>
      </c>
      <c r="C90" s="59" t="s">
        <v>476</v>
      </c>
      <c r="D90" s="66" t="s">
        <v>478</v>
      </c>
      <c r="E90" s="59" t="s">
        <v>56</v>
      </c>
      <c r="F90" s="65">
        <f>(12+15+6+15)*2*0.5</f>
        <v>48</v>
      </c>
      <c r="G90" s="62">
        <v>30.5</v>
      </c>
      <c r="H90" s="62">
        <f>G90*$J$2</f>
        <v>7.9879500000000005</v>
      </c>
      <c r="I90" s="62">
        <f>SUM(G90:H90)</f>
        <v>38.487949999999998</v>
      </c>
      <c r="J90" s="62">
        <f>I90*F90</f>
        <v>1847.4215999999999</v>
      </c>
    </row>
    <row r="91" spans="1:10" ht="51" x14ac:dyDescent="0.2">
      <c r="A91" s="59" t="s">
        <v>282</v>
      </c>
      <c r="B91" s="59" t="s">
        <v>183</v>
      </c>
      <c r="C91" s="63" t="s">
        <v>477</v>
      </c>
      <c r="D91" s="66" t="s">
        <v>479</v>
      </c>
      <c r="E91" s="59" t="s">
        <v>56</v>
      </c>
      <c r="F91" s="65">
        <f>F90</f>
        <v>48</v>
      </c>
      <c r="G91" s="62">
        <v>182.65</v>
      </c>
      <c r="H91" s="62">
        <f>G91*$J$2</f>
        <v>47.836035000000003</v>
      </c>
      <c r="I91" s="62">
        <f>SUM(G91:H91)</f>
        <v>230.48603500000002</v>
      </c>
      <c r="J91" s="62">
        <f>I91*F91</f>
        <v>11063.329680000001</v>
      </c>
    </row>
    <row r="92" spans="1:10" ht="24.95" customHeight="1" x14ac:dyDescent="0.2">
      <c r="A92" s="77"/>
      <c r="B92" s="77"/>
      <c r="C92" s="109"/>
      <c r="D92" s="64"/>
      <c r="E92" s="77"/>
      <c r="F92" s="78"/>
      <c r="G92" s="79"/>
      <c r="H92" s="79"/>
      <c r="I92" s="79"/>
      <c r="J92" s="145">
        <f>SUM(J90:J91)</f>
        <v>12910.75128</v>
      </c>
    </row>
    <row r="93" spans="1:10" ht="24.95" customHeight="1" x14ac:dyDescent="0.2">
      <c r="A93" s="68" t="s">
        <v>114</v>
      </c>
      <c r="B93" s="68"/>
      <c r="C93" s="68"/>
      <c r="D93" s="69" t="s">
        <v>223</v>
      </c>
      <c r="E93" s="59"/>
      <c r="F93" s="65"/>
      <c r="G93" s="62"/>
      <c r="H93" s="62" t="str">
        <f>IF($C93="","",VLOOKUP($C93,#REF!,10,FALSE))</f>
        <v/>
      </c>
      <c r="I93" s="62"/>
      <c r="J93" s="62"/>
    </row>
    <row r="94" spans="1:10" ht="63.75" x14ac:dyDescent="0.2">
      <c r="A94" s="59" t="s">
        <v>145</v>
      </c>
      <c r="B94" s="59" t="s">
        <v>183</v>
      </c>
      <c r="C94" s="59" t="s">
        <v>476</v>
      </c>
      <c r="D94" s="66" t="s">
        <v>478</v>
      </c>
      <c r="E94" s="59" t="s">
        <v>56</v>
      </c>
      <c r="F94" s="65">
        <v>151</v>
      </c>
      <c r="G94" s="62">
        <v>30.5</v>
      </c>
      <c r="H94" s="62">
        <f>G94*$J$2</f>
        <v>7.9879500000000005</v>
      </c>
      <c r="I94" s="62">
        <f>SUM(G94:H94)</f>
        <v>38.487949999999998</v>
      </c>
      <c r="J94" s="62">
        <f>I94*F94</f>
        <v>5811.6804499999998</v>
      </c>
    </row>
    <row r="95" spans="1:10" ht="51" x14ac:dyDescent="0.2">
      <c r="A95" s="59" t="s">
        <v>146</v>
      </c>
      <c r="B95" s="59" t="s">
        <v>183</v>
      </c>
      <c r="C95" s="63" t="s">
        <v>477</v>
      </c>
      <c r="D95" s="66" t="s">
        <v>479</v>
      </c>
      <c r="E95" s="59" t="s">
        <v>56</v>
      </c>
      <c r="F95" s="65">
        <f>F94</f>
        <v>151</v>
      </c>
      <c r="G95" s="62">
        <v>182.65</v>
      </c>
      <c r="H95" s="62">
        <f>G95*$J$2</f>
        <v>47.836035000000003</v>
      </c>
      <c r="I95" s="62">
        <f>SUM(G95:H95)</f>
        <v>230.48603500000002</v>
      </c>
      <c r="J95" s="62">
        <f>I95*F95</f>
        <v>34803.391285000005</v>
      </c>
    </row>
    <row r="96" spans="1:10" ht="38.25" x14ac:dyDescent="0.2">
      <c r="A96" s="59" t="s">
        <v>283</v>
      </c>
      <c r="B96" s="59" t="s">
        <v>183</v>
      </c>
      <c r="C96" s="59" t="s">
        <v>480</v>
      </c>
      <c r="D96" s="67" t="s">
        <v>481</v>
      </c>
      <c r="E96" s="59" t="s">
        <v>56</v>
      </c>
      <c r="F96" s="65">
        <f>F95</f>
        <v>151</v>
      </c>
      <c r="G96" s="62">
        <v>35.21</v>
      </c>
      <c r="H96" s="62">
        <f>G96*$J$2</f>
        <v>9.2214990000000014</v>
      </c>
      <c r="I96" s="62">
        <f>SUM(G96:H96)</f>
        <v>44.431499000000002</v>
      </c>
      <c r="J96" s="62">
        <f>I96*F96</f>
        <v>6709.1563490000008</v>
      </c>
    </row>
    <row r="97" spans="1:12" ht="24.95" customHeight="1" x14ac:dyDescent="0.2">
      <c r="A97" s="101"/>
      <c r="B97" s="101"/>
      <c r="C97" s="101"/>
      <c r="D97" s="102"/>
      <c r="E97" s="101"/>
      <c r="F97" s="103"/>
      <c r="G97" s="143"/>
      <c r="H97" s="146" t="s">
        <v>106</v>
      </c>
      <c r="I97" s="146"/>
      <c r="J97" s="146">
        <f>SUM(J94:J96)</f>
        <v>47324.228084000002</v>
      </c>
    </row>
    <row r="98" spans="1:12" ht="24.95" customHeight="1" thickBot="1" x14ac:dyDescent="0.25">
      <c r="A98" s="129" t="s">
        <v>71</v>
      </c>
      <c r="B98" s="130"/>
      <c r="C98" s="131"/>
      <c r="D98" s="131"/>
      <c r="E98" s="131"/>
      <c r="F98" s="131"/>
      <c r="G98" s="131"/>
      <c r="H98" s="132"/>
      <c r="I98" s="132"/>
      <c r="J98" s="133">
        <f>SUM(J83:J97)/2</f>
        <v>108633.20107375001</v>
      </c>
      <c r="K98" s="48">
        <f>J98/$J$338</f>
        <v>4.7963803708714635E-2</v>
      </c>
      <c r="L98" s="54"/>
    </row>
    <row r="99" spans="1:12" ht="15" customHeight="1" x14ac:dyDescent="0.2">
      <c r="A99" s="128"/>
      <c r="B99" s="128"/>
      <c r="C99" s="128"/>
      <c r="D99" s="128"/>
      <c r="E99" s="128"/>
      <c r="F99" s="128"/>
      <c r="G99" s="128"/>
      <c r="H99" s="128"/>
      <c r="I99" s="128"/>
      <c r="J99" s="134"/>
    </row>
    <row r="100" spans="1:12" ht="24.95" customHeight="1" x14ac:dyDescent="0.2">
      <c r="A100" s="68" t="s">
        <v>12</v>
      </c>
      <c r="B100" s="68"/>
      <c r="C100" s="68"/>
      <c r="D100" s="69" t="s">
        <v>35</v>
      </c>
      <c r="E100" s="59"/>
      <c r="F100" s="65"/>
      <c r="G100" s="62"/>
      <c r="H100" s="62" t="str">
        <f>IF($C100="","",VLOOKUP($C100,#REF!,10,FALSE))</f>
        <v/>
      </c>
      <c r="I100" s="62"/>
      <c r="J100" s="62"/>
    </row>
    <row r="101" spans="1:12" ht="24.95" customHeight="1" x14ac:dyDescent="0.2">
      <c r="A101" s="68" t="s">
        <v>13</v>
      </c>
      <c r="B101" s="68"/>
      <c r="C101" s="68"/>
      <c r="D101" s="69" t="s">
        <v>36</v>
      </c>
      <c r="E101" s="59"/>
      <c r="F101" s="65"/>
      <c r="G101" s="62"/>
      <c r="H101" s="62" t="str">
        <f>IF($C101="","",VLOOKUP($C101,#REF!,10,FALSE))</f>
        <v/>
      </c>
      <c r="I101" s="62"/>
      <c r="J101" s="62"/>
    </row>
    <row r="102" spans="1:12" ht="51" x14ac:dyDescent="0.2">
      <c r="A102" s="59" t="s">
        <v>147</v>
      </c>
      <c r="B102" s="59" t="s">
        <v>183</v>
      </c>
      <c r="C102" s="59">
        <v>87878</v>
      </c>
      <c r="D102" s="67" t="s">
        <v>482</v>
      </c>
      <c r="E102" s="59" t="s">
        <v>56</v>
      </c>
      <c r="F102" s="65">
        <v>1403.53</v>
      </c>
      <c r="G102" s="62">
        <v>4.5599999999999996</v>
      </c>
      <c r="H102" s="62">
        <f t="shared" ref="H102:H107" si="3">G102*$J$2</f>
        <v>1.194264</v>
      </c>
      <c r="I102" s="62">
        <f t="shared" ref="I102:I107" si="4">SUM(G102:H102)</f>
        <v>5.7542639999999992</v>
      </c>
      <c r="J102" s="62">
        <f t="shared" ref="J102:J107" si="5">I102*F102</f>
        <v>8076.2821519199988</v>
      </c>
    </row>
    <row r="103" spans="1:12" ht="51" x14ac:dyDescent="0.2">
      <c r="A103" s="59" t="s">
        <v>148</v>
      </c>
      <c r="B103" s="59" t="s">
        <v>183</v>
      </c>
      <c r="C103" s="63" t="s">
        <v>483</v>
      </c>
      <c r="D103" s="66" t="s">
        <v>484</v>
      </c>
      <c r="E103" s="59" t="s">
        <v>56</v>
      </c>
      <c r="F103" s="65">
        <v>357.36</v>
      </c>
      <c r="G103" s="62">
        <v>21.02</v>
      </c>
      <c r="H103" s="62">
        <f t="shared" si="3"/>
        <v>5.5051380000000005</v>
      </c>
      <c r="I103" s="62">
        <f t="shared" si="4"/>
        <v>26.525137999999998</v>
      </c>
      <c r="J103" s="62">
        <f t="shared" si="5"/>
        <v>9479.0233156800005</v>
      </c>
    </row>
    <row r="104" spans="1:12" ht="63.75" x14ac:dyDescent="0.2">
      <c r="A104" s="59" t="s">
        <v>149</v>
      </c>
      <c r="B104" s="59" t="s">
        <v>183</v>
      </c>
      <c r="C104" s="63" t="s">
        <v>485</v>
      </c>
      <c r="D104" s="66" t="s">
        <v>486</v>
      </c>
      <c r="E104" s="59" t="s">
        <v>56</v>
      </c>
      <c r="F104" s="65">
        <v>1046.17</v>
      </c>
      <c r="G104" s="62">
        <v>21.6</v>
      </c>
      <c r="H104" s="62">
        <f t="shared" si="3"/>
        <v>5.6570400000000012</v>
      </c>
      <c r="I104" s="62">
        <f t="shared" si="4"/>
        <v>27.257040000000003</v>
      </c>
      <c r="J104" s="62">
        <f t="shared" si="5"/>
        <v>28515.497536800005</v>
      </c>
    </row>
    <row r="105" spans="1:12" ht="51" x14ac:dyDescent="0.2">
      <c r="A105" s="59" t="s">
        <v>150</v>
      </c>
      <c r="B105" s="59" t="s">
        <v>183</v>
      </c>
      <c r="C105" s="59">
        <v>87273</v>
      </c>
      <c r="D105" s="64" t="s">
        <v>487</v>
      </c>
      <c r="E105" s="59" t="s">
        <v>56</v>
      </c>
      <c r="F105" s="65">
        <f>F103</f>
        <v>357.36</v>
      </c>
      <c r="G105" s="62">
        <v>62.33</v>
      </c>
      <c r="H105" s="62">
        <f t="shared" si="3"/>
        <v>16.324227</v>
      </c>
      <c r="I105" s="62">
        <f t="shared" si="4"/>
        <v>78.654226999999992</v>
      </c>
      <c r="J105" s="62">
        <f t="shared" si="5"/>
        <v>28107.87456072</v>
      </c>
    </row>
    <row r="106" spans="1:12" ht="25.5" x14ac:dyDescent="0.2">
      <c r="A106" s="59" t="s">
        <v>151</v>
      </c>
      <c r="B106" s="59" t="s">
        <v>437</v>
      </c>
      <c r="C106" s="63" t="s">
        <v>488</v>
      </c>
      <c r="D106" s="66" t="s">
        <v>489</v>
      </c>
      <c r="E106" s="59" t="s">
        <v>108</v>
      </c>
      <c r="F106" s="65">
        <f>3*5</f>
        <v>15</v>
      </c>
      <c r="G106" s="62">
        <v>21.13</v>
      </c>
      <c r="H106" s="62">
        <f t="shared" si="3"/>
        <v>5.5339470000000004</v>
      </c>
      <c r="I106" s="62">
        <f t="shared" si="4"/>
        <v>26.663947</v>
      </c>
      <c r="J106" s="62">
        <f t="shared" si="5"/>
        <v>399.959205</v>
      </c>
    </row>
    <row r="107" spans="1:12" x14ac:dyDescent="0.2">
      <c r="A107" s="59" t="s">
        <v>284</v>
      </c>
      <c r="B107" s="59" t="s">
        <v>437</v>
      </c>
      <c r="C107" s="63" t="s">
        <v>490</v>
      </c>
      <c r="D107" s="66" t="s">
        <v>491</v>
      </c>
      <c r="E107" s="59" t="s">
        <v>108</v>
      </c>
      <c r="F107" s="65">
        <v>71.75</v>
      </c>
      <c r="G107" s="62">
        <v>318.2</v>
      </c>
      <c r="H107" s="62">
        <f t="shared" si="3"/>
        <v>83.336579999999998</v>
      </c>
      <c r="I107" s="62">
        <f t="shared" si="4"/>
        <v>401.53657999999996</v>
      </c>
      <c r="J107" s="62">
        <f t="shared" si="5"/>
        <v>28810.249614999997</v>
      </c>
    </row>
    <row r="108" spans="1:12" ht="24.95" customHeight="1" x14ac:dyDescent="0.2">
      <c r="A108" s="59"/>
      <c r="B108" s="59"/>
      <c r="C108" s="59"/>
      <c r="D108" s="67"/>
      <c r="E108" s="59"/>
      <c r="F108" s="65"/>
      <c r="G108" s="62"/>
      <c r="H108" s="145" t="s">
        <v>106</v>
      </c>
      <c r="I108" s="145"/>
      <c r="J108" s="145">
        <f>SUM(J102:J107)</f>
        <v>103388.88638512</v>
      </c>
    </row>
    <row r="109" spans="1:12" ht="24.95" customHeight="1" x14ac:dyDescent="0.2">
      <c r="A109" s="68" t="s">
        <v>14</v>
      </c>
      <c r="B109" s="68"/>
      <c r="C109" s="68"/>
      <c r="D109" s="69" t="s">
        <v>37</v>
      </c>
      <c r="E109" s="59"/>
      <c r="F109" s="65"/>
      <c r="G109" s="62"/>
      <c r="H109" s="62" t="str">
        <f>IF($C109="","",VLOOKUP($C109,#REF!,10,FALSE))</f>
        <v/>
      </c>
      <c r="I109" s="62"/>
      <c r="J109" s="62"/>
    </row>
    <row r="110" spans="1:12" ht="76.5" x14ac:dyDescent="0.2">
      <c r="A110" s="59" t="s">
        <v>152</v>
      </c>
      <c r="B110" s="59" t="s">
        <v>183</v>
      </c>
      <c r="C110" s="59">
        <v>87889</v>
      </c>
      <c r="D110" s="67" t="s">
        <v>493</v>
      </c>
      <c r="E110" s="59" t="s">
        <v>56</v>
      </c>
      <c r="F110" s="65">
        <v>755.35</v>
      </c>
      <c r="G110" s="62">
        <v>7.82</v>
      </c>
      <c r="H110" s="62">
        <f>G110*$J$2</f>
        <v>2.0480580000000002</v>
      </c>
      <c r="I110" s="62">
        <f>SUM(G110:H110)</f>
        <v>9.8680580000000013</v>
      </c>
      <c r="J110" s="62">
        <f>I110*F110</f>
        <v>7453.837610300001</v>
      </c>
    </row>
    <row r="111" spans="1:12" ht="76.5" x14ac:dyDescent="0.2">
      <c r="A111" s="59" t="s">
        <v>153</v>
      </c>
      <c r="B111" s="59" t="s">
        <v>183</v>
      </c>
      <c r="C111" s="158">
        <v>87809</v>
      </c>
      <c r="D111" s="66" t="s">
        <v>495</v>
      </c>
      <c r="E111" s="59" t="s">
        <v>56</v>
      </c>
      <c r="F111" s="65">
        <v>251.3</v>
      </c>
      <c r="G111" s="62">
        <v>70.39</v>
      </c>
      <c r="H111" s="62">
        <f>G111*$J$2</f>
        <v>18.435141000000002</v>
      </c>
      <c r="I111" s="62">
        <f>SUM(G111:H111)</f>
        <v>88.825141000000002</v>
      </c>
      <c r="J111" s="62">
        <f>I111*F111</f>
        <v>22321.757933300003</v>
      </c>
    </row>
    <row r="112" spans="1:12" ht="63.75" x14ac:dyDescent="0.2">
      <c r="A112" s="59" t="s">
        <v>200</v>
      </c>
      <c r="B112" s="59" t="s">
        <v>183</v>
      </c>
      <c r="C112" s="158">
        <v>104958</v>
      </c>
      <c r="D112" s="66" t="s">
        <v>486</v>
      </c>
      <c r="E112" s="59" t="s">
        <v>56</v>
      </c>
      <c r="F112" s="65">
        <v>504.05</v>
      </c>
      <c r="G112" s="62">
        <v>21.6</v>
      </c>
      <c r="H112" s="62">
        <f>G112*$J$2</f>
        <v>5.6570400000000012</v>
      </c>
      <c r="I112" s="62">
        <f>SUM(G112:H112)</f>
        <v>27.257040000000003</v>
      </c>
      <c r="J112" s="62">
        <f>I112*F112</f>
        <v>13738.911012000002</v>
      </c>
    </row>
    <row r="113" spans="1:12" ht="25.5" x14ac:dyDescent="0.2">
      <c r="A113" s="59" t="s">
        <v>201</v>
      </c>
      <c r="B113" s="59" t="s">
        <v>184</v>
      </c>
      <c r="C113" s="59" t="s">
        <v>496</v>
      </c>
      <c r="D113" s="64" t="s">
        <v>497</v>
      </c>
      <c r="E113" s="59" t="s">
        <v>56</v>
      </c>
      <c r="F113" s="65">
        <f>F111</f>
        <v>251.3</v>
      </c>
      <c r="G113" s="62">
        <v>176.87</v>
      </c>
      <c r="H113" s="62">
        <f>G113*$J$2</f>
        <v>46.322253000000003</v>
      </c>
      <c r="I113" s="62">
        <f>SUM(G113:H113)</f>
        <v>223.19225299999999</v>
      </c>
      <c r="J113" s="62">
        <f>I113*F113</f>
        <v>56088.213178899998</v>
      </c>
    </row>
    <row r="114" spans="1:12" ht="24.95" customHeight="1" x14ac:dyDescent="0.2">
      <c r="A114" s="59"/>
      <c r="B114" s="59"/>
      <c r="C114" s="59"/>
      <c r="D114" s="67"/>
      <c r="E114" s="59"/>
      <c r="F114" s="65"/>
      <c r="G114" s="62"/>
      <c r="H114" s="145" t="s">
        <v>106</v>
      </c>
      <c r="I114" s="145"/>
      <c r="J114" s="145">
        <f>SUM(J110:J113)</f>
        <v>99602.719734500002</v>
      </c>
    </row>
    <row r="115" spans="1:12" ht="24.95" customHeight="1" x14ac:dyDescent="0.2">
      <c r="A115" s="68" t="s">
        <v>248</v>
      </c>
      <c r="B115" s="68"/>
      <c r="C115" s="68"/>
      <c r="D115" s="69" t="s">
        <v>407</v>
      </c>
      <c r="E115" s="59"/>
      <c r="F115" s="65"/>
      <c r="G115" s="62"/>
      <c r="H115" s="62" t="str">
        <f>IF($C115="","",VLOOKUP($C115,#REF!,10,FALSE))</f>
        <v/>
      </c>
      <c r="I115" s="62"/>
      <c r="J115" s="62"/>
    </row>
    <row r="116" spans="1:12" ht="76.5" x14ac:dyDescent="0.2">
      <c r="A116" s="59" t="s">
        <v>249</v>
      </c>
      <c r="B116" s="59" t="s">
        <v>183</v>
      </c>
      <c r="C116" s="59" t="s">
        <v>492</v>
      </c>
      <c r="D116" s="67" t="s">
        <v>493</v>
      </c>
      <c r="E116" s="59" t="s">
        <v>56</v>
      </c>
      <c r="F116" s="65">
        <v>495.11</v>
      </c>
      <c r="G116" s="62">
        <v>7.82</v>
      </c>
      <c r="H116" s="62">
        <f>G116*$J$2</f>
        <v>2.0480580000000002</v>
      </c>
      <c r="I116" s="62">
        <f>SUM(G116:H116)</f>
        <v>9.8680580000000013</v>
      </c>
      <c r="J116" s="62">
        <f>I116*F116</f>
        <v>4885.7741963800008</v>
      </c>
    </row>
    <row r="117" spans="1:12" ht="76.5" x14ac:dyDescent="0.2">
      <c r="A117" s="59" t="s">
        <v>285</v>
      </c>
      <c r="B117" s="59" t="s">
        <v>183</v>
      </c>
      <c r="C117" s="63" t="s">
        <v>494</v>
      </c>
      <c r="D117" s="66" t="s">
        <v>495</v>
      </c>
      <c r="E117" s="59" t="s">
        <v>56</v>
      </c>
      <c r="F117" s="65">
        <f>+F116</f>
        <v>495.11</v>
      </c>
      <c r="G117" s="62">
        <v>70.39</v>
      </c>
      <c r="H117" s="62">
        <f>G117*$J$2</f>
        <v>18.435141000000002</v>
      </c>
      <c r="I117" s="62">
        <f>SUM(G117:H117)</f>
        <v>88.825141000000002</v>
      </c>
      <c r="J117" s="62">
        <f>I117*F117</f>
        <v>43978.215560510005</v>
      </c>
    </row>
    <row r="118" spans="1:12" ht="24.95" customHeight="1" x14ac:dyDescent="0.2">
      <c r="A118" s="101"/>
      <c r="B118" s="101"/>
      <c r="C118" s="101"/>
      <c r="D118" s="102"/>
      <c r="E118" s="101"/>
      <c r="F118" s="103"/>
      <c r="G118" s="143"/>
      <c r="H118" s="146" t="s">
        <v>106</v>
      </c>
      <c r="I118" s="146"/>
      <c r="J118" s="146">
        <f>SUM(J116:J117)</f>
        <v>48863.989756890005</v>
      </c>
    </row>
    <row r="119" spans="1:12" ht="24.95" customHeight="1" thickBot="1" x14ac:dyDescent="0.25">
      <c r="A119" s="129" t="s">
        <v>72</v>
      </c>
      <c r="B119" s="130"/>
      <c r="C119" s="131"/>
      <c r="D119" s="131"/>
      <c r="E119" s="131"/>
      <c r="F119" s="131"/>
      <c r="G119" s="131"/>
      <c r="H119" s="132"/>
      <c r="I119" s="132"/>
      <c r="J119" s="133">
        <f>SUM(J102:J118)/2</f>
        <v>251855.59587650999</v>
      </c>
      <c r="K119" s="48">
        <f>J119/$J$338</f>
        <v>0.11119945140308739</v>
      </c>
      <c r="L119" s="54"/>
    </row>
    <row r="120" spans="1:12" ht="15" customHeight="1" x14ac:dyDescent="0.2">
      <c r="A120" s="128"/>
      <c r="B120" s="128"/>
      <c r="C120" s="128"/>
      <c r="D120" s="128"/>
      <c r="E120" s="128"/>
      <c r="F120" s="128"/>
      <c r="G120" s="128"/>
      <c r="H120" s="128"/>
      <c r="I120" s="128"/>
      <c r="J120" s="134"/>
    </row>
    <row r="121" spans="1:12" ht="24.95" customHeight="1" x14ac:dyDescent="0.2">
      <c r="A121" s="68" t="s">
        <v>15</v>
      </c>
      <c r="B121" s="68"/>
      <c r="C121" s="68"/>
      <c r="D121" s="69" t="s">
        <v>38</v>
      </c>
      <c r="E121" s="59"/>
      <c r="F121" s="65"/>
      <c r="G121" s="62"/>
      <c r="H121" s="62" t="str">
        <f>IF($C121="","",VLOOKUP($C121,#REF!,10,FALSE))</f>
        <v/>
      </c>
      <c r="I121" s="62"/>
      <c r="J121" s="62"/>
    </row>
    <row r="122" spans="1:12" ht="24.95" customHeight="1" x14ac:dyDescent="0.2">
      <c r="A122" s="68" t="s">
        <v>16</v>
      </c>
      <c r="B122" s="68"/>
      <c r="C122" s="68"/>
      <c r="D122" s="69" t="s">
        <v>109</v>
      </c>
      <c r="E122" s="59"/>
      <c r="F122" s="65"/>
      <c r="G122" s="62"/>
      <c r="H122" s="62" t="str">
        <f>IF($C122="","",VLOOKUP($C122,#REF!,10,FALSE))</f>
        <v/>
      </c>
      <c r="I122" s="62"/>
      <c r="J122" s="62"/>
      <c r="L122" s="6"/>
    </row>
    <row r="123" spans="1:12" ht="51" x14ac:dyDescent="0.2">
      <c r="A123" s="59" t="s">
        <v>154</v>
      </c>
      <c r="B123" s="59" t="s">
        <v>183</v>
      </c>
      <c r="C123" s="59">
        <v>94994</v>
      </c>
      <c r="D123" s="67" t="s">
        <v>498</v>
      </c>
      <c r="E123" s="59" t="s">
        <v>56</v>
      </c>
      <c r="F123" s="65">
        <v>183.04</v>
      </c>
      <c r="G123" s="62">
        <v>94.46</v>
      </c>
      <c r="H123" s="62">
        <f>G123*$J$2</f>
        <v>24.739073999999999</v>
      </c>
      <c r="I123" s="62">
        <f>SUM(G123:H123)</f>
        <v>119.199074</v>
      </c>
      <c r="J123" s="62">
        <f>I123*F123</f>
        <v>21818.198504959997</v>
      </c>
    </row>
    <row r="124" spans="1:12" ht="24.95" customHeight="1" x14ac:dyDescent="0.2">
      <c r="A124" s="59"/>
      <c r="B124" s="59"/>
      <c r="C124" s="59"/>
      <c r="D124" s="67"/>
      <c r="E124" s="59"/>
      <c r="F124" s="65"/>
      <c r="G124" s="62"/>
      <c r="H124" s="145" t="s">
        <v>106</v>
      </c>
      <c r="I124" s="145"/>
      <c r="J124" s="145">
        <f>SUM(J123:J123)</f>
        <v>21818.198504959997</v>
      </c>
    </row>
    <row r="125" spans="1:12" ht="24.95" customHeight="1" x14ac:dyDescent="0.2">
      <c r="A125" s="68" t="s">
        <v>17</v>
      </c>
      <c r="B125" s="68"/>
      <c r="C125" s="68"/>
      <c r="D125" s="69" t="s">
        <v>39</v>
      </c>
      <c r="E125" s="59"/>
      <c r="F125" s="65"/>
      <c r="G125" s="62"/>
      <c r="H125" s="62" t="str">
        <f>IF($C125="","",VLOOKUP($C125,#REF!,10,FALSE))</f>
        <v/>
      </c>
      <c r="I125" s="62"/>
      <c r="J125" s="62"/>
    </row>
    <row r="126" spans="1:12" ht="51" x14ac:dyDescent="0.2">
      <c r="A126" s="59" t="s">
        <v>155</v>
      </c>
      <c r="B126" s="59" t="s">
        <v>183</v>
      </c>
      <c r="C126" s="59" t="s">
        <v>499</v>
      </c>
      <c r="D126" s="67" t="s">
        <v>443</v>
      </c>
      <c r="E126" s="59" t="s">
        <v>56</v>
      </c>
      <c r="F126" s="65">
        <f>F127</f>
        <v>494.07</v>
      </c>
      <c r="G126" s="62">
        <v>8.8699999999999992</v>
      </c>
      <c r="H126" s="62">
        <f t="shared" ref="H126:H132" si="6">G126*$J$2</f>
        <v>2.3230529999999998</v>
      </c>
      <c r="I126" s="62">
        <f t="shared" ref="I126:I132" si="7">SUM(G126:H126)</f>
        <v>11.193052999999999</v>
      </c>
      <c r="J126" s="62">
        <f t="shared" ref="J126:J132" si="8">I126*F126</f>
        <v>5530.1516957099993</v>
      </c>
    </row>
    <row r="127" spans="1:12" ht="25.5" x14ac:dyDescent="0.2">
      <c r="A127" s="59" t="s">
        <v>156</v>
      </c>
      <c r="B127" s="59" t="s">
        <v>183</v>
      </c>
      <c r="C127" s="59" t="s">
        <v>500</v>
      </c>
      <c r="D127" s="67" t="s">
        <v>501</v>
      </c>
      <c r="E127" s="59" t="s">
        <v>56</v>
      </c>
      <c r="F127" s="65">
        <f>F128+F129</f>
        <v>494.07</v>
      </c>
      <c r="G127" s="62">
        <v>56.13</v>
      </c>
      <c r="H127" s="62">
        <f t="shared" si="6"/>
        <v>14.700447000000002</v>
      </c>
      <c r="I127" s="62">
        <f t="shared" si="7"/>
        <v>70.830447000000007</v>
      </c>
      <c r="J127" s="62">
        <f t="shared" si="8"/>
        <v>34995.198949290003</v>
      </c>
    </row>
    <row r="128" spans="1:12" ht="51" x14ac:dyDescent="0.2">
      <c r="A128" s="59" t="s">
        <v>157</v>
      </c>
      <c r="B128" s="59" t="s">
        <v>183</v>
      </c>
      <c r="C128" s="59" t="s">
        <v>502</v>
      </c>
      <c r="D128" s="64" t="s">
        <v>503</v>
      </c>
      <c r="E128" s="59" t="s">
        <v>56</v>
      </c>
      <c r="F128" s="65">
        <v>143.01</v>
      </c>
      <c r="G128" s="62">
        <v>48.75</v>
      </c>
      <c r="H128" s="62">
        <f t="shared" si="6"/>
        <v>12.767625000000001</v>
      </c>
      <c r="I128" s="62">
        <f t="shared" si="7"/>
        <v>61.517625000000002</v>
      </c>
      <c r="J128" s="62">
        <f t="shared" si="8"/>
        <v>8797.6355512499995</v>
      </c>
    </row>
    <row r="129" spans="1:10" ht="51" x14ac:dyDescent="0.2">
      <c r="A129" s="59" t="s">
        <v>202</v>
      </c>
      <c r="B129" s="59" t="s">
        <v>183</v>
      </c>
      <c r="C129" s="59" t="s">
        <v>504</v>
      </c>
      <c r="D129" s="64" t="s">
        <v>505</v>
      </c>
      <c r="E129" s="59" t="s">
        <v>56</v>
      </c>
      <c r="F129" s="65">
        <v>351.06</v>
      </c>
      <c r="G129" s="62">
        <v>49</v>
      </c>
      <c r="H129" s="62">
        <f t="shared" si="6"/>
        <v>12.833100000000002</v>
      </c>
      <c r="I129" s="62">
        <f t="shared" si="7"/>
        <v>61.833100000000002</v>
      </c>
      <c r="J129" s="62">
        <f t="shared" si="8"/>
        <v>21707.128086000001</v>
      </c>
    </row>
    <row r="130" spans="1:10" ht="38.25" x14ac:dyDescent="0.2">
      <c r="A130" s="59" t="s">
        <v>158</v>
      </c>
      <c r="B130" s="59" t="s">
        <v>183</v>
      </c>
      <c r="C130" s="59" t="s">
        <v>506</v>
      </c>
      <c r="D130" s="64" t="s">
        <v>507</v>
      </c>
      <c r="E130" s="59" t="s">
        <v>59</v>
      </c>
      <c r="F130" s="65">
        <v>140</v>
      </c>
      <c r="G130" s="62">
        <v>7.05</v>
      </c>
      <c r="H130" s="62">
        <f t="shared" si="6"/>
        <v>1.846395</v>
      </c>
      <c r="I130" s="62">
        <f t="shared" si="7"/>
        <v>8.8963950000000001</v>
      </c>
      <c r="J130" s="62">
        <f t="shared" si="8"/>
        <v>1245.4953</v>
      </c>
    </row>
    <row r="131" spans="1:10" ht="38.25" x14ac:dyDescent="0.2">
      <c r="A131" s="59" t="s">
        <v>286</v>
      </c>
      <c r="B131" s="59" t="s">
        <v>183</v>
      </c>
      <c r="C131" s="59" t="s">
        <v>508</v>
      </c>
      <c r="D131" s="64" t="s">
        <v>509</v>
      </c>
      <c r="E131" s="59" t="s">
        <v>59</v>
      </c>
      <c r="F131" s="65">
        <v>269.7</v>
      </c>
      <c r="G131" s="62">
        <v>8.01</v>
      </c>
      <c r="H131" s="62">
        <f t="shared" si="6"/>
        <v>2.0978190000000003</v>
      </c>
      <c r="I131" s="62">
        <f t="shared" si="7"/>
        <v>10.107818999999999</v>
      </c>
      <c r="J131" s="62">
        <f t="shared" si="8"/>
        <v>2726.0787842999998</v>
      </c>
    </row>
    <row r="132" spans="1:10" s="151" customFormat="1" x14ac:dyDescent="0.2">
      <c r="A132" s="59" t="s">
        <v>287</v>
      </c>
      <c r="B132" s="59" t="s">
        <v>184</v>
      </c>
      <c r="C132" s="115" t="s">
        <v>390</v>
      </c>
      <c r="D132" s="66" t="s">
        <v>510</v>
      </c>
      <c r="E132" s="115" t="s">
        <v>266</v>
      </c>
      <c r="F132" s="65">
        <f>3*0.25</f>
        <v>0.75</v>
      </c>
      <c r="G132" s="62">
        <v>210.63</v>
      </c>
      <c r="H132" s="62">
        <f t="shared" si="6"/>
        <v>55.163997000000002</v>
      </c>
      <c r="I132" s="62">
        <f t="shared" si="7"/>
        <v>265.79399699999999</v>
      </c>
      <c r="J132" s="62">
        <f t="shared" si="8"/>
        <v>199.34549774999999</v>
      </c>
    </row>
    <row r="133" spans="1:10" ht="24.95" customHeight="1" x14ac:dyDescent="0.2">
      <c r="A133" s="59"/>
      <c r="B133" s="59"/>
      <c r="C133" s="59"/>
      <c r="D133" s="67"/>
      <c r="E133" s="59"/>
      <c r="F133" s="65"/>
      <c r="G133" s="62"/>
      <c r="H133" s="145" t="s">
        <v>106</v>
      </c>
      <c r="I133" s="145"/>
      <c r="J133" s="145">
        <f>SUM(J126:J132)</f>
        <v>75201.033864299985</v>
      </c>
    </row>
    <row r="134" spans="1:10" ht="24.95" customHeight="1" x14ac:dyDescent="0.2">
      <c r="A134" s="68" t="s">
        <v>18</v>
      </c>
      <c r="B134" s="68"/>
      <c r="C134" s="68"/>
      <c r="D134" s="69" t="s">
        <v>174</v>
      </c>
      <c r="E134" s="59"/>
      <c r="F134" s="65"/>
      <c r="G134" s="62"/>
      <c r="H134" s="62" t="str">
        <f>IF($C134="","",VLOOKUP($C134,#REF!,10,FALSE))</f>
        <v/>
      </c>
      <c r="I134" s="62"/>
      <c r="J134" s="62"/>
    </row>
    <row r="135" spans="1:10" ht="45" customHeight="1" x14ac:dyDescent="0.2">
      <c r="A135" s="59" t="s">
        <v>159</v>
      </c>
      <c r="B135" s="59" t="s">
        <v>183</v>
      </c>
      <c r="C135" s="59" t="s">
        <v>511</v>
      </c>
      <c r="D135" s="67" t="s">
        <v>512</v>
      </c>
      <c r="E135" s="59" t="s">
        <v>59</v>
      </c>
      <c r="F135" s="65">
        <v>51.1</v>
      </c>
      <c r="G135" s="62">
        <v>87.69</v>
      </c>
      <c r="H135" s="62">
        <f>G135*$J$2</f>
        <v>22.966011000000002</v>
      </c>
      <c r="I135" s="62">
        <f>SUM(G135:H135)</f>
        <v>110.65601100000001</v>
      </c>
      <c r="J135" s="62">
        <f>I135*F135</f>
        <v>5654.5221621000001</v>
      </c>
    </row>
    <row r="136" spans="1:10" ht="24.95" customHeight="1" x14ac:dyDescent="0.2">
      <c r="A136" s="59"/>
      <c r="B136" s="59"/>
      <c r="C136" s="59"/>
      <c r="D136" s="67"/>
      <c r="E136" s="59"/>
      <c r="F136" s="65"/>
      <c r="G136" s="62"/>
      <c r="H136" s="145" t="s">
        <v>106</v>
      </c>
      <c r="I136" s="145"/>
      <c r="J136" s="145">
        <f>SUM(J135:J135)</f>
        <v>5654.5221621000001</v>
      </c>
    </row>
    <row r="137" spans="1:10" ht="24.95" customHeight="1" x14ac:dyDescent="0.2">
      <c r="A137" s="68" t="s">
        <v>19</v>
      </c>
      <c r="B137" s="68"/>
      <c r="C137" s="68"/>
      <c r="D137" s="69" t="s">
        <v>40</v>
      </c>
      <c r="E137" s="59"/>
      <c r="F137" s="65"/>
      <c r="G137" s="62"/>
      <c r="H137" s="62" t="str">
        <f>IF($C137="","",VLOOKUP($C137,#REF!,10,FALSE))</f>
        <v/>
      </c>
      <c r="I137" s="62"/>
      <c r="J137" s="62"/>
    </row>
    <row r="138" spans="1:10" ht="51" x14ac:dyDescent="0.2">
      <c r="A138" s="59" t="s">
        <v>160</v>
      </c>
      <c r="B138" s="59" t="s">
        <v>183</v>
      </c>
      <c r="C138" s="59" t="s">
        <v>513</v>
      </c>
      <c r="D138" s="67" t="s">
        <v>514</v>
      </c>
      <c r="E138" s="59" t="s">
        <v>59</v>
      </c>
      <c r="F138" s="65">
        <f>F123/3</f>
        <v>61.013333333333328</v>
      </c>
      <c r="G138" s="62">
        <v>61.22</v>
      </c>
      <c r="H138" s="62">
        <f>G138*$J$2</f>
        <v>16.033518000000001</v>
      </c>
      <c r="I138" s="62">
        <f>SUM(G138:H138)</f>
        <v>77.253518</v>
      </c>
      <c r="J138" s="62">
        <f>I138*F138</f>
        <v>4713.4946449066665</v>
      </c>
    </row>
    <row r="139" spans="1:10" ht="24.95" customHeight="1" x14ac:dyDescent="0.2">
      <c r="A139" s="59"/>
      <c r="B139" s="59"/>
      <c r="C139" s="59"/>
      <c r="D139" s="67"/>
      <c r="E139" s="59"/>
      <c r="F139" s="65"/>
      <c r="G139" s="62"/>
      <c r="H139" s="145" t="s">
        <v>106</v>
      </c>
      <c r="I139" s="145"/>
      <c r="J139" s="145">
        <f>SUM(J138)</f>
        <v>4713.4946449066665</v>
      </c>
    </row>
    <row r="140" spans="1:10" ht="24.95" customHeight="1" x14ac:dyDescent="0.2">
      <c r="A140" s="68" t="s">
        <v>20</v>
      </c>
      <c r="B140" s="68"/>
      <c r="C140" s="68"/>
      <c r="D140" s="69" t="s">
        <v>41</v>
      </c>
      <c r="E140" s="59"/>
      <c r="F140" s="65"/>
      <c r="G140" s="62"/>
      <c r="H140" s="62" t="str">
        <f>IF($C140="","",VLOOKUP($C140,#REF!,10,FALSE))</f>
        <v/>
      </c>
      <c r="I140" s="62"/>
      <c r="J140" s="62"/>
    </row>
    <row r="141" spans="1:10" ht="76.5" x14ac:dyDescent="0.2">
      <c r="A141" s="59" t="s">
        <v>161</v>
      </c>
      <c r="B141" s="59" t="s">
        <v>183</v>
      </c>
      <c r="C141" s="59" t="s">
        <v>515</v>
      </c>
      <c r="D141" s="67" t="s">
        <v>516</v>
      </c>
      <c r="E141" s="59" t="s">
        <v>59</v>
      </c>
      <c r="F141" s="65">
        <v>79.180000000000007</v>
      </c>
      <c r="G141" s="62">
        <v>97.06</v>
      </c>
      <c r="H141" s="62">
        <f>G141*$J$2</f>
        <v>25.420014000000002</v>
      </c>
      <c r="I141" s="62">
        <f>SUM(G141:H141)</f>
        <v>122.48001400000001</v>
      </c>
      <c r="J141" s="62">
        <f>I141*F141</f>
        <v>9697.9675085200015</v>
      </c>
    </row>
    <row r="142" spans="1:10" ht="38.25" x14ac:dyDescent="0.2">
      <c r="A142" s="59" t="s">
        <v>288</v>
      </c>
      <c r="B142" s="59" t="s">
        <v>183</v>
      </c>
      <c r="C142" s="59">
        <v>92394</v>
      </c>
      <c r="D142" s="67" t="s">
        <v>517</v>
      </c>
      <c r="E142" s="59" t="s">
        <v>56</v>
      </c>
      <c r="F142" s="65">
        <v>175</v>
      </c>
      <c r="G142" s="62">
        <v>81.77</v>
      </c>
      <c r="H142" s="62">
        <f>G142*$J$2</f>
        <v>21.415563000000002</v>
      </c>
      <c r="I142" s="62">
        <f>SUM(G142:H142)</f>
        <v>103.185563</v>
      </c>
      <c r="J142" s="62">
        <f>I142*F142</f>
        <v>18057.473525000001</v>
      </c>
    </row>
    <row r="143" spans="1:10" ht="51" x14ac:dyDescent="0.2">
      <c r="A143" s="59" t="s">
        <v>227</v>
      </c>
      <c r="B143" s="59" t="s">
        <v>183</v>
      </c>
      <c r="C143" s="59">
        <v>94992</v>
      </c>
      <c r="D143" s="67" t="s">
        <v>518</v>
      </c>
      <c r="E143" s="59" t="s">
        <v>56</v>
      </c>
      <c r="F143" s="65">
        <v>157.5</v>
      </c>
      <c r="G143" s="62">
        <v>78.73</v>
      </c>
      <c r="H143" s="62">
        <f>G143*$J$2</f>
        <v>20.619387000000003</v>
      </c>
      <c r="I143" s="62">
        <f>SUM(G143:H143)</f>
        <v>99.349387000000007</v>
      </c>
      <c r="J143" s="62">
        <f>I143*F143</f>
        <v>15647.528452500001</v>
      </c>
    </row>
    <row r="144" spans="1:10" ht="51" x14ac:dyDescent="0.2">
      <c r="A144" s="59" t="s">
        <v>411</v>
      </c>
      <c r="B144" s="59" t="s">
        <v>183</v>
      </c>
      <c r="C144" s="59">
        <v>105002</v>
      </c>
      <c r="D144" s="67" t="s">
        <v>519</v>
      </c>
      <c r="E144" s="59" t="s">
        <v>55</v>
      </c>
      <c r="F144" s="65">
        <v>3</v>
      </c>
      <c r="G144" s="62">
        <v>671.97</v>
      </c>
      <c r="H144" s="62">
        <f>G144*$J$2</f>
        <v>175.98894300000003</v>
      </c>
      <c r="I144" s="62">
        <f>SUM(G144:H144)</f>
        <v>847.95894300000009</v>
      </c>
      <c r="J144" s="62">
        <f>I144*F144</f>
        <v>2543.8768290000003</v>
      </c>
    </row>
    <row r="145" spans="1:12" ht="24.95" customHeight="1" x14ac:dyDescent="0.2">
      <c r="A145" s="101"/>
      <c r="B145" s="101"/>
      <c r="C145" s="101"/>
      <c r="D145" s="102"/>
      <c r="E145" s="101"/>
      <c r="F145" s="103"/>
      <c r="G145" s="143"/>
      <c r="H145" s="146" t="s">
        <v>106</v>
      </c>
      <c r="I145" s="146"/>
      <c r="J145" s="146">
        <f>SUM(J141:J144)</f>
        <v>45946.846315020004</v>
      </c>
    </row>
    <row r="146" spans="1:12" ht="24.95" customHeight="1" thickBot="1" x14ac:dyDescent="0.25">
      <c r="A146" s="129" t="s">
        <v>332</v>
      </c>
      <c r="B146" s="130"/>
      <c r="C146" s="131"/>
      <c r="D146" s="131"/>
      <c r="E146" s="131"/>
      <c r="F146" s="131"/>
      <c r="G146" s="131"/>
      <c r="H146" s="132"/>
      <c r="I146" s="132"/>
      <c r="J146" s="133">
        <f>SUM(J123:J145)/2</f>
        <v>153334.09549128666</v>
      </c>
      <c r="K146" s="48">
        <f>J146/$J$338</f>
        <v>6.7700172555943475E-2</v>
      </c>
      <c r="L146" s="54"/>
    </row>
    <row r="147" spans="1:12" ht="15" customHeight="1" x14ac:dyDescent="0.2">
      <c r="A147" s="128"/>
      <c r="B147" s="128"/>
      <c r="C147" s="128"/>
      <c r="D147" s="128"/>
      <c r="E147" s="128"/>
      <c r="F147" s="128"/>
      <c r="G147" s="128"/>
      <c r="H147" s="128"/>
      <c r="I147" s="128"/>
      <c r="J147" s="134"/>
    </row>
    <row r="148" spans="1:12" ht="24.95" customHeight="1" x14ac:dyDescent="0.2">
      <c r="A148" s="68" t="s">
        <v>203</v>
      </c>
      <c r="B148" s="68"/>
      <c r="C148" s="68"/>
      <c r="D148" s="69" t="s">
        <v>52</v>
      </c>
      <c r="E148" s="59"/>
      <c r="F148" s="65"/>
      <c r="G148" s="62"/>
      <c r="H148" s="62" t="str">
        <f>IF($C148="","",VLOOKUP($C148,#REF!,10,FALSE))</f>
        <v/>
      </c>
      <c r="I148" s="62"/>
      <c r="J148" s="62"/>
    </row>
    <row r="149" spans="1:12" ht="24.95" customHeight="1" x14ac:dyDescent="0.2">
      <c r="A149" s="68" t="s">
        <v>204</v>
      </c>
      <c r="B149" s="68"/>
      <c r="C149" s="68"/>
      <c r="D149" s="69" t="s">
        <v>43</v>
      </c>
      <c r="E149" s="59"/>
      <c r="F149" s="65"/>
      <c r="G149" s="62"/>
      <c r="H149" s="62" t="str">
        <f>IF($C149="","",VLOOKUP($C149,#REF!,10,FALSE))</f>
        <v/>
      </c>
      <c r="I149" s="62"/>
      <c r="J149" s="62"/>
    </row>
    <row r="150" spans="1:12" ht="35.1" customHeight="1" x14ac:dyDescent="0.2">
      <c r="A150" s="59" t="s">
        <v>289</v>
      </c>
      <c r="B150" s="59" t="s">
        <v>183</v>
      </c>
      <c r="C150" s="59" t="s">
        <v>520</v>
      </c>
      <c r="D150" s="67" t="s">
        <v>521</v>
      </c>
      <c r="E150" s="59" t="s">
        <v>55</v>
      </c>
      <c r="F150" s="65">
        <v>3</v>
      </c>
      <c r="G150" s="62">
        <v>320.27</v>
      </c>
      <c r="H150" s="62">
        <f t="shared" ref="H150:H155" si="9">G150*$J$2</f>
        <v>83.878713000000005</v>
      </c>
      <c r="I150" s="62">
        <f t="shared" ref="I150:I155" si="10">SUM(G150:H150)</f>
        <v>404.14871299999999</v>
      </c>
      <c r="J150" s="62">
        <f t="shared" ref="J150:J157" si="11">I150*F150</f>
        <v>1212.4461389999999</v>
      </c>
    </row>
    <row r="151" spans="1:12" ht="51" x14ac:dyDescent="0.2">
      <c r="A151" s="59" t="s">
        <v>290</v>
      </c>
      <c r="B151" s="59" t="s">
        <v>183</v>
      </c>
      <c r="C151" s="59" t="s">
        <v>522</v>
      </c>
      <c r="D151" s="67" t="s">
        <v>523</v>
      </c>
      <c r="E151" s="59" t="s">
        <v>55</v>
      </c>
      <c r="F151" s="65">
        <v>16</v>
      </c>
      <c r="G151" s="62">
        <v>390.52</v>
      </c>
      <c r="H151" s="62">
        <f t="shared" si="9"/>
        <v>102.27718800000001</v>
      </c>
      <c r="I151" s="62">
        <f t="shared" si="10"/>
        <v>492.79718800000001</v>
      </c>
      <c r="J151" s="62">
        <f t="shared" si="11"/>
        <v>7884.7550080000001</v>
      </c>
    </row>
    <row r="152" spans="1:12" ht="51" x14ac:dyDescent="0.2">
      <c r="A152" s="59" t="s">
        <v>291</v>
      </c>
      <c r="B152" s="59" t="s">
        <v>465</v>
      </c>
      <c r="C152" s="59" t="s">
        <v>524</v>
      </c>
      <c r="D152" s="67" t="s">
        <v>525</v>
      </c>
      <c r="E152" s="59" t="s">
        <v>55</v>
      </c>
      <c r="F152" s="65">
        <v>4</v>
      </c>
      <c r="G152" s="62">
        <v>419.5</v>
      </c>
      <c r="H152" s="62">
        <f>G152*$J$2</f>
        <v>109.86705000000001</v>
      </c>
      <c r="I152" s="62">
        <f>SUM(G152:H152)</f>
        <v>529.36705000000006</v>
      </c>
      <c r="J152" s="62">
        <f t="shared" si="11"/>
        <v>2117.4682000000003</v>
      </c>
    </row>
    <row r="153" spans="1:12" ht="35.1" customHeight="1" x14ac:dyDescent="0.2">
      <c r="A153" s="59" t="s">
        <v>292</v>
      </c>
      <c r="B153" s="59" t="s">
        <v>183</v>
      </c>
      <c r="C153" s="59" t="s">
        <v>526</v>
      </c>
      <c r="D153" s="67" t="s">
        <v>527</v>
      </c>
      <c r="E153" s="59" t="s">
        <v>55</v>
      </c>
      <c r="F153" s="65">
        <v>4</v>
      </c>
      <c r="G153" s="62">
        <v>786.42</v>
      </c>
      <c r="H153" s="62">
        <f t="shared" si="9"/>
        <v>205.96339800000001</v>
      </c>
      <c r="I153" s="62">
        <f t="shared" si="10"/>
        <v>992.38339799999994</v>
      </c>
      <c r="J153" s="62">
        <f t="shared" si="11"/>
        <v>3969.5335919999998</v>
      </c>
    </row>
    <row r="154" spans="1:12" ht="25.5" x14ac:dyDescent="0.2">
      <c r="A154" s="59" t="s">
        <v>293</v>
      </c>
      <c r="B154" s="59" t="s">
        <v>184</v>
      </c>
      <c r="C154" s="59" t="s">
        <v>250</v>
      </c>
      <c r="D154" s="64" t="s">
        <v>528</v>
      </c>
      <c r="E154" s="59" t="s">
        <v>55</v>
      </c>
      <c r="F154" s="65">
        <v>2</v>
      </c>
      <c r="G154" s="62">
        <v>3561.29</v>
      </c>
      <c r="H154" s="62">
        <f t="shared" si="9"/>
        <v>932.70185100000003</v>
      </c>
      <c r="I154" s="62">
        <f t="shared" si="10"/>
        <v>4493.9918509999998</v>
      </c>
      <c r="J154" s="62">
        <f t="shared" si="11"/>
        <v>8987.9837019999995</v>
      </c>
    </row>
    <row r="155" spans="1:12" ht="51" x14ac:dyDescent="0.2">
      <c r="A155" s="59" t="s">
        <v>294</v>
      </c>
      <c r="B155" s="59" t="s">
        <v>465</v>
      </c>
      <c r="C155" s="59" t="s">
        <v>529</v>
      </c>
      <c r="D155" s="64" t="s">
        <v>530</v>
      </c>
      <c r="E155" s="59" t="s">
        <v>55</v>
      </c>
      <c r="F155" s="65">
        <v>7</v>
      </c>
      <c r="G155" s="62">
        <v>978.27</v>
      </c>
      <c r="H155" s="62">
        <f t="shared" si="9"/>
        <v>256.208913</v>
      </c>
      <c r="I155" s="62">
        <f t="shared" si="10"/>
        <v>1234.4789129999999</v>
      </c>
      <c r="J155" s="62">
        <f t="shared" si="11"/>
        <v>8641.3523910000004</v>
      </c>
    </row>
    <row r="156" spans="1:12" ht="25.5" x14ac:dyDescent="0.2">
      <c r="A156" s="59" t="s">
        <v>295</v>
      </c>
      <c r="B156" s="59" t="s">
        <v>183</v>
      </c>
      <c r="C156" s="59" t="s">
        <v>531</v>
      </c>
      <c r="D156" s="67" t="s">
        <v>532</v>
      </c>
      <c r="E156" s="59" t="s">
        <v>55</v>
      </c>
      <c r="F156" s="65">
        <f>+F155</f>
        <v>7</v>
      </c>
      <c r="G156" s="62">
        <v>81.94</v>
      </c>
      <c r="H156" s="62">
        <f>G156*$J$2</f>
        <v>21.460086</v>
      </c>
      <c r="I156" s="62">
        <f>SUM(G156:H156)</f>
        <v>103.400086</v>
      </c>
      <c r="J156" s="62">
        <f t="shared" si="11"/>
        <v>723.80060200000003</v>
      </c>
    </row>
    <row r="157" spans="1:12" ht="51" x14ac:dyDescent="0.2">
      <c r="A157" s="59" t="s">
        <v>296</v>
      </c>
      <c r="B157" s="59" t="s">
        <v>183</v>
      </c>
      <c r="C157" s="59" t="s">
        <v>533</v>
      </c>
      <c r="D157" s="67" t="s">
        <v>534</v>
      </c>
      <c r="E157" s="59" t="s">
        <v>55</v>
      </c>
      <c r="F157" s="65">
        <f>SUM(F150:F153)</f>
        <v>27</v>
      </c>
      <c r="G157" s="62">
        <v>142.46</v>
      </c>
      <c r="H157" s="62">
        <f>G157*$J$2</f>
        <v>37.310274000000007</v>
      </c>
      <c r="I157" s="62">
        <f>SUM(G157:H157)</f>
        <v>179.77027400000003</v>
      </c>
      <c r="J157" s="62">
        <f t="shared" si="11"/>
        <v>4853.7973980000006</v>
      </c>
    </row>
    <row r="158" spans="1:12" ht="24.95" customHeight="1" x14ac:dyDescent="0.2">
      <c r="A158" s="59"/>
      <c r="B158" s="59"/>
      <c r="C158" s="59"/>
      <c r="D158" s="67"/>
      <c r="E158" s="59"/>
      <c r="F158" s="65"/>
      <c r="G158" s="62"/>
      <c r="H158" s="145" t="s">
        <v>106</v>
      </c>
      <c r="I158" s="145"/>
      <c r="J158" s="145">
        <f>SUM(J150:J157)</f>
        <v>38391.137032000006</v>
      </c>
    </row>
    <row r="159" spans="1:12" ht="24.95" customHeight="1" x14ac:dyDescent="0.2">
      <c r="A159" s="68" t="s">
        <v>205</v>
      </c>
      <c r="B159" s="68"/>
      <c r="C159" s="68"/>
      <c r="D159" s="69" t="s">
        <v>44</v>
      </c>
      <c r="E159" s="59"/>
      <c r="F159" s="65"/>
      <c r="G159" s="62"/>
      <c r="H159" s="62" t="str">
        <f>IF($C159="","",VLOOKUP($C159,#REF!,10,FALSE))</f>
        <v/>
      </c>
      <c r="I159" s="62"/>
      <c r="J159" s="62"/>
    </row>
    <row r="160" spans="1:12" ht="24.95" customHeight="1" x14ac:dyDescent="0.2">
      <c r="A160" s="59" t="s">
        <v>297</v>
      </c>
      <c r="B160" s="59" t="s">
        <v>183</v>
      </c>
      <c r="C160" s="59" t="s">
        <v>535</v>
      </c>
      <c r="D160" s="67" t="s">
        <v>536</v>
      </c>
      <c r="E160" s="59" t="s">
        <v>56</v>
      </c>
      <c r="F160" s="65">
        <v>75.47</v>
      </c>
      <c r="G160" s="65">
        <v>679.61</v>
      </c>
      <c r="H160" s="62">
        <f>G160*$J$2</f>
        <v>177.98985900000002</v>
      </c>
      <c r="I160" s="62">
        <f>SUM(G160:H160)</f>
        <v>857.59985900000004</v>
      </c>
      <c r="J160" s="62">
        <f>I160*F160</f>
        <v>64723.061358730003</v>
      </c>
    </row>
    <row r="161" spans="1:12" ht="35.1" customHeight="1" x14ac:dyDescent="0.2">
      <c r="A161" s="59" t="s">
        <v>298</v>
      </c>
      <c r="B161" s="59" t="s">
        <v>183</v>
      </c>
      <c r="C161" s="59" t="s">
        <v>537</v>
      </c>
      <c r="D161" s="67" t="s">
        <v>538</v>
      </c>
      <c r="E161" s="59" t="s">
        <v>56</v>
      </c>
      <c r="F161" s="65">
        <v>58.52</v>
      </c>
      <c r="G161" s="62">
        <v>670.96</v>
      </c>
      <c r="H161" s="62">
        <f>G161*$J$2</f>
        <v>175.72442400000003</v>
      </c>
      <c r="I161" s="62">
        <f>SUM(G161:H161)</f>
        <v>846.68442400000004</v>
      </c>
      <c r="J161" s="62">
        <f>I161*F161</f>
        <v>49547.972492480003</v>
      </c>
    </row>
    <row r="162" spans="1:12" ht="24.95" customHeight="1" x14ac:dyDescent="0.2">
      <c r="A162" s="59"/>
      <c r="B162" s="59"/>
      <c r="C162" s="59"/>
      <c r="D162" s="67"/>
      <c r="E162" s="59"/>
      <c r="F162" s="65"/>
      <c r="G162" s="62"/>
      <c r="H162" s="145" t="s">
        <v>106</v>
      </c>
      <c r="I162" s="145"/>
      <c r="J162" s="145">
        <f>SUM(J160:J161)</f>
        <v>114271.03385121</v>
      </c>
    </row>
    <row r="163" spans="1:12" ht="24.95" customHeight="1" x14ac:dyDescent="0.2">
      <c r="A163" s="68" t="s">
        <v>206</v>
      </c>
      <c r="B163" s="68"/>
      <c r="C163" s="68"/>
      <c r="D163" s="69" t="s">
        <v>45</v>
      </c>
      <c r="E163" s="59"/>
      <c r="F163" s="65"/>
      <c r="G163" s="62"/>
      <c r="H163" s="62" t="str">
        <f>IF($C163="","",VLOOKUP($C163,#REF!,10,FALSE))</f>
        <v/>
      </c>
      <c r="I163" s="62"/>
      <c r="J163" s="62"/>
    </row>
    <row r="164" spans="1:12" ht="25.5" x14ac:dyDescent="0.2">
      <c r="A164" s="59" t="s">
        <v>299</v>
      </c>
      <c r="B164" s="59" t="s">
        <v>252</v>
      </c>
      <c r="C164" s="59" t="s">
        <v>539</v>
      </c>
      <c r="D164" s="67" t="s">
        <v>540</v>
      </c>
      <c r="E164" s="59" t="s">
        <v>56</v>
      </c>
      <c r="F164" s="65">
        <f>(8.7+12+8.7)*2</f>
        <v>58.8</v>
      </c>
      <c r="G164" s="62">
        <v>282.68</v>
      </c>
      <c r="H164" s="62">
        <f t="shared" ref="H164:H169" si="12">G164*$J$2</f>
        <v>74.033892000000009</v>
      </c>
      <c r="I164" s="62">
        <f t="shared" ref="I164:I169" si="13">SUM(G164:H164)</f>
        <v>356.71389199999999</v>
      </c>
      <c r="J164" s="62">
        <f t="shared" ref="J164:J169" si="14">I164*F164</f>
        <v>20974.776849599999</v>
      </c>
    </row>
    <row r="165" spans="1:12" ht="25.5" x14ac:dyDescent="0.2">
      <c r="A165" s="59" t="s">
        <v>300</v>
      </c>
      <c r="B165" s="59" t="s">
        <v>252</v>
      </c>
      <c r="C165" s="59" t="s">
        <v>541</v>
      </c>
      <c r="D165" s="67" t="s">
        <v>401</v>
      </c>
      <c r="E165" s="59" t="s">
        <v>56</v>
      </c>
      <c r="F165" s="65">
        <f>2.2+1.96</f>
        <v>4.16</v>
      </c>
      <c r="G165" s="62">
        <v>1513.7</v>
      </c>
      <c r="H165" s="62">
        <f t="shared" si="12"/>
        <v>396.43803000000003</v>
      </c>
      <c r="I165" s="62">
        <f t="shared" si="13"/>
        <v>1910.1380300000001</v>
      </c>
      <c r="J165" s="62">
        <f t="shared" si="14"/>
        <v>7946.1742048000006</v>
      </c>
    </row>
    <row r="166" spans="1:12" ht="25.5" x14ac:dyDescent="0.2">
      <c r="A166" s="59" t="s">
        <v>381</v>
      </c>
      <c r="B166" s="59" t="s">
        <v>252</v>
      </c>
      <c r="C166" s="59" t="s">
        <v>542</v>
      </c>
      <c r="D166" s="67" t="s">
        <v>402</v>
      </c>
      <c r="E166" s="59" t="s">
        <v>56</v>
      </c>
      <c r="F166" s="65">
        <f>(5.5+2.5+5.5+3.5)*2</f>
        <v>34</v>
      </c>
      <c r="G166" s="62">
        <v>1193.8599999999999</v>
      </c>
      <c r="H166" s="62">
        <f t="shared" si="12"/>
        <v>312.67193400000002</v>
      </c>
      <c r="I166" s="62">
        <f t="shared" si="13"/>
        <v>1506.5319339999999</v>
      </c>
      <c r="J166" s="62">
        <f t="shared" si="14"/>
        <v>51222.085755999993</v>
      </c>
    </row>
    <row r="167" spans="1:12" ht="51" x14ac:dyDescent="0.2">
      <c r="A167" s="59" t="s">
        <v>412</v>
      </c>
      <c r="B167" s="59" t="s">
        <v>437</v>
      </c>
      <c r="C167" s="59" t="s">
        <v>543</v>
      </c>
      <c r="D167" s="67" t="s">
        <v>544</v>
      </c>
      <c r="E167" s="59" t="s">
        <v>55</v>
      </c>
      <c r="F167" s="65">
        <v>1</v>
      </c>
      <c r="G167" s="62">
        <v>318.57</v>
      </c>
      <c r="H167" s="62">
        <f t="shared" si="12"/>
        <v>83.43348300000001</v>
      </c>
      <c r="I167" s="62">
        <f t="shared" si="13"/>
        <v>402.00348300000002</v>
      </c>
      <c r="J167" s="62">
        <f t="shared" si="14"/>
        <v>402.00348300000002</v>
      </c>
    </row>
    <row r="168" spans="1:12" ht="25.5" x14ac:dyDescent="0.2">
      <c r="A168" s="59" t="s">
        <v>421</v>
      </c>
      <c r="B168" s="59" t="s">
        <v>252</v>
      </c>
      <c r="C168" s="59" t="s">
        <v>545</v>
      </c>
      <c r="D168" s="67" t="s">
        <v>546</v>
      </c>
      <c r="E168" s="59" t="s">
        <v>108</v>
      </c>
      <c r="F168" s="65">
        <v>52</v>
      </c>
      <c r="G168" s="62">
        <v>654.33000000000004</v>
      </c>
      <c r="H168" s="62">
        <f t="shared" si="12"/>
        <v>171.36902700000002</v>
      </c>
      <c r="I168" s="62">
        <f t="shared" si="13"/>
        <v>825.69902700000011</v>
      </c>
      <c r="J168" s="62">
        <f t="shared" si="14"/>
        <v>42936.349404000008</v>
      </c>
    </row>
    <row r="169" spans="1:12" x14ac:dyDescent="0.2">
      <c r="A169" s="59" t="s">
        <v>422</v>
      </c>
      <c r="B169" s="59" t="s">
        <v>252</v>
      </c>
      <c r="C169" s="59" t="s">
        <v>547</v>
      </c>
      <c r="D169" s="67" t="s">
        <v>548</v>
      </c>
      <c r="E169" s="59" t="s">
        <v>55</v>
      </c>
      <c r="F169" s="65">
        <v>4</v>
      </c>
      <c r="G169" s="62">
        <v>1120.0899999999999</v>
      </c>
      <c r="H169" s="62">
        <f t="shared" si="12"/>
        <v>293.35157099999998</v>
      </c>
      <c r="I169" s="62">
        <f t="shared" si="13"/>
        <v>1413.4415709999998</v>
      </c>
      <c r="J169" s="62">
        <f t="shared" si="14"/>
        <v>5653.7662839999994</v>
      </c>
    </row>
    <row r="170" spans="1:12" ht="24.95" customHeight="1" x14ac:dyDescent="0.2">
      <c r="A170" s="59"/>
      <c r="B170" s="59"/>
      <c r="C170" s="59"/>
      <c r="D170" s="67"/>
      <c r="E170" s="59"/>
      <c r="F170" s="65"/>
      <c r="G170" s="62"/>
      <c r="H170" s="145" t="s">
        <v>106</v>
      </c>
      <c r="I170" s="145"/>
      <c r="J170" s="145">
        <f>SUM(J164:J169)</f>
        <v>129135.15598139999</v>
      </c>
    </row>
    <row r="171" spans="1:12" ht="24.95" customHeight="1" x14ac:dyDescent="0.2">
      <c r="A171" s="68" t="s">
        <v>301</v>
      </c>
      <c r="B171" s="68"/>
      <c r="C171" s="68"/>
      <c r="D171" s="69" t="s">
        <v>46</v>
      </c>
      <c r="E171" s="59"/>
      <c r="F171" s="65"/>
      <c r="G171" s="62"/>
      <c r="H171" s="62" t="str">
        <f>IF($C171="","",VLOOKUP($C171,#REF!,10,FALSE))</f>
        <v/>
      </c>
      <c r="I171" s="62"/>
      <c r="J171" s="62"/>
    </row>
    <row r="172" spans="1:12" ht="38.25" x14ac:dyDescent="0.2">
      <c r="A172" s="59" t="s">
        <v>413</v>
      </c>
      <c r="B172" s="59" t="s">
        <v>183</v>
      </c>
      <c r="C172" s="59" t="s">
        <v>549</v>
      </c>
      <c r="D172" s="67" t="s">
        <v>550</v>
      </c>
      <c r="E172" s="59" t="s">
        <v>56</v>
      </c>
      <c r="F172" s="65">
        <v>116.83</v>
      </c>
      <c r="G172" s="62">
        <v>309.97000000000003</v>
      </c>
      <c r="H172" s="62">
        <f>G172*$J$2</f>
        <v>81.18114300000002</v>
      </c>
      <c r="I172" s="62">
        <f>SUM(G172:H172)</f>
        <v>391.15114300000005</v>
      </c>
      <c r="J172" s="62">
        <f>I172*F172</f>
        <v>45698.188036690008</v>
      </c>
    </row>
    <row r="173" spans="1:12" ht="38.25" x14ac:dyDescent="0.2">
      <c r="A173" s="59" t="s">
        <v>302</v>
      </c>
      <c r="B173" s="59" t="s">
        <v>555</v>
      </c>
      <c r="C173" s="59" t="s">
        <v>551</v>
      </c>
      <c r="D173" s="67" t="s">
        <v>552</v>
      </c>
      <c r="E173" s="59" t="s">
        <v>56</v>
      </c>
      <c r="F173" s="65">
        <v>8.41</v>
      </c>
      <c r="G173" s="62">
        <v>363.05</v>
      </c>
      <c r="H173" s="62">
        <f>G173*$J$2</f>
        <v>95.082795000000004</v>
      </c>
      <c r="I173" s="62">
        <f>SUM(G173:H173)</f>
        <v>458.13279499999999</v>
      </c>
      <c r="J173" s="62">
        <f>I173*F173</f>
        <v>3852.8968059499998</v>
      </c>
    </row>
    <row r="174" spans="1:12" ht="51" x14ac:dyDescent="0.2">
      <c r="A174" s="59" t="s">
        <v>414</v>
      </c>
      <c r="B174" s="59" t="s">
        <v>437</v>
      </c>
      <c r="C174" s="59" t="s">
        <v>553</v>
      </c>
      <c r="D174" s="67" t="s">
        <v>554</v>
      </c>
      <c r="E174" s="59" t="s">
        <v>56</v>
      </c>
      <c r="F174" s="65">
        <v>0.6</v>
      </c>
      <c r="G174" s="62">
        <v>238.01</v>
      </c>
      <c r="H174" s="62">
        <f>G174*$J$2</f>
        <v>62.334819000000003</v>
      </c>
      <c r="I174" s="62">
        <f>SUM(G174:H174)</f>
        <v>300.34481899999997</v>
      </c>
      <c r="J174" s="62">
        <f>I174*F174</f>
        <v>180.20689139999999</v>
      </c>
    </row>
    <row r="175" spans="1:12" ht="24.95" customHeight="1" x14ac:dyDescent="0.2">
      <c r="A175" s="101"/>
      <c r="B175" s="101"/>
      <c r="C175" s="101"/>
      <c r="D175" s="102"/>
      <c r="E175" s="101"/>
      <c r="F175" s="103"/>
      <c r="G175" s="143"/>
      <c r="H175" s="146" t="s">
        <v>106</v>
      </c>
      <c r="I175" s="146"/>
      <c r="J175" s="146">
        <f>SUM(J172:J174)</f>
        <v>49731.291734040002</v>
      </c>
    </row>
    <row r="176" spans="1:12" ht="24.95" customHeight="1" thickBot="1" x14ac:dyDescent="0.25">
      <c r="A176" s="129" t="s">
        <v>73</v>
      </c>
      <c r="B176" s="130"/>
      <c r="C176" s="131"/>
      <c r="D176" s="131"/>
      <c r="E176" s="131"/>
      <c r="F176" s="131"/>
      <c r="G176" s="131"/>
      <c r="H176" s="132"/>
      <c r="I176" s="132"/>
      <c r="J176" s="133">
        <f>SUM(J150:J175)/2</f>
        <v>331528.61859865009</v>
      </c>
      <c r="K176" s="48">
        <f>J176/$J$338</f>
        <v>0.14637673776630855</v>
      </c>
      <c r="L176" s="54"/>
    </row>
    <row r="177" spans="1:10" ht="15" customHeight="1" x14ac:dyDescent="0.2">
      <c r="A177" s="128"/>
      <c r="B177" s="128"/>
      <c r="C177" s="128"/>
      <c r="D177" s="128"/>
      <c r="E177" s="128"/>
      <c r="F177" s="128"/>
      <c r="G177" s="128"/>
      <c r="H177" s="128"/>
      <c r="I177" s="128"/>
      <c r="J177" s="134"/>
    </row>
    <row r="178" spans="1:10" ht="24.95" customHeight="1" x14ac:dyDescent="0.2">
      <c r="A178" s="68" t="s">
        <v>21</v>
      </c>
      <c r="B178" s="68"/>
      <c r="C178" s="68"/>
      <c r="D178" s="69" t="s">
        <v>47</v>
      </c>
      <c r="E178" s="59"/>
      <c r="F178" s="65"/>
      <c r="G178" s="62"/>
      <c r="H178" s="62" t="str">
        <f>IF($C178="","",VLOOKUP($C178,#REF!,10,FALSE))</f>
        <v/>
      </c>
      <c r="I178" s="62"/>
      <c r="J178" s="62"/>
    </row>
    <row r="179" spans="1:10" ht="24.95" customHeight="1" x14ac:dyDescent="0.2">
      <c r="A179" s="68" t="s">
        <v>162</v>
      </c>
      <c r="B179" s="68"/>
      <c r="C179" s="68"/>
      <c r="D179" s="69" t="s">
        <v>307</v>
      </c>
      <c r="E179" s="59"/>
      <c r="F179" s="65"/>
      <c r="G179" s="62" t="s">
        <v>273</v>
      </c>
      <c r="H179" s="62" t="str">
        <f>IF($C179="","",VLOOKUP($C179,#REF!,10,FALSE))</f>
        <v/>
      </c>
      <c r="I179" s="62"/>
      <c r="J179" s="62"/>
    </row>
    <row r="180" spans="1:10" ht="38.25" x14ac:dyDescent="0.2">
      <c r="A180" s="59" t="s">
        <v>303</v>
      </c>
      <c r="B180" s="59" t="s">
        <v>183</v>
      </c>
      <c r="C180" s="59" t="s">
        <v>556</v>
      </c>
      <c r="D180" s="67" t="s">
        <v>557</v>
      </c>
      <c r="E180" s="59" t="s">
        <v>59</v>
      </c>
      <c r="F180" s="65">
        <f>15+6+(15+15+15+15+30+60)</f>
        <v>171</v>
      </c>
      <c r="G180" s="62">
        <v>11.23</v>
      </c>
      <c r="H180" s="62">
        <f t="shared" ref="H180:H218" si="15">G180*$J$2</f>
        <v>2.9411370000000003</v>
      </c>
      <c r="I180" s="62">
        <f t="shared" ref="I180:I218" si="16">SUM(G180:H180)</f>
        <v>14.171137000000002</v>
      </c>
      <c r="J180" s="62">
        <f>I180*F180</f>
        <v>2423.2644270000001</v>
      </c>
    </row>
    <row r="181" spans="1:10" ht="38.25" x14ac:dyDescent="0.2">
      <c r="A181" s="59" t="s">
        <v>304</v>
      </c>
      <c r="B181" s="59" t="s">
        <v>183</v>
      </c>
      <c r="C181" s="59" t="s">
        <v>558</v>
      </c>
      <c r="D181" s="67" t="s">
        <v>559</v>
      </c>
      <c r="E181" s="59" t="s">
        <v>59</v>
      </c>
      <c r="F181" s="65">
        <v>30</v>
      </c>
      <c r="G181" s="62">
        <v>17.37</v>
      </c>
      <c r="H181" s="62">
        <f>G181*$J$2</f>
        <v>4.5492030000000003</v>
      </c>
      <c r="I181" s="62">
        <f>SUM(G181:H181)</f>
        <v>21.919203000000003</v>
      </c>
      <c r="J181" s="62">
        <f>I181*F181</f>
        <v>657.57609000000014</v>
      </c>
    </row>
    <row r="182" spans="1:10" s="151" customFormat="1" ht="38.25" x14ac:dyDescent="0.2">
      <c r="A182" s="59" t="s">
        <v>305</v>
      </c>
      <c r="B182" s="59" t="s">
        <v>183</v>
      </c>
      <c r="C182" s="59" t="s">
        <v>560</v>
      </c>
      <c r="D182" s="67" t="s">
        <v>561</v>
      </c>
      <c r="E182" s="59" t="s">
        <v>59</v>
      </c>
      <c r="F182" s="65">
        <f>15+15+5+15+15+15+5+5+5+5</f>
        <v>100</v>
      </c>
      <c r="G182" s="62">
        <v>23.95</v>
      </c>
      <c r="H182" s="62">
        <f t="shared" si="15"/>
        <v>6.2725050000000007</v>
      </c>
      <c r="I182" s="62">
        <f t="shared" si="16"/>
        <v>30.222504999999998</v>
      </c>
      <c r="J182" s="62">
        <f>I182*F182</f>
        <v>3022.2504999999996</v>
      </c>
    </row>
    <row r="183" spans="1:10" ht="38.25" x14ac:dyDescent="0.2">
      <c r="A183" s="59" t="s">
        <v>392</v>
      </c>
      <c r="B183" s="59" t="s">
        <v>183</v>
      </c>
      <c r="C183" s="59" t="s">
        <v>562</v>
      </c>
      <c r="D183" s="67" t="s">
        <v>563</v>
      </c>
      <c r="E183" s="59" t="s">
        <v>55</v>
      </c>
      <c r="F183" s="65">
        <v>1</v>
      </c>
      <c r="G183" s="62">
        <v>58.46</v>
      </c>
      <c r="H183" s="62">
        <f>G183*$J$2</f>
        <v>15.310674000000002</v>
      </c>
      <c r="I183" s="62">
        <f>SUM(G183:H183)</f>
        <v>73.770674</v>
      </c>
      <c r="J183" s="62">
        <f>I183*F183</f>
        <v>73.770674</v>
      </c>
    </row>
    <row r="184" spans="1:10" ht="38.25" x14ac:dyDescent="0.2">
      <c r="A184" s="59" t="s">
        <v>393</v>
      </c>
      <c r="B184" s="59" t="s">
        <v>252</v>
      </c>
      <c r="C184" s="59" t="s">
        <v>564</v>
      </c>
      <c r="D184" s="67" t="s">
        <v>260</v>
      </c>
      <c r="E184" s="59" t="s">
        <v>55</v>
      </c>
      <c r="F184" s="65">
        <v>2</v>
      </c>
      <c r="G184" s="62">
        <v>7264.95</v>
      </c>
      <c r="H184" s="62">
        <f>G184*$J$2</f>
        <v>1902.6904050000001</v>
      </c>
      <c r="I184" s="62">
        <f t="shared" si="16"/>
        <v>9167.6404050000001</v>
      </c>
      <c r="J184" s="62">
        <f>I184*F184</f>
        <v>18335.28081</v>
      </c>
    </row>
    <row r="185" spans="1:10" ht="24.95" customHeight="1" x14ac:dyDescent="0.2">
      <c r="A185" s="59"/>
      <c r="B185" s="59"/>
      <c r="C185" s="59"/>
      <c r="D185" s="67"/>
      <c r="E185" s="59"/>
      <c r="F185" s="65"/>
      <c r="G185" s="62"/>
      <c r="H185" s="145" t="s">
        <v>106</v>
      </c>
      <c r="I185" s="145"/>
      <c r="J185" s="145">
        <f>SUM(J180:J184)</f>
        <v>24512.142501000002</v>
      </c>
    </row>
    <row r="186" spans="1:10" ht="24.95" customHeight="1" x14ac:dyDescent="0.2">
      <c r="A186" s="68" t="s">
        <v>163</v>
      </c>
      <c r="B186" s="68"/>
      <c r="C186" s="68"/>
      <c r="D186" s="69" t="s">
        <v>398</v>
      </c>
      <c r="E186" s="59"/>
      <c r="F186" s="65"/>
      <c r="G186" s="62" t="s">
        <v>273</v>
      </c>
      <c r="H186" s="140"/>
      <c r="I186" s="140"/>
      <c r="J186" s="140"/>
    </row>
    <row r="187" spans="1:10" s="151" customFormat="1" ht="38.25" x14ac:dyDescent="0.2">
      <c r="A187" s="59" t="s">
        <v>306</v>
      </c>
      <c r="B187" s="59" t="s">
        <v>183</v>
      </c>
      <c r="C187" s="59" t="s">
        <v>565</v>
      </c>
      <c r="D187" s="67" t="s">
        <v>566</v>
      </c>
      <c r="E187" s="59" t="s">
        <v>59</v>
      </c>
      <c r="F187" s="65">
        <v>10</v>
      </c>
      <c r="G187" s="62">
        <v>223.87</v>
      </c>
      <c r="H187" s="62">
        <f t="shared" si="15"/>
        <v>58.631553000000004</v>
      </c>
      <c r="I187" s="62">
        <f t="shared" si="16"/>
        <v>282.501553</v>
      </c>
      <c r="J187" s="62">
        <f>I187*F187</f>
        <v>2825.0155300000001</v>
      </c>
    </row>
    <row r="188" spans="1:10" ht="38.25" x14ac:dyDescent="0.2">
      <c r="A188" s="59" t="s">
        <v>308</v>
      </c>
      <c r="B188" s="59" t="s">
        <v>183</v>
      </c>
      <c r="C188" s="59" t="s">
        <v>567</v>
      </c>
      <c r="D188" s="67" t="s">
        <v>568</v>
      </c>
      <c r="E188" s="59" t="s">
        <v>59</v>
      </c>
      <c r="F188" s="65">
        <v>15</v>
      </c>
      <c r="G188" s="62">
        <v>154.05000000000001</v>
      </c>
      <c r="H188" s="62">
        <f>G188*$J$2</f>
        <v>40.345695000000006</v>
      </c>
      <c r="I188" s="62">
        <f>SUM(G188:H188)</f>
        <v>194.39569500000002</v>
      </c>
      <c r="J188" s="62">
        <f>I188*F188</f>
        <v>2915.9354250000001</v>
      </c>
    </row>
    <row r="189" spans="1:10" ht="38.25" x14ac:dyDescent="0.2">
      <c r="A189" s="59" t="s">
        <v>415</v>
      </c>
      <c r="B189" s="59" t="s">
        <v>183</v>
      </c>
      <c r="C189" s="59" t="s">
        <v>569</v>
      </c>
      <c r="D189" s="67" t="s">
        <v>570</v>
      </c>
      <c r="E189" s="59" t="s">
        <v>59</v>
      </c>
      <c r="F189" s="65">
        <v>5</v>
      </c>
      <c r="G189" s="62">
        <v>119.63</v>
      </c>
      <c r="H189" s="62">
        <f t="shared" si="15"/>
        <v>31.331097</v>
      </c>
      <c r="I189" s="62">
        <f t="shared" si="16"/>
        <v>150.961097</v>
      </c>
      <c r="J189" s="62">
        <f>I189*F189</f>
        <v>754.80548499999998</v>
      </c>
    </row>
    <row r="190" spans="1:10" ht="24.95" customHeight="1" x14ac:dyDescent="0.2">
      <c r="A190" s="59"/>
      <c r="B190" s="59"/>
      <c r="C190" s="59"/>
      <c r="D190" s="67"/>
      <c r="E190" s="59"/>
      <c r="F190" s="65"/>
      <c r="G190" s="62"/>
      <c r="H190" s="145" t="s">
        <v>106</v>
      </c>
      <c r="I190" s="145"/>
      <c r="J190" s="145">
        <f>SUM(J187:J189)</f>
        <v>6495.7564400000001</v>
      </c>
    </row>
    <row r="191" spans="1:10" ht="24.95" customHeight="1" x14ac:dyDescent="0.2">
      <c r="A191" s="68" t="s">
        <v>309</v>
      </c>
      <c r="B191" s="68"/>
      <c r="C191" s="68"/>
      <c r="D191" s="69" t="s">
        <v>310</v>
      </c>
      <c r="E191" s="59"/>
      <c r="F191" s="65"/>
      <c r="G191" s="62" t="s">
        <v>273</v>
      </c>
      <c r="H191" s="62"/>
      <c r="I191" s="62"/>
      <c r="J191" s="62"/>
    </row>
    <row r="192" spans="1:10" s="151" customFormat="1" ht="51" x14ac:dyDescent="0.2">
      <c r="A192" s="59" t="s">
        <v>311</v>
      </c>
      <c r="B192" s="59" t="s">
        <v>183</v>
      </c>
      <c r="C192" s="59" t="s">
        <v>571</v>
      </c>
      <c r="D192" s="67" t="s">
        <v>572</v>
      </c>
      <c r="E192" s="59" t="s">
        <v>59</v>
      </c>
      <c r="F192" s="65">
        <f>5*6</f>
        <v>30</v>
      </c>
      <c r="G192" s="62">
        <v>19.920000000000002</v>
      </c>
      <c r="H192" s="62">
        <f t="shared" si="15"/>
        <v>5.217048000000001</v>
      </c>
      <c r="I192" s="62">
        <f t="shared" si="16"/>
        <v>25.137048000000004</v>
      </c>
      <c r="J192" s="62">
        <f>I192*F192</f>
        <v>754.11144000000013</v>
      </c>
    </row>
    <row r="193" spans="1:10" s="152" customFormat="1" ht="51" x14ac:dyDescent="0.2">
      <c r="A193" s="59" t="s">
        <v>312</v>
      </c>
      <c r="B193" s="59" t="s">
        <v>183</v>
      </c>
      <c r="C193" s="59" t="s">
        <v>573</v>
      </c>
      <c r="D193" s="67" t="s">
        <v>574</v>
      </c>
      <c r="E193" s="59" t="s">
        <v>59</v>
      </c>
      <c r="F193" s="65">
        <f>5*6</f>
        <v>30</v>
      </c>
      <c r="G193" s="62">
        <v>25.53</v>
      </c>
      <c r="H193" s="62">
        <f t="shared" si="15"/>
        <v>6.6863070000000011</v>
      </c>
      <c r="I193" s="62">
        <f t="shared" si="16"/>
        <v>32.216307</v>
      </c>
      <c r="J193" s="62">
        <f>I193*F193</f>
        <v>966.48920999999996</v>
      </c>
    </row>
    <row r="194" spans="1:10" s="152" customFormat="1" ht="51" x14ac:dyDescent="0.2">
      <c r="A194" s="59" t="s">
        <v>416</v>
      </c>
      <c r="B194" s="59" t="s">
        <v>183</v>
      </c>
      <c r="C194" s="59" t="s">
        <v>575</v>
      </c>
      <c r="D194" s="67" t="s">
        <v>576</v>
      </c>
      <c r="E194" s="59" t="s">
        <v>59</v>
      </c>
      <c r="F194" s="65">
        <v>30</v>
      </c>
      <c r="G194" s="62">
        <v>31.9</v>
      </c>
      <c r="H194" s="62">
        <f>G194*$J$2</f>
        <v>8.354610000000001</v>
      </c>
      <c r="I194" s="62">
        <f>SUM(G194:H194)</f>
        <v>40.25461</v>
      </c>
      <c r="J194" s="62">
        <f>I194*F194</f>
        <v>1207.6383000000001</v>
      </c>
    </row>
    <row r="195" spans="1:10" s="152" customFormat="1" ht="51" x14ac:dyDescent="0.2">
      <c r="A195" s="59" t="s">
        <v>417</v>
      </c>
      <c r="B195" s="59" t="s">
        <v>183</v>
      </c>
      <c r="C195" s="59" t="s">
        <v>577</v>
      </c>
      <c r="D195" s="67" t="s">
        <v>578</v>
      </c>
      <c r="E195" s="59" t="s">
        <v>59</v>
      </c>
      <c r="F195" s="65">
        <f>25+10+25+5+10+10</f>
        <v>85</v>
      </c>
      <c r="G195" s="62">
        <v>35.56</v>
      </c>
      <c r="H195" s="62">
        <f t="shared" si="15"/>
        <v>9.3131640000000022</v>
      </c>
      <c r="I195" s="62">
        <f t="shared" si="16"/>
        <v>44.873164000000003</v>
      </c>
      <c r="J195" s="62">
        <f>I195*F195</f>
        <v>3814.2189400000002</v>
      </c>
    </row>
    <row r="196" spans="1:10" s="7" customFormat="1" ht="24.95" customHeight="1" x14ac:dyDescent="0.2">
      <c r="A196" s="59"/>
      <c r="B196" s="59"/>
      <c r="C196" s="59"/>
      <c r="D196" s="67"/>
      <c r="E196" s="59"/>
      <c r="F196" s="65"/>
      <c r="G196" s="62"/>
      <c r="H196" s="145" t="s">
        <v>106</v>
      </c>
      <c r="I196" s="145"/>
      <c r="J196" s="145">
        <f>SUM(J192:J195)</f>
        <v>6742.4578899999997</v>
      </c>
    </row>
    <row r="197" spans="1:10" ht="24.95" customHeight="1" x14ac:dyDescent="0.2">
      <c r="A197" s="68" t="s">
        <v>313</v>
      </c>
      <c r="B197" s="68"/>
      <c r="C197" s="68"/>
      <c r="D197" s="69" t="s">
        <v>256</v>
      </c>
      <c r="E197" s="59"/>
      <c r="F197" s="65"/>
      <c r="G197" s="62" t="s">
        <v>273</v>
      </c>
      <c r="H197" s="140"/>
      <c r="I197" s="140"/>
      <c r="J197" s="140"/>
    </row>
    <row r="198" spans="1:10" ht="76.5" x14ac:dyDescent="0.2">
      <c r="A198" s="59" t="s">
        <v>314</v>
      </c>
      <c r="B198" s="59" t="s">
        <v>183</v>
      </c>
      <c r="C198" s="59" t="s">
        <v>579</v>
      </c>
      <c r="D198" s="67" t="s">
        <v>580</v>
      </c>
      <c r="E198" s="59" t="s">
        <v>55</v>
      </c>
      <c r="F198" s="65">
        <f>6+7+1</f>
        <v>14</v>
      </c>
      <c r="G198" s="62">
        <v>479.18</v>
      </c>
      <c r="H198" s="62">
        <f t="shared" si="15"/>
        <v>125.49724200000001</v>
      </c>
      <c r="I198" s="62">
        <f t="shared" si="16"/>
        <v>604.67724199999998</v>
      </c>
      <c r="J198" s="62">
        <f>I198*F198</f>
        <v>8465.4813880000002</v>
      </c>
    </row>
    <row r="199" spans="1:10" ht="63.75" x14ac:dyDescent="0.2">
      <c r="A199" s="59" t="s">
        <v>315</v>
      </c>
      <c r="B199" s="59" t="s">
        <v>437</v>
      </c>
      <c r="C199" s="59" t="s">
        <v>581</v>
      </c>
      <c r="D199" s="67" t="s">
        <v>582</v>
      </c>
      <c r="E199" s="59" t="s">
        <v>55</v>
      </c>
      <c r="F199" s="65">
        <v>3</v>
      </c>
      <c r="G199" s="62">
        <v>189.64</v>
      </c>
      <c r="H199" s="62">
        <f t="shared" si="15"/>
        <v>49.666716000000001</v>
      </c>
      <c r="I199" s="62">
        <f t="shared" si="16"/>
        <v>239.30671599999999</v>
      </c>
      <c r="J199" s="62">
        <f>I199*F199</f>
        <v>717.92014799999993</v>
      </c>
    </row>
    <row r="200" spans="1:10" ht="51" x14ac:dyDescent="0.2">
      <c r="A200" s="59" t="s">
        <v>316</v>
      </c>
      <c r="B200" s="59" t="s">
        <v>183</v>
      </c>
      <c r="C200" s="59" t="s">
        <v>583</v>
      </c>
      <c r="D200" s="67" t="s">
        <v>584</v>
      </c>
      <c r="E200" s="59" t="s">
        <v>55</v>
      </c>
      <c r="F200" s="65">
        <v>12</v>
      </c>
      <c r="G200" s="62">
        <v>74.900000000000006</v>
      </c>
      <c r="H200" s="62">
        <f t="shared" si="15"/>
        <v>19.616310000000002</v>
      </c>
      <c r="I200" s="62">
        <f t="shared" si="16"/>
        <v>94.516310000000004</v>
      </c>
      <c r="J200" s="62">
        <f>I200*F200</f>
        <v>1134.1957200000002</v>
      </c>
    </row>
    <row r="201" spans="1:10" ht="24.95" customHeight="1" x14ac:dyDescent="0.2">
      <c r="A201" s="59"/>
      <c r="B201" s="59"/>
      <c r="C201" s="59"/>
      <c r="D201" s="67"/>
      <c r="E201" s="59"/>
      <c r="F201" s="65"/>
      <c r="G201" s="62"/>
      <c r="H201" s="145" t="s">
        <v>106</v>
      </c>
      <c r="I201" s="145"/>
      <c r="J201" s="145">
        <f>SUM(J198:J200)</f>
        <v>10317.597255999999</v>
      </c>
    </row>
    <row r="202" spans="1:10" ht="24.95" customHeight="1" x14ac:dyDescent="0.2">
      <c r="A202" s="68" t="s">
        <v>317</v>
      </c>
      <c r="B202" s="68"/>
      <c r="C202" s="68"/>
      <c r="D202" s="69" t="s">
        <v>330</v>
      </c>
      <c r="E202" s="59"/>
      <c r="F202" s="65"/>
      <c r="G202" s="62" t="s">
        <v>273</v>
      </c>
      <c r="H202" s="140"/>
      <c r="I202" s="140"/>
      <c r="J202" s="140"/>
    </row>
    <row r="203" spans="1:10" ht="51" x14ac:dyDescent="0.2">
      <c r="A203" s="59" t="s">
        <v>318</v>
      </c>
      <c r="B203" s="59" t="s">
        <v>183</v>
      </c>
      <c r="C203" s="59" t="s">
        <v>577</v>
      </c>
      <c r="D203" s="67" t="s">
        <v>578</v>
      </c>
      <c r="E203" s="59" t="s">
        <v>59</v>
      </c>
      <c r="F203" s="65">
        <f>28+28+28+15</f>
        <v>99</v>
      </c>
      <c r="G203" s="62">
        <v>35.56</v>
      </c>
      <c r="H203" s="62">
        <f t="shared" si="15"/>
        <v>9.3131640000000022</v>
      </c>
      <c r="I203" s="62">
        <f t="shared" si="16"/>
        <v>44.873164000000003</v>
      </c>
      <c r="J203" s="62">
        <f>I203*F203</f>
        <v>4442.4432360000001</v>
      </c>
    </row>
    <row r="204" spans="1:10" ht="51" x14ac:dyDescent="0.2">
      <c r="A204" s="59" t="s">
        <v>319</v>
      </c>
      <c r="B204" s="59" t="s">
        <v>183</v>
      </c>
      <c r="C204" s="59" t="s">
        <v>585</v>
      </c>
      <c r="D204" s="67" t="s">
        <v>586</v>
      </c>
      <c r="E204" s="59" t="s">
        <v>55</v>
      </c>
      <c r="F204" s="65">
        <v>5</v>
      </c>
      <c r="G204" s="62">
        <v>363.94</v>
      </c>
      <c r="H204" s="62">
        <f t="shared" si="15"/>
        <v>95.315886000000006</v>
      </c>
      <c r="I204" s="62">
        <f t="shared" si="16"/>
        <v>459.25588600000003</v>
      </c>
      <c r="J204" s="62">
        <f>I204*F204</f>
        <v>2296.27943</v>
      </c>
    </row>
    <row r="205" spans="1:10" s="151" customFormat="1" ht="51" x14ac:dyDescent="0.2">
      <c r="A205" s="59" t="s">
        <v>320</v>
      </c>
      <c r="B205" s="59" t="s">
        <v>183</v>
      </c>
      <c r="C205" s="59" t="s">
        <v>587</v>
      </c>
      <c r="D205" s="67" t="s">
        <v>588</v>
      </c>
      <c r="E205" s="59" t="s">
        <v>55</v>
      </c>
      <c r="F205" s="65">
        <v>6</v>
      </c>
      <c r="G205" s="62">
        <v>17.2</v>
      </c>
      <c r="H205" s="62">
        <f>G205*$J$2</f>
        <v>4.5046800000000005</v>
      </c>
      <c r="I205" s="62">
        <f>SUM(G205:H205)</f>
        <v>21.70468</v>
      </c>
      <c r="J205" s="62">
        <f>I205*F205</f>
        <v>130.22808000000001</v>
      </c>
    </row>
    <row r="206" spans="1:10" s="151" customFormat="1" ht="38.25" x14ac:dyDescent="0.2">
      <c r="A206" s="59" t="s">
        <v>418</v>
      </c>
      <c r="B206" s="59" t="s">
        <v>465</v>
      </c>
      <c r="C206" s="59" t="s">
        <v>589</v>
      </c>
      <c r="D206" s="67" t="s">
        <v>590</v>
      </c>
      <c r="E206" s="59" t="s">
        <v>59</v>
      </c>
      <c r="F206" s="65">
        <f>28+12+13+21</f>
        <v>74</v>
      </c>
      <c r="G206" s="62">
        <v>298.29000000000002</v>
      </c>
      <c r="H206" s="62">
        <f>G206*$J$2</f>
        <v>78.122151000000017</v>
      </c>
      <c r="I206" s="62">
        <f>SUM(G206:H206)</f>
        <v>376.41215100000005</v>
      </c>
      <c r="J206" s="62">
        <f>I206*F206</f>
        <v>27854.499174000004</v>
      </c>
    </row>
    <row r="207" spans="1:10" s="151" customFormat="1" ht="25.5" x14ac:dyDescent="0.2">
      <c r="A207" s="59" t="s">
        <v>419</v>
      </c>
      <c r="B207" s="59" t="s">
        <v>184</v>
      </c>
      <c r="C207" s="59" t="s">
        <v>391</v>
      </c>
      <c r="D207" s="67" t="s">
        <v>591</v>
      </c>
      <c r="E207" s="59" t="s">
        <v>59</v>
      </c>
      <c r="F207" s="65">
        <f>F206</f>
        <v>74</v>
      </c>
      <c r="G207" s="62">
        <v>98.12</v>
      </c>
      <c r="H207" s="62">
        <f t="shared" si="15"/>
        <v>25.697628000000002</v>
      </c>
      <c r="I207" s="62">
        <f t="shared" si="16"/>
        <v>123.81762800000001</v>
      </c>
      <c r="J207" s="62">
        <f>I207*F207</f>
        <v>9162.5044720000005</v>
      </c>
    </row>
    <row r="208" spans="1:10" ht="24.95" customHeight="1" x14ac:dyDescent="0.2">
      <c r="A208" s="59"/>
      <c r="B208" s="59"/>
      <c r="C208" s="59"/>
      <c r="D208" s="67"/>
      <c r="E208" s="59"/>
      <c r="F208" s="65"/>
      <c r="G208" s="62"/>
      <c r="H208" s="145" t="s">
        <v>106</v>
      </c>
      <c r="I208" s="145"/>
      <c r="J208" s="145">
        <f>SUM(J203:J207)</f>
        <v>43885.954392000007</v>
      </c>
    </row>
    <row r="209" spans="1:12" ht="24.95" customHeight="1" x14ac:dyDescent="0.2">
      <c r="A209" s="68" t="s">
        <v>321</v>
      </c>
      <c r="B209" s="68"/>
      <c r="C209" s="68"/>
      <c r="D209" s="69" t="s">
        <v>98</v>
      </c>
      <c r="E209" s="59"/>
      <c r="F209" s="65"/>
      <c r="G209" s="62" t="s">
        <v>273</v>
      </c>
      <c r="H209" s="140"/>
      <c r="I209" s="140"/>
      <c r="J209" s="140"/>
    </row>
    <row r="210" spans="1:12" ht="38.25" x14ac:dyDescent="0.2">
      <c r="A210" s="59" t="s">
        <v>322</v>
      </c>
      <c r="B210" s="59" t="s">
        <v>252</v>
      </c>
      <c r="C210" s="59" t="s">
        <v>564</v>
      </c>
      <c r="D210" s="67" t="s">
        <v>260</v>
      </c>
      <c r="E210" s="59" t="s">
        <v>55</v>
      </c>
      <c r="F210" s="65">
        <v>1</v>
      </c>
      <c r="G210" s="62">
        <v>7264.95</v>
      </c>
      <c r="H210" s="62">
        <f t="shared" si="15"/>
        <v>1902.6904050000001</v>
      </c>
      <c r="I210" s="62">
        <f t="shared" si="16"/>
        <v>9167.6404050000001</v>
      </c>
      <c r="J210" s="62">
        <f>I210*F210</f>
        <v>9167.6404050000001</v>
      </c>
    </row>
    <row r="211" spans="1:12" ht="25.5" x14ac:dyDescent="0.2">
      <c r="A211" s="59" t="s">
        <v>323</v>
      </c>
      <c r="B211" s="59" t="s">
        <v>183</v>
      </c>
      <c r="C211" s="59" t="s">
        <v>592</v>
      </c>
      <c r="D211" s="67" t="s">
        <v>593</v>
      </c>
      <c r="E211" s="59" t="s">
        <v>55</v>
      </c>
      <c r="F211" s="65">
        <v>1</v>
      </c>
      <c r="G211" s="62">
        <v>36.93</v>
      </c>
      <c r="H211" s="62">
        <f t="shared" si="15"/>
        <v>9.6719670000000004</v>
      </c>
      <c r="I211" s="62">
        <f t="shared" si="16"/>
        <v>46.601967000000002</v>
      </c>
      <c r="J211" s="62">
        <f>I211*F211</f>
        <v>46.601967000000002</v>
      </c>
    </row>
    <row r="212" spans="1:12" ht="25.5" x14ac:dyDescent="0.2">
      <c r="A212" s="59" t="s">
        <v>324</v>
      </c>
      <c r="B212" s="59" t="s">
        <v>184</v>
      </c>
      <c r="C212" s="59" t="s">
        <v>261</v>
      </c>
      <c r="D212" s="67" t="s">
        <v>594</v>
      </c>
      <c r="E212" s="59" t="s">
        <v>55</v>
      </c>
      <c r="F212" s="65">
        <v>1</v>
      </c>
      <c r="G212" s="62">
        <v>365.44</v>
      </c>
      <c r="H212" s="62">
        <f t="shared" si="15"/>
        <v>95.708736000000002</v>
      </c>
      <c r="I212" s="62">
        <f t="shared" si="16"/>
        <v>461.14873599999999</v>
      </c>
      <c r="J212" s="62">
        <f>I212*F212</f>
        <v>461.14873599999999</v>
      </c>
    </row>
    <row r="213" spans="1:12" ht="25.5" x14ac:dyDescent="0.2">
      <c r="A213" s="59" t="s">
        <v>325</v>
      </c>
      <c r="B213" s="59" t="s">
        <v>184</v>
      </c>
      <c r="C213" s="59" t="s">
        <v>262</v>
      </c>
      <c r="D213" s="64" t="s">
        <v>595</v>
      </c>
      <c r="E213" s="59" t="s">
        <v>55</v>
      </c>
      <c r="F213" s="65">
        <v>1</v>
      </c>
      <c r="G213" s="62">
        <v>1550.36</v>
      </c>
      <c r="H213" s="62">
        <f t="shared" si="15"/>
        <v>406.03928400000001</v>
      </c>
      <c r="I213" s="62">
        <f t="shared" si="16"/>
        <v>1956.3992839999999</v>
      </c>
      <c r="J213" s="62">
        <f>I213*F213</f>
        <v>1956.3992839999999</v>
      </c>
    </row>
    <row r="214" spans="1:12" ht="24.95" customHeight="1" x14ac:dyDescent="0.2">
      <c r="A214" s="59"/>
      <c r="B214" s="59"/>
      <c r="C214" s="59"/>
      <c r="D214" s="64"/>
      <c r="E214" s="59"/>
      <c r="F214" s="65"/>
      <c r="G214" s="62"/>
      <c r="H214" s="145" t="s">
        <v>106</v>
      </c>
      <c r="I214" s="145"/>
      <c r="J214" s="145">
        <f>SUM(J210:J213)</f>
        <v>11631.790391999999</v>
      </c>
    </row>
    <row r="215" spans="1:12" ht="24.95" customHeight="1" x14ac:dyDescent="0.2">
      <c r="A215" s="68" t="s">
        <v>326</v>
      </c>
      <c r="B215" s="68"/>
      <c r="C215" s="68"/>
      <c r="D215" s="69" t="s">
        <v>399</v>
      </c>
      <c r="E215" s="59"/>
      <c r="F215" s="65"/>
      <c r="G215" s="62" t="s">
        <v>273</v>
      </c>
      <c r="H215" s="140"/>
      <c r="I215" s="140"/>
      <c r="J215" s="140"/>
    </row>
    <row r="216" spans="1:12" ht="38.25" x14ac:dyDescent="0.2">
      <c r="A216" s="59" t="s">
        <v>327</v>
      </c>
      <c r="B216" s="59" t="s">
        <v>183</v>
      </c>
      <c r="C216" s="59" t="s">
        <v>596</v>
      </c>
      <c r="D216" s="67" t="s">
        <v>597</v>
      </c>
      <c r="E216" s="59" t="s">
        <v>55</v>
      </c>
      <c r="F216" s="65">
        <v>4</v>
      </c>
      <c r="G216" s="62">
        <v>164.16</v>
      </c>
      <c r="H216" s="62">
        <f t="shared" si="15"/>
        <v>42.993504000000001</v>
      </c>
      <c r="I216" s="62">
        <f t="shared" si="16"/>
        <v>207.153504</v>
      </c>
      <c r="J216" s="62">
        <f>I216*F216</f>
        <v>828.61401599999999</v>
      </c>
    </row>
    <row r="217" spans="1:12" ht="38.25" x14ac:dyDescent="0.2">
      <c r="A217" s="59" t="s">
        <v>328</v>
      </c>
      <c r="B217" s="59" t="s">
        <v>183</v>
      </c>
      <c r="C217" s="59" t="s">
        <v>598</v>
      </c>
      <c r="D217" s="67" t="s">
        <v>599</v>
      </c>
      <c r="E217" s="59" t="s">
        <v>55</v>
      </c>
      <c r="F217" s="65">
        <v>2</v>
      </c>
      <c r="G217" s="62">
        <v>169.01</v>
      </c>
      <c r="H217" s="62">
        <f t="shared" si="15"/>
        <v>44.263719000000002</v>
      </c>
      <c r="I217" s="62">
        <f t="shared" si="16"/>
        <v>213.273719</v>
      </c>
      <c r="J217" s="62">
        <f>I217*F217</f>
        <v>426.547438</v>
      </c>
    </row>
    <row r="218" spans="1:12" ht="38.25" x14ac:dyDescent="0.2">
      <c r="A218" s="59" t="s">
        <v>329</v>
      </c>
      <c r="B218" s="59" t="s">
        <v>183</v>
      </c>
      <c r="C218" s="59" t="s">
        <v>600</v>
      </c>
      <c r="D218" s="67" t="s">
        <v>601</v>
      </c>
      <c r="E218" s="59" t="s">
        <v>55</v>
      </c>
      <c r="F218" s="65">
        <v>2</v>
      </c>
      <c r="G218" s="62">
        <v>526.01</v>
      </c>
      <c r="H218" s="62">
        <f t="shared" si="15"/>
        <v>137.76201900000001</v>
      </c>
      <c r="I218" s="62">
        <f t="shared" si="16"/>
        <v>663.772019</v>
      </c>
      <c r="J218" s="62">
        <f>I218*F218</f>
        <v>1327.544038</v>
      </c>
    </row>
    <row r="219" spans="1:12" ht="24.95" customHeight="1" x14ac:dyDescent="0.2">
      <c r="A219" s="141"/>
      <c r="B219" s="141"/>
      <c r="C219" s="141"/>
      <c r="D219" s="142"/>
      <c r="E219" s="101"/>
      <c r="F219" s="154"/>
      <c r="G219" s="143" t="s">
        <v>273</v>
      </c>
      <c r="H219" s="146" t="s">
        <v>106</v>
      </c>
      <c r="I219" s="146"/>
      <c r="J219" s="146">
        <f>SUM(J216:J218)</f>
        <v>2582.705492</v>
      </c>
    </row>
    <row r="220" spans="1:12" ht="24.95" customHeight="1" thickBot="1" x14ac:dyDescent="0.25">
      <c r="A220" s="129" t="s">
        <v>331</v>
      </c>
      <c r="B220" s="130"/>
      <c r="C220" s="131"/>
      <c r="D220" s="131"/>
      <c r="E220" s="131"/>
      <c r="F220" s="131"/>
      <c r="G220" s="131"/>
      <c r="H220" s="132"/>
      <c r="I220" s="132"/>
      <c r="J220" s="133">
        <f>SUM(J180:J219)/2</f>
        <v>106168.40436300004</v>
      </c>
      <c r="K220" s="48">
        <f>J220/$J$338</f>
        <v>4.6875545013879361E-2</v>
      </c>
      <c r="L220" s="54"/>
    </row>
    <row r="221" spans="1:12" ht="15" customHeight="1" x14ac:dyDescent="0.2">
      <c r="A221" s="128"/>
      <c r="B221" s="128"/>
      <c r="C221" s="128"/>
      <c r="D221" s="128"/>
      <c r="E221" s="128"/>
      <c r="F221" s="128"/>
      <c r="G221" s="128"/>
      <c r="H221" s="128"/>
      <c r="I221" s="128"/>
      <c r="J221" s="134"/>
    </row>
    <row r="222" spans="1:12" ht="24.95" customHeight="1" x14ac:dyDescent="0.2">
      <c r="A222" s="68" t="s">
        <v>22</v>
      </c>
      <c r="B222" s="68"/>
      <c r="C222" s="68"/>
      <c r="D222" s="69" t="s">
        <v>194</v>
      </c>
      <c r="E222" s="59"/>
      <c r="F222" s="65"/>
      <c r="G222" s="62"/>
      <c r="H222" s="62" t="str">
        <f>IF($C222="","",VLOOKUP($C222,#REF!,10,FALSE))</f>
        <v/>
      </c>
      <c r="I222" s="62"/>
      <c r="J222" s="62"/>
    </row>
    <row r="223" spans="1:12" ht="24.95" customHeight="1" x14ac:dyDescent="0.2">
      <c r="A223" s="68" t="s">
        <v>164</v>
      </c>
      <c r="B223" s="68"/>
      <c r="C223" s="68"/>
      <c r="D223" s="69" t="s">
        <v>48</v>
      </c>
      <c r="E223" s="59"/>
      <c r="F223" s="65"/>
      <c r="G223" s="62"/>
      <c r="H223" s="62" t="str">
        <f>IF($C223="","",VLOOKUP($C223,#REF!,10,FALSE))</f>
        <v/>
      </c>
      <c r="I223" s="62"/>
      <c r="J223" s="62"/>
    </row>
    <row r="224" spans="1:12" ht="35.1" customHeight="1" x14ac:dyDescent="0.2">
      <c r="A224" s="59" t="s">
        <v>251</v>
      </c>
      <c r="B224" s="59" t="s">
        <v>183</v>
      </c>
      <c r="C224" s="59" t="s">
        <v>602</v>
      </c>
      <c r="D224" s="67" t="s">
        <v>603</v>
      </c>
      <c r="E224" s="59" t="s">
        <v>55</v>
      </c>
      <c r="F224" s="65">
        <v>6</v>
      </c>
      <c r="G224" s="62">
        <v>510.71</v>
      </c>
      <c r="H224" s="62">
        <f t="shared" ref="H224:H230" si="17">G224*$J$2</f>
        <v>133.75494900000001</v>
      </c>
      <c r="I224" s="62">
        <f t="shared" ref="I224:I230" si="18">SUM(G224:H224)</f>
        <v>644.46494899999993</v>
      </c>
      <c r="J224" s="62">
        <f t="shared" ref="J224:J230" si="19">I224*F224</f>
        <v>3866.7896939999996</v>
      </c>
    </row>
    <row r="225" spans="1:10" ht="35.1" customHeight="1" x14ac:dyDescent="0.2">
      <c r="A225" s="59" t="s">
        <v>253</v>
      </c>
      <c r="B225" s="59" t="s">
        <v>183</v>
      </c>
      <c r="C225" s="59" t="s">
        <v>604</v>
      </c>
      <c r="D225" s="67" t="s">
        <v>605</v>
      </c>
      <c r="E225" s="59" t="s">
        <v>55</v>
      </c>
      <c r="F225" s="65">
        <v>2</v>
      </c>
      <c r="G225" s="62">
        <v>384.47</v>
      </c>
      <c r="H225" s="62">
        <f t="shared" si="17"/>
        <v>100.69269300000002</v>
      </c>
      <c r="I225" s="62">
        <f>SUM(G225:H225)</f>
        <v>485.16269300000005</v>
      </c>
      <c r="J225" s="62">
        <f t="shared" si="19"/>
        <v>970.32538600000009</v>
      </c>
    </row>
    <row r="226" spans="1:10" ht="45" customHeight="1" x14ac:dyDescent="0.2">
      <c r="A226" s="59" t="s">
        <v>333</v>
      </c>
      <c r="B226" s="59" t="s">
        <v>183</v>
      </c>
      <c r="C226" s="59" t="s">
        <v>606</v>
      </c>
      <c r="D226" s="64" t="s">
        <v>607</v>
      </c>
      <c r="E226" s="59" t="s">
        <v>55</v>
      </c>
      <c r="F226" s="65">
        <v>1</v>
      </c>
      <c r="G226" s="62">
        <v>1046.82</v>
      </c>
      <c r="H226" s="62">
        <f t="shared" si="17"/>
        <v>274.16215800000003</v>
      </c>
      <c r="I226" s="62">
        <f>SUM(G226:H226)</f>
        <v>1320.982158</v>
      </c>
      <c r="J226" s="62">
        <f t="shared" si="19"/>
        <v>1320.982158</v>
      </c>
    </row>
    <row r="227" spans="1:10" ht="24.95" customHeight="1" x14ac:dyDescent="0.2">
      <c r="A227" s="59" t="s">
        <v>334</v>
      </c>
      <c r="B227" s="59" t="s">
        <v>252</v>
      </c>
      <c r="C227" s="59" t="s">
        <v>608</v>
      </c>
      <c r="D227" s="67" t="s">
        <v>609</v>
      </c>
      <c r="E227" s="59" t="s">
        <v>55</v>
      </c>
      <c r="F227" s="65">
        <v>2</v>
      </c>
      <c r="G227" s="62">
        <v>1197.56</v>
      </c>
      <c r="H227" s="62">
        <f t="shared" si="17"/>
        <v>313.640964</v>
      </c>
      <c r="I227" s="62">
        <f t="shared" si="18"/>
        <v>1511.2009639999999</v>
      </c>
      <c r="J227" s="62">
        <f t="shared" si="19"/>
        <v>3022.4019279999998</v>
      </c>
    </row>
    <row r="228" spans="1:10" ht="35.1" customHeight="1" x14ac:dyDescent="0.2">
      <c r="A228" s="59" t="s">
        <v>335</v>
      </c>
      <c r="B228" s="59" t="s">
        <v>252</v>
      </c>
      <c r="C228" s="59" t="s">
        <v>610</v>
      </c>
      <c r="D228" s="67" t="s">
        <v>400</v>
      </c>
      <c r="E228" s="59" t="s">
        <v>55</v>
      </c>
      <c r="F228" s="65">
        <v>2</v>
      </c>
      <c r="G228" s="62">
        <v>1751.78</v>
      </c>
      <c r="H228" s="62">
        <f t="shared" si="17"/>
        <v>458.79118200000005</v>
      </c>
      <c r="I228" s="62">
        <f>SUM(G228:H228)</f>
        <v>2210.5711820000001</v>
      </c>
      <c r="J228" s="62">
        <f t="shared" si="19"/>
        <v>4421.1423640000003</v>
      </c>
    </row>
    <row r="229" spans="1:10" ht="35.1" customHeight="1" x14ac:dyDescent="0.2">
      <c r="A229" s="59" t="s">
        <v>336</v>
      </c>
      <c r="B229" s="59" t="s">
        <v>183</v>
      </c>
      <c r="C229" s="59" t="s">
        <v>611</v>
      </c>
      <c r="D229" s="67" t="s">
        <v>612</v>
      </c>
      <c r="E229" s="59" t="s">
        <v>55</v>
      </c>
      <c r="F229" s="65">
        <v>2</v>
      </c>
      <c r="G229" s="62">
        <v>762.29</v>
      </c>
      <c r="H229" s="62">
        <f t="shared" si="17"/>
        <v>199.64375100000001</v>
      </c>
      <c r="I229" s="62">
        <f>SUM(G229:H229)</f>
        <v>961.93375100000003</v>
      </c>
      <c r="J229" s="62">
        <f t="shared" si="19"/>
        <v>1923.8675020000001</v>
      </c>
    </row>
    <row r="230" spans="1:10" ht="24.95" customHeight="1" x14ac:dyDescent="0.2">
      <c r="A230" s="59" t="s">
        <v>337</v>
      </c>
      <c r="B230" s="59" t="s">
        <v>183</v>
      </c>
      <c r="C230" s="59" t="s">
        <v>613</v>
      </c>
      <c r="D230" s="67" t="s">
        <v>614</v>
      </c>
      <c r="E230" s="59" t="s">
        <v>55</v>
      </c>
      <c r="F230" s="65">
        <v>8</v>
      </c>
      <c r="G230" s="62">
        <v>148.68</v>
      </c>
      <c r="H230" s="62">
        <f t="shared" si="17"/>
        <v>38.939292000000002</v>
      </c>
      <c r="I230" s="62">
        <f t="shared" si="18"/>
        <v>187.619292</v>
      </c>
      <c r="J230" s="62">
        <f t="shared" si="19"/>
        <v>1500.954336</v>
      </c>
    </row>
    <row r="231" spans="1:10" ht="24.95" customHeight="1" x14ac:dyDescent="0.2">
      <c r="A231" s="59"/>
      <c r="B231" s="59"/>
      <c r="C231" s="59"/>
      <c r="D231" s="67"/>
      <c r="E231" s="59"/>
      <c r="F231" s="65"/>
      <c r="G231" s="62"/>
      <c r="H231" s="145" t="s">
        <v>106</v>
      </c>
      <c r="I231" s="145"/>
      <c r="J231" s="145">
        <f>SUM(J224:J230)</f>
        <v>17026.463368000001</v>
      </c>
    </row>
    <row r="232" spans="1:10" ht="24.95" customHeight="1" x14ac:dyDescent="0.2">
      <c r="A232" s="68" t="s">
        <v>165</v>
      </c>
      <c r="B232" s="68"/>
      <c r="C232" s="68"/>
      <c r="D232" s="69" t="s">
        <v>195</v>
      </c>
      <c r="E232" s="59"/>
      <c r="F232" s="65"/>
      <c r="G232" s="145"/>
      <c r="H232" s="140"/>
      <c r="I232" s="140"/>
      <c r="J232" s="140"/>
    </row>
    <row r="233" spans="1:10" ht="25.5" x14ac:dyDescent="0.2">
      <c r="A233" s="59" t="s">
        <v>254</v>
      </c>
      <c r="B233" s="59" t="s">
        <v>252</v>
      </c>
      <c r="C233" s="59" t="s">
        <v>615</v>
      </c>
      <c r="D233" s="67" t="s">
        <v>396</v>
      </c>
      <c r="E233" s="59" t="s">
        <v>55</v>
      </c>
      <c r="F233" s="65">
        <v>12</v>
      </c>
      <c r="G233" s="62">
        <v>204.12</v>
      </c>
      <c r="H233" s="62">
        <f>G233*$J$2</f>
        <v>53.459028000000004</v>
      </c>
      <c r="I233" s="62">
        <f>SUM(G233:H233)</f>
        <v>257.57902799999999</v>
      </c>
      <c r="J233" s="62">
        <f t="shared" ref="J233:J247" si="20">I233*F233</f>
        <v>3090.9483359999999</v>
      </c>
    </row>
    <row r="234" spans="1:10" ht="38.25" x14ac:dyDescent="0.2">
      <c r="A234" s="59" t="s">
        <v>255</v>
      </c>
      <c r="B234" s="59" t="s">
        <v>437</v>
      </c>
      <c r="C234" s="59" t="s">
        <v>616</v>
      </c>
      <c r="D234" s="67" t="s">
        <v>617</v>
      </c>
      <c r="E234" s="59" t="s">
        <v>55</v>
      </c>
      <c r="F234" s="65">
        <v>9</v>
      </c>
      <c r="G234" s="62">
        <v>157.47999999999999</v>
      </c>
      <c r="H234" s="62">
        <f t="shared" ref="H234:H247" si="21">G234*$J$2</f>
        <v>41.244011999999998</v>
      </c>
      <c r="I234" s="62">
        <f>SUM(G234:H234)</f>
        <v>198.72401199999999</v>
      </c>
      <c r="J234" s="62">
        <f t="shared" si="20"/>
        <v>1788.5161079999998</v>
      </c>
    </row>
    <row r="235" spans="1:10" ht="25.5" x14ac:dyDescent="0.2">
      <c r="A235" s="59" t="s">
        <v>338</v>
      </c>
      <c r="B235" s="59" t="s">
        <v>252</v>
      </c>
      <c r="C235" s="59" t="s">
        <v>618</v>
      </c>
      <c r="D235" s="67" t="s">
        <v>395</v>
      </c>
      <c r="E235" s="59" t="s">
        <v>55</v>
      </c>
      <c r="F235" s="65">
        <v>4</v>
      </c>
      <c r="G235" s="62">
        <v>160.16</v>
      </c>
      <c r="H235" s="62">
        <f t="shared" si="21"/>
        <v>41.945904000000006</v>
      </c>
      <c r="I235" s="62">
        <f>SUM(G235:H235)</f>
        <v>202.10590400000001</v>
      </c>
      <c r="J235" s="62">
        <f t="shared" si="20"/>
        <v>808.42361600000004</v>
      </c>
    </row>
    <row r="236" spans="1:10" ht="38.25" x14ac:dyDescent="0.2">
      <c r="A236" s="59" t="s">
        <v>339</v>
      </c>
      <c r="B236" s="59" t="s">
        <v>252</v>
      </c>
      <c r="C236" s="59" t="s">
        <v>619</v>
      </c>
      <c r="D236" s="67" t="s">
        <v>620</v>
      </c>
      <c r="E236" s="59" t="s">
        <v>55</v>
      </c>
      <c r="F236" s="65">
        <v>2</v>
      </c>
      <c r="G236" s="62">
        <v>386.02</v>
      </c>
      <c r="H236" s="62">
        <f t="shared" si="21"/>
        <v>101.09863800000001</v>
      </c>
      <c r="I236" s="62">
        <f>SUM(G236:H236)</f>
        <v>487.11863799999998</v>
      </c>
      <c r="J236" s="62">
        <f t="shared" si="20"/>
        <v>974.23727599999995</v>
      </c>
    </row>
    <row r="237" spans="1:10" ht="25.5" x14ac:dyDescent="0.2">
      <c r="A237" s="59" t="s">
        <v>340</v>
      </c>
      <c r="B237" s="59" t="s">
        <v>183</v>
      </c>
      <c r="C237" s="59" t="s">
        <v>621</v>
      </c>
      <c r="D237" s="67" t="s">
        <v>622</v>
      </c>
      <c r="E237" s="59" t="s">
        <v>55</v>
      </c>
      <c r="F237" s="65">
        <v>19</v>
      </c>
      <c r="G237" s="62">
        <v>252.27</v>
      </c>
      <c r="H237" s="62">
        <f t="shared" si="21"/>
        <v>66.069513000000015</v>
      </c>
      <c r="I237" s="62">
        <f>SUM(G237:H237)</f>
        <v>318.33951300000001</v>
      </c>
      <c r="J237" s="62">
        <f t="shared" si="20"/>
        <v>6048.4507469999999</v>
      </c>
    </row>
    <row r="238" spans="1:10" s="151" customFormat="1" ht="38.25" x14ac:dyDescent="0.2">
      <c r="A238" s="59" t="s">
        <v>341</v>
      </c>
      <c r="B238" s="59" t="s">
        <v>183</v>
      </c>
      <c r="C238" s="59" t="s">
        <v>623</v>
      </c>
      <c r="D238" s="64" t="s">
        <v>624</v>
      </c>
      <c r="E238" s="59" t="s">
        <v>55</v>
      </c>
      <c r="F238" s="65">
        <v>3</v>
      </c>
      <c r="G238" s="62">
        <v>134.22</v>
      </c>
      <c r="H238" s="62">
        <f t="shared" si="21"/>
        <v>35.152218000000005</v>
      </c>
      <c r="I238" s="62">
        <f t="shared" ref="I238:I247" si="22">SUM(G238:H238)</f>
        <v>169.372218</v>
      </c>
      <c r="J238" s="62">
        <f t="shared" si="20"/>
        <v>508.11665400000004</v>
      </c>
    </row>
    <row r="239" spans="1:10" s="151" customFormat="1" ht="25.5" x14ac:dyDescent="0.2">
      <c r="A239" s="59" t="s">
        <v>397</v>
      </c>
      <c r="B239" s="59" t="s">
        <v>252</v>
      </c>
      <c r="C239" s="59" t="s">
        <v>625</v>
      </c>
      <c r="D239" s="64" t="s">
        <v>626</v>
      </c>
      <c r="E239" s="59" t="s">
        <v>55</v>
      </c>
      <c r="F239" s="65">
        <v>3</v>
      </c>
      <c r="G239" s="62">
        <v>375.07</v>
      </c>
      <c r="H239" s="62">
        <f t="shared" si="21"/>
        <v>98.230833000000004</v>
      </c>
      <c r="I239" s="62">
        <f t="shared" si="22"/>
        <v>473.30083300000001</v>
      </c>
      <c r="J239" s="62">
        <f t="shared" si="20"/>
        <v>1419.902499</v>
      </c>
    </row>
    <row r="240" spans="1:10" x14ac:dyDescent="0.2">
      <c r="A240" s="59" t="s">
        <v>342</v>
      </c>
      <c r="B240" s="59" t="s">
        <v>252</v>
      </c>
      <c r="C240" s="59" t="s">
        <v>627</v>
      </c>
      <c r="D240" s="67" t="s">
        <v>628</v>
      </c>
      <c r="E240" s="59" t="s">
        <v>55</v>
      </c>
      <c r="F240" s="65">
        <v>6</v>
      </c>
      <c r="G240" s="62">
        <v>415.56</v>
      </c>
      <c r="H240" s="62">
        <f t="shared" si="21"/>
        <v>108.83516400000001</v>
      </c>
      <c r="I240" s="62">
        <f t="shared" si="22"/>
        <v>524.39516400000002</v>
      </c>
      <c r="J240" s="62">
        <f t="shared" si="20"/>
        <v>3146.3709840000001</v>
      </c>
    </row>
    <row r="241" spans="1:12" s="151" customFormat="1" ht="38.25" x14ac:dyDescent="0.2">
      <c r="A241" s="59" t="s">
        <v>343</v>
      </c>
      <c r="B241" s="59" t="s">
        <v>183</v>
      </c>
      <c r="C241" s="59" t="s">
        <v>629</v>
      </c>
      <c r="D241" s="67" t="s">
        <v>630</v>
      </c>
      <c r="E241" s="59" t="s">
        <v>85</v>
      </c>
      <c r="F241" s="65">
        <v>14</v>
      </c>
      <c r="G241" s="62">
        <v>101.47</v>
      </c>
      <c r="H241" s="62">
        <f t="shared" si="21"/>
        <v>26.574993000000003</v>
      </c>
      <c r="I241" s="62">
        <f t="shared" si="22"/>
        <v>128.04499300000001</v>
      </c>
      <c r="J241" s="62">
        <f t="shared" si="20"/>
        <v>1792.6299020000001</v>
      </c>
    </row>
    <row r="242" spans="1:12" s="151" customFormat="1" x14ac:dyDescent="0.2">
      <c r="A242" s="59" t="s">
        <v>344</v>
      </c>
      <c r="B242" s="59" t="s">
        <v>252</v>
      </c>
      <c r="C242" s="59" t="s">
        <v>631</v>
      </c>
      <c r="D242" s="67" t="s">
        <v>632</v>
      </c>
      <c r="E242" s="59" t="s">
        <v>55</v>
      </c>
      <c r="F242" s="65">
        <v>6</v>
      </c>
      <c r="G242" s="62">
        <v>772.97</v>
      </c>
      <c r="H242" s="62">
        <f t="shared" si="21"/>
        <v>202.44084300000003</v>
      </c>
      <c r="I242" s="62">
        <f>SUM(G242:H242)</f>
        <v>975.41084300000011</v>
      </c>
      <c r="J242" s="62">
        <f t="shared" si="20"/>
        <v>5852.4650580000007</v>
      </c>
    </row>
    <row r="243" spans="1:12" s="151" customFormat="1" ht="25.5" x14ac:dyDescent="0.2">
      <c r="A243" s="59" t="s">
        <v>345</v>
      </c>
      <c r="B243" s="59" t="s">
        <v>183</v>
      </c>
      <c r="C243" s="59" t="s">
        <v>633</v>
      </c>
      <c r="D243" s="67" t="s">
        <v>634</v>
      </c>
      <c r="E243" s="59" t="s">
        <v>55</v>
      </c>
      <c r="F243" s="65">
        <v>2</v>
      </c>
      <c r="G243" s="62">
        <v>12.39</v>
      </c>
      <c r="H243" s="62">
        <f t="shared" si="21"/>
        <v>3.2449410000000003</v>
      </c>
      <c r="I243" s="62">
        <f>SUM(G243:H243)</f>
        <v>15.634941000000001</v>
      </c>
      <c r="J243" s="62">
        <f t="shared" si="20"/>
        <v>31.269882000000003</v>
      </c>
    </row>
    <row r="244" spans="1:12" ht="25.5" x14ac:dyDescent="0.2">
      <c r="A244" s="59" t="s">
        <v>346</v>
      </c>
      <c r="B244" s="59" t="s">
        <v>184</v>
      </c>
      <c r="C244" s="59" t="s">
        <v>264</v>
      </c>
      <c r="D244" s="67" t="s">
        <v>635</v>
      </c>
      <c r="E244" s="59" t="s">
        <v>55</v>
      </c>
      <c r="F244" s="65">
        <v>1</v>
      </c>
      <c r="G244" s="62">
        <v>501.84</v>
      </c>
      <c r="H244" s="62">
        <f t="shared" si="21"/>
        <v>131.43189599999999</v>
      </c>
      <c r="I244" s="62">
        <f t="shared" si="22"/>
        <v>633.27189599999997</v>
      </c>
      <c r="J244" s="62">
        <f t="shared" si="20"/>
        <v>633.27189599999997</v>
      </c>
    </row>
    <row r="245" spans="1:12" s="151" customFormat="1" ht="76.5" x14ac:dyDescent="0.2">
      <c r="A245" s="59" t="s">
        <v>347</v>
      </c>
      <c r="B245" s="59" t="s">
        <v>437</v>
      </c>
      <c r="C245" s="59" t="s">
        <v>636</v>
      </c>
      <c r="D245" s="64" t="s">
        <v>637</v>
      </c>
      <c r="E245" s="59" t="s">
        <v>55</v>
      </c>
      <c r="F245" s="65">
        <v>18.03</v>
      </c>
      <c r="G245" s="62">
        <v>376.63</v>
      </c>
      <c r="H245" s="62">
        <f t="shared" si="21"/>
        <v>98.639397000000002</v>
      </c>
      <c r="I245" s="62">
        <f t="shared" si="22"/>
        <v>475.26939700000003</v>
      </c>
      <c r="J245" s="62">
        <f t="shared" si="20"/>
        <v>8569.1072279100008</v>
      </c>
    </row>
    <row r="246" spans="1:12" ht="38.25" x14ac:dyDescent="0.2">
      <c r="A246" s="59" t="s">
        <v>348</v>
      </c>
      <c r="B246" s="59" t="s">
        <v>183</v>
      </c>
      <c r="C246" s="59" t="s">
        <v>638</v>
      </c>
      <c r="D246" s="64" t="s">
        <v>639</v>
      </c>
      <c r="E246" s="59" t="s">
        <v>55</v>
      </c>
      <c r="F246" s="65">
        <v>12</v>
      </c>
      <c r="G246" s="62">
        <v>82.15</v>
      </c>
      <c r="H246" s="62">
        <f t="shared" si="21"/>
        <v>21.515085000000003</v>
      </c>
      <c r="I246" s="62">
        <f t="shared" si="22"/>
        <v>103.665085</v>
      </c>
      <c r="J246" s="62">
        <f t="shared" si="20"/>
        <v>1243.9810200000002</v>
      </c>
    </row>
    <row r="247" spans="1:12" ht="38.25" x14ac:dyDescent="0.2">
      <c r="A247" s="59" t="s">
        <v>349</v>
      </c>
      <c r="B247" s="59" t="s">
        <v>183</v>
      </c>
      <c r="C247" s="59" t="s">
        <v>640</v>
      </c>
      <c r="D247" s="67" t="s">
        <v>641</v>
      </c>
      <c r="E247" s="59" t="s">
        <v>266</v>
      </c>
      <c r="F247" s="65">
        <v>14</v>
      </c>
      <c r="G247" s="62">
        <v>9.5500000000000007</v>
      </c>
      <c r="H247" s="62">
        <f t="shared" si="21"/>
        <v>2.5011450000000002</v>
      </c>
      <c r="I247" s="62">
        <f t="shared" si="22"/>
        <v>12.051145000000002</v>
      </c>
      <c r="J247" s="62">
        <f t="shared" si="20"/>
        <v>168.71603000000002</v>
      </c>
    </row>
    <row r="248" spans="1:12" ht="24.95" customHeight="1" x14ac:dyDescent="0.2">
      <c r="A248" s="59"/>
      <c r="B248" s="59"/>
      <c r="C248" s="59"/>
      <c r="D248" s="67"/>
      <c r="E248" s="59"/>
      <c r="F248" s="65"/>
      <c r="G248" s="62"/>
      <c r="H248" s="145" t="s">
        <v>106</v>
      </c>
      <c r="I248" s="145"/>
      <c r="J248" s="145">
        <f>SUM(J233:J247)</f>
        <v>36076.407235910003</v>
      </c>
    </row>
    <row r="249" spans="1:12" ht="24.95" customHeight="1" x14ac:dyDescent="0.2">
      <c r="A249" s="68" t="s">
        <v>207</v>
      </c>
      <c r="B249" s="68"/>
      <c r="C249" s="68"/>
      <c r="D249" s="69" t="s">
        <v>267</v>
      </c>
      <c r="E249" s="59"/>
      <c r="F249" s="65"/>
      <c r="G249" s="62"/>
      <c r="H249" s="140"/>
      <c r="I249" s="140"/>
      <c r="J249" s="140"/>
    </row>
    <row r="250" spans="1:12" ht="35.1" customHeight="1" x14ac:dyDescent="0.2">
      <c r="A250" s="59" t="s">
        <v>257</v>
      </c>
      <c r="B250" s="59" t="s">
        <v>252</v>
      </c>
      <c r="C250" s="59" t="s">
        <v>642</v>
      </c>
      <c r="D250" s="67" t="s">
        <v>265</v>
      </c>
      <c r="E250" s="59" t="s">
        <v>55</v>
      </c>
      <c r="F250" s="65">
        <v>14</v>
      </c>
      <c r="G250" s="62">
        <v>99.3</v>
      </c>
      <c r="H250" s="62">
        <f>G250*$J$2</f>
        <v>26.00667</v>
      </c>
      <c r="I250" s="62">
        <f>SUM(G250:H250)</f>
        <v>125.30667</v>
      </c>
      <c r="J250" s="62">
        <f>I250*F250</f>
        <v>1754.2933800000001</v>
      </c>
    </row>
    <row r="251" spans="1:12" ht="35.1" customHeight="1" x14ac:dyDescent="0.2">
      <c r="A251" s="59" t="s">
        <v>258</v>
      </c>
      <c r="B251" s="59" t="s">
        <v>252</v>
      </c>
      <c r="C251" s="59" t="s">
        <v>643</v>
      </c>
      <c r="D251" s="67" t="s">
        <v>644</v>
      </c>
      <c r="E251" s="59" t="s">
        <v>55</v>
      </c>
      <c r="F251" s="65">
        <v>8</v>
      </c>
      <c r="G251" s="62">
        <v>74.58</v>
      </c>
      <c r="H251" s="62">
        <f>G251*$J$2</f>
        <v>19.532502000000001</v>
      </c>
      <c r="I251" s="62">
        <f>SUM(G251:H251)</f>
        <v>94.112502000000006</v>
      </c>
      <c r="J251" s="62">
        <f>I251*F251</f>
        <v>752.90001600000005</v>
      </c>
    </row>
    <row r="252" spans="1:12" ht="24.95" customHeight="1" x14ac:dyDescent="0.2">
      <c r="A252" s="59" t="s">
        <v>259</v>
      </c>
      <c r="B252" s="59" t="s">
        <v>252</v>
      </c>
      <c r="C252" s="59" t="s">
        <v>645</v>
      </c>
      <c r="D252" s="67" t="s">
        <v>263</v>
      </c>
      <c r="E252" s="59" t="s">
        <v>55</v>
      </c>
      <c r="F252" s="65">
        <v>14</v>
      </c>
      <c r="G252" s="62">
        <v>65.16</v>
      </c>
      <c r="H252" s="62">
        <f>G252*$J$2</f>
        <v>17.065404000000001</v>
      </c>
      <c r="I252" s="62">
        <f>SUM(G252:H252)</f>
        <v>82.225403999999997</v>
      </c>
      <c r="J252" s="62">
        <f>I252*F252</f>
        <v>1151.1556559999999</v>
      </c>
    </row>
    <row r="253" spans="1:12" ht="24.95" customHeight="1" x14ac:dyDescent="0.2">
      <c r="A253" s="101"/>
      <c r="B253" s="101"/>
      <c r="C253" s="101"/>
      <c r="D253" s="102"/>
      <c r="E253" s="101"/>
      <c r="F253" s="103"/>
      <c r="G253" s="143"/>
      <c r="H253" s="146" t="s">
        <v>106</v>
      </c>
      <c r="I253" s="146"/>
      <c r="J253" s="146">
        <f>SUM(J250:J252)</f>
        <v>3658.349052</v>
      </c>
    </row>
    <row r="254" spans="1:12" ht="24.95" customHeight="1" thickBot="1" x14ac:dyDescent="0.25">
      <c r="A254" s="129" t="s">
        <v>350</v>
      </c>
      <c r="B254" s="130"/>
      <c r="C254" s="131"/>
      <c r="D254" s="131"/>
      <c r="E254" s="131"/>
      <c r="F254" s="131"/>
      <c r="G254" s="131"/>
      <c r="H254" s="132"/>
      <c r="I254" s="132"/>
      <c r="J254" s="133">
        <f>SUM(J224:J253)/2</f>
        <v>56761.219655910012</v>
      </c>
      <c r="K254" s="48">
        <f>J254/$J$338</f>
        <v>2.5061251725382143E-2</v>
      </c>
      <c r="L254" s="54"/>
    </row>
    <row r="255" spans="1:12" ht="15" customHeight="1" x14ac:dyDescent="0.2">
      <c r="A255" s="128"/>
      <c r="B255" s="128"/>
      <c r="C255" s="128"/>
      <c r="D255" s="128"/>
      <c r="E255" s="128"/>
      <c r="F255" s="128"/>
      <c r="G255" s="128"/>
      <c r="H255" s="128"/>
      <c r="I255" s="128"/>
      <c r="J255" s="134"/>
    </row>
    <row r="256" spans="1:12" ht="24.95" customHeight="1" x14ac:dyDescent="0.2">
      <c r="A256" s="68" t="s">
        <v>23</v>
      </c>
      <c r="B256" s="68"/>
      <c r="C256" s="68"/>
      <c r="D256" s="69" t="s">
        <v>53</v>
      </c>
      <c r="E256" s="59"/>
      <c r="F256" s="65"/>
      <c r="G256" s="62" t="s">
        <v>273</v>
      </c>
      <c r="H256" s="62" t="s">
        <v>273</v>
      </c>
      <c r="I256" s="62"/>
      <c r="J256" s="62"/>
    </row>
    <row r="257" spans="1:11" ht="24.95" customHeight="1" x14ac:dyDescent="0.2">
      <c r="A257" s="68" t="s">
        <v>208</v>
      </c>
      <c r="B257" s="68"/>
      <c r="C257" s="68"/>
      <c r="D257" s="69" t="s">
        <v>222</v>
      </c>
      <c r="E257" s="59"/>
      <c r="F257" s="65"/>
      <c r="G257" s="62" t="s">
        <v>273</v>
      </c>
      <c r="H257" s="62" t="s">
        <v>273</v>
      </c>
      <c r="I257" s="62"/>
      <c r="J257" s="62"/>
    </row>
    <row r="258" spans="1:11" ht="25.5" x14ac:dyDescent="0.2">
      <c r="A258" s="59" t="s">
        <v>351</v>
      </c>
      <c r="B258" s="59" t="s">
        <v>184</v>
      </c>
      <c r="C258" s="71" t="s">
        <v>268</v>
      </c>
      <c r="D258" s="64" t="s">
        <v>646</v>
      </c>
      <c r="E258" s="72" t="s">
        <v>55</v>
      </c>
      <c r="F258" s="65">
        <v>1</v>
      </c>
      <c r="G258" s="62">
        <v>5895.73</v>
      </c>
      <c r="H258" s="62">
        <f t="shared" ref="H258:H271" si="23">G258*$J$3</f>
        <v>0</v>
      </c>
      <c r="I258" s="62">
        <f t="shared" ref="I258:I271" si="24">SUM(G258:H258)</f>
        <v>5895.73</v>
      </c>
      <c r="J258" s="62">
        <f>I258*F258</f>
        <v>5895.73</v>
      </c>
    </row>
    <row r="259" spans="1:11" ht="38.25" x14ac:dyDescent="0.2">
      <c r="A259" s="59" t="s">
        <v>377</v>
      </c>
      <c r="B259" s="59" t="s">
        <v>651</v>
      </c>
      <c r="C259" s="70" t="s">
        <v>647</v>
      </c>
      <c r="D259" s="64" t="s">
        <v>648</v>
      </c>
      <c r="E259" s="72" t="s">
        <v>55</v>
      </c>
      <c r="F259" s="65">
        <v>4</v>
      </c>
      <c r="G259" s="62">
        <v>487.76</v>
      </c>
      <c r="H259" s="62">
        <f t="shared" si="23"/>
        <v>0</v>
      </c>
      <c r="I259" s="62">
        <f t="shared" si="24"/>
        <v>487.76</v>
      </c>
      <c r="J259" s="62">
        <f>I259*F259</f>
        <v>1951.04</v>
      </c>
    </row>
    <row r="260" spans="1:11" ht="25.5" x14ac:dyDescent="0.2">
      <c r="A260" s="59" t="s">
        <v>378</v>
      </c>
      <c r="B260" s="59" t="s">
        <v>651</v>
      </c>
      <c r="C260" s="70" t="s">
        <v>649</v>
      </c>
      <c r="D260" s="64" t="s">
        <v>650</v>
      </c>
      <c r="E260" s="72" t="s">
        <v>55</v>
      </c>
      <c r="F260" s="65">
        <f>+F259*20</f>
        <v>80</v>
      </c>
      <c r="G260" s="62">
        <v>30.61</v>
      </c>
      <c r="H260" s="62">
        <f t="shared" si="23"/>
        <v>0</v>
      </c>
      <c r="I260" s="62">
        <f t="shared" si="24"/>
        <v>30.61</v>
      </c>
      <c r="J260" s="62">
        <f>I260*F260</f>
        <v>2448.8000000000002</v>
      </c>
    </row>
    <row r="261" spans="1:11" ht="24.95" customHeight="1" x14ac:dyDescent="0.2">
      <c r="A261" s="59"/>
      <c r="B261" s="59"/>
      <c r="C261" s="59"/>
      <c r="D261" s="67"/>
      <c r="E261" s="59"/>
      <c r="F261" s="65"/>
      <c r="G261" s="62"/>
      <c r="H261" s="81" t="s">
        <v>106</v>
      </c>
      <c r="I261" s="81"/>
      <c r="J261" s="81">
        <f>SUM(J258:J260)</f>
        <v>10295.57</v>
      </c>
    </row>
    <row r="262" spans="1:11" ht="24.95" customHeight="1" x14ac:dyDescent="0.2">
      <c r="A262" s="75" t="s">
        <v>166</v>
      </c>
      <c r="B262" s="75"/>
      <c r="C262" s="75"/>
      <c r="D262" s="76" t="s">
        <v>382</v>
      </c>
      <c r="E262" s="77"/>
      <c r="F262" s="78"/>
      <c r="G262" s="79" t="s">
        <v>273</v>
      </c>
      <c r="H262" s="79" t="s">
        <v>273</v>
      </c>
      <c r="I262" s="79"/>
      <c r="J262" s="79"/>
    </row>
    <row r="263" spans="1:11" ht="51" x14ac:dyDescent="0.2">
      <c r="A263" s="59" t="s">
        <v>352</v>
      </c>
      <c r="B263" s="59" t="s">
        <v>183</v>
      </c>
      <c r="C263" s="70" t="s">
        <v>652</v>
      </c>
      <c r="D263" s="64" t="s">
        <v>653</v>
      </c>
      <c r="E263" s="72" t="s">
        <v>55</v>
      </c>
      <c r="F263" s="65">
        <v>72</v>
      </c>
      <c r="G263" s="62">
        <v>119.96</v>
      </c>
      <c r="H263" s="62">
        <f t="shared" si="23"/>
        <v>0</v>
      </c>
      <c r="I263" s="62">
        <f t="shared" si="24"/>
        <v>119.96</v>
      </c>
      <c r="J263" s="62">
        <f t="shared" ref="J263:J272" si="25">I263*F263</f>
        <v>8637.119999999999</v>
      </c>
    </row>
    <row r="264" spans="1:11" ht="25.5" x14ac:dyDescent="0.2">
      <c r="A264" s="59" t="s">
        <v>353</v>
      </c>
      <c r="B264" s="59" t="s">
        <v>465</v>
      </c>
      <c r="C264" s="70" t="s">
        <v>654</v>
      </c>
      <c r="D264" s="64" t="s">
        <v>655</v>
      </c>
      <c r="E264" s="72" t="s">
        <v>55</v>
      </c>
      <c r="F264" s="65">
        <v>5</v>
      </c>
      <c r="G264" s="62">
        <v>137.9</v>
      </c>
      <c r="H264" s="62">
        <f t="shared" si="23"/>
        <v>0</v>
      </c>
      <c r="I264" s="62">
        <f t="shared" si="24"/>
        <v>137.9</v>
      </c>
      <c r="J264" s="62">
        <f t="shared" si="25"/>
        <v>689.5</v>
      </c>
    </row>
    <row r="265" spans="1:11" ht="63.75" x14ac:dyDescent="0.2">
      <c r="A265" s="59" t="s">
        <v>379</v>
      </c>
      <c r="B265" s="59" t="s">
        <v>437</v>
      </c>
      <c r="C265" s="70" t="s">
        <v>656</v>
      </c>
      <c r="D265" s="64" t="s">
        <v>657</v>
      </c>
      <c r="E265" s="72" t="s">
        <v>55</v>
      </c>
      <c r="F265" s="65">
        <v>11</v>
      </c>
      <c r="G265" s="62">
        <v>88.19</v>
      </c>
      <c r="H265" s="62">
        <f t="shared" si="23"/>
        <v>0</v>
      </c>
      <c r="I265" s="62">
        <f t="shared" si="24"/>
        <v>88.19</v>
      </c>
      <c r="J265" s="62">
        <f t="shared" si="25"/>
        <v>970.08999999999992</v>
      </c>
    </row>
    <row r="266" spans="1:11" ht="25.5" x14ac:dyDescent="0.2">
      <c r="A266" s="59" t="s">
        <v>380</v>
      </c>
      <c r="B266" s="59" t="s">
        <v>184</v>
      </c>
      <c r="C266" s="72" t="s">
        <v>219</v>
      </c>
      <c r="D266" s="64" t="s">
        <v>658</v>
      </c>
      <c r="E266" s="72" t="s">
        <v>55</v>
      </c>
      <c r="F266" s="65">
        <v>39</v>
      </c>
      <c r="G266" s="62">
        <v>107.2</v>
      </c>
      <c r="H266" s="62">
        <f t="shared" si="23"/>
        <v>0</v>
      </c>
      <c r="I266" s="62">
        <f t="shared" si="24"/>
        <v>107.2</v>
      </c>
      <c r="J266" s="62">
        <f t="shared" si="25"/>
        <v>4180.8</v>
      </c>
    </row>
    <row r="267" spans="1:11" ht="25.5" x14ac:dyDescent="0.2">
      <c r="A267" s="59" t="s">
        <v>383</v>
      </c>
      <c r="B267" s="59" t="s">
        <v>184</v>
      </c>
      <c r="C267" s="72" t="s">
        <v>220</v>
      </c>
      <c r="D267" s="64" t="s">
        <v>659</v>
      </c>
      <c r="E267" s="72" t="s">
        <v>55</v>
      </c>
      <c r="F267" s="65">
        <v>9</v>
      </c>
      <c r="G267" s="62">
        <v>154.75</v>
      </c>
      <c r="H267" s="62">
        <f t="shared" si="23"/>
        <v>0</v>
      </c>
      <c r="I267" s="62">
        <f t="shared" si="24"/>
        <v>154.75</v>
      </c>
      <c r="J267" s="62">
        <f t="shared" si="25"/>
        <v>1392.75</v>
      </c>
    </row>
    <row r="268" spans="1:11" ht="25.5" x14ac:dyDescent="0.2">
      <c r="A268" s="59" t="s">
        <v>384</v>
      </c>
      <c r="B268" s="59" t="s">
        <v>184</v>
      </c>
      <c r="C268" s="72" t="s">
        <v>221</v>
      </c>
      <c r="D268" s="64" t="s">
        <v>660</v>
      </c>
      <c r="E268" s="72" t="s">
        <v>55</v>
      </c>
      <c r="F268" s="65">
        <f>1+13+30+41</f>
        <v>85</v>
      </c>
      <c r="G268" s="62">
        <v>120.8</v>
      </c>
      <c r="H268" s="62">
        <f t="shared" si="23"/>
        <v>0</v>
      </c>
      <c r="I268" s="62">
        <f t="shared" si="24"/>
        <v>120.8</v>
      </c>
      <c r="J268" s="62">
        <f t="shared" si="25"/>
        <v>10268</v>
      </c>
      <c r="K268" s="49"/>
    </row>
    <row r="269" spans="1:11" ht="25.5" x14ac:dyDescent="0.2">
      <c r="A269" s="59" t="s">
        <v>385</v>
      </c>
      <c r="B269" s="59" t="s">
        <v>184</v>
      </c>
      <c r="C269" s="72" t="s">
        <v>271</v>
      </c>
      <c r="D269" s="64" t="s">
        <v>661</v>
      </c>
      <c r="E269" s="72" t="s">
        <v>55</v>
      </c>
      <c r="F269" s="65">
        <v>4</v>
      </c>
      <c r="G269" s="62">
        <v>134.88</v>
      </c>
      <c r="H269" s="62">
        <f>G269*$J$3</f>
        <v>0</v>
      </c>
      <c r="I269" s="62">
        <f>SUM(G269:H269)</f>
        <v>134.88</v>
      </c>
      <c r="J269" s="62">
        <f t="shared" si="25"/>
        <v>539.52</v>
      </c>
    </row>
    <row r="270" spans="1:11" ht="25.5" x14ac:dyDescent="0.2">
      <c r="A270" s="59" t="s">
        <v>386</v>
      </c>
      <c r="B270" s="59" t="s">
        <v>184</v>
      </c>
      <c r="C270" s="72" t="s">
        <v>270</v>
      </c>
      <c r="D270" s="64" t="s">
        <v>662</v>
      </c>
      <c r="E270" s="72" t="s">
        <v>55</v>
      </c>
      <c r="F270" s="65">
        <v>1</v>
      </c>
      <c r="G270" s="62">
        <v>284.67</v>
      </c>
      <c r="H270" s="62">
        <f t="shared" si="23"/>
        <v>0</v>
      </c>
      <c r="I270" s="62">
        <f t="shared" si="24"/>
        <v>284.67</v>
      </c>
      <c r="J270" s="62">
        <f t="shared" si="25"/>
        <v>284.67</v>
      </c>
    </row>
    <row r="271" spans="1:11" ht="25.5" x14ac:dyDescent="0.2">
      <c r="A271" s="59" t="s">
        <v>387</v>
      </c>
      <c r="B271" s="59" t="s">
        <v>184</v>
      </c>
      <c r="C271" s="72" t="s">
        <v>272</v>
      </c>
      <c r="D271" s="64" t="s">
        <v>663</v>
      </c>
      <c r="E271" s="72" t="s">
        <v>55</v>
      </c>
      <c r="F271" s="65">
        <f>14+12</f>
        <v>26</v>
      </c>
      <c r="G271" s="62">
        <v>105.53</v>
      </c>
      <c r="H271" s="62">
        <f t="shared" si="23"/>
        <v>0</v>
      </c>
      <c r="I271" s="62">
        <f t="shared" si="24"/>
        <v>105.53</v>
      </c>
      <c r="J271" s="62">
        <f t="shared" si="25"/>
        <v>2743.78</v>
      </c>
    </row>
    <row r="272" spans="1:11" x14ac:dyDescent="0.2">
      <c r="A272" s="59" t="s">
        <v>388</v>
      </c>
      <c r="B272" s="59" t="s">
        <v>465</v>
      </c>
      <c r="C272" s="59" t="s">
        <v>664</v>
      </c>
      <c r="D272" s="64" t="s">
        <v>665</v>
      </c>
      <c r="E272" s="72" t="s">
        <v>55</v>
      </c>
      <c r="F272" s="65">
        <v>1</v>
      </c>
      <c r="G272" s="62">
        <v>5168.68</v>
      </c>
      <c r="H272" s="62">
        <f>G272*$J$3</f>
        <v>0</v>
      </c>
      <c r="I272" s="62">
        <f>SUM(G272:H272)</f>
        <v>5168.68</v>
      </c>
      <c r="J272" s="62">
        <f t="shared" si="25"/>
        <v>5168.68</v>
      </c>
    </row>
    <row r="273" spans="1:12" ht="24.95" customHeight="1" x14ac:dyDescent="0.2">
      <c r="A273" s="59"/>
      <c r="B273" s="59"/>
      <c r="C273" s="59"/>
      <c r="D273" s="67"/>
      <c r="E273" s="59"/>
      <c r="F273" s="65"/>
      <c r="G273" s="62"/>
      <c r="H273" s="81" t="s">
        <v>106</v>
      </c>
      <c r="I273" s="81"/>
      <c r="J273" s="81">
        <f>SUM(J263:J272)</f>
        <v>34874.909999999996</v>
      </c>
    </row>
    <row r="274" spans="1:12" ht="24.95" customHeight="1" x14ac:dyDescent="0.2">
      <c r="A274" s="75" t="s">
        <v>209</v>
      </c>
      <c r="B274" s="75"/>
      <c r="C274" s="75"/>
      <c r="D274" s="76" t="s">
        <v>54</v>
      </c>
      <c r="E274" s="77"/>
      <c r="F274" s="78"/>
      <c r="G274" s="79" t="s">
        <v>273</v>
      </c>
      <c r="H274" s="79" t="s">
        <v>273</v>
      </c>
      <c r="I274" s="79"/>
      <c r="J274" s="79"/>
    </row>
    <row r="275" spans="1:12" s="151" customFormat="1" ht="25.5" x14ac:dyDescent="0.2">
      <c r="A275" s="59" t="s">
        <v>354</v>
      </c>
      <c r="B275" s="59" t="s">
        <v>252</v>
      </c>
      <c r="C275" s="72" t="s">
        <v>666</v>
      </c>
      <c r="D275" s="73" t="s">
        <v>394</v>
      </c>
      <c r="E275" s="72" t="s">
        <v>55</v>
      </c>
      <c r="F275" s="65">
        <v>1</v>
      </c>
      <c r="G275" s="62">
        <v>827.46</v>
      </c>
      <c r="H275" s="62">
        <f>G275*$J$3</f>
        <v>0</v>
      </c>
      <c r="I275" s="62">
        <f>SUM(G275:H275)</f>
        <v>827.46</v>
      </c>
      <c r="J275" s="62">
        <f>I275*F275</f>
        <v>827.46</v>
      </c>
      <c r="K275" s="49"/>
    </row>
    <row r="276" spans="1:12" ht="38.25" x14ac:dyDescent="0.2">
      <c r="A276" s="59" t="s">
        <v>389</v>
      </c>
      <c r="B276" s="59" t="s">
        <v>252</v>
      </c>
      <c r="C276" s="72" t="s">
        <v>667</v>
      </c>
      <c r="D276" s="73" t="s">
        <v>269</v>
      </c>
      <c r="E276" s="72" t="s">
        <v>55</v>
      </c>
      <c r="F276" s="65">
        <v>10</v>
      </c>
      <c r="G276" s="62">
        <v>292.24</v>
      </c>
      <c r="H276" s="62">
        <f>G276*$J$3</f>
        <v>0</v>
      </c>
      <c r="I276" s="62">
        <f>SUM(G276:H276)</f>
        <v>292.24</v>
      </c>
      <c r="J276" s="62">
        <f>I276*F276</f>
        <v>2922.4</v>
      </c>
      <c r="K276" s="49"/>
    </row>
    <row r="277" spans="1:12" ht="24.95" customHeight="1" x14ac:dyDescent="0.2">
      <c r="A277" s="101"/>
      <c r="B277" s="101"/>
      <c r="C277" s="101"/>
      <c r="D277" s="102"/>
      <c r="E277" s="101"/>
      <c r="F277" s="103"/>
      <c r="G277" s="143"/>
      <c r="H277" s="146" t="s">
        <v>106</v>
      </c>
      <c r="I277" s="146"/>
      <c r="J277" s="146">
        <f>SUM(J275:J276)</f>
        <v>3749.86</v>
      </c>
      <c r="K277" s="49"/>
    </row>
    <row r="278" spans="1:12" ht="24.95" customHeight="1" thickBot="1" x14ac:dyDescent="0.25">
      <c r="A278" s="129" t="s">
        <v>74</v>
      </c>
      <c r="B278" s="130"/>
      <c r="C278" s="131"/>
      <c r="D278" s="131"/>
      <c r="E278" s="131"/>
      <c r="F278" s="131"/>
      <c r="G278" s="131"/>
      <c r="H278" s="132"/>
      <c r="I278" s="132"/>
      <c r="J278" s="133">
        <f>SUM(J258:J277)/2</f>
        <v>48920.34</v>
      </c>
      <c r="K278" s="48">
        <f>J278/$J$338</f>
        <v>2.1599341287297878E-2</v>
      </c>
      <c r="L278" s="54"/>
    </row>
    <row r="279" spans="1:12" ht="15" customHeight="1" x14ac:dyDescent="0.2">
      <c r="A279" s="128"/>
      <c r="B279" s="128"/>
      <c r="C279" s="128"/>
      <c r="D279" s="128"/>
      <c r="E279" s="128"/>
      <c r="F279" s="128"/>
      <c r="G279" s="128"/>
      <c r="H279" s="128"/>
      <c r="I279" s="128"/>
      <c r="J279" s="134"/>
    </row>
    <row r="280" spans="1:12" ht="24.95" customHeight="1" x14ac:dyDescent="0.2">
      <c r="A280" s="68" t="s">
        <v>24</v>
      </c>
      <c r="B280" s="68"/>
      <c r="C280" s="68"/>
      <c r="D280" s="69" t="s">
        <v>49</v>
      </c>
      <c r="E280" s="59"/>
      <c r="F280" s="65"/>
      <c r="G280" s="62"/>
      <c r="H280" s="62" t="str">
        <f>IF($C280="","",VLOOKUP($C280,#REF!,10,FALSE))</f>
        <v/>
      </c>
      <c r="I280" s="62"/>
      <c r="J280" s="62"/>
    </row>
    <row r="281" spans="1:12" ht="24.95" customHeight="1" x14ac:dyDescent="0.2">
      <c r="A281" s="68" t="s">
        <v>167</v>
      </c>
      <c r="B281" s="68"/>
      <c r="C281" s="68"/>
      <c r="D281" s="69" t="s">
        <v>50</v>
      </c>
      <c r="E281" s="59"/>
      <c r="F281" s="65"/>
      <c r="G281" s="62" t="s">
        <v>273</v>
      </c>
      <c r="H281" s="62" t="str">
        <f>IF($C281="","",VLOOKUP($C281,#REF!,10,FALSE))</f>
        <v/>
      </c>
      <c r="I281" s="62"/>
      <c r="J281" s="62"/>
    </row>
    <row r="282" spans="1:12" ht="38.25" x14ac:dyDescent="0.2">
      <c r="A282" s="59" t="s">
        <v>210</v>
      </c>
      <c r="B282" s="59" t="s">
        <v>437</v>
      </c>
      <c r="C282" s="71" t="s">
        <v>668</v>
      </c>
      <c r="D282" s="64" t="s">
        <v>669</v>
      </c>
      <c r="E282" s="59" t="s">
        <v>56</v>
      </c>
      <c r="F282" s="65">
        <v>1046.17</v>
      </c>
      <c r="G282" s="62">
        <v>42.82</v>
      </c>
      <c r="H282" s="62">
        <f>G282*$J$2</f>
        <v>11.214558</v>
      </c>
      <c r="I282" s="62">
        <f>SUM(G282:H282)</f>
        <v>54.034558000000004</v>
      </c>
      <c r="J282" s="62">
        <f>I282*F282</f>
        <v>56529.333542860011</v>
      </c>
    </row>
    <row r="283" spans="1:12" ht="24.95" customHeight="1" x14ac:dyDescent="0.2">
      <c r="A283" s="59"/>
      <c r="B283" s="59"/>
      <c r="C283" s="71"/>
      <c r="D283" s="64"/>
      <c r="E283" s="59"/>
      <c r="F283" s="65"/>
      <c r="G283" s="62"/>
      <c r="H283" s="145" t="s">
        <v>106</v>
      </c>
      <c r="I283" s="145"/>
      <c r="J283" s="145">
        <f>SUM(J282:J282)</f>
        <v>56529.333542860011</v>
      </c>
    </row>
    <row r="284" spans="1:12" ht="24.95" customHeight="1" x14ac:dyDescent="0.2">
      <c r="A284" s="68" t="s">
        <v>211</v>
      </c>
      <c r="B284" s="68"/>
      <c r="C284" s="68"/>
      <c r="D284" s="69" t="s">
        <v>51</v>
      </c>
      <c r="E284" s="59"/>
      <c r="F284" s="65"/>
      <c r="G284" s="62" t="s">
        <v>273</v>
      </c>
      <c r="H284" s="140"/>
      <c r="I284" s="140"/>
      <c r="J284" s="140"/>
    </row>
    <row r="285" spans="1:12" ht="25.5" x14ac:dyDescent="0.2">
      <c r="A285" s="59" t="s">
        <v>212</v>
      </c>
      <c r="B285" s="59" t="s">
        <v>183</v>
      </c>
      <c r="C285" s="71" t="s">
        <v>670</v>
      </c>
      <c r="D285" s="64" t="s">
        <v>671</v>
      </c>
      <c r="E285" s="59" t="s">
        <v>56</v>
      </c>
      <c r="F285" s="65">
        <f>118+386.05</f>
        <v>504.05</v>
      </c>
      <c r="G285" s="62">
        <v>4.09</v>
      </c>
      <c r="H285" s="62">
        <f>G285*$J$2</f>
        <v>1.0711710000000001</v>
      </c>
      <c r="I285" s="62">
        <f>SUM(G285:H285)</f>
        <v>5.1611709999999995</v>
      </c>
      <c r="J285" s="62">
        <f>I285*F285</f>
        <v>2601.48824255</v>
      </c>
    </row>
    <row r="286" spans="1:12" ht="38.25" x14ac:dyDescent="0.2">
      <c r="A286" s="59" t="s">
        <v>213</v>
      </c>
      <c r="B286" s="59" t="s">
        <v>183</v>
      </c>
      <c r="C286" s="71" t="s">
        <v>672</v>
      </c>
      <c r="D286" s="64" t="s">
        <v>673</v>
      </c>
      <c r="E286" s="59" t="s">
        <v>56</v>
      </c>
      <c r="F286" s="65">
        <f>+F285</f>
        <v>504.05</v>
      </c>
      <c r="G286" s="62">
        <v>20.32</v>
      </c>
      <c r="H286" s="62">
        <f>G286*$J$2</f>
        <v>5.3218080000000008</v>
      </c>
      <c r="I286" s="62">
        <f>SUM(G286:H286)</f>
        <v>25.641808000000001</v>
      </c>
      <c r="J286" s="62">
        <f>I286*F286</f>
        <v>12924.753322400002</v>
      </c>
    </row>
    <row r="287" spans="1:12" ht="24.95" customHeight="1" x14ac:dyDescent="0.2">
      <c r="A287" s="59"/>
      <c r="B287" s="59"/>
      <c r="C287" s="71"/>
      <c r="D287" s="64"/>
      <c r="E287" s="59"/>
      <c r="F287" s="65"/>
      <c r="G287" s="62"/>
      <c r="H287" s="145" t="s">
        <v>106</v>
      </c>
      <c r="I287" s="145"/>
      <c r="J287" s="145">
        <f>SUM(J285:J286)</f>
        <v>15526.241564950002</v>
      </c>
    </row>
    <row r="288" spans="1:12" ht="24.95" customHeight="1" x14ac:dyDescent="0.2">
      <c r="A288" s="68" t="s">
        <v>214</v>
      </c>
      <c r="B288" s="68"/>
      <c r="C288" s="68"/>
      <c r="D288" s="69" t="s">
        <v>42</v>
      </c>
      <c r="E288" s="59"/>
      <c r="F288" s="65"/>
      <c r="G288" s="62" t="s">
        <v>273</v>
      </c>
      <c r="H288" s="62"/>
      <c r="I288" s="62"/>
      <c r="J288" s="62"/>
    </row>
    <row r="289" spans="1:12" ht="25.5" x14ac:dyDescent="0.2">
      <c r="A289" s="59" t="s">
        <v>216</v>
      </c>
      <c r="B289" s="59" t="s">
        <v>183</v>
      </c>
      <c r="C289" s="71" t="s">
        <v>674</v>
      </c>
      <c r="D289" s="64" t="s">
        <v>675</v>
      </c>
      <c r="E289" s="59" t="s">
        <v>56</v>
      </c>
      <c r="F289" s="65">
        <v>495</v>
      </c>
      <c r="G289" s="62">
        <v>19.5</v>
      </c>
      <c r="H289" s="62">
        <f>G289*$J$2</f>
        <v>5.1070500000000001</v>
      </c>
      <c r="I289" s="62">
        <f>SUM(G289:H289)</f>
        <v>24.607050000000001</v>
      </c>
      <c r="J289" s="62">
        <f>I289*F289</f>
        <v>12180.489750000001</v>
      </c>
    </row>
    <row r="290" spans="1:12" ht="25.5" x14ac:dyDescent="0.2">
      <c r="A290" s="59" t="s">
        <v>420</v>
      </c>
      <c r="B290" s="59" t="s">
        <v>183</v>
      </c>
      <c r="C290" s="71" t="s">
        <v>676</v>
      </c>
      <c r="D290" s="64" t="s">
        <v>677</v>
      </c>
      <c r="E290" s="59" t="s">
        <v>56</v>
      </c>
      <c r="F290" s="65">
        <f>+F289</f>
        <v>495</v>
      </c>
      <c r="G290" s="62">
        <v>14.15</v>
      </c>
      <c r="H290" s="62">
        <f>G290*$J$2</f>
        <v>3.7058850000000003</v>
      </c>
      <c r="I290" s="62">
        <f>SUM(G290:H290)</f>
        <v>17.855885000000001</v>
      </c>
      <c r="J290" s="62">
        <f>I290*F290</f>
        <v>8838.6630750000004</v>
      </c>
    </row>
    <row r="291" spans="1:12" ht="24.95" customHeight="1" x14ac:dyDescent="0.2">
      <c r="A291" s="59"/>
      <c r="B291" s="59"/>
      <c r="C291" s="71"/>
      <c r="D291" s="64"/>
      <c r="E291" s="59"/>
      <c r="F291" s="65"/>
      <c r="G291" s="62"/>
      <c r="H291" s="145" t="s">
        <v>106</v>
      </c>
      <c r="I291" s="145"/>
      <c r="J291" s="145">
        <f>SUM(J289:J290)</f>
        <v>21019.152825000001</v>
      </c>
    </row>
    <row r="292" spans="1:12" ht="24.95" customHeight="1" x14ac:dyDescent="0.2">
      <c r="A292" s="68" t="s">
        <v>217</v>
      </c>
      <c r="B292" s="68"/>
      <c r="C292" s="68"/>
      <c r="D292" s="69" t="s">
        <v>52</v>
      </c>
      <c r="E292" s="59"/>
      <c r="F292" s="65"/>
      <c r="G292" s="62" t="s">
        <v>273</v>
      </c>
      <c r="H292" s="62"/>
      <c r="I292" s="62"/>
      <c r="J292" s="62"/>
    </row>
    <row r="293" spans="1:12" ht="38.25" x14ac:dyDescent="0.2">
      <c r="A293" s="59" t="s">
        <v>215</v>
      </c>
      <c r="B293" s="59" t="s">
        <v>183</v>
      </c>
      <c r="C293" s="70" t="s">
        <v>678</v>
      </c>
      <c r="D293" s="64" t="s">
        <v>679</v>
      </c>
      <c r="E293" s="59" t="s">
        <v>56</v>
      </c>
      <c r="F293" s="65">
        <f>(168+95)*0.5</f>
        <v>131.5</v>
      </c>
      <c r="G293" s="62">
        <v>35.299999999999997</v>
      </c>
      <c r="H293" s="62">
        <f>G293*$J$2</f>
        <v>9.2450700000000001</v>
      </c>
      <c r="I293" s="62">
        <f>SUM(G293:H293)</f>
        <v>44.545069999999996</v>
      </c>
      <c r="J293" s="62">
        <f>I293*F293</f>
        <v>5857.6767049999999</v>
      </c>
    </row>
    <row r="294" spans="1:12" ht="38.25" x14ac:dyDescent="0.2">
      <c r="A294" s="59" t="s">
        <v>218</v>
      </c>
      <c r="B294" s="59" t="s">
        <v>183</v>
      </c>
      <c r="C294" s="70" t="s">
        <v>680</v>
      </c>
      <c r="D294" s="64" t="s">
        <v>681</v>
      </c>
      <c r="E294" s="59" t="s">
        <v>56</v>
      </c>
      <c r="F294" s="65">
        <v>244.95</v>
      </c>
      <c r="G294" s="62">
        <v>16.09</v>
      </c>
      <c r="H294" s="62">
        <f>G294*$J$2</f>
        <v>4.2139709999999999</v>
      </c>
      <c r="I294" s="62">
        <f>SUM(G294:H294)</f>
        <v>20.303971000000001</v>
      </c>
      <c r="J294" s="62">
        <f>I294*F294</f>
        <v>4973.4576964500002</v>
      </c>
    </row>
    <row r="295" spans="1:12" ht="24.95" customHeight="1" x14ac:dyDescent="0.2">
      <c r="A295" s="101"/>
      <c r="B295" s="101"/>
      <c r="C295" s="101"/>
      <c r="D295" s="102"/>
      <c r="E295" s="101"/>
      <c r="F295" s="103"/>
      <c r="G295" s="143"/>
      <c r="H295" s="146" t="s">
        <v>106</v>
      </c>
      <c r="I295" s="146"/>
      <c r="J295" s="146">
        <f>SUM(J293:J294)</f>
        <v>10831.134401449999</v>
      </c>
    </row>
    <row r="296" spans="1:12" ht="24.95" customHeight="1" thickBot="1" x14ac:dyDescent="0.25">
      <c r="A296" s="129" t="s">
        <v>75</v>
      </c>
      <c r="B296" s="130"/>
      <c r="C296" s="131"/>
      <c r="D296" s="131"/>
      <c r="E296" s="131"/>
      <c r="F296" s="131"/>
      <c r="G296" s="131"/>
      <c r="H296" s="132"/>
      <c r="I296" s="132"/>
      <c r="J296" s="133">
        <f>SUM(J282:J295)/2</f>
        <v>103905.86233426</v>
      </c>
      <c r="K296" s="48">
        <f>J296/$J$338</f>
        <v>4.5876585941730406E-2</v>
      </c>
      <c r="L296" s="54"/>
    </row>
    <row r="297" spans="1:12" ht="15" customHeight="1" x14ac:dyDescent="0.2">
      <c r="A297" s="128"/>
      <c r="B297" s="128"/>
      <c r="C297" s="128"/>
      <c r="D297" s="128"/>
      <c r="E297" s="128"/>
      <c r="F297" s="128"/>
      <c r="G297" s="128"/>
      <c r="H297" s="128"/>
      <c r="I297" s="128"/>
      <c r="J297" s="134"/>
    </row>
    <row r="298" spans="1:12" ht="24.95" customHeight="1" x14ac:dyDescent="0.2">
      <c r="A298" s="75" t="s">
        <v>25</v>
      </c>
      <c r="B298" s="75"/>
      <c r="C298" s="75"/>
      <c r="D298" s="76" t="s">
        <v>405</v>
      </c>
      <c r="E298" s="77"/>
      <c r="F298" s="78"/>
      <c r="G298" s="79"/>
      <c r="H298" s="79" t="str">
        <f>IF($C298="","",VLOOKUP($C298,#REF!,10,FALSE))</f>
        <v/>
      </c>
      <c r="I298" s="79"/>
      <c r="J298" s="79"/>
    </row>
    <row r="299" spans="1:12" ht="24.95" customHeight="1" x14ac:dyDescent="0.2">
      <c r="A299" s="75" t="s">
        <v>26</v>
      </c>
      <c r="B299" s="75"/>
      <c r="C299" s="75"/>
      <c r="D299" s="76" t="s">
        <v>110</v>
      </c>
      <c r="E299" s="77"/>
      <c r="F299" s="78"/>
      <c r="G299" s="79"/>
      <c r="H299" s="79" t="str">
        <f>IF($C299="","",VLOOKUP($C299,#REF!,10,FALSE))</f>
        <v/>
      </c>
      <c r="I299" s="79"/>
      <c r="J299" s="79"/>
    </row>
    <row r="300" spans="1:12" ht="38.25" x14ac:dyDescent="0.2">
      <c r="A300" s="59" t="s">
        <v>168</v>
      </c>
      <c r="B300" s="59" t="s">
        <v>184</v>
      </c>
      <c r="C300" s="59" t="s">
        <v>682</v>
      </c>
      <c r="D300" s="67" t="s">
        <v>683</v>
      </c>
      <c r="E300" s="59" t="s">
        <v>59</v>
      </c>
      <c r="F300" s="65">
        <v>244</v>
      </c>
      <c r="G300" s="62">
        <v>134.76</v>
      </c>
      <c r="H300" s="62">
        <f>G300*$J$2</f>
        <v>35.293644</v>
      </c>
      <c r="I300" s="62">
        <f>SUM(G300:H300)</f>
        <v>170.05364399999999</v>
      </c>
      <c r="J300" s="62">
        <f>I300*F300</f>
        <v>41493.089135999995</v>
      </c>
    </row>
    <row r="301" spans="1:12" ht="38.25" x14ac:dyDescent="0.2">
      <c r="A301" s="59" t="s">
        <v>169</v>
      </c>
      <c r="B301" s="59" t="s">
        <v>184</v>
      </c>
      <c r="C301" s="59" t="s">
        <v>684</v>
      </c>
      <c r="D301" s="67" t="s">
        <v>448</v>
      </c>
      <c r="E301" s="59" t="s">
        <v>57</v>
      </c>
      <c r="F301" s="80">
        <v>0.75</v>
      </c>
      <c r="G301" s="62">
        <v>15.58</v>
      </c>
      <c r="H301" s="62">
        <f>G301*$J$2</f>
        <v>4.0804020000000003</v>
      </c>
      <c r="I301" s="62">
        <f>SUM(G301:H301)</f>
        <v>19.660402000000001</v>
      </c>
      <c r="J301" s="62">
        <f>I301*F301</f>
        <v>14.7453015</v>
      </c>
    </row>
    <row r="302" spans="1:12" ht="51" x14ac:dyDescent="0.2">
      <c r="A302" s="59" t="s">
        <v>170</v>
      </c>
      <c r="B302" s="59" t="s">
        <v>183</v>
      </c>
      <c r="C302" s="59" t="s">
        <v>431</v>
      </c>
      <c r="D302" s="67" t="s">
        <v>432</v>
      </c>
      <c r="E302" s="59" t="s">
        <v>57</v>
      </c>
      <c r="F302" s="80">
        <v>11.94</v>
      </c>
      <c r="G302" s="62">
        <v>6.02</v>
      </c>
      <c r="H302" s="62">
        <f>G302*$J$2</f>
        <v>1.576638</v>
      </c>
      <c r="I302" s="62">
        <f>SUM(G302:H302)</f>
        <v>7.5966379999999996</v>
      </c>
      <c r="J302" s="62">
        <f>I302*F302</f>
        <v>90.703857719999988</v>
      </c>
    </row>
    <row r="303" spans="1:12" ht="24.95" customHeight="1" x14ac:dyDescent="0.2">
      <c r="A303" s="77"/>
      <c r="B303" s="77"/>
      <c r="C303" s="111"/>
      <c r="D303" s="112"/>
      <c r="E303" s="111"/>
      <c r="F303" s="78"/>
      <c r="G303" s="79"/>
      <c r="H303" s="145" t="s">
        <v>106</v>
      </c>
      <c r="I303" s="145"/>
      <c r="J303" s="145">
        <f>SUM(J300:J302)</f>
        <v>41598.538295219994</v>
      </c>
    </row>
    <row r="304" spans="1:12" ht="24.95" customHeight="1" x14ac:dyDescent="0.2">
      <c r="A304" s="75" t="s">
        <v>355</v>
      </c>
      <c r="B304" s="75"/>
      <c r="C304" s="75"/>
      <c r="D304" s="76" t="s">
        <v>111</v>
      </c>
      <c r="E304" s="77"/>
      <c r="F304" s="78"/>
      <c r="G304" s="79"/>
      <c r="H304" s="79" t="str">
        <f>IF($C304="","",VLOOKUP($C304,#REF!,10,FALSE))</f>
        <v/>
      </c>
      <c r="I304" s="79"/>
      <c r="J304" s="79"/>
      <c r="L304" s="159"/>
    </row>
    <row r="305" spans="1:10" ht="38.25" x14ac:dyDescent="0.2">
      <c r="A305" s="77" t="s">
        <v>356</v>
      </c>
      <c r="B305" s="59" t="s">
        <v>437</v>
      </c>
      <c r="C305" s="59" t="s">
        <v>685</v>
      </c>
      <c r="D305" s="67" t="s">
        <v>686</v>
      </c>
      <c r="E305" s="59" t="s">
        <v>57</v>
      </c>
      <c r="F305" s="65">
        <v>122.64</v>
      </c>
      <c r="G305" s="62">
        <v>61.8</v>
      </c>
      <c r="H305" s="62">
        <f t="shared" ref="H305:H315" si="26">G305*$J$2</f>
        <v>16.185420000000001</v>
      </c>
      <c r="I305" s="62">
        <f t="shared" ref="I305:I315" si="27">SUM(G305:H305)</f>
        <v>77.985420000000005</v>
      </c>
      <c r="J305" s="62">
        <f t="shared" ref="J305:J315" si="28">I305*F305</f>
        <v>9564.1319088</v>
      </c>
    </row>
    <row r="306" spans="1:10" ht="51" x14ac:dyDescent="0.2">
      <c r="A306" s="77" t="s">
        <v>357</v>
      </c>
      <c r="B306" s="59" t="s">
        <v>437</v>
      </c>
      <c r="C306" s="59" t="s">
        <v>499</v>
      </c>
      <c r="D306" s="67" t="s">
        <v>443</v>
      </c>
      <c r="E306" s="59" t="s">
        <v>56</v>
      </c>
      <c r="F306" s="65">
        <v>103.46</v>
      </c>
      <c r="G306" s="62">
        <v>8.8699999999999992</v>
      </c>
      <c r="H306" s="62">
        <f t="shared" si="26"/>
        <v>2.3230529999999998</v>
      </c>
      <c r="I306" s="62">
        <f t="shared" si="27"/>
        <v>11.193052999999999</v>
      </c>
      <c r="J306" s="62">
        <f t="shared" si="28"/>
        <v>1158.0332633799999</v>
      </c>
    </row>
    <row r="307" spans="1:10" ht="38.25" x14ac:dyDescent="0.2">
      <c r="A307" s="77" t="s">
        <v>358</v>
      </c>
      <c r="B307" s="59" t="s">
        <v>183</v>
      </c>
      <c r="C307" s="59" t="s">
        <v>687</v>
      </c>
      <c r="D307" s="67" t="s">
        <v>688</v>
      </c>
      <c r="E307" s="59" t="s">
        <v>56</v>
      </c>
      <c r="F307" s="65">
        <v>5.17</v>
      </c>
      <c r="G307" s="62">
        <v>461.35</v>
      </c>
      <c r="H307" s="62">
        <f t="shared" si="26"/>
        <v>120.82756500000002</v>
      </c>
      <c r="I307" s="62">
        <f t="shared" si="27"/>
        <v>582.17756500000007</v>
      </c>
      <c r="J307" s="62">
        <f t="shared" si="28"/>
        <v>3009.8580110500002</v>
      </c>
    </row>
    <row r="308" spans="1:10" ht="38.25" x14ac:dyDescent="0.2">
      <c r="A308" s="77" t="s">
        <v>359</v>
      </c>
      <c r="B308" s="59" t="s">
        <v>183</v>
      </c>
      <c r="C308" s="59" t="s">
        <v>689</v>
      </c>
      <c r="D308" s="67" t="s">
        <v>445</v>
      </c>
      <c r="E308" s="59" t="s">
        <v>56</v>
      </c>
      <c r="F308" s="65">
        <v>147.94999999999999</v>
      </c>
      <c r="G308" s="62">
        <v>62.15</v>
      </c>
      <c r="H308" s="62">
        <f t="shared" si="26"/>
        <v>16.277085</v>
      </c>
      <c r="I308" s="62">
        <f t="shared" si="27"/>
        <v>78.427085000000005</v>
      </c>
      <c r="J308" s="62">
        <f t="shared" si="28"/>
        <v>11603.28722575</v>
      </c>
    </row>
    <row r="309" spans="1:10" ht="38.25" x14ac:dyDescent="0.2">
      <c r="A309" s="77" t="s">
        <v>360</v>
      </c>
      <c r="B309" s="59" t="s">
        <v>183</v>
      </c>
      <c r="C309" s="59" t="s">
        <v>690</v>
      </c>
      <c r="D309" s="67" t="s">
        <v>691</v>
      </c>
      <c r="E309" s="59" t="s">
        <v>58</v>
      </c>
      <c r="F309" s="65">
        <v>1183.57</v>
      </c>
      <c r="G309" s="62">
        <v>13.01</v>
      </c>
      <c r="H309" s="62">
        <f t="shared" si="26"/>
        <v>3.4073190000000002</v>
      </c>
      <c r="I309" s="62">
        <f t="shared" si="27"/>
        <v>16.417318999999999</v>
      </c>
      <c r="J309" s="62">
        <f t="shared" si="28"/>
        <v>19431.046248829996</v>
      </c>
    </row>
    <row r="310" spans="1:10" ht="51" x14ac:dyDescent="0.2">
      <c r="A310" s="77" t="s">
        <v>361</v>
      </c>
      <c r="B310" s="59" t="s">
        <v>183</v>
      </c>
      <c r="C310" s="59" t="s">
        <v>692</v>
      </c>
      <c r="D310" s="67" t="s">
        <v>447</v>
      </c>
      <c r="E310" s="59" t="s">
        <v>57</v>
      </c>
      <c r="F310" s="65">
        <v>14.79</v>
      </c>
      <c r="G310" s="62">
        <v>752.21</v>
      </c>
      <c r="H310" s="62">
        <f t="shared" si="26"/>
        <v>197.00379900000001</v>
      </c>
      <c r="I310" s="62">
        <f t="shared" si="27"/>
        <v>949.21379900000011</v>
      </c>
      <c r="J310" s="62">
        <f t="shared" si="28"/>
        <v>14038.87208721</v>
      </c>
    </row>
    <row r="311" spans="1:10" ht="38.25" x14ac:dyDescent="0.2">
      <c r="A311" s="77" t="s">
        <v>362</v>
      </c>
      <c r="B311" s="59" t="s">
        <v>183</v>
      </c>
      <c r="C311" s="59" t="s">
        <v>471</v>
      </c>
      <c r="D311" s="64" t="s">
        <v>473</v>
      </c>
      <c r="E311" s="59" t="s">
        <v>56</v>
      </c>
      <c r="F311" s="65">
        <v>146</v>
      </c>
      <c r="G311" s="62">
        <v>45.68</v>
      </c>
      <c r="H311" s="62">
        <f t="shared" si="26"/>
        <v>11.963592</v>
      </c>
      <c r="I311" s="62">
        <f t="shared" si="27"/>
        <v>57.643591999999998</v>
      </c>
      <c r="J311" s="62">
        <f t="shared" si="28"/>
        <v>8415.9644319999989</v>
      </c>
    </row>
    <row r="312" spans="1:10" ht="25.5" x14ac:dyDescent="0.2">
      <c r="A312" s="77" t="s">
        <v>363</v>
      </c>
      <c r="B312" s="59" t="s">
        <v>183</v>
      </c>
      <c r="C312" s="59" t="s">
        <v>472</v>
      </c>
      <c r="D312" s="64" t="s">
        <v>474</v>
      </c>
      <c r="E312" s="59" t="s">
        <v>56</v>
      </c>
      <c r="F312" s="65">
        <f>+F311</f>
        <v>146</v>
      </c>
      <c r="G312" s="62">
        <v>42.28</v>
      </c>
      <c r="H312" s="62">
        <f>G312*$J$2</f>
        <v>11.073132000000001</v>
      </c>
      <c r="I312" s="62">
        <f>SUM(G312:H312)</f>
        <v>53.353132000000002</v>
      </c>
      <c r="J312" s="62">
        <f t="shared" si="28"/>
        <v>7789.557272</v>
      </c>
    </row>
    <row r="313" spans="1:10" ht="51" x14ac:dyDescent="0.2">
      <c r="A313" s="77" t="s">
        <v>364</v>
      </c>
      <c r="B313" s="59" t="s">
        <v>183</v>
      </c>
      <c r="C313" s="63" t="s">
        <v>693</v>
      </c>
      <c r="D313" s="66" t="s">
        <v>449</v>
      </c>
      <c r="E313" s="59" t="s">
        <v>57</v>
      </c>
      <c r="F313" s="65">
        <v>10.220000000000001</v>
      </c>
      <c r="G313" s="62">
        <v>624.64</v>
      </c>
      <c r="H313" s="62">
        <f>G313*$J$2</f>
        <v>163.59321600000001</v>
      </c>
      <c r="I313" s="62">
        <f>SUM(G313:H313)</f>
        <v>788.23321599999997</v>
      </c>
      <c r="J313" s="62">
        <f t="shared" si="28"/>
        <v>8055.7434675200002</v>
      </c>
    </row>
    <row r="314" spans="1:10" ht="38.25" x14ac:dyDescent="0.2">
      <c r="A314" s="77" t="s">
        <v>365</v>
      </c>
      <c r="B314" s="59" t="s">
        <v>437</v>
      </c>
      <c r="C314" s="59" t="s">
        <v>694</v>
      </c>
      <c r="D314" s="67" t="s">
        <v>695</v>
      </c>
      <c r="E314" s="59" t="s">
        <v>57</v>
      </c>
      <c r="F314" s="65">
        <v>102.67</v>
      </c>
      <c r="G314" s="62">
        <v>40.89</v>
      </c>
      <c r="H314" s="62">
        <f>G314*$J$2</f>
        <v>10.709091000000001</v>
      </c>
      <c r="I314" s="62">
        <f>SUM(G314:H314)</f>
        <v>51.599091000000001</v>
      </c>
      <c r="J314" s="62">
        <f t="shared" si="28"/>
        <v>5297.6786729700007</v>
      </c>
    </row>
    <row r="315" spans="1:10" ht="51" x14ac:dyDescent="0.2">
      <c r="A315" s="77" t="s">
        <v>366</v>
      </c>
      <c r="B315" s="59" t="s">
        <v>437</v>
      </c>
      <c r="C315" s="59" t="s">
        <v>431</v>
      </c>
      <c r="D315" s="67" t="s">
        <v>432</v>
      </c>
      <c r="E315" s="59" t="s">
        <v>57</v>
      </c>
      <c r="F315" s="65">
        <v>19.97</v>
      </c>
      <c r="G315" s="62">
        <v>6.02</v>
      </c>
      <c r="H315" s="62">
        <f t="shared" si="26"/>
        <v>1.576638</v>
      </c>
      <c r="I315" s="62">
        <f t="shared" si="27"/>
        <v>7.5966379999999996</v>
      </c>
      <c r="J315" s="62">
        <f t="shared" si="28"/>
        <v>151.70486086</v>
      </c>
    </row>
    <row r="316" spans="1:10" ht="24.95" customHeight="1" x14ac:dyDescent="0.2">
      <c r="A316" s="77"/>
      <c r="B316" s="77"/>
      <c r="C316" s="77"/>
      <c r="D316" s="113"/>
      <c r="E316" s="77"/>
      <c r="F316" s="78"/>
      <c r="G316" s="79"/>
      <c r="H316" s="145" t="s">
        <v>106</v>
      </c>
      <c r="I316" s="145"/>
      <c r="J316" s="145">
        <f>SUM(J305:J315)</f>
        <v>88515.877450370012</v>
      </c>
    </row>
    <row r="317" spans="1:10" ht="24.95" customHeight="1" x14ac:dyDescent="0.2">
      <c r="A317" s="75" t="s">
        <v>367</v>
      </c>
      <c r="B317" s="75"/>
      <c r="C317" s="75"/>
      <c r="D317" s="76" t="s">
        <v>112</v>
      </c>
      <c r="E317" s="77"/>
      <c r="F317" s="78"/>
      <c r="G317" s="79"/>
      <c r="H317" s="79" t="str">
        <f>IF($C317="","",VLOOKUP($C317,#REF!,10,FALSE))</f>
        <v/>
      </c>
      <c r="I317" s="79"/>
      <c r="J317" s="79"/>
    </row>
    <row r="318" spans="1:10" ht="51" x14ac:dyDescent="0.2">
      <c r="A318" s="77" t="s">
        <v>368</v>
      </c>
      <c r="B318" s="77" t="s">
        <v>183</v>
      </c>
      <c r="C318" s="77" t="s">
        <v>696</v>
      </c>
      <c r="D318" s="113" t="s">
        <v>697</v>
      </c>
      <c r="E318" s="77" t="s">
        <v>56</v>
      </c>
      <c r="F318" s="78">
        <v>202</v>
      </c>
      <c r="G318" s="62">
        <v>95.99</v>
      </c>
      <c r="H318" s="62">
        <f>G318*$J$2</f>
        <v>25.139780999999999</v>
      </c>
      <c r="I318" s="62">
        <f>SUM(G318:H318)</f>
        <v>121.12978099999999</v>
      </c>
      <c r="J318" s="62">
        <f>I318*F318</f>
        <v>24468.215762</v>
      </c>
    </row>
    <row r="319" spans="1:10" ht="25.5" x14ac:dyDescent="0.2">
      <c r="A319" s="77" t="s">
        <v>369</v>
      </c>
      <c r="B319" s="59" t="s">
        <v>183</v>
      </c>
      <c r="C319" s="71" t="s">
        <v>670</v>
      </c>
      <c r="D319" s="64" t="s">
        <v>671</v>
      </c>
      <c r="E319" s="59" t="s">
        <v>56</v>
      </c>
      <c r="F319" s="65">
        <f>+F318</f>
        <v>202</v>
      </c>
      <c r="G319" s="62">
        <v>4.09</v>
      </c>
      <c r="H319" s="62">
        <f>G319*$J$2</f>
        <v>1.0711710000000001</v>
      </c>
      <c r="I319" s="62">
        <f>SUM(G319:H319)</f>
        <v>5.1611709999999995</v>
      </c>
      <c r="J319" s="62">
        <f>I319*F319</f>
        <v>1042.5565419999998</v>
      </c>
    </row>
    <row r="320" spans="1:10" ht="38.25" x14ac:dyDescent="0.2">
      <c r="A320" s="77" t="s">
        <v>370</v>
      </c>
      <c r="B320" s="59" t="s">
        <v>183</v>
      </c>
      <c r="C320" s="71" t="s">
        <v>672</v>
      </c>
      <c r="D320" s="64" t="s">
        <v>673</v>
      </c>
      <c r="E320" s="59" t="s">
        <v>56</v>
      </c>
      <c r="F320" s="65">
        <f>+F319</f>
        <v>202</v>
      </c>
      <c r="G320" s="62">
        <v>20.32</v>
      </c>
      <c r="H320" s="62">
        <f>G320*$J$2</f>
        <v>5.3218080000000008</v>
      </c>
      <c r="I320" s="62">
        <f>SUM(G320:H320)</f>
        <v>25.641808000000001</v>
      </c>
      <c r="J320" s="62">
        <f>I320*F320</f>
        <v>5179.6452159999999</v>
      </c>
    </row>
    <row r="321" spans="1:12" ht="38.25" x14ac:dyDescent="0.2">
      <c r="A321" s="77" t="s">
        <v>371</v>
      </c>
      <c r="B321" s="59" t="s">
        <v>183</v>
      </c>
      <c r="C321" s="63" t="s">
        <v>698</v>
      </c>
      <c r="D321" s="66" t="s">
        <v>699</v>
      </c>
      <c r="E321" s="59" t="s">
        <v>108</v>
      </c>
      <c r="F321" s="65">
        <v>101</v>
      </c>
      <c r="G321" s="62">
        <v>110.12</v>
      </c>
      <c r="H321" s="62">
        <f>G321*$J$2</f>
        <v>28.840428000000003</v>
      </c>
      <c r="I321" s="62">
        <f>SUM(G321:H321)</f>
        <v>138.96042800000001</v>
      </c>
      <c r="J321" s="62">
        <f>I321*F321</f>
        <v>14035.003228000001</v>
      </c>
    </row>
    <row r="322" spans="1:12" ht="24.95" customHeight="1" x14ac:dyDescent="0.2">
      <c r="A322" s="101"/>
      <c r="B322" s="101"/>
      <c r="C322" s="101"/>
      <c r="D322" s="102"/>
      <c r="E322" s="101"/>
      <c r="F322" s="103"/>
      <c r="G322" s="143"/>
      <c r="H322" s="146" t="s">
        <v>106</v>
      </c>
      <c r="I322" s="146"/>
      <c r="J322" s="146">
        <f>SUM(J318:J321)</f>
        <v>44725.420748000004</v>
      </c>
    </row>
    <row r="323" spans="1:12" ht="24.95" customHeight="1" thickBot="1" x14ac:dyDescent="0.25">
      <c r="A323" s="129" t="s">
        <v>76</v>
      </c>
      <c r="B323" s="130"/>
      <c r="C323" s="131"/>
      <c r="D323" s="131"/>
      <c r="E323" s="131"/>
      <c r="F323" s="131"/>
      <c r="G323" s="131"/>
      <c r="H323" s="132"/>
      <c r="I323" s="132"/>
      <c r="J323" s="133">
        <f>SUM(J300:J322)/2</f>
        <v>174839.83649358997</v>
      </c>
      <c r="K323" s="48">
        <f>J323/$J$338</f>
        <v>7.719540172943215E-2</v>
      </c>
      <c r="L323" s="54"/>
    </row>
    <row r="324" spans="1:12" ht="15" customHeight="1" x14ac:dyDescent="0.2">
      <c r="A324" s="128"/>
      <c r="B324" s="128"/>
      <c r="C324" s="128"/>
      <c r="D324" s="128"/>
      <c r="E324" s="128"/>
      <c r="F324" s="128"/>
      <c r="G324" s="128"/>
      <c r="H324" s="128"/>
      <c r="I324" s="128"/>
      <c r="J324" s="134"/>
    </row>
    <row r="325" spans="1:12" ht="24.95" customHeight="1" x14ac:dyDescent="0.2">
      <c r="A325" s="68" t="s">
        <v>27</v>
      </c>
      <c r="B325" s="68"/>
      <c r="C325" s="68"/>
      <c r="D325" s="69" t="s">
        <v>54</v>
      </c>
      <c r="E325" s="59"/>
      <c r="F325" s="65"/>
      <c r="G325" s="62"/>
      <c r="H325" s="62" t="str">
        <f>IF($C325="","",VLOOKUP($C325,#REF!,10,FALSE))</f>
        <v/>
      </c>
      <c r="I325" s="62"/>
      <c r="J325" s="62"/>
    </row>
    <row r="326" spans="1:12" ht="24.95" customHeight="1" x14ac:dyDescent="0.2">
      <c r="A326" s="74" t="s">
        <v>171</v>
      </c>
      <c r="B326" s="74"/>
      <c r="C326" s="74"/>
      <c r="D326" s="114" t="s">
        <v>82</v>
      </c>
      <c r="E326" s="115"/>
      <c r="F326" s="80"/>
      <c r="G326" s="62"/>
      <c r="H326" s="62" t="str">
        <f>IF($C326="","",VLOOKUP($C326,#REF!,10,FALSE))</f>
        <v/>
      </c>
      <c r="I326" s="62"/>
      <c r="J326" s="62"/>
    </row>
    <row r="327" spans="1:12" ht="25.5" x14ac:dyDescent="0.2">
      <c r="A327" s="115" t="s">
        <v>372</v>
      </c>
      <c r="B327" s="115" t="s">
        <v>183</v>
      </c>
      <c r="C327" s="115" t="s">
        <v>700</v>
      </c>
      <c r="D327" s="66" t="s">
        <v>701</v>
      </c>
      <c r="E327" s="115" t="s">
        <v>56</v>
      </c>
      <c r="F327" s="80">
        <v>290</v>
      </c>
      <c r="G327" s="62">
        <v>14.44</v>
      </c>
      <c r="H327" s="62">
        <f>G327*$J$2</f>
        <v>3.7818360000000002</v>
      </c>
      <c r="I327" s="62">
        <f>SUM(G327:H327)</f>
        <v>18.221836</v>
      </c>
      <c r="J327" s="62">
        <f>I327*F327</f>
        <v>5284.3324400000001</v>
      </c>
    </row>
    <row r="328" spans="1:12" ht="25.5" x14ac:dyDescent="0.2">
      <c r="A328" s="115" t="s">
        <v>373</v>
      </c>
      <c r="B328" s="115" t="s">
        <v>183</v>
      </c>
      <c r="C328" s="115" t="s">
        <v>702</v>
      </c>
      <c r="D328" s="66" t="s">
        <v>703</v>
      </c>
      <c r="E328" s="115" t="s">
        <v>55</v>
      </c>
      <c r="F328" s="80">
        <v>36</v>
      </c>
      <c r="G328" s="62">
        <v>91.8</v>
      </c>
      <c r="H328" s="62">
        <f>G328*$J$2</f>
        <v>24.04242</v>
      </c>
      <c r="I328" s="62">
        <f>SUM(G328:H328)</f>
        <v>115.84242</v>
      </c>
      <c r="J328" s="62">
        <f>I328*F328</f>
        <v>4170.3271199999999</v>
      </c>
    </row>
    <row r="329" spans="1:12" ht="24.95" customHeight="1" x14ac:dyDescent="0.2">
      <c r="A329" s="59"/>
      <c r="B329" s="59"/>
      <c r="C329" s="59"/>
      <c r="D329" s="67"/>
      <c r="E329" s="59"/>
      <c r="F329" s="65"/>
      <c r="G329" s="62"/>
      <c r="H329" s="145" t="s">
        <v>106</v>
      </c>
      <c r="I329" s="145"/>
      <c r="J329" s="145">
        <f>SUM(J327:J328)</f>
        <v>9454.6595600000001</v>
      </c>
      <c r="L329" s="159"/>
    </row>
    <row r="330" spans="1:12" ht="24.95" customHeight="1" x14ac:dyDescent="0.2">
      <c r="A330" s="74" t="s">
        <v>172</v>
      </c>
      <c r="B330" s="74"/>
      <c r="C330" s="74"/>
      <c r="D330" s="114" t="s">
        <v>117</v>
      </c>
      <c r="E330" s="115"/>
      <c r="F330" s="80"/>
      <c r="G330" s="62"/>
      <c r="H330" s="62" t="str">
        <f>IF($C330="","",VLOOKUP($C330,#REF!,10,FALSE))</f>
        <v/>
      </c>
      <c r="I330" s="62"/>
      <c r="J330" s="62"/>
    </row>
    <row r="331" spans="1:12" ht="35.1" customHeight="1" x14ac:dyDescent="0.2">
      <c r="A331" s="115" t="s">
        <v>374</v>
      </c>
      <c r="B331" s="115" t="s">
        <v>233</v>
      </c>
      <c r="C331" s="115"/>
      <c r="D331" s="66" t="s">
        <v>403</v>
      </c>
      <c r="E331" s="115" t="s">
        <v>85</v>
      </c>
      <c r="F331" s="80">
        <v>1</v>
      </c>
      <c r="G331" s="62"/>
      <c r="H331" s="62">
        <f>G331*$J$2</f>
        <v>0</v>
      </c>
      <c r="I331" s="62">
        <f>SUM(G331:H331)</f>
        <v>0</v>
      </c>
      <c r="J331" s="62">
        <f>I331*F331</f>
        <v>0</v>
      </c>
    </row>
    <row r="332" spans="1:12" ht="24.95" customHeight="1" x14ac:dyDescent="0.2">
      <c r="A332" s="59"/>
      <c r="B332" s="59"/>
      <c r="C332" s="59"/>
      <c r="D332" s="67"/>
      <c r="E332" s="59"/>
      <c r="F332" s="65"/>
      <c r="G332" s="62"/>
      <c r="H332" s="145" t="s">
        <v>106</v>
      </c>
      <c r="I332" s="145"/>
      <c r="J332" s="145">
        <f>SUM(J331)</f>
        <v>0</v>
      </c>
    </row>
    <row r="333" spans="1:12" ht="24.95" customHeight="1" x14ac:dyDescent="0.2">
      <c r="A333" s="74" t="s">
        <v>173</v>
      </c>
      <c r="B333" s="74"/>
      <c r="C333" s="74"/>
      <c r="D333" s="114" t="s">
        <v>83</v>
      </c>
      <c r="E333" s="115"/>
      <c r="F333" s="80"/>
      <c r="G333" s="62"/>
      <c r="H333" s="62" t="str">
        <f>IF($C333="","",VLOOKUP($C333,#REF!,10,FALSE))</f>
        <v/>
      </c>
      <c r="I333" s="62"/>
      <c r="J333" s="62"/>
    </row>
    <row r="334" spans="1:12" x14ac:dyDescent="0.2">
      <c r="A334" s="115" t="s">
        <v>375</v>
      </c>
      <c r="B334" s="115" t="s">
        <v>183</v>
      </c>
      <c r="C334" s="115" t="s">
        <v>704</v>
      </c>
      <c r="D334" s="66" t="s">
        <v>705</v>
      </c>
      <c r="E334" s="115" t="s">
        <v>56</v>
      </c>
      <c r="F334" s="80">
        <f>F18</f>
        <v>608.16</v>
      </c>
      <c r="G334" s="62">
        <v>6.78</v>
      </c>
      <c r="H334" s="62">
        <f>G334*$J$2</f>
        <v>1.7756820000000002</v>
      </c>
      <c r="I334" s="62">
        <f>SUM(G334:H334)</f>
        <v>8.5556820000000009</v>
      </c>
      <c r="J334" s="62">
        <f>I334*F334</f>
        <v>5203.2235651199999</v>
      </c>
    </row>
    <row r="335" spans="1:12" ht="24.95" customHeight="1" x14ac:dyDescent="0.2">
      <c r="A335" s="101"/>
      <c r="B335" s="101"/>
      <c r="C335" s="101"/>
      <c r="D335" s="102"/>
      <c r="E335" s="101"/>
      <c r="F335" s="103"/>
      <c r="G335" s="143"/>
      <c r="H335" s="146" t="s">
        <v>106</v>
      </c>
      <c r="I335" s="146"/>
      <c r="J335" s="146">
        <f>SUM(J334)</f>
        <v>5203.2235651199999</v>
      </c>
    </row>
    <row r="336" spans="1:12" ht="24.95" customHeight="1" x14ac:dyDescent="0.2">
      <c r="A336" s="179" t="s">
        <v>77</v>
      </c>
      <c r="B336" s="180"/>
      <c r="C336" s="180"/>
      <c r="D336" s="180"/>
      <c r="E336" s="180"/>
      <c r="F336" s="180"/>
      <c r="G336" s="180"/>
      <c r="H336" s="180"/>
      <c r="I336" s="181"/>
      <c r="J336" s="104">
        <f>SUM(J327:J335)/2</f>
        <v>14657.883125119999</v>
      </c>
      <c r="K336" s="48">
        <f>J336/$J$338</f>
        <v>6.4717583763479825E-3</v>
      </c>
      <c r="L336" s="54"/>
    </row>
    <row r="337" spans="1:12" ht="15" customHeight="1" x14ac:dyDescent="0.2">
      <c r="A337" s="117"/>
      <c r="B337" s="117"/>
      <c r="C337" s="117"/>
      <c r="D337" s="118"/>
      <c r="E337" s="117"/>
      <c r="F337" s="119"/>
      <c r="G337" s="120"/>
      <c r="H337" s="120"/>
      <c r="I337" s="120"/>
      <c r="J337" s="120"/>
    </row>
    <row r="338" spans="1:12" ht="24.95" customHeight="1" x14ac:dyDescent="0.2">
      <c r="A338" s="165" t="s">
        <v>78</v>
      </c>
      <c r="B338" s="166"/>
      <c r="C338" s="166"/>
      <c r="D338" s="166"/>
      <c r="E338" s="166"/>
      <c r="F338" s="166"/>
      <c r="G338" s="166"/>
      <c r="H338" s="166"/>
      <c r="I338" s="167"/>
      <c r="J338" s="116">
        <f>J336+J323+J278+J296+J254+J220+J176+J146+J119+J98+J79+J72+J60+J46+J26</f>
        <v>2264899.6258403966</v>
      </c>
      <c r="K338" s="48">
        <f>J338/$J$338</f>
        <v>1</v>
      </c>
      <c r="L338" s="54"/>
    </row>
    <row r="339" spans="1:12" ht="15" customHeight="1" x14ac:dyDescent="0.2">
      <c r="A339" s="117"/>
      <c r="B339" s="117"/>
      <c r="C339" s="117"/>
      <c r="D339" s="118"/>
      <c r="E339" s="117"/>
      <c r="F339" s="119"/>
      <c r="G339" s="120"/>
      <c r="H339" s="120"/>
      <c r="I339" s="120"/>
      <c r="J339" s="120"/>
    </row>
    <row r="340" spans="1:12" ht="24.95" customHeight="1" x14ac:dyDescent="0.2">
      <c r="A340" s="165" t="s">
        <v>99</v>
      </c>
      <c r="B340" s="166"/>
      <c r="C340" s="166"/>
      <c r="D340" s="166"/>
      <c r="E340" s="166"/>
      <c r="F340" s="166"/>
      <c r="G340" s="166"/>
      <c r="H340" s="166"/>
      <c r="I340" s="167"/>
      <c r="J340" s="121">
        <f>J338/F334</f>
        <v>3724.183809919095</v>
      </c>
      <c r="K340" s="22"/>
      <c r="L340" s="55">
        <f>J338/628.93</f>
        <v>3601.1950866398433</v>
      </c>
    </row>
    <row r="341" spans="1:12" ht="15" customHeight="1" x14ac:dyDescent="0.2">
      <c r="A341" s="117"/>
      <c r="B341" s="117"/>
      <c r="C341" s="117"/>
      <c r="D341" s="118"/>
      <c r="E341" s="117"/>
      <c r="F341" s="119"/>
      <c r="G341" s="120"/>
      <c r="H341" s="120"/>
      <c r="I341" s="120"/>
      <c r="J341" s="120"/>
      <c r="K341" s="22"/>
    </row>
    <row r="342" spans="1:12" ht="24.95" customHeight="1" x14ac:dyDescent="0.2">
      <c r="A342" s="122"/>
      <c r="B342" s="122"/>
      <c r="C342" s="123" t="s">
        <v>122</v>
      </c>
      <c r="D342" s="124"/>
      <c r="E342" s="125"/>
      <c r="F342" s="126"/>
      <c r="G342" s="110"/>
      <c r="H342" s="110"/>
      <c r="I342" s="110"/>
      <c r="J342" s="110"/>
    </row>
    <row r="343" spans="1:12" s="47" customFormat="1" ht="35.1" customHeight="1" x14ac:dyDescent="0.2">
      <c r="A343" s="127">
        <v>1</v>
      </c>
      <c r="B343" s="161" t="s">
        <v>225</v>
      </c>
      <c r="C343" s="161"/>
      <c r="D343" s="161"/>
      <c r="E343" s="161"/>
      <c r="F343" s="161"/>
      <c r="G343" s="161"/>
      <c r="H343" s="161"/>
      <c r="I343" s="161"/>
      <c r="J343" s="161"/>
    </row>
    <row r="344" spans="1:12" s="47" customFormat="1" ht="35.1" customHeight="1" x14ac:dyDescent="0.2">
      <c r="A344" s="127">
        <v>2</v>
      </c>
      <c r="B344" s="161" t="s">
        <v>224</v>
      </c>
      <c r="C344" s="161"/>
      <c r="D344" s="161"/>
      <c r="E344" s="161"/>
      <c r="F344" s="161"/>
      <c r="G344" s="161"/>
      <c r="H344" s="161"/>
      <c r="I344" s="161"/>
      <c r="J344" s="161"/>
    </row>
    <row r="345" spans="1:12" s="47" customFormat="1" ht="35.1" customHeight="1" x14ac:dyDescent="0.2">
      <c r="A345" s="127">
        <v>3</v>
      </c>
      <c r="B345" s="161" t="s">
        <v>424</v>
      </c>
      <c r="C345" s="161"/>
      <c r="D345" s="161"/>
      <c r="E345" s="161"/>
      <c r="F345" s="161"/>
      <c r="G345" s="161"/>
      <c r="H345" s="161"/>
      <c r="I345" s="161"/>
      <c r="J345" s="161"/>
    </row>
    <row r="346" spans="1:12" ht="24.95" customHeight="1" x14ac:dyDescent="0.2">
      <c r="A346" s="127">
        <v>4</v>
      </c>
      <c r="B346" s="161" t="s">
        <v>423</v>
      </c>
      <c r="C346" s="161"/>
      <c r="D346" s="161"/>
      <c r="E346" s="161"/>
      <c r="F346" s="161"/>
      <c r="G346" s="161"/>
      <c r="H346" s="161"/>
      <c r="I346" s="161"/>
      <c r="J346" s="161"/>
    </row>
    <row r="347" spans="1:12" ht="24.95" customHeight="1" x14ac:dyDescent="0.2">
      <c r="A347" s="127">
        <v>5</v>
      </c>
      <c r="B347" s="161" t="s">
        <v>425</v>
      </c>
      <c r="C347" s="161"/>
      <c r="D347" s="161"/>
      <c r="E347" s="161"/>
      <c r="F347" s="161"/>
      <c r="G347" s="161"/>
      <c r="H347" s="161"/>
      <c r="I347" s="161"/>
      <c r="J347" s="161"/>
    </row>
  </sheetData>
  <mergeCells count="21">
    <mergeCell ref="B347:J347"/>
    <mergeCell ref="B343:J343"/>
    <mergeCell ref="C2:H2"/>
    <mergeCell ref="C3:H3"/>
    <mergeCell ref="C4:H4"/>
    <mergeCell ref="C5:H5"/>
    <mergeCell ref="A336:I336"/>
    <mergeCell ref="A338:I338"/>
    <mergeCell ref="B346:J346"/>
    <mergeCell ref="B344:J344"/>
    <mergeCell ref="I1:J1"/>
    <mergeCell ref="C1:H1"/>
    <mergeCell ref="A6:A7"/>
    <mergeCell ref="D6:D7"/>
    <mergeCell ref="E6:E7"/>
    <mergeCell ref="F6:F7"/>
    <mergeCell ref="B345:J345"/>
    <mergeCell ref="B6:C6"/>
    <mergeCell ref="I6:J6"/>
    <mergeCell ref="G6:H6"/>
    <mergeCell ref="A340:I340"/>
  </mergeCells>
  <phoneticPr fontId="0" type="noConversion"/>
  <printOptions horizontalCentered="1" gridLines="1"/>
  <pageMargins left="0.59055118110236227" right="0.59055118110236227" top="0.59055118110236227" bottom="0.59055118110236227" header="0.51181102362204722" footer="0.51181102362204722"/>
  <pageSetup paperSize="9" scale="59" fitToHeight="33" orientation="portrait" r:id="rId1"/>
  <headerFooter alignWithMargins="0">
    <oddFooter>&amp;LPlanilha de Orçamento Sintético&amp;C&amp;D&amp;T&amp;R&amp;P/&amp;N</oddFooter>
  </headerFooter>
  <rowBreaks count="6" manualBreakCount="6">
    <brk id="46" max="9" man="1"/>
    <brk id="92" max="9" man="1"/>
    <brk id="177" max="9" man="1"/>
    <brk id="248" max="9" man="1"/>
    <brk id="291" max="9" man="1"/>
    <brk id="336" max="9" man="1"/>
  </rowBreaks>
  <ignoredErrors>
    <ignoredError sqref="C21:C24 C70" numberStoredAsText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K58"/>
  <sheetViews>
    <sheetView view="pageBreakPreview" zoomScaleNormal="100" zoomScaleSheetLayoutView="100" workbookViewId="0">
      <selection activeCell="C20" sqref="C20"/>
    </sheetView>
  </sheetViews>
  <sheetFormatPr defaultColWidth="10.28515625" defaultRowHeight="12.75" x14ac:dyDescent="0.2"/>
  <cols>
    <col min="1" max="1" width="17.42578125" style="18" customWidth="1"/>
    <col min="2" max="2" width="23.7109375" style="18" customWidth="1"/>
    <col min="3" max="3" width="15" style="18" bestFit="1" customWidth="1"/>
    <col min="4" max="4" width="10" style="18" customWidth="1"/>
    <col min="5" max="5" width="12" style="18" customWidth="1"/>
    <col min="6" max="6" width="7.5703125" style="18" customWidth="1"/>
    <col min="7" max="7" width="12.28515625" style="18" customWidth="1"/>
    <col min="8" max="8" width="7.42578125" style="18" customWidth="1"/>
    <col min="9" max="9" width="12.28515625" style="18" customWidth="1"/>
    <col min="10" max="10" width="7.42578125" style="18" customWidth="1"/>
    <col min="11" max="11" width="12.28515625" style="18" customWidth="1"/>
    <col min="12" max="12" width="7.42578125" style="18" customWidth="1"/>
    <col min="13" max="13" width="12.28515625" style="18" customWidth="1"/>
    <col min="14" max="14" width="7.42578125" style="18" customWidth="1"/>
    <col min="15" max="15" width="12.28515625" style="18" customWidth="1"/>
    <col min="16" max="16" width="7.42578125" style="18" customWidth="1"/>
    <col min="17" max="17" width="12.28515625" style="18" customWidth="1"/>
    <col min="18" max="18" width="7.42578125" style="18" customWidth="1"/>
    <col min="19" max="19" width="12.28515625" style="18" customWidth="1"/>
    <col min="20" max="20" width="7.42578125" style="18" customWidth="1"/>
    <col min="21" max="21" width="13.5703125" style="18" customWidth="1"/>
    <col min="22" max="22" width="7.140625" style="18" customWidth="1"/>
    <col min="23" max="23" width="13.7109375" style="18" customWidth="1"/>
    <col min="24" max="24" width="7.140625" style="18" customWidth="1"/>
    <col min="25" max="27" width="10.28515625" style="8" customWidth="1"/>
    <col min="28" max="16384" width="10.28515625" style="19"/>
  </cols>
  <sheetData>
    <row r="1" spans="1:37" s="8" customFormat="1" ht="69.95" customHeight="1" thickBot="1" x14ac:dyDescent="0.25">
      <c r="A1" s="50"/>
      <c r="B1" s="184" t="s">
        <v>187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205"/>
      <c r="V1" s="205"/>
      <c r="W1" s="205"/>
      <c r="X1" s="205"/>
      <c r="AB1" s="19"/>
      <c r="AC1" s="19"/>
      <c r="AD1" s="19"/>
      <c r="AE1" s="19"/>
      <c r="AF1" s="19"/>
      <c r="AG1" s="19"/>
      <c r="AH1" s="19"/>
      <c r="AI1" s="19"/>
      <c r="AJ1" s="19"/>
      <c r="AK1" s="19"/>
    </row>
    <row r="2" spans="1:37" s="8" customFormat="1" ht="24.95" customHeight="1" thickBot="1" x14ac:dyDescent="0.25">
      <c r="A2" s="51" t="str">
        <f>Sintético!A2</f>
        <v>Cliente</v>
      </c>
      <c r="B2" s="182" t="str">
        <f>Sintético!C2</f>
        <v>: MINISTÉRIO DA SAÚDE.</v>
      </c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3"/>
      <c r="U2" s="185" t="s">
        <v>61</v>
      </c>
      <c r="V2" s="186"/>
      <c r="W2" s="195">
        <f>Sintético!J2</f>
        <v>0.26190000000000002</v>
      </c>
      <c r="X2" s="196"/>
      <c r="AB2" s="19"/>
      <c r="AC2" s="19"/>
      <c r="AD2" s="19"/>
      <c r="AE2" s="19"/>
      <c r="AF2" s="19"/>
      <c r="AG2" s="19"/>
      <c r="AH2" s="19"/>
      <c r="AI2" s="19"/>
      <c r="AJ2" s="19"/>
      <c r="AK2" s="19"/>
    </row>
    <row r="3" spans="1:37" s="8" customFormat="1" ht="24.95" customHeight="1" x14ac:dyDescent="0.2">
      <c r="A3" s="52" t="str">
        <f>Sintético!A3</f>
        <v>Título</v>
      </c>
      <c r="B3" s="212" t="str">
        <f>Sintético!C3</f>
        <v>: CENTRO DE ATENÇÃO PSICOSSOCIAL.</v>
      </c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3"/>
      <c r="U3" s="187" t="s">
        <v>186</v>
      </c>
      <c r="V3" s="188"/>
      <c r="W3" s="197">
        <f>Sintético!J3</f>
        <v>0</v>
      </c>
      <c r="X3" s="198"/>
      <c r="AB3" s="19"/>
      <c r="AC3" s="19"/>
      <c r="AD3" s="19"/>
      <c r="AE3" s="19"/>
      <c r="AF3" s="19"/>
      <c r="AG3" s="19"/>
      <c r="AH3" s="19"/>
      <c r="AI3" s="19"/>
      <c r="AJ3" s="19"/>
      <c r="AK3" s="19"/>
    </row>
    <row r="4" spans="1:37" s="8" customFormat="1" ht="24.95" customHeight="1" x14ac:dyDescent="0.2">
      <c r="A4" s="52" t="str">
        <f>Sintético!A4</f>
        <v>Tipo</v>
      </c>
      <c r="B4" s="175" t="str">
        <f>Sintético!C4</f>
        <v>: I, II, AD, i</v>
      </c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6"/>
      <c r="U4" s="189" t="s">
        <v>178</v>
      </c>
      <c r="V4" s="190"/>
      <c r="W4" s="199" t="str">
        <f>Sintético!J4</f>
        <v>Rev.0 - 10/09/2014</v>
      </c>
      <c r="X4" s="200"/>
      <c r="AB4" s="19"/>
      <c r="AC4" s="19"/>
      <c r="AD4" s="19"/>
      <c r="AE4" s="19"/>
      <c r="AF4" s="19"/>
      <c r="AG4" s="19"/>
      <c r="AH4" s="19"/>
      <c r="AI4" s="19"/>
      <c r="AJ4" s="19"/>
      <c r="AK4" s="19"/>
    </row>
    <row r="5" spans="1:37" s="8" customFormat="1" ht="24.95" customHeight="1" thickBot="1" x14ac:dyDescent="0.25">
      <c r="A5" s="53" t="str">
        <f>Sintético!A5</f>
        <v>Base do Orçamento</v>
      </c>
      <c r="B5" s="203" t="str">
        <f>Sintético!C5</f>
        <v>: SINAPI-DF (Julho 2014), FDE (Julho 2024), CPOS (Setembro), Composições e Cotações (DESONERADO)</v>
      </c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3"/>
      <c r="T5" s="204"/>
      <c r="U5" s="210" t="s">
        <v>181</v>
      </c>
      <c r="V5" s="211"/>
      <c r="W5" s="201" t="str">
        <f>Sintético!J5</f>
        <v>608,16 m2</v>
      </c>
      <c r="X5" s="202"/>
      <c r="AB5" s="19"/>
      <c r="AC5" s="19"/>
      <c r="AD5" s="19"/>
      <c r="AE5" s="19"/>
      <c r="AF5" s="19"/>
      <c r="AG5" s="19"/>
      <c r="AH5" s="19"/>
      <c r="AI5" s="19"/>
      <c r="AJ5" s="19"/>
      <c r="AK5" s="19"/>
    </row>
    <row r="6" spans="1:37" s="8" customFormat="1" ht="13.5" customHeight="1" x14ac:dyDescent="0.2">
      <c r="A6" s="206"/>
      <c r="B6" s="207"/>
      <c r="C6" s="207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7"/>
      <c r="T6" s="207"/>
      <c r="U6" s="207"/>
      <c r="V6" s="207"/>
      <c r="W6" s="207"/>
      <c r="X6" s="208"/>
      <c r="AB6" s="19"/>
      <c r="AC6" s="19"/>
      <c r="AD6" s="19"/>
      <c r="AE6" s="19"/>
      <c r="AF6" s="19"/>
      <c r="AG6" s="19"/>
      <c r="AH6" s="19"/>
      <c r="AI6" s="19"/>
      <c r="AJ6" s="19"/>
      <c r="AK6" s="19"/>
    </row>
    <row r="7" spans="1:37" s="25" customFormat="1" ht="24.95" customHeight="1" x14ac:dyDescent="0.2">
      <c r="A7" s="194" t="s">
        <v>79</v>
      </c>
      <c r="B7" s="209" t="s">
        <v>63</v>
      </c>
      <c r="C7" s="194" t="s">
        <v>86</v>
      </c>
      <c r="D7" s="194"/>
      <c r="E7" s="194" t="s">
        <v>87</v>
      </c>
      <c r="F7" s="194"/>
      <c r="G7" s="194" t="s">
        <v>88</v>
      </c>
      <c r="H7" s="194"/>
      <c r="I7" s="194" t="s">
        <v>89</v>
      </c>
      <c r="J7" s="194"/>
      <c r="K7" s="194" t="s">
        <v>90</v>
      </c>
      <c r="L7" s="194"/>
      <c r="M7" s="194" t="s">
        <v>91</v>
      </c>
      <c r="N7" s="194"/>
      <c r="O7" s="194" t="s">
        <v>92</v>
      </c>
      <c r="P7" s="194"/>
      <c r="Q7" s="194" t="s">
        <v>118</v>
      </c>
      <c r="R7" s="194"/>
      <c r="S7" s="194" t="s">
        <v>119</v>
      </c>
      <c r="T7" s="194"/>
      <c r="U7" s="194" t="s">
        <v>120</v>
      </c>
      <c r="V7" s="194"/>
      <c r="W7" s="194" t="s">
        <v>121</v>
      </c>
      <c r="X7" s="194"/>
      <c r="AB7" s="26"/>
      <c r="AC7" s="26"/>
      <c r="AD7" s="26"/>
      <c r="AE7" s="26"/>
      <c r="AF7" s="26"/>
      <c r="AG7" s="26"/>
      <c r="AH7" s="26"/>
      <c r="AI7" s="26"/>
      <c r="AJ7" s="26"/>
      <c r="AK7" s="26"/>
    </row>
    <row r="8" spans="1:37" s="25" customFormat="1" ht="24.95" customHeight="1" x14ac:dyDescent="0.2">
      <c r="A8" s="194"/>
      <c r="B8" s="209"/>
      <c r="C8" s="27" t="s">
        <v>93</v>
      </c>
      <c r="D8" s="27" t="s">
        <v>94</v>
      </c>
      <c r="E8" s="27" t="s">
        <v>93</v>
      </c>
      <c r="F8" s="27" t="s">
        <v>94</v>
      </c>
      <c r="G8" s="27" t="s">
        <v>93</v>
      </c>
      <c r="H8" s="27" t="s">
        <v>94</v>
      </c>
      <c r="I8" s="27" t="s">
        <v>93</v>
      </c>
      <c r="J8" s="27" t="s">
        <v>94</v>
      </c>
      <c r="K8" s="27" t="s">
        <v>93</v>
      </c>
      <c r="L8" s="27" t="s">
        <v>94</v>
      </c>
      <c r="M8" s="27" t="s">
        <v>93</v>
      </c>
      <c r="N8" s="27" t="s">
        <v>94</v>
      </c>
      <c r="O8" s="27" t="s">
        <v>93</v>
      </c>
      <c r="P8" s="27" t="s">
        <v>94</v>
      </c>
      <c r="Q8" s="27" t="s">
        <v>93</v>
      </c>
      <c r="R8" s="27" t="s">
        <v>94</v>
      </c>
      <c r="S8" s="27" t="s">
        <v>93</v>
      </c>
      <c r="T8" s="27" t="s">
        <v>94</v>
      </c>
      <c r="U8" s="27" t="s">
        <v>93</v>
      </c>
      <c r="V8" s="27" t="s">
        <v>94</v>
      </c>
      <c r="W8" s="27" t="s">
        <v>93</v>
      </c>
      <c r="X8" s="27" t="s">
        <v>94</v>
      </c>
      <c r="AB8" s="26"/>
      <c r="AC8" s="26"/>
      <c r="AD8" s="26"/>
      <c r="AE8" s="26"/>
      <c r="AF8" s="26"/>
      <c r="AG8" s="26"/>
      <c r="AH8" s="26"/>
      <c r="AI8" s="26"/>
      <c r="AJ8" s="26"/>
      <c r="AK8" s="26"/>
    </row>
    <row r="9" spans="1:37" s="8" customFormat="1" ht="39.950000000000003" customHeight="1" x14ac:dyDescent="0.2">
      <c r="A9" s="32" t="s">
        <v>0</v>
      </c>
      <c r="B9" s="33" t="str">
        <f>Sintético!D9</f>
        <v>Serviços Preliminares</v>
      </c>
      <c r="C9" s="34">
        <f>Sintético!J26</f>
        <v>138106.57396496</v>
      </c>
      <c r="D9" s="35">
        <f t="shared" ref="D9:D23" si="0">C9/$C$25</f>
        <v>6.0976907051108371E-2</v>
      </c>
      <c r="E9" s="38">
        <f>F9*$C$9</f>
        <v>138106.57396496</v>
      </c>
      <c r="F9" s="20">
        <v>1</v>
      </c>
      <c r="G9" s="38">
        <f>H9*$C$9</f>
        <v>0</v>
      </c>
      <c r="H9" s="20"/>
      <c r="I9" s="38">
        <f>J9*$C$9</f>
        <v>0</v>
      </c>
      <c r="J9" s="20"/>
      <c r="K9" s="38">
        <f>L9*$C$9</f>
        <v>0</v>
      </c>
      <c r="L9" s="20"/>
      <c r="M9" s="38">
        <f>N9*$C$9</f>
        <v>0</v>
      </c>
      <c r="N9" s="20"/>
      <c r="O9" s="38">
        <f>P9*$C$9</f>
        <v>0</v>
      </c>
      <c r="P9" s="20"/>
      <c r="Q9" s="38">
        <f>R9*$C$9</f>
        <v>0</v>
      </c>
      <c r="R9" s="20"/>
      <c r="S9" s="38">
        <f>T9*$C$9</f>
        <v>0</v>
      </c>
      <c r="T9" s="20"/>
      <c r="U9" s="38">
        <f>V9*$C$9</f>
        <v>0</v>
      </c>
      <c r="V9" s="20"/>
      <c r="W9" s="38">
        <f>X9*$C$9</f>
        <v>0</v>
      </c>
      <c r="X9" s="20"/>
      <c r="Z9" s="9">
        <f>X9+V9+T9+R9+P9+N9+L9+J9+H9+F9</f>
        <v>1</v>
      </c>
      <c r="AB9" s="19"/>
      <c r="AC9" s="19"/>
      <c r="AD9" s="19"/>
      <c r="AE9" s="19"/>
      <c r="AF9" s="19"/>
      <c r="AG9" s="19"/>
      <c r="AH9" s="19"/>
      <c r="AI9" s="19"/>
      <c r="AJ9" s="19"/>
      <c r="AK9" s="19"/>
    </row>
    <row r="10" spans="1:37" s="8" customFormat="1" ht="39.950000000000003" customHeight="1" x14ac:dyDescent="0.2">
      <c r="A10" s="32" t="s">
        <v>3</v>
      </c>
      <c r="B10" s="33" t="str">
        <f>Sintético!D28</f>
        <v>Fundações</v>
      </c>
      <c r="C10" s="36">
        <f>Sintético!J46</f>
        <v>194614.77812803001</v>
      </c>
      <c r="D10" s="35">
        <f t="shared" si="0"/>
        <v>8.5926447206603127E-2</v>
      </c>
      <c r="E10" s="38">
        <f>F10*$C$10</f>
        <v>48653.694532007503</v>
      </c>
      <c r="F10" s="20">
        <v>0.25</v>
      </c>
      <c r="G10" s="38">
        <f>H10*$C$10</f>
        <v>48653.694532007503</v>
      </c>
      <c r="H10" s="20">
        <v>0.25</v>
      </c>
      <c r="I10" s="38">
        <f>J10*$C$10</f>
        <v>58384.433438409003</v>
      </c>
      <c r="J10" s="20">
        <v>0.3</v>
      </c>
      <c r="K10" s="38">
        <f>L10*$C$10</f>
        <v>38922.955625606002</v>
      </c>
      <c r="L10" s="20">
        <v>0.2</v>
      </c>
      <c r="M10" s="38">
        <f>N10*$C$10</f>
        <v>0</v>
      </c>
      <c r="N10" s="20"/>
      <c r="O10" s="38">
        <f>P10*$C$10</f>
        <v>0</v>
      </c>
      <c r="P10" s="20"/>
      <c r="Q10" s="38">
        <f>R10*$C$10</f>
        <v>0</v>
      </c>
      <c r="R10" s="20"/>
      <c r="S10" s="38">
        <f>T10*$C$10</f>
        <v>0</v>
      </c>
      <c r="T10" s="20"/>
      <c r="U10" s="38">
        <f>V10*$C$10</f>
        <v>0</v>
      </c>
      <c r="V10" s="20"/>
      <c r="W10" s="38">
        <f>X10*$C$10</f>
        <v>0</v>
      </c>
      <c r="X10" s="20"/>
      <c r="Z10" s="9">
        <f t="shared" ref="Z10:Z23" si="1">X10+V10+T10+R10+P10+N10+L10+J10+H10+F10</f>
        <v>1</v>
      </c>
      <c r="AB10" s="19"/>
      <c r="AC10" s="19"/>
      <c r="AD10" s="19"/>
      <c r="AE10" s="19"/>
      <c r="AF10" s="19"/>
      <c r="AG10" s="19"/>
      <c r="AH10" s="19"/>
      <c r="AI10" s="19"/>
      <c r="AJ10" s="19"/>
      <c r="AK10" s="19"/>
    </row>
    <row r="11" spans="1:37" s="8" customFormat="1" ht="39.950000000000003" customHeight="1" x14ac:dyDescent="0.2">
      <c r="A11" s="32" t="s">
        <v>6</v>
      </c>
      <c r="B11" s="33" t="str">
        <f>Sintético!D48</f>
        <v>Superestrutura</v>
      </c>
      <c r="C11" s="36">
        <f>Sintético!J60</f>
        <v>296121.33308060002</v>
      </c>
      <c r="D11" s="35">
        <f t="shared" si="0"/>
        <v>0.13074368934593447</v>
      </c>
      <c r="E11" s="38">
        <f>F11*$C$11</f>
        <v>0</v>
      </c>
      <c r="F11" s="20"/>
      <c r="G11" s="38">
        <f>H11*$C$11</f>
        <v>29612.133308060002</v>
      </c>
      <c r="H11" s="20">
        <v>0.1</v>
      </c>
      <c r="I11" s="38">
        <f>J11*$C$11</f>
        <v>88836.399924180005</v>
      </c>
      <c r="J11" s="20">
        <v>0.3</v>
      </c>
      <c r="K11" s="38">
        <f>L11*$C$11</f>
        <v>88836.399924180005</v>
      </c>
      <c r="L11" s="20">
        <v>0.3</v>
      </c>
      <c r="M11" s="38">
        <f>N11*$C$11</f>
        <v>88836.399924180005</v>
      </c>
      <c r="N11" s="20">
        <v>0.3</v>
      </c>
      <c r="O11" s="38">
        <f>P11*$C$11</f>
        <v>0</v>
      </c>
      <c r="P11" s="20"/>
      <c r="Q11" s="38">
        <f>R11*$C$11</f>
        <v>0</v>
      </c>
      <c r="R11" s="20"/>
      <c r="S11" s="38">
        <f>T11*$C$11</f>
        <v>0</v>
      </c>
      <c r="T11" s="20"/>
      <c r="U11" s="38">
        <f>V11*$C$11</f>
        <v>0</v>
      </c>
      <c r="V11" s="20"/>
      <c r="W11" s="38">
        <f>X11*$C$11</f>
        <v>0</v>
      </c>
      <c r="X11" s="20"/>
      <c r="Z11" s="9">
        <f t="shared" si="1"/>
        <v>0.99999999999999989</v>
      </c>
      <c r="AB11" s="19"/>
      <c r="AC11" s="19"/>
      <c r="AD11" s="19"/>
      <c r="AE11" s="19"/>
      <c r="AF11" s="19"/>
      <c r="AG11" s="19"/>
      <c r="AH11" s="19"/>
      <c r="AI11" s="19"/>
      <c r="AJ11" s="19"/>
      <c r="AK11" s="19"/>
    </row>
    <row r="12" spans="1:37" s="8" customFormat="1" ht="39.950000000000003" customHeight="1" x14ac:dyDescent="0.2">
      <c r="A12" s="32" t="s">
        <v>7</v>
      </c>
      <c r="B12" s="37" t="str">
        <f>Sintético!D62</f>
        <v>Coberturas</v>
      </c>
      <c r="C12" s="36">
        <f>Sintético!J72</f>
        <v>177419.77627935997</v>
      </c>
      <c r="D12" s="35">
        <f t="shared" si="0"/>
        <v>7.8334498471881689E-2</v>
      </c>
      <c r="E12" s="38">
        <f>F12*$C$12</f>
        <v>0</v>
      </c>
      <c r="F12" s="20"/>
      <c r="G12" s="38">
        <f>H12*$C$12</f>
        <v>0</v>
      </c>
      <c r="H12" s="20"/>
      <c r="I12" s="38">
        <f>J12*$C$12</f>
        <v>0</v>
      </c>
      <c r="J12" s="20"/>
      <c r="K12" s="38">
        <f>L12*$C$12</f>
        <v>0</v>
      </c>
      <c r="L12" s="20"/>
      <c r="M12" s="38">
        <f>N12*$C$12</f>
        <v>53225.932883807989</v>
      </c>
      <c r="N12" s="20">
        <v>0.3</v>
      </c>
      <c r="O12" s="38">
        <f>P12*$C$12</f>
        <v>53225.932883807989</v>
      </c>
      <c r="P12" s="20">
        <v>0.3</v>
      </c>
      <c r="Q12" s="38">
        <f>R12*$C$12</f>
        <v>53225.932883807989</v>
      </c>
      <c r="R12" s="20">
        <v>0.3</v>
      </c>
      <c r="S12" s="38">
        <f>T12*$C$12</f>
        <v>17741.977627935998</v>
      </c>
      <c r="T12" s="20">
        <v>0.1</v>
      </c>
      <c r="U12" s="38">
        <f>V12*$C$12</f>
        <v>0</v>
      </c>
      <c r="V12" s="20"/>
      <c r="W12" s="38">
        <f>X12*$C$12</f>
        <v>0</v>
      </c>
      <c r="X12" s="20"/>
      <c r="Z12" s="9">
        <f t="shared" si="1"/>
        <v>1</v>
      </c>
      <c r="AB12" s="19"/>
      <c r="AC12" s="19"/>
      <c r="AD12" s="19"/>
      <c r="AE12" s="19"/>
      <c r="AF12" s="19"/>
      <c r="AG12" s="19"/>
      <c r="AH12" s="19"/>
      <c r="AI12" s="19"/>
      <c r="AJ12" s="19"/>
      <c r="AK12" s="19"/>
    </row>
    <row r="13" spans="1:37" s="8" customFormat="1" ht="39.950000000000003" customHeight="1" x14ac:dyDescent="0.2">
      <c r="A13" s="32" t="s">
        <v>10</v>
      </c>
      <c r="B13" s="37" t="str">
        <f>Sintético!D74</f>
        <v>Alvenaria e Divisórias</v>
      </c>
      <c r="C13" s="36">
        <f>Sintético!J79</f>
        <v>108032.10737537</v>
      </c>
      <c r="D13" s="35">
        <f t="shared" si="0"/>
        <v>4.769840841634844E-2</v>
      </c>
      <c r="E13" s="38">
        <f>F13*$C$13</f>
        <v>0</v>
      </c>
      <c r="F13" s="20"/>
      <c r="G13" s="38">
        <f>H13*$C$13</f>
        <v>10803.210737537001</v>
      </c>
      <c r="H13" s="20">
        <v>0.1</v>
      </c>
      <c r="I13" s="38">
        <f>J13*$C$13</f>
        <v>32409.632212610999</v>
      </c>
      <c r="J13" s="20">
        <v>0.3</v>
      </c>
      <c r="K13" s="38">
        <f>L13*$C$13</f>
        <v>32409.632212610999</v>
      </c>
      <c r="L13" s="20">
        <v>0.3</v>
      </c>
      <c r="M13" s="38">
        <f>N13*$C$13</f>
        <v>32409.632212610999</v>
      </c>
      <c r="N13" s="20">
        <v>0.3</v>
      </c>
      <c r="O13" s="38">
        <f>P13*$C$13</f>
        <v>0</v>
      </c>
      <c r="P13" s="20"/>
      <c r="Q13" s="38">
        <f>R13*$C$13</f>
        <v>0</v>
      </c>
      <c r="R13" s="20"/>
      <c r="S13" s="38">
        <f>T13*$C$13</f>
        <v>0</v>
      </c>
      <c r="T13" s="20"/>
      <c r="U13" s="38">
        <f>V13*$C$13</f>
        <v>0</v>
      </c>
      <c r="V13" s="20"/>
      <c r="W13" s="38">
        <f>X13*$C$13</f>
        <v>0</v>
      </c>
      <c r="X13" s="20"/>
      <c r="Z13" s="9">
        <f t="shared" si="1"/>
        <v>0.99999999999999989</v>
      </c>
      <c r="AB13" s="19"/>
      <c r="AC13" s="19"/>
      <c r="AD13" s="19"/>
      <c r="AE13" s="19"/>
      <c r="AF13" s="19"/>
      <c r="AG13" s="19"/>
      <c r="AH13" s="19"/>
      <c r="AI13" s="19"/>
      <c r="AJ13" s="19"/>
      <c r="AK13" s="19"/>
    </row>
    <row r="14" spans="1:37" s="8" customFormat="1" ht="39.950000000000003" customHeight="1" x14ac:dyDescent="0.2">
      <c r="A14" s="32" t="s">
        <v>11</v>
      </c>
      <c r="B14" s="33" t="str">
        <f>Sintético!D81</f>
        <v>Impermeabilizações</v>
      </c>
      <c r="C14" s="36">
        <f>Sintético!J98</f>
        <v>108633.20107375001</v>
      </c>
      <c r="D14" s="35">
        <f t="shared" si="0"/>
        <v>4.7963803708714635E-2</v>
      </c>
      <c r="E14" s="38">
        <f>F14*$C$14</f>
        <v>0</v>
      </c>
      <c r="F14" s="20"/>
      <c r="G14" s="38">
        <f>H14*$C$14</f>
        <v>32589.960322125</v>
      </c>
      <c r="H14" s="20">
        <v>0.3</v>
      </c>
      <c r="I14" s="38">
        <f>J14*$C$14</f>
        <v>32589.960322125</v>
      </c>
      <c r="J14" s="20">
        <v>0.3</v>
      </c>
      <c r="K14" s="38">
        <f>L14*$C$14</f>
        <v>32589.960322125</v>
      </c>
      <c r="L14" s="20">
        <v>0.3</v>
      </c>
      <c r="M14" s="38">
        <f>N14*$C$14</f>
        <v>0</v>
      </c>
      <c r="N14" s="20"/>
      <c r="O14" s="38">
        <f>P14*$C$14</f>
        <v>0</v>
      </c>
      <c r="P14" s="20"/>
      <c r="Q14" s="38">
        <f>R14*$C$14</f>
        <v>0</v>
      </c>
      <c r="R14" s="20"/>
      <c r="S14" s="38">
        <f>T14*$C$14</f>
        <v>0</v>
      </c>
      <c r="T14" s="20"/>
      <c r="U14" s="38">
        <f>V14*$C$14</f>
        <v>0</v>
      </c>
      <c r="V14" s="20"/>
      <c r="W14" s="38">
        <f>X14*$C$14</f>
        <v>10863.320107375002</v>
      </c>
      <c r="X14" s="20">
        <v>0.1</v>
      </c>
      <c r="Z14" s="9">
        <f t="shared" si="1"/>
        <v>1</v>
      </c>
      <c r="AB14" s="19"/>
      <c r="AC14" s="19"/>
      <c r="AD14" s="19"/>
      <c r="AE14" s="19"/>
      <c r="AF14" s="19"/>
      <c r="AG14" s="19"/>
      <c r="AH14" s="19"/>
      <c r="AI14" s="19"/>
      <c r="AJ14" s="19"/>
      <c r="AK14" s="19"/>
    </row>
    <row r="15" spans="1:37" s="8" customFormat="1" ht="39.950000000000003" customHeight="1" x14ac:dyDescent="0.2">
      <c r="A15" s="32" t="s">
        <v>12</v>
      </c>
      <c r="B15" s="33" t="str">
        <f>Sintético!D100</f>
        <v>Revestimento</v>
      </c>
      <c r="C15" s="36">
        <f>Sintético!J119</f>
        <v>251855.59587650999</v>
      </c>
      <c r="D15" s="35">
        <f t="shared" si="0"/>
        <v>0.11119945140308739</v>
      </c>
      <c r="E15" s="38">
        <f>F15*$C$15</f>
        <v>0</v>
      </c>
      <c r="F15" s="20"/>
      <c r="G15" s="38">
        <f>H15*$C$15</f>
        <v>0</v>
      </c>
      <c r="H15" s="20"/>
      <c r="I15" s="38">
        <f>J15*$C$15</f>
        <v>50371.119175302003</v>
      </c>
      <c r="J15" s="20">
        <v>0.2</v>
      </c>
      <c r="K15" s="38">
        <f>L15*$C$15</f>
        <v>50371.119175302003</v>
      </c>
      <c r="L15" s="20">
        <v>0.2</v>
      </c>
      <c r="M15" s="38">
        <f>N15*$C$15</f>
        <v>50371.119175302003</v>
      </c>
      <c r="N15" s="20">
        <v>0.2</v>
      </c>
      <c r="O15" s="38">
        <f>P15*$C$15</f>
        <v>50371.119175302003</v>
      </c>
      <c r="P15" s="20">
        <v>0.2</v>
      </c>
      <c r="Q15" s="38">
        <f>R15*$C$15</f>
        <v>50371.119175302003</v>
      </c>
      <c r="R15" s="20">
        <v>0.2</v>
      </c>
      <c r="S15" s="38">
        <f>T15*$C$15</f>
        <v>0</v>
      </c>
      <c r="T15" s="20"/>
      <c r="U15" s="38">
        <f>V15*$C$15</f>
        <v>0</v>
      </c>
      <c r="V15" s="20"/>
      <c r="W15" s="38">
        <f>X15*$C$15</f>
        <v>0</v>
      </c>
      <c r="X15" s="20"/>
      <c r="Z15" s="9">
        <f t="shared" si="1"/>
        <v>1</v>
      </c>
      <c r="AB15" s="19"/>
      <c r="AC15" s="19"/>
      <c r="AD15" s="19"/>
      <c r="AE15" s="19"/>
      <c r="AF15" s="19"/>
      <c r="AG15" s="19"/>
      <c r="AH15" s="19"/>
      <c r="AI15" s="19"/>
      <c r="AJ15" s="19"/>
      <c r="AK15" s="19"/>
    </row>
    <row r="16" spans="1:37" s="8" customFormat="1" ht="39.950000000000003" customHeight="1" x14ac:dyDescent="0.2">
      <c r="A16" s="32" t="s">
        <v>15</v>
      </c>
      <c r="B16" s="33" t="str">
        <f>Sintético!D121</f>
        <v>Pisos</v>
      </c>
      <c r="C16" s="36">
        <f>Sintético!J146</f>
        <v>153334.09549128666</v>
      </c>
      <c r="D16" s="35">
        <f t="shared" si="0"/>
        <v>6.7700172555943475E-2</v>
      </c>
      <c r="E16" s="38">
        <f>F16*$C$16</f>
        <v>0</v>
      </c>
      <c r="F16" s="20"/>
      <c r="G16" s="38">
        <f>H16*$C$16</f>
        <v>0</v>
      </c>
      <c r="H16" s="20"/>
      <c r="I16" s="38">
        <f>J16*$C$16</f>
        <v>0</v>
      </c>
      <c r="J16" s="20"/>
      <c r="K16" s="38">
        <f>L16*$C$16</f>
        <v>30666.819098257332</v>
      </c>
      <c r="L16" s="20">
        <v>0.2</v>
      </c>
      <c r="M16" s="38">
        <f>N16*$C$16</f>
        <v>30666.819098257332</v>
      </c>
      <c r="N16" s="20">
        <v>0.2</v>
      </c>
      <c r="O16" s="38">
        <f>P16*$C$16</f>
        <v>30666.819098257332</v>
      </c>
      <c r="P16" s="20">
        <v>0.2</v>
      </c>
      <c r="Q16" s="38">
        <f>R16*$C$16</f>
        <v>30666.819098257332</v>
      </c>
      <c r="R16" s="20">
        <v>0.2</v>
      </c>
      <c r="S16" s="38">
        <f>T16*$C$16</f>
        <v>30666.819098257332</v>
      </c>
      <c r="T16" s="20">
        <v>0.2</v>
      </c>
      <c r="U16" s="38">
        <f>V16*$C$16</f>
        <v>0</v>
      </c>
      <c r="V16" s="20"/>
      <c r="W16" s="38">
        <f>X16*$C$16</f>
        <v>0</v>
      </c>
      <c r="X16" s="20"/>
      <c r="Z16" s="9">
        <f t="shared" si="1"/>
        <v>1</v>
      </c>
      <c r="AB16" s="19"/>
      <c r="AC16" s="19"/>
      <c r="AD16" s="19"/>
      <c r="AE16" s="19"/>
      <c r="AF16" s="19"/>
      <c r="AG16" s="19"/>
      <c r="AH16" s="19"/>
      <c r="AI16" s="19"/>
      <c r="AJ16" s="19"/>
      <c r="AK16" s="19"/>
    </row>
    <row r="17" spans="1:37" s="8" customFormat="1" ht="39.950000000000003" customHeight="1" x14ac:dyDescent="0.2">
      <c r="A17" s="32" t="s">
        <v>376</v>
      </c>
      <c r="B17" s="37" t="str">
        <f>Sintético!D148</f>
        <v>Esquadrias</v>
      </c>
      <c r="C17" s="36">
        <f>Sintético!J176</f>
        <v>331528.61859865009</v>
      </c>
      <c r="D17" s="35">
        <f t="shared" si="0"/>
        <v>0.14637673776630855</v>
      </c>
      <c r="E17" s="38">
        <f>F17*$C$17</f>
        <v>0</v>
      </c>
      <c r="F17" s="20"/>
      <c r="G17" s="38">
        <f>H17*$C$17</f>
        <v>0</v>
      </c>
      <c r="H17" s="20"/>
      <c r="I17" s="38">
        <f>J17*$C$17</f>
        <v>0</v>
      </c>
      <c r="J17" s="20"/>
      <c r="K17" s="38">
        <f>L17*$C$17</f>
        <v>82882.154649662523</v>
      </c>
      <c r="L17" s="20">
        <v>0.25</v>
      </c>
      <c r="M17" s="38">
        <f>N17*$C$17</f>
        <v>82882.154649662523</v>
      </c>
      <c r="N17" s="20">
        <v>0.25</v>
      </c>
      <c r="O17" s="38">
        <f>P17*$C$17</f>
        <v>82882.154649662523</v>
      </c>
      <c r="P17" s="20">
        <v>0.25</v>
      </c>
      <c r="Q17" s="38">
        <f>R17*$C$17</f>
        <v>82882.154649662523</v>
      </c>
      <c r="R17" s="20">
        <v>0.25</v>
      </c>
      <c r="S17" s="38">
        <f>T17*$C$17</f>
        <v>0</v>
      </c>
      <c r="T17" s="20"/>
      <c r="U17" s="38">
        <f>V17*$C$17</f>
        <v>0</v>
      </c>
      <c r="V17" s="20"/>
      <c r="W17" s="38">
        <f>X17*$C$17</f>
        <v>0</v>
      </c>
      <c r="X17" s="20"/>
      <c r="Z17" s="9">
        <f t="shared" si="1"/>
        <v>1</v>
      </c>
      <c r="AB17" s="19"/>
      <c r="AC17" s="19"/>
      <c r="AD17" s="19"/>
      <c r="AE17" s="19"/>
      <c r="AF17" s="19"/>
      <c r="AG17" s="19"/>
      <c r="AH17" s="19"/>
      <c r="AI17" s="19"/>
      <c r="AJ17" s="19"/>
      <c r="AK17" s="19"/>
    </row>
    <row r="18" spans="1:37" s="8" customFormat="1" ht="39.950000000000003" customHeight="1" x14ac:dyDescent="0.2">
      <c r="A18" s="32" t="s">
        <v>21</v>
      </c>
      <c r="B18" s="33" t="str">
        <f>Sintético!D178</f>
        <v>Instalações Hidráulicas</v>
      </c>
      <c r="C18" s="36">
        <f>Sintético!J220</f>
        <v>106168.40436300004</v>
      </c>
      <c r="D18" s="35">
        <f t="shared" si="0"/>
        <v>4.6875545013879361E-2</v>
      </c>
      <c r="E18" s="38">
        <f>F18*$C$18</f>
        <v>0</v>
      </c>
      <c r="F18" s="20"/>
      <c r="G18" s="38">
        <f>H18*$C$18</f>
        <v>0</v>
      </c>
      <c r="H18" s="20"/>
      <c r="I18" s="38">
        <f>J18*$C$18</f>
        <v>0</v>
      </c>
      <c r="J18" s="20"/>
      <c r="K18" s="38">
        <f>L18*$C$18</f>
        <v>26542.101090750009</v>
      </c>
      <c r="L18" s="20">
        <v>0.25</v>
      </c>
      <c r="M18" s="38">
        <f>N18*$C$18</f>
        <v>26542.101090750009</v>
      </c>
      <c r="N18" s="20">
        <v>0.25</v>
      </c>
      <c r="O18" s="38">
        <f>P18*$C$18</f>
        <v>26542.101090750009</v>
      </c>
      <c r="P18" s="20">
        <v>0.25</v>
      </c>
      <c r="Q18" s="38">
        <f>R18*$C$18</f>
        <v>26542.101090750009</v>
      </c>
      <c r="R18" s="20">
        <v>0.25</v>
      </c>
      <c r="S18" s="38">
        <f>T18*$C$18</f>
        <v>0</v>
      </c>
      <c r="T18" s="20"/>
      <c r="U18" s="38">
        <f>V18*$C$18</f>
        <v>0</v>
      </c>
      <c r="V18" s="20"/>
      <c r="W18" s="38">
        <f>X18*$C$18</f>
        <v>0</v>
      </c>
      <c r="X18" s="20"/>
      <c r="Z18" s="9">
        <f t="shared" si="1"/>
        <v>1</v>
      </c>
      <c r="AB18" s="19"/>
      <c r="AC18" s="19"/>
      <c r="AD18" s="19"/>
      <c r="AE18" s="19"/>
      <c r="AF18" s="19"/>
      <c r="AG18" s="19"/>
      <c r="AH18" s="19"/>
      <c r="AI18" s="19"/>
      <c r="AJ18" s="19"/>
      <c r="AK18" s="19"/>
    </row>
    <row r="19" spans="1:37" s="8" customFormat="1" ht="39.950000000000003" customHeight="1" x14ac:dyDescent="0.2">
      <c r="A19" s="32" t="s">
        <v>22</v>
      </c>
      <c r="B19" s="33" t="str">
        <f>Sintético!D222</f>
        <v>Louças e Metais</v>
      </c>
      <c r="C19" s="36">
        <f>Sintético!J254</f>
        <v>56761.219655910012</v>
      </c>
      <c r="D19" s="35">
        <f t="shared" si="0"/>
        <v>2.5061251725382143E-2</v>
      </c>
      <c r="E19" s="38">
        <f>F19*$C$19</f>
        <v>0</v>
      </c>
      <c r="F19" s="20"/>
      <c r="G19" s="38">
        <f>H19*$C$19</f>
        <v>0</v>
      </c>
      <c r="H19" s="20"/>
      <c r="I19" s="38">
        <f>J19*$C$19</f>
        <v>0</v>
      </c>
      <c r="J19" s="20"/>
      <c r="K19" s="38">
        <f>L19*$C$19</f>
        <v>0</v>
      </c>
      <c r="L19" s="20"/>
      <c r="M19" s="38">
        <f>N19*$C$19</f>
        <v>0</v>
      </c>
      <c r="N19" s="20"/>
      <c r="O19" s="38">
        <f>P19*$C$19</f>
        <v>0</v>
      </c>
      <c r="P19" s="20"/>
      <c r="Q19" s="38">
        <f>R19*$C$19</f>
        <v>28380.609827955006</v>
      </c>
      <c r="R19" s="20">
        <v>0.5</v>
      </c>
      <c r="S19" s="38">
        <f>T19*$C$19</f>
        <v>28380.609827955006</v>
      </c>
      <c r="T19" s="20">
        <v>0.5</v>
      </c>
      <c r="U19" s="38">
        <f>V19*$C$19</f>
        <v>0</v>
      </c>
      <c r="V19" s="20"/>
      <c r="W19" s="38">
        <f>X19*$C$19</f>
        <v>0</v>
      </c>
      <c r="X19" s="20"/>
      <c r="Z19" s="9">
        <f t="shared" si="1"/>
        <v>1</v>
      </c>
      <c r="AB19" s="19"/>
      <c r="AC19" s="19"/>
      <c r="AD19" s="19"/>
      <c r="AE19" s="19"/>
      <c r="AF19" s="19"/>
      <c r="AG19" s="19"/>
      <c r="AH19" s="19"/>
      <c r="AI19" s="19"/>
      <c r="AJ19" s="19"/>
      <c r="AK19" s="19"/>
    </row>
    <row r="20" spans="1:37" s="8" customFormat="1" ht="39.950000000000003" customHeight="1" x14ac:dyDescent="0.2">
      <c r="A20" s="32" t="s">
        <v>23</v>
      </c>
      <c r="B20" s="33" t="str">
        <f>Sintético!D256</f>
        <v>Instalações Elétricas</v>
      </c>
      <c r="C20" s="36">
        <f>Sintético!J278</f>
        <v>48920.34</v>
      </c>
      <c r="D20" s="35">
        <f t="shared" si="0"/>
        <v>2.1599341287297878E-2</v>
      </c>
      <c r="E20" s="38">
        <f>F20*$C$20</f>
        <v>0</v>
      </c>
      <c r="F20" s="20"/>
      <c r="G20" s="38">
        <f>H20*$C$20</f>
        <v>0</v>
      </c>
      <c r="H20" s="20"/>
      <c r="I20" s="38">
        <f>J20*$C$20</f>
        <v>0</v>
      </c>
      <c r="J20" s="20"/>
      <c r="K20" s="38">
        <f>L20*$C$20</f>
        <v>0</v>
      </c>
      <c r="L20" s="20"/>
      <c r="M20" s="38">
        <f>N20*$C$20</f>
        <v>0</v>
      </c>
      <c r="N20" s="20"/>
      <c r="O20" s="38">
        <f>P20*$C$20</f>
        <v>0</v>
      </c>
      <c r="P20" s="20"/>
      <c r="Q20" s="38">
        <f>R20*$C$20</f>
        <v>19568.135999999999</v>
      </c>
      <c r="R20" s="20">
        <v>0.4</v>
      </c>
      <c r="S20" s="38">
        <f>T20*$C$20</f>
        <v>19568.135999999999</v>
      </c>
      <c r="T20" s="20">
        <v>0.4</v>
      </c>
      <c r="U20" s="38">
        <f>V20*$C$20</f>
        <v>4892.0339999999997</v>
      </c>
      <c r="V20" s="20">
        <v>0.1</v>
      </c>
      <c r="W20" s="38">
        <f>X20*$C$20</f>
        <v>4892.0339999999997</v>
      </c>
      <c r="X20" s="20">
        <v>0.1</v>
      </c>
      <c r="Z20" s="9">
        <f t="shared" si="1"/>
        <v>1</v>
      </c>
      <c r="AB20" s="19"/>
      <c r="AC20" s="19"/>
      <c r="AD20" s="19"/>
      <c r="AE20" s="19"/>
      <c r="AF20" s="19"/>
      <c r="AG20" s="19"/>
      <c r="AH20" s="19"/>
      <c r="AI20" s="19"/>
      <c r="AJ20" s="19"/>
      <c r="AK20" s="19"/>
    </row>
    <row r="21" spans="1:37" s="8" customFormat="1" ht="39.950000000000003" customHeight="1" x14ac:dyDescent="0.2">
      <c r="A21" s="32" t="s">
        <v>24</v>
      </c>
      <c r="B21" s="33" t="str">
        <f>Sintético!D280</f>
        <v>Pintura</v>
      </c>
      <c r="C21" s="36">
        <f>Sintético!J296</f>
        <v>103905.86233426</v>
      </c>
      <c r="D21" s="35">
        <f t="shared" si="0"/>
        <v>4.5876585941730406E-2</v>
      </c>
      <c r="E21" s="38">
        <f>F21*$C$21</f>
        <v>0</v>
      </c>
      <c r="F21" s="20"/>
      <c r="G21" s="38">
        <f>H21*$C$21</f>
        <v>0</v>
      </c>
      <c r="H21" s="20"/>
      <c r="I21" s="38">
        <f>J21*$C$21</f>
        <v>0</v>
      </c>
      <c r="J21" s="20"/>
      <c r="K21" s="38">
        <f>L21*$C$21</f>
        <v>25976.465583565001</v>
      </c>
      <c r="L21" s="20">
        <v>0.25</v>
      </c>
      <c r="M21" s="38">
        <f>N21*$C$21</f>
        <v>25976.465583565001</v>
      </c>
      <c r="N21" s="20">
        <v>0.25</v>
      </c>
      <c r="O21" s="38">
        <f>P21*$C$21</f>
        <v>15585.879350138999</v>
      </c>
      <c r="P21" s="20">
        <v>0.15</v>
      </c>
      <c r="Q21" s="38">
        <f>R21*$C$21</f>
        <v>15585.879350138999</v>
      </c>
      <c r="R21" s="20">
        <v>0.15</v>
      </c>
      <c r="S21" s="38">
        <f>T21*$C$21</f>
        <v>15585.879350138999</v>
      </c>
      <c r="T21" s="20">
        <v>0.15</v>
      </c>
      <c r="U21" s="38">
        <f>V21*$C$21</f>
        <v>0</v>
      </c>
      <c r="V21" s="20"/>
      <c r="W21" s="38">
        <f>X21*$C$21</f>
        <v>5195.2931167130009</v>
      </c>
      <c r="X21" s="20">
        <v>0.05</v>
      </c>
      <c r="Z21" s="9">
        <f t="shared" si="1"/>
        <v>1</v>
      </c>
      <c r="AB21" s="19"/>
      <c r="AC21" s="19"/>
      <c r="AD21" s="19"/>
      <c r="AE21" s="19"/>
      <c r="AF21" s="19"/>
      <c r="AG21" s="19"/>
      <c r="AH21" s="19"/>
      <c r="AI21" s="19"/>
      <c r="AJ21" s="19"/>
      <c r="AK21" s="19"/>
    </row>
    <row r="22" spans="1:37" s="8" customFormat="1" ht="39.950000000000003" customHeight="1" x14ac:dyDescent="0.2">
      <c r="A22" s="32" t="s">
        <v>25</v>
      </c>
      <c r="B22" s="33" t="str">
        <f>Sintético!D298</f>
        <v>Muro de Divisa / Base Gradil Metálico</v>
      </c>
      <c r="C22" s="36">
        <f>Sintético!J323</f>
        <v>174839.83649358997</v>
      </c>
      <c r="D22" s="35">
        <f t="shared" si="0"/>
        <v>7.719540172943215E-2</v>
      </c>
      <c r="E22" s="38">
        <f>F22*$C$22</f>
        <v>0</v>
      </c>
      <c r="F22" s="20"/>
      <c r="G22" s="38">
        <f>H22*$C$22</f>
        <v>0</v>
      </c>
      <c r="H22" s="20"/>
      <c r="I22" s="38">
        <f>J22*$C$22</f>
        <v>0</v>
      </c>
      <c r="J22" s="20"/>
      <c r="K22" s="38">
        <f>L22*$C$22</f>
        <v>0</v>
      </c>
      <c r="L22" s="20"/>
      <c r="M22" s="38">
        <f>N22*$C$22</f>
        <v>0</v>
      </c>
      <c r="N22" s="20"/>
      <c r="O22" s="38">
        <f>P22*$C$22</f>
        <v>0</v>
      </c>
      <c r="P22" s="20"/>
      <c r="Q22" s="38">
        <f>R22*$C$22</f>
        <v>43709.959123397493</v>
      </c>
      <c r="R22" s="20">
        <v>0.25</v>
      </c>
      <c r="S22" s="38">
        <f>T22*$C$22</f>
        <v>43709.959123397493</v>
      </c>
      <c r="T22" s="20">
        <v>0.25</v>
      </c>
      <c r="U22" s="38">
        <f>V22*$C$22</f>
        <v>43709.959123397493</v>
      </c>
      <c r="V22" s="20">
        <v>0.25</v>
      </c>
      <c r="W22" s="38">
        <f>X22*$C$22</f>
        <v>43709.959123397493</v>
      </c>
      <c r="X22" s="20">
        <v>0.25</v>
      </c>
      <c r="Z22" s="9">
        <f t="shared" si="1"/>
        <v>1</v>
      </c>
      <c r="AB22" s="19"/>
      <c r="AC22" s="19"/>
      <c r="AD22" s="19"/>
      <c r="AE22" s="19"/>
      <c r="AF22" s="19"/>
      <c r="AG22" s="19"/>
      <c r="AH22" s="19"/>
      <c r="AI22" s="19"/>
      <c r="AJ22" s="19"/>
      <c r="AK22" s="19"/>
    </row>
    <row r="23" spans="1:37" s="8" customFormat="1" ht="39.950000000000003" customHeight="1" x14ac:dyDescent="0.2">
      <c r="A23" s="32" t="s">
        <v>27</v>
      </c>
      <c r="B23" s="33" t="str">
        <f>Sintético!D325</f>
        <v>Serviços Complementares</v>
      </c>
      <c r="C23" s="36">
        <f>Sintético!J336</f>
        <v>14657.883125119999</v>
      </c>
      <c r="D23" s="35">
        <f t="shared" si="0"/>
        <v>6.4717583763479825E-3</v>
      </c>
      <c r="E23" s="38">
        <f>F23*$C$23</f>
        <v>0</v>
      </c>
      <c r="F23" s="20"/>
      <c r="G23" s="38">
        <f>H23*$C$23</f>
        <v>0</v>
      </c>
      <c r="H23" s="20"/>
      <c r="I23" s="38">
        <f>J23*$C$23</f>
        <v>0</v>
      </c>
      <c r="J23" s="20"/>
      <c r="K23" s="38">
        <f>L23*$C$23</f>
        <v>0</v>
      </c>
      <c r="L23" s="20"/>
      <c r="M23" s="38">
        <f>N23*$C$23</f>
        <v>0</v>
      </c>
      <c r="N23" s="20"/>
      <c r="O23" s="38">
        <f>P23*$C$23</f>
        <v>3664.4707812799998</v>
      </c>
      <c r="P23" s="20">
        <v>0.25</v>
      </c>
      <c r="Q23" s="38">
        <f>R23*$C$23</f>
        <v>3664.4707812799998</v>
      </c>
      <c r="R23" s="20">
        <v>0.25</v>
      </c>
      <c r="S23" s="38">
        <f>T23*$C$23</f>
        <v>2931.5766250239999</v>
      </c>
      <c r="T23" s="20">
        <v>0.2</v>
      </c>
      <c r="U23" s="38">
        <f>V23*$C$23</f>
        <v>2931.5766250239999</v>
      </c>
      <c r="V23" s="20">
        <v>0.2</v>
      </c>
      <c r="W23" s="38">
        <f>X23*$C$23</f>
        <v>1465.7883125119999</v>
      </c>
      <c r="X23" s="20">
        <v>0.1</v>
      </c>
      <c r="Z23" s="9">
        <f t="shared" si="1"/>
        <v>1</v>
      </c>
      <c r="AB23" s="19"/>
      <c r="AC23" s="19"/>
      <c r="AD23" s="19"/>
      <c r="AE23" s="19"/>
      <c r="AF23" s="19"/>
      <c r="AG23" s="19"/>
      <c r="AH23" s="19"/>
      <c r="AI23" s="19"/>
      <c r="AJ23" s="19"/>
      <c r="AK23" s="19"/>
    </row>
    <row r="24" spans="1:37" s="8" customFormat="1" ht="20.100000000000001" customHeight="1" x14ac:dyDescent="0.2">
      <c r="A24" s="41"/>
      <c r="B24" s="42"/>
      <c r="C24" s="38"/>
      <c r="D24" s="43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</row>
    <row r="25" spans="1:37" s="8" customFormat="1" ht="24.95" customHeight="1" x14ac:dyDescent="0.2">
      <c r="A25" s="28" t="s">
        <v>95</v>
      </c>
      <c r="B25" s="29"/>
      <c r="C25" s="30">
        <f>SUM(C9:C23)</f>
        <v>2264899.6258403966</v>
      </c>
      <c r="D25" s="31">
        <f>SUM(D9:D23)</f>
        <v>1</v>
      </c>
      <c r="E25" s="23">
        <f>SUM(E9:E23)</f>
        <v>186760.2684969675</v>
      </c>
      <c r="F25" s="24">
        <f>E25/$C$25</f>
        <v>8.2458518852759149E-2</v>
      </c>
      <c r="G25" s="23">
        <f>SUM(G9:G23)</f>
        <v>121658.9988997295</v>
      </c>
      <c r="H25" s="24">
        <f>G25/$C$25</f>
        <v>5.3714962690493459E-2</v>
      </c>
      <c r="I25" s="23">
        <f>SUM(I9:I23)</f>
        <v>262591.54507262702</v>
      </c>
      <c r="J25" s="24">
        <f>I25/$C$25</f>
        <v>0.11593959488389768</v>
      </c>
      <c r="K25" s="23">
        <f>SUM(K9:K23)</f>
        <v>409197.60768205894</v>
      </c>
      <c r="L25" s="24">
        <f>K25/$C$25</f>
        <v>0.18066920185490568</v>
      </c>
      <c r="M25" s="23">
        <f>SUM(M9:M23)</f>
        <v>390910.62461813586</v>
      </c>
      <c r="N25" s="24">
        <f>M25/$C$25</f>
        <v>0.17259512084253514</v>
      </c>
      <c r="O25" s="23">
        <f>SUM(O9:O23)</f>
        <v>262938.4770291989</v>
      </c>
      <c r="P25" s="24">
        <f>O25/$C$25</f>
        <v>0.11609277251376424</v>
      </c>
      <c r="Q25" s="23">
        <f>SUM(Q9:Q23)</f>
        <v>354597.1819805514</v>
      </c>
      <c r="R25" s="24">
        <f>Q25/$C$25</f>
        <v>0.1565619853237325</v>
      </c>
      <c r="S25" s="23">
        <f>SUM(S9:S23)</f>
        <v>158584.95765270884</v>
      </c>
      <c r="T25" s="24">
        <f>S25/$C$25</f>
        <v>7.0018536734874279E-2</v>
      </c>
      <c r="U25" s="23">
        <f>SUM(U9:U23)</f>
        <v>51533.569748421491</v>
      </c>
      <c r="V25" s="24">
        <f>U25/$C$25</f>
        <v>2.275313623635742E-2</v>
      </c>
      <c r="W25" s="23">
        <f>SUM(W9:W23)</f>
        <v>66126.394659997502</v>
      </c>
      <c r="X25" s="24">
        <f>W25/$C$25</f>
        <v>2.9196170066680609E-2</v>
      </c>
    </row>
    <row r="26" spans="1:37" s="8" customFormat="1" ht="24.95" customHeight="1" x14ac:dyDescent="0.2">
      <c r="A26" s="44"/>
      <c r="B26" s="45"/>
      <c r="C26" s="46"/>
      <c r="D26" s="46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</row>
    <row r="27" spans="1:37" s="8" customFormat="1" ht="24.95" customHeight="1" x14ac:dyDescent="0.2">
      <c r="A27" s="191" t="s">
        <v>96</v>
      </c>
      <c r="B27" s="192"/>
      <c r="C27" s="192"/>
      <c r="D27" s="193"/>
      <c r="E27" s="23">
        <f t="shared" ref="E27:X27" si="2">E25</f>
        <v>186760.2684969675</v>
      </c>
      <c r="F27" s="24">
        <f t="shared" si="2"/>
        <v>8.2458518852759149E-2</v>
      </c>
      <c r="G27" s="23">
        <f t="shared" si="2"/>
        <v>121658.9988997295</v>
      </c>
      <c r="H27" s="24">
        <f t="shared" si="2"/>
        <v>5.3714962690493459E-2</v>
      </c>
      <c r="I27" s="23">
        <f t="shared" si="2"/>
        <v>262591.54507262702</v>
      </c>
      <c r="J27" s="24">
        <f t="shared" si="2"/>
        <v>0.11593959488389768</v>
      </c>
      <c r="K27" s="23">
        <f t="shared" si="2"/>
        <v>409197.60768205894</v>
      </c>
      <c r="L27" s="24">
        <f t="shared" si="2"/>
        <v>0.18066920185490568</v>
      </c>
      <c r="M27" s="23">
        <f t="shared" si="2"/>
        <v>390910.62461813586</v>
      </c>
      <c r="N27" s="24">
        <f t="shared" si="2"/>
        <v>0.17259512084253514</v>
      </c>
      <c r="O27" s="23">
        <f t="shared" si="2"/>
        <v>262938.4770291989</v>
      </c>
      <c r="P27" s="24">
        <f t="shared" si="2"/>
        <v>0.11609277251376424</v>
      </c>
      <c r="Q27" s="23">
        <f t="shared" si="2"/>
        <v>354597.1819805514</v>
      </c>
      <c r="R27" s="24">
        <f t="shared" si="2"/>
        <v>0.1565619853237325</v>
      </c>
      <c r="S27" s="23">
        <f t="shared" si="2"/>
        <v>158584.95765270884</v>
      </c>
      <c r="T27" s="24">
        <f t="shared" si="2"/>
        <v>7.0018536734874279E-2</v>
      </c>
      <c r="U27" s="23">
        <f t="shared" si="2"/>
        <v>51533.569748421491</v>
      </c>
      <c r="V27" s="24">
        <f>V25</f>
        <v>2.275313623635742E-2</v>
      </c>
      <c r="W27" s="23">
        <f t="shared" si="2"/>
        <v>66126.394659997502</v>
      </c>
      <c r="X27" s="24">
        <f t="shared" si="2"/>
        <v>2.9196170066680609E-2</v>
      </c>
    </row>
    <row r="28" spans="1:37" s="8" customFormat="1" ht="24.95" customHeight="1" x14ac:dyDescent="0.2">
      <c r="A28" s="191" t="s">
        <v>97</v>
      </c>
      <c r="B28" s="192"/>
      <c r="C28" s="192"/>
      <c r="D28" s="193"/>
      <c r="E28" s="23">
        <f>0+E27</f>
        <v>186760.2684969675</v>
      </c>
      <c r="F28" s="24">
        <f>F27</f>
        <v>8.2458518852759149E-2</v>
      </c>
      <c r="G28" s="23">
        <f t="shared" ref="G28:U28" si="3">E28+G27</f>
        <v>308419.26739669702</v>
      </c>
      <c r="H28" s="24">
        <f t="shared" si="3"/>
        <v>0.13617348154325259</v>
      </c>
      <c r="I28" s="23">
        <f t="shared" si="3"/>
        <v>571010.8124693241</v>
      </c>
      <c r="J28" s="24">
        <f t="shared" si="3"/>
        <v>0.25211307642715031</v>
      </c>
      <c r="K28" s="23">
        <f t="shared" si="3"/>
        <v>980208.42015138303</v>
      </c>
      <c r="L28" s="24">
        <f t="shared" si="3"/>
        <v>0.43278227828205595</v>
      </c>
      <c r="M28" s="23">
        <f t="shared" si="3"/>
        <v>1371119.044769519</v>
      </c>
      <c r="N28" s="24">
        <f t="shared" si="3"/>
        <v>0.6053773991245911</v>
      </c>
      <c r="O28" s="23">
        <f t="shared" si="3"/>
        <v>1634057.5217987178</v>
      </c>
      <c r="P28" s="24">
        <f t="shared" si="3"/>
        <v>0.72147017163835536</v>
      </c>
      <c r="Q28" s="23">
        <f t="shared" si="3"/>
        <v>1988654.7037792692</v>
      </c>
      <c r="R28" s="24">
        <f t="shared" si="3"/>
        <v>0.87803215696208792</v>
      </c>
      <c r="S28" s="23">
        <f t="shared" si="3"/>
        <v>2147239.661431978</v>
      </c>
      <c r="T28" s="24">
        <f t="shared" si="3"/>
        <v>0.94805069369696215</v>
      </c>
      <c r="U28" s="23">
        <f t="shared" si="3"/>
        <v>2198773.2311803997</v>
      </c>
      <c r="V28" s="24">
        <f>T28+V27</f>
        <v>0.9708038299333196</v>
      </c>
      <c r="W28" s="23">
        <f>U28+W27</f>
        <v>2264899.6258403971</v>
      </c>
      <c r="X28" s="24">
        <f>V28+X27</f>
        <v>1.0000000000000002</v>
      </c>
    </row>
    <row r="29" spans="1:37" s="8" customFormat="1" x14ac:dyDescent="0.2">
      <c r="A29" s="10"/>
      <c r="B29" s="11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</row>
    <row r="30" spans="1:37" s="8" customFormat="1" x14ac:dyDescent="0.2">
      <c r="A30" s="12"/>
      <c r="B30" s="13"/>
      <c r="C30" s="15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</row>
    <row r="31" spans="1:37" s="8" customFormat="1" x14ac:dyDescent="0.2">
      <c r="A31" s="12"/>
      <c r="B31" s="1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</row>
    <row r="32" spans="1:37" s="8" customFormat="1" x14ac:dyDescent="0.2">
      <c r="A32" s="12"/>
      <c r="B32" s="1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</row>
    <row r="33" spans="1:24" s="8" customFormat="1" x14ac:dyDescent="0.2">
      <c r="A33" s="12"/>
      <c r="B33" s="1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</row>
    <row r="34" spans="1:24" s="8" customFormat="1" x14ac:dyDescent="0.2">
      <c r="A34" s="12"/>
      <c r="B34" s="1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</row>
    <row r="35" spans="1:24" s="8" customFormat="1" x14ac:dyDescent="0.2">
      <c r="A35" s="12"/>
      <c r="B35" s="13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</row>
    <row r="36" spans="1:24" s="8" customFormat="1" x14ac:dyDescent="0.2">
      <c r="A36" s="12"/>
      <c r="B36" s="13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</row>
    <row r="37" spans="1:24" s="8" customFormat="1" x14ac:dyDescent="0.2">
      <c r="A37" s="12"/>
      <c r="B37" s="16"/>
      <c r="C37" s="17"/>
      <c r="D37" s="17"/>
      <c r="E37" s="17"/>
      <c r="F37" s="17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</row>
    <row r="38" spans="1:24" s="8" customFormat="1" x14ac:dyDescent="0.2">
      <c r="A38" s="12"/>
      <c r="B38" s="16"/>
      <c r="C38" s="17"/>
      <c r="D38" s="17"/>
      <c r="E38" s="17"/>
      <c r="F38" s="17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</row>
    <row r="39" spans="1:24" s="8" customFormat="1" x14ac:dyDescent="0.2">
      <c r="A39" s="12"/>
      <c r="B39" s="16"/>
      <c r="C39" s="17"/>
      <c r="D39" s="17"/>
      <c r="E39" s="17"/>
      <c r="F39" s="17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</row>
    <row r="40" spans="1:24" s="8" customFormat="1" x14ac:dyDescent="0.2">
      <c r="A40" s="12"/>
      <c r="B40" s="16"/>
      <c r="C40" s="17"/>
      <c r="D40" s="17"/>
      <c r="E40" s="17"/>
      <c r="F40" s="17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</row>
    <row r="41" spans="1:24" s="8" customFormat="1" x14ac:dyDescent="0.2">
      <c r="A41" s="12"/>
      <c r="B41" s="13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</row>
    <row r="42" spans="1:24" s="8" customFormat="1" x14ac:dyDescent="0.2">
      <c r="A42" s="12"/>
      <c r="B42" s="13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</row>
    <row r="43" spans="1:24" s="8" customFormat="1" x14ac:dyDescent="0.2">
      <c r="A43" s="12"/>
      <c r="B43" s="13"/>
      <c r="C43" s="17"/>
      <c r="D43" s="17"/>
      <c r="E43" s="17"/>
      <c r="F43" s="17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</row>
    <row r="44" spans="1:24" s="8" customFormat="1" x14ac:dyDescent="0.2">
      <c r="A44" s="12"/>
      <c r="B44" s="13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</row>
    <row r="45" spans="1:24" s="8" customFormat="1" x14ac:dyDescent="0.2">
      <c r="A45" s="12"/>
      <c r="B45" s="13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</row>
    <row r="46" spans="1:24" s="8" customFormat="1" x14ac:dyDescent="0.2">
      <c r="A46" s="12"/>
      <c r="B46" s="13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</row>
    <row r="47" spans="1:24" s="8" customFormat="1" x14ac:dyDescent="0.2">
      <c r="A47" s="12"/>
      <c r="B47" s="13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</row>
    <row r="48" spans="1:24" s="8" customFormat="1" x14ac:dyDescent="0.2">
      <c r="A48" s="12"/>
      <c r="B48" s="13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</row>
    <row r="49" spans="1:24" s="8" customFormat="1" x14ac:dyDescent="0.2">
      <c r="A49" s="12"/>
      <c r="B49" s="13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</row>
    <row r="50" spans="1:24" s="8" customFormat="1" x14ac:dyDescent="0.2">
      <c r="A50" s="12"/>
      <c r="B50" s="13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</row>
    <row r="51" spans="1:24" s="8" customFormat="1" x14ac:dyDescent="0.2">
      <c r="A51" s="12"/>
      <c r="B51" s="13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</row>
    <row r="52" spans="1:24" s="8" customFormat="1" x14ac:dyDescent="0.2">
      <c r="A52" s="12"/>
      <c r="B52" s="13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</row>
    <row r="53" spans="1:24" s="8" customFormat="1" x14ac:dyDescent="0.2">
      <c r="A53" s="12"/>
      <c r="B53" s="13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</row>
    <row r="54" spans="1:24" s="8" customFormat="1" x14ac:dyDescent="0.2">
      <c r="A54" s="12"/>
      <c r="B54" s="13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</row>
    <row r="55" spans="1:24" s="8" customFormat="1" x14ac:dyDescent="0.2">
      <c r="A55" s="12"/>
      <c r="B55" s="13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</row>
    <row r="56" spans="1:24" s="8" customFormat="1" x14ac:dyDescent="0.2">
      <c r="A56" s="12"/>
      <c r="B56" s="13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</row>
    <row r="57" spans="1:24" s="8" customFormat="1" x14ac:dyDescent="0.2">
      <c r="A57" s="12"/>
      <c r="B57" s="13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</row>
    <row r="58" spans="1:24" s="8" customFormat="1" x14ac:dyDescent="0.2">
      <c r="A58" s="12"/>
      <c r="B58" s="13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</row>
  </sheetData>
  <sheetProtection selectLockedCells="1" selectUnlockedCells="1"/>
  <mergeCells count="30">
    <mergeCell ref="U5:V5"/>
    <mergeCell ref="U7:V7"/>
    <mergeCell ref="B3:T3"/>
    <mergeCell ref="A28:D28"/>
    <mergeCell ref="W2:X2"/>
    <mergeCell ref="W3:X3"/>
    <mergeCell ref="W4:X4"/>
    <mergeCell ref="W5:X5"/>
    <mergeCell ref="W7:X7"/>
    <mergeCell ref="B4:T4"/>
    <mergeCell ref="B5:T5"/>
    <mergeCell ref="G7:H7"/>
    <mergeCell ref="I7:J7"/>
    <mergeCell ref="A6:X6"/>
    <mergeCell ref="A7:A8"/>
    <mergeCell ref="B7:B8"/>
    <mergeCell ref="C7:D7"/>
    <mergeCell ref="E7:F7"/>
    <mergeCell ref="S7:T7"/>
    <mergeCell ref="A27:D27"/>
    <mergeCell ref="K7:L7"/>
    <mergeCell ref="M7:N7"/>
    <mergeCell ref="O7:P7"/>
    <mergeCell ref="Q7:R7"/>
    <mergeCell ref="B2:T2"/>
    <mergeCell ref="B1:T1"/>
    <mergeCell ref="U2:V2"/>
    <mergeCell ref="U3:V3"/>
    <mergeCell ref="U4:V4"/>
    <mergeCell ref="U1:X1"/>
  </mergeCells>
  <printOptions horizontalCentered="1" gridLines="1" gridLinesSet="0"/>
  <pageMargins left="0.39370078740157483" right="0.39370078740157483" top="0.59055118110236227" bottom="0.59055118110236227" header="0.51181102362204722" footer="0.51181102362204722"/>
  <pageSetup paperSize="9" scale="53" orientation="landscape" r:id="rId1"/>
  <headerFooter alignWithMargins="0">
    <oddFooter>&amp;LCronograma Físico Financeiro&amp;R&amp;P/&amp;N</oddFooter>
  </headerFooter>
  <drawing r:id="rId2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PUlv3xkf1f3F9g2WCyfu1f7T0aj7NwruEU5Wv4F7Ywk=</DigestValue>
    </Reference>
    <Reference Type="http://www.w3.org/2000/09/xmldsig#Object" URI="#idOfficeObject">
      <DigestMethod Algorithm="http://www.w3.org/2001/04/xmlenc#sha256"/>
      <DigestValue>UBEdtXNTj6YmUZ8VFpuZppdv02CPxhj0EiycDgmZhTY=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1jytqrmN//YmsZm1TRqh3t3VwfYhU9181R8psTX29EM=</DigestValue>
    </Reference>
    <Reference Type="http://www.w3.org/2000/09/xmldsig#Object" URI="#idValidSigLnImg">
      <DigestMethod Algorithm="http://www.w3.org/2001/04/xmlenc#sha256"/>
      <DigestValue>RVpaHBuuwe53d2vnsej69saqvIFUkUOGjE0gSU/w8is=</DigestValue>
    </Reference>
    <Reference Type="http://www.w3.org/2000/09/xmldsig#Object" URI="#idInvalidSigLnImg">
      <DigestMethod Algorithm="http://www.w3.org/2001/04/xmlenc#sha256"/>
      <DigestValue>VuxhT6lA5XprwBl80N/KZEjsJKRo2moRsHSITmKfG4w=</DigestValue>
    </Reference>
  </SignedInfo>
  <SignatureValue>LKJQas/+k6rlrK3hbkx/kecPR1jNfsqodmrWcl+Qybmq2584AzmLygzQ57oYRE9qC5u3qZlVn5MK
3H9Pp7Ywtx/PSgTEThFI0+pMsURlDRwZA6P0oYES2884gI4SJNUZmHRouJJpjhwJpODui8eI8FUc
09CJr5CAgX6+aGjJYFSzdO2foQ90qZIBZXSqw1MRvPMBX25wnla9afTP0pGY83OTU2S1mX0+sced
f5ImBpdRNmFxJxQRRjCRMONs9vVFhzIPxLUPxY4Zh4IG6oSZ/4W30ccr++19+oK0sSHEh7q28QRN
9dJgoGGnrz0c3zjUsq1DA+sd7h1M9OromucRVQ==</SignatureValue>
  <KeyInfo>
    <X509Data>
      <X509Certificate>MIIHDDCCBPSgAwIBAgIIITEkBwVy80kwDQYJKoZIhvcNAQELBQAwWTELMAkGA1UEBhMCQlIxEzARBgNVBAoTCklDUC1CcmFzaWwxFTATBgNVBAsTDEFDIFNPTFVUSSB2NTEeMBwGA1UEAxMVQUMgU09MVVRJIE11bHRpcGxhIHY1MB4XDTI0MDcwODIxNDUwMFoXDTI1MDcwODIxNDUwMFowgcAxCzAJBgNVBAYTAkJSMRMwEQYDVQQKEwpJQ1AtQnJhc2lsMR4wHAYDVQQLExVBQyBTT0xVVEkgTXVsdGlwbGEgdjUxFzAVBgNVBAsTDjM4MDE0NjQwMDAwMTIzMRkwFwYDVQQLExBWaWRlb2NvbmZlcmVuY2lhMRowGAYDVQQLExFDZXJ0aWZpY2FkbyBQRiBBMzEsMCoGA1UEAxMjRUxWRVMgTkFWRVMgREUgT0xJVkVJUkE6MDQzNDYxNzQ2NjMwggEiMA0GCSqGSIb3DQEBAQUAA4IBDwAwggEKAoIBAQDMPrxvafOi5j1LCb3xkFf2Z+I7d7PJTC0MV5PIS66cG3rT5Wvpp3CE2wcTIDZCTb4Yrau4vpccJlJvGTrZ+RdasBt7mFPGb4Y7aQIegfjhZbjC+/vEY13bK018S+twVnPUZSRwUYO904syYicmT5I0Iovk7hVYBNbvY7CMFUomYM7l2lqZtyNSfDVAC0xTPT7QM1yKJm76bPJKfwq5MAjITBJtng6/sfzB0EPWK5VYy7eGKyxO7BdDzNjahS2M/9EcRf4j+cLwJG1iyiH9HH0wXUuyRjIv+W8xIkmE9uVfckR7qs2At3FPFVkoq4RMnOdF8iQg3ysJEVsQgqtBtMMRAgMBAAGjggJuMIICajAJBgNVHRMEAjAAMB8GA1UdIwQYMBaAFMVS7SWACd+cgsifR8bdtF8x3bmxMFQGCCsGAQUFBwEBBEgwRjBEBggrBgEFBQcwAoY4aHR0cDovL2NjZC5hY3NvbHV0aS5jb20uYnIvbGNyL2FjLXNvbHV0aS1tdWx0aXBsYS12NS5wN2IwgZ0GA1UdEQSBlTCBkoEXZWx2ZXNuYXZlc0B5YWhvby5jb20uYnKgPgYFYEwBAwGgNRMzMTYwOTE5NzgwNDM0NjE3NDY2MzAwMDAwMDAwMDAwMDAwMDBNRzEwNDYxMjg0UENNR01HoBcGBWBMAQMGoA4TDDAwMDAwMDAwMDAwMKAeBgVgTAEDBaAVExMwMDAwMDAwMDAwMDAwMDAwMDAwMF0GA1UdIARWMFQwUgYGYEwBAgMlMEgwRgYIKwYBBQUHAgEWOmh0dHA6Ly9jY2QuYWNzb2x1dGkuY29tLmJyL2RvY3MvZHBjLWFjLXNvbHV0aS1tdWx0aXBsYS5wZGYwKQYDVR0lBCIwIAYIKwYBBQUHAwIGCCsGAQUFBwMEBgorBgEEAYI3FAICMIGMBgNVHR8EgYQwgYEwPqA8oDqGOGh0dHA6Ly9jY2QuYWNzb2x1dGkuY29tLmJyL2xjci9hYy1zb2x1dGktbXVsdGlwbGEtdjUuY3JsMD+gPaA7hjlodHRwOi8vY2NkMi5hY3NvbHV0aS5jb20uYnIvbGNyL2FjLXNvbHV0aS1tdWx0aXBsYS12NS5jcmwwHQYDVR0OBBYEFGTIqESs8G9KvxNT5fyKVk6TeoMaMA4GA1UdDwEB/wQEAwIF4DANBgkqhkiG9w0BAQsFAAOCAgEADmzh+VtEXV2RiHxNlGoHC8x9GgqGM9gMwGwEiCKUGDGOK/0YxOlrDtK4OKwFgk0hbT50RmciPAxS6jm0J+/eWvnc5b/w5XZGG+4GfgUR6OHLqgkekADut/C+GtcdMunDVGyk1Rlk1p+ls4CsJEmAhN1temk1alsrEjUsI3u+SU72f4ik3x2id4o4xNQ2Sop0xrE4xe5XilMeZByID/qe2AASeWscRQa5V9iUbsYrpUp2xAYN2LtCZMEPMf3esNlI/M1ofUCw4Lq170tKN9YTFHHHhudlLQ9e+N9xgXhfMRUod6f3cFqSahhyg9fH/F2ipbEGFzBECVaY/sqP0TOhjlBFPKo0wdc2R4ANJH4naNOwUJpFHaSOHL/f3PlKQQtEFNHQyCcactkOzxWvAHD1FusANeNb5O6v7OFsBEqD0/7nQZkASYryFElpUyA5hAfWjn8iHHJk3la9wuJjR52H3u9nKolmHOhMSZbpERdae4nX7TMuMVXoxrjIkhiV66lpVviIavRtXrIeOB4PypoQjUyV0qtSJm+kMJ0eqmp/LiBvhl0ABY7SEBH7lxUh4I+jLYEy29mpjT6CO0WTOEMImIE2Mu6GbSoXKtxbDsGmX0WLqJUvSNW0j4hxaVO62dmW4+fT8hQ/0rtd0iwwhdR7mppopNhWi3bJs7URTyi6hMQ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e4Uv80R3Pogks8NDyYXlgPkhZskcfCBJGWDHWGnTt+0=</DigestValue>
      </Reference>
      <Reference URI="/xl/calcChain.xml?ContentType=application/vnd.openxmlformats-officedocument.spreadsheetml.calcChain+xml">
        <DigestMethod Algorithm="http://www.w3.org/2001/04/xmlenc#sha256"/>
        <DigestValue>wy4bnnMxI2ms434d56XGZhvObDefE3glpMkGTcpMOTg=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EfZgMoDjkvl7x3GU34RZakUUz1bxiVtz+nk4XXR37NE=</DigestValue>
      </Reference>
      <Reference URI="/xl/drawings/_rels/drawing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8AdCYW7mnK0JFMYKYQ1XqU2btVz31uKF3f/ueSV5V8k=</DigestValue>
      </Reference>
      <Reference URI="/xl/drawings/_rels/vmlDrawing1.v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HKLkyK+cCxDfx6AK7JJczcjttDSSh5FDL1PQYt6e0vI=</DigestValue>
      </Reference>
      <Reference URI="/xl/drawings/drawing1.xml?ContentType=application/vnd.openxmlformats-officedocument.drawing+xml">
        <DigestMethod Algorithm="http://www.w3.org/2001/04/xmlenc#sha256"/>
        <DigestValue>0TE6jlJ/5xAt+6Zo6lgFbbSL4FDkeK5LFNloHnj5Vc0=</DigestValue>
      </Reference>
      <Reference URI="/xl/drawings/drawing2.xml?ContentType=application/vnd.openxmlformats-officedocument.drawing+xml">
        <DigestMethod Algorithm="http://www.w3.org/2001/04/xmlenc#sha256"/>
        <DigestValue>8rfU1GPHEcq3GxXoCPEnWIswPPOibyiJGCDedT8gGpo=</DigestValue>
      </Reference>
      <Reference URI="/xl/drawings/vmlDrawing1.vml?ContentType=application/vnd.openxmlformats-officedocument.vmlDrawing">
        <DigestMethod Algorithm="http://www.w3.org/2001/04/xmlenc#sha256"/>
        <DigestValue>RajHe5rBIwCousnlNxoUD8ylpYmT91FxWbYj5frOQc4=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D1nat1hryWlDBRe7KKDDingNDor8eahjpM+d3zfaqK4=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dDaiuilh7YKRpQGlHMqDr3DWZKJXJsDc87zIs1MHGBg=</DigestValue>
      </Reference>
      <Reference URI="/xl/media/image1.jpeg?ContentType=image/jpeg">
        <DigestMethod Algorithm="http://www.w3.org/2001/04/xmlenc#sha256"/>
        <DigestValue>/His2B1+D5AwTxxaNWnkwcJctx1baswSew9nuvUqBso=</DigestValue>
      </Reference>
      <Reference URI="/xl/media/image2.jpeg?ContentType=image/jpeg">
        <DigestMethod Algorithm="http://www.w3.org/2001/04/xmlenc#sha256"/>
        <DigestValue>RKEFgEYQFyBbzObLSsnKmuq54jxnLjW5ej0beUJEmg8=</DigestValue>
      </Reference>
      <Reference URI="/xl/media/image3.emf?ContentType=image/x-emf">
        <DigestMethod Algorithm="http://www.w3.org/2001/04/xmlenc#sha256"/>
        <DigestValue>eqY0zN/8q2Lw12RS5v3lUXZy4GtRcVhiuLhY6vP6AJk=</DigestValue>
      </Reference>
      <Reference URI="/xl/media/image4.jpeg?ContentType=image/jpeg">
        <DigestMethod Algorithm="http://www.w3.org/2001/04/xmlenc#sha256"/>
        <DigestValue>/SzrfEJETEhMD5frukUee6DM7r1OG0XCpNwRutwuO3Y=</DigestValue>
      </Reference>
      <Reference URI="/xl/media/image5.jpeg?ContentType=image/jpeg">
        <DigestMethod Algorithm="http://www.w3.org/2001/04/xmlenc#sha256"/>
        <DigestValue>O/UjaSLWZRZS/H7CgD8uWQc/KRSu4jh3jMJtAmmjOpw=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TaA6KX/SRWPpmiasS8KGCRFI/mFTpQlGqiM07LbibG8=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s6l80irlBTW+uFk7nR5c7WcaDa2jSh3MPBgl0IjaDO0=</DigestValue>
      </Reference>
      <Reference URI="/xl/sharedStrings.xml?ContentType=application/vnd.openxmlformats-officedocument.spreadsheetml.sharedStrings+xml">
        <DigestMethod Algorithm="http://www.w3.org/2001/04/xmlenc#sha256"/>
        <DigestValue>UcsbkSiiPhThFn6ORySbudvRKJo3Ryv0oJUvAP4CNkU=</DigestValue>
      </Reference>
      <Reference URI="/xl/styles.xml?ContentType=application/vnd.openxmlformats-officedocument.spreadsheetml.styles+xml">
        <DigestMethod Algorithm="http://www.w3.org/2001/04/xmlenc#sha256"/>
        <DigestValue>UOn0BYGXwctdA9/qXo2DxkE1YW/GsfA3P0dMOh5r2YE=</DigestValue>
      </Reference>
      <Reference URI="/xl/theme/theme1.xml?ContentType=application/vnd.openxmlformats-officedocument.theme+xml">
        <DigestMethod Algorithm="http://www.w3.org/2001/04/xmlenc#sha256"/>
        <DigestValue>h5W4pu8CjaLFOV9g79fDhYnR/rup6Dm0iFcJd66jmKM=</DigestValue>
      </Reference>
      <Reference URI="/xl/workbook.xml?ContentType=application/vnd.openxmlformats-officedocument.spreadsheetml.sheet.main+xml">
        <DigestMethod Algorithm="http://www.w3.org/2001/04/xmlenc#sha256"/>
        <DigestValue>v4H+egYC3Yy//MYkoGjokNjt1vuCN9lNNsEP5lqb4+A=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i2Zp4ch4j6O57AxbpYHg+Pj+Mvt1/H7oTobn95/jaU8=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gc8gglqzrTW6QqtJ1wKoNXolcaOgzOM1fQMzKARu980=</DigestValue>
      </Reference>
      <Reference URI="/xl/worksheets/sheet1.xml?ContentType=application/vnd.openxmlformats-officedocument.spreadsheetml.worksheet+xml">
        <DigestMethod Algorithm="http://www.w3.org/2001/04/xmlenc#sha256"/>
        <DigestValue>IsyvP0oi9Ys39OiJ5KwhJ9qy2ALxaBC3RzoJJSfbVBk=</DigestValue>
      </Reference>
      <Reference URI="/xl/worksheets/sheet2.xml?ContentType=application/vnd.openxmlformats-officedocument.spreadsheetml.worksheet+xml">
        <DigestMethod Algorithm="http://www.w3.org/2001/04/xmlenc#sha256"/>
        <DigestValue>jzLFYzpv0l4bPUgVNFGhIxsWXpOpo3MrjRkC5mMVXMQ=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2025-02-24T18:52:54Z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>{1FC8F5FB-0FBE-4563-953E-EFEBCF9DC517}</SetupID>
          <SignatureText/>
          <SignatureImage>AQAAAGwAAAAAAAAAAAAAAHEAAABEAAAAAAAAAAAAAAA2CwAAxQYAACBFTUYAAAEAtLQBAA8AAAABAAAAAAAAAAAAAAAAAAAAVgUAAAADAABYAQAAwQAAAAAAAAAAAAAAAAAAAMA/BQDo8QIARgAAACwAAAAgAAAARU1GKwFAAQAcAAAAEAAAAAIQwNsBAAAAYAAAAGAAAABGAAAAEFkAAARZAABFTUYrIkAEAAwAAAAAAAAAHkAJAAwAAAAAAAAAJEABAAwAAAAAAAAAMEACABAAAAAEAAAAAACAPyFABwAMAAAAAAAAAAhAAAVcWAAAUFgAAAIQwNsBAAAAAAAAAAAAAAAAAAAAAAAAAAEAAACJUE5HDQoaCgAAAA1JSERSAAABZQAAANgIBgAAADOm8qQAAAo3aUNDUHNSR0IgSUVDNjE5NjYtMi4xAAB4nJ2Wd1RT2RaHz703vVCSEIqU0GtoUgJIDb1IkS4qMQkQSsCQACI2RFRwRFGRpggyKOCAo0ORsSKKhQFRsesEGUTUcXAUG5ZJZK0Z37x5782b3x/3fmufvc/dZ+991roAkPyDBcJMWAmADKFYFOHnxYiNi2dgBwEM8AADbADgcLOzQhb4RgKZAnzYjGyZE/gXvboOIPn7KtM/jMEA/5+UuVkiMQBQmIzn8vjZXBkXyTg9V5wlt0/JmLY0Tc4wSs4iWYIyVpNz8ixbfPaZZQ858zKEPBnLc87iZfDk3CfjjTkSvoyRYBkX5wj4uTK+JmODdEmGQMZv5LEZfE42ACiS3C7mc1NkbC1jkigygi3jeQDgSMlf8NIvWMzPE8sPxc7MWi4SJKeIGSZcU4aNkxOL4c/PTeeLxcwwDjeNI+Ix2JkZWRzhcgBmz/xZFHltGbIiO9g4OTgwbS1tvijUf138m5L3dpZehH/uGUQf+MP2V36ZDQCwpmW12fqHbWkVAF3rAVC7/YfNYC8AirK+dQ59cR66fF5SxOIsZyur3NxcSwGfaykv6O/6nw5/Q198z1K+3e/lYXjzkziSdDFDXjduZnqmRMTIzuJw+Qzmn4f4Hwf+dR4WEfwkvogvlEVEy6ZMIEyWtVvIE4gFmUKGQPifmvgPw/6k2bmWidr4EdCWWAKlIRpAfh4AKCoRIAl7ZCvQ730LxkcD+c2L0ZmYnfvPgv59V7hM/sgWJH+OY0dEMrgSUc7smvxaAjQgAEVAA+pAG+gDE8AEtsARuAAP4AMCQSiIBHFgMeCCFJABRCAXFIC1oBiUgq1gJ6gGdaARNIM2cBh0gWPgNDgHLoHLYATcAVIwDp6AKfAKzEAQhIXIEBVSh3QgQ8gcsoVYkBvkAwVDEVAclAglQ0JIAhVA66BSqByqhuqhZuhb6Ch0GroADUO3oFFoEvoVegcjMAmmwVqwEWwFs2BPOAiOhBfByfAyOB8ugrfAlXADfBDuhE/Dl+ARWAo/gacRgBAROqKLMBEWwkZCkXgkCREhq5ASpAJpQNqQHqQfuYpIkafIWxQGRUUxUEyUC8ofFYXiopahVqE2o6pRB1CdqD7UVdQoagr1EU1Ga6LN0c7oAHQsOhmdiy5GV6Cb0B3os+gR9Dj6FQaDoWOMMY4Yf0wcJhWzArMZsxvTjjmFGcaMYaaxWKw61hzrig3FcrBibDG2CnsQexJ7BTuOfYMj4nRwtjhfXDxOiCvEVeBacCdwV3ATuBm8Et4Q74wPxfPwy/Fl+EZ8D34IP46fISgTjAmuhEhCKmEtoZLQRjhLuEt4QSQS9YhOxHCigLiGWEk8RDxPHCW+JVFIZiQ2KYEkIW0h7SedIt0ivSCTyUZkD3I8WUzeQm4mnyHfJ79RoCpYKgQo8BRWK9QodCpcUXimiFc0VPRUXKyYr1iheERxSPGpEl7JSImtxFFapVSjdFTphtK0MlXZRjlUOUN5s3KL8gXlRxQsxYjiQ+FRiij7KGcoY1SEqk9lU7nUddRG6lnqOA1DM6YF0FJppbRvaIO0KRWKip1KtEqeSo3KcRUpHaEb0QPo6fQy+mH6dfo7VS1VT1W+6ibVNtUrqq/V5qh5qPHVStTa1UbU3qkz1H3U09S3qXep39NAaZhphGvkauzROKvxdA5tjssc7pySOYfn3NaENc00IzRXaO7THNCc1tLW8tPK0qrSOqP1VJuu7aGdqr1D+4T2pA5Vx01HoLND56TOY4YKw5ORzqhk9DGmdDV1/XUluvW6g7ozesZ6UXqFeu169/QJ+iz9JP0d+r36UwY6BiEGBQatBrcN8YYswxTDXYb9hq+NjI1ijDYYdRk9MlYzDjDON241vmtCNnE3WWbSYHLNFGPKMk0z3W162Qw2szdLMasxGzKHzR3MBea7zYct0BZOFkKLBosbTBLTk5nDbGWOWtItgy0LLbssn1kZWMVbbbPqt/pobW+dbt1ofceGYhNoU2jTY/OrrZkt17bG9tpc8lzfuavnds99bmdux7fbY3fTnmofYr/Bvtf+g4Ojg8ihzWHS0cAx0bHW8QaLxgpjbWadd0I7eTmtdjrm9NbZwVnsfNj5FxemS5pLi8ujecbz+PMa54256rlyXOtdpW4Mt0S3vW5Sd113jnuD+wMPfQ+eR5PHhKepZ6rnQc9nXtZeIq8Or9dsZ/ZK9ilvxNvPu8R70IfiE+VT7XPfV8832bfVd8rP3m+F3yl/tH+Q/zb/GwFaAdyA5oCpQMfAlYF9QaSgBUHVQQ+CzYJFwT0hcEhgyPaQu/MN5wvnd4WC0IDQ7aH3wozDloV9H44JDwuvCX8YYRNRENG/gLpgyYKWBa8ivSLLIu9EmURJonqjFaMTopujX8d4x5THSGOtYlfGXorTiBPEdcdj46Pjm+KnF/os3LlwPME+oTjh+iLjRXmLLizWWJy++PgSxSWcJUcS0YkxiS2J7zmhnAbO9NKApbVLp7hs7i7uE54Hbwdvku/KL+dPJLkmlSc9SnZN3p48meKeUpHyVMAWVAuep/qn1qW+TgtN25/2KT0mvT0Dl5GYcVRIEaYJ+zK1M/Myh7PMs4qzpMucl+1cNiUKEjVlQ9mLsrvFNNnP1IDERLJeMprjllOT8yY3OvdInnKeMG9gudnyTcsn8n3zv16BWsFd0VugW7C2YHSl58r6VdCqpat6V+uvLlo9vsZvzYG1hLVpa38otC4sL3y5LmZdT5FW0ZqisfV+61uLFYpFxTc2uGyo24jaKNg4uGnupqpNH0t4JRdLrUsrSt9v5m6++JXNV5VffdqStGWwzKFsz1bMVuHW69vctx0oVy7PLx/bHrK9cwdjR8mOlzuX7LxQYVdRt4uwS7JLWhlc2V1lULW16n11SvVIjVdNe61m7aba17t5u6/s8djTVqdVV1r3bq9g7816v/rOBqOGin2YfTn7HjZGN/Z/zfq6uUmjqbTpw37hfumBiAN9zY7NzS2aLWWtcKukdfJgwsHL33h/093GbKtvp7eXHgKHJIcef5v47fXDQYd7j7COtH1n+F1tB7WjpBPqXN451ZXSJe2O6x4+Gni0t8elp+N7y+/3H9M9VnNc5XjZCcKJohOfTuafnD6Vderp6eTTY71Leu+ciT1zrS+8b/Bs0Nnz53zPnen37D953vX8sQvOF45eZF3suuRwqXPAfqDjB/sfOgYdBjuHHIe6Lztd7hmeN3ziivuV01e9r567FnDt0sj8keHrUddv3ki4Ib3Ju/noVvqt57dzbs/cWXMXfbfkntK9ivua9xt+NP2xXeogPT7qPTrwYMGDO2PcsSc/Zf/0frzoIflhxYTORPMj20fHJn0nLz9e+Hj8SdaTmafFPyv/XPvM5Nl3v3j8MjAVOzX+XPT806+bX6i/2P/S7mXvdNj0/VcZr2Zel7xRf3PgLett/7uYdxMzue+x7ys/mH7o+Rj08e6njE+ffgP3hPP7j3BmKgAAAAlwSFlzAAAuIwAALiMBeKU/dgAAIABJREFUeJztnQl8HFX9wN97s7s5mvRMaKkcCipni4ClNNkjUUTuS+S+FFFM0gNQAQ9KRUDkaptDFMSqfxQQkBs5pNkjaWs5hIpyyF2gkPSiuXdnfv/f230zO003ySY7szObvu/n0+68t7MzL7szv/m93/sdHgAgEolEsrPA2BIPf9W0xQmnx5IJj9MDkEgkEjs5vKb5cz5CTyMUjqCEfCkQqpzG+0O1zRuB0OcIgb9Boucv0egPtzk9Vo4UyhKJZFzir206mBH2syJKT8QmI4QO2oNWYM9R+HoU9Uz4BQrpy8Mr63/vxFjNSKEskUjGFYcf3jKtqJjcrFB2LkkK4x3Yiv+43XYSSUvqSty8M1jbUrv+3Y7vvvXW4r58jXcwUihLXAFjS/DmWQKapslFDsmYCQYbjyoqUVbg5nRTd5wAPKAS+heID0Tb2hZt4p1z5txSUVpWdDwK4x9gc3/ehxL63N32rJwyZ87Fp6xde1s8/3+BFMoShwmFmqsJo4sDocoaQpq2uGUKKSksGGPUH2y6iirKYpLWfgH5k5agV8Vi9e8O/szatZd24svvUSH4UyBUcQ1+7HL+WfzwcaUTZv0at7+Txz/BQApliSOIm+gnlNGrsamIbj6FvAMF9evhcH2bg8OTFBB77bWk2B9qvBOF6Zmm7jeJpl0YCTeER/q88MK4MljTvIFSujTZSemFgZqWldHWurtsGvaQSKEsyTvcVBEINrWgPvM9Uzc3W3ANhwGjvF8KZcmIzJvXNHG3PSsfwwvHb+q+b6BPu3DVqoZPR3OsSGv9MhTMn0PBvJC3GSWNoVDTU+FwQ4elgx4BKZQleScQrFy+vUCGB4lGbsK7IMZbeIN92amxSQqHYPCGKb6i8r/j5mGiiz/Yr42GG64a69rExx/B5dNn0hq8Bg/C5hTUmK8neTZjSKEsySuoiVyBmki9qasxGp6/8NBDv+spLZut9+3qwNAkBcQhhyybXD6x/Bl8gh8iulSiad9BrXYFIXVjPu5rrzX0V9c01nmowhUEikL5glCo5VfhcN3rVow7G6RQluSNQE3zCYzSa9M9cFt4Zf0CfhMxxhKBUJNuwpDXpWRIqquXlpRN8j2Cm7pATmignYMa8j1WHL+tdX57qKb5XhTIp2NTAUauwNdvW3HsbJAXvyQv+P3N+ype+iei+40CeTgaiTQQklKav/SlW80+o1sdGaSNJN2vSn0HAGPTqaaVYleXptF3PvkE1nHtzOnxZQNjpyvz5s2b1NtLtRdeWLjFmTEs8fhDFfeYbMgokOGMaGvD/VaeJ0HJtSgcTyMpb4xz5s696cdr1vxgg5XnGAoplCW2M2fOktLSskp+00xM9cC/N23sPFvT7lH1fYomskrTR/K6sGIHXJtjXs/RjLKjsfm10rLiPXl/8qnDUs8l/jJjJu0J1TY/oMa1G2Kx+f92bsSZ4Qtp3mJ6BgV6eiAU4rbbsnIfD1FuWY+/4++1RM+N+QxPDoQqbsVv8XjRBKJpF6GGbKlA5rStrF8Xqml5An+wY7DpLSopuRBfrx3pc1YghbLEdkomVDYS4ZyPbE4MxE9et25xl3kflnSHSwEEOvM5PisJBJq/zDz0ex6f75skFTE2Eqg103MUr3JGsKZlSSzScK0bAmgOPvjmCeWTSi7xFTMeWDFphwhlQnbDcf+MeSacGQwu/Xoksugtu8cUrG2uo4Q2mLouT9mQ7QGodhsljAtlri5/hzF2XT5+GymUJbYSqGk5m1HDHoeaDXy7rW3R/wbvp1D6+XSLvp+n4VkCd/GrDk47iVJ2CQpk/xC7bcY//2UA8i7e4J/iHV+Ogo6vbH6JCDs69l/jDzZNwe3L8jb4DARqG2snTi65Azf3GvSWhv9QQyYlJP0Q/TxRvI/PmrXky4MftFYSCjWFKGPLjA4gvwm31t1o1/k4sXD0cZwd8L+XP4A+Oy+4bB5ut9t5To4UyhLbmFtz6+7FtKg53QPN4XD9g5n2RQ1ov/Q2+a/9o8udpL91YNopgVDlVdictcMOQF4gFO5R49rjQ5kmqquXfl7xeW+hYkqOgvnSUKhlbThcd7e9o9+ROXMu9pZMmHU9o8qlxJy9B/8O1BqXQaL3b9xUwQN/qoJNJyiU/BHfnYhj32dqRQWPpPuhHeOaO/emGcWlpfz70OXVP3q6X55vx7nMcPNasKb5Hkpp8iGpEIUv/EmhLClM+I0bCDX9juhTeCAvb/gIfjDkB4Dub4gBTfuP/SPMDa5NojC+GTcPHvQWaouwAlR6WyRS98pIx+GzBhTuJwWCFb/lUWTJTkZuQc3zUTs1z8H4/TfvUlI2+/5BQRgf4dTmslhkwd3mabvYfihY23QOTu8fTvXSOnzAXK/nlbAKvrjoD4X+gpszRNe7/b3k9HzlpdCoeo9CPEmhjA9Mnm1uod3nlEJZYgs4DefOol8TzQHQtPOG9TKg5AB9EyDhWk05EGjam3noTYwoJ23/DnQCkJu7Pk3cNlrPBE1brKEQrptaURnA5hfx365TKirOw9cWywY+DKFQ0/6Kt+RR3Pyc0Qnkz6Bta4hELt9MSEPGz0VWNjwSrG1pRUFeg81Sj8/zDXy93cqx+YOhn4vjcwaIRk5fvbpuo5XnGI728KLn/KGmD3EMM7G5J/+uwuEGW5UGKZRdwD77NBVNn65Np5SVqUyboGgeFW/wflUd+MhqzSMfzKtp/IKPKr/S2wCwOBJpeGmo/XlkFlXKdfvlp7HY1nfsHuNoEVP7y5iHcVNFiemtLfj33bB5Y2dTLpotfnYgFGq+hrCk2yA351xA8iCU8SFzOP5Nj+HmVNHVrwEsirbW35bN56mm/QHV2ZpUi/HFTcuEMs/4RhXlinQP/CAcrl9j1fGzgc8K8MHzJG5+KzkCSrmiIYXyeIHbIKuqpu7PvKwKNZGD8MY7EO++fWbMZLskI+0Jt1sxIx23R/Fx16Me3PffQOA5CuRpTev5h1sqJGQiaWcNVfIsb6XJDoD2WCRyo+6PnAlgE+ZQ3YYJ5DmuOeZjrNkSDDYdhFP7P4jQW504Pjh/3dvdd43INpYz77/fed/ue1by7GRl+O/L3JZqp29sKNTyVRTID4rzcTZqRDs52toQzfYY27apD5ZPYtxMxf385nFzg9nVcaxUVS2f7i3yrCBpv/Z7w631jbkedyzg7/wPSlNCmdLkQu6yET6SE1Io24xY7DoOf9kjUFjVEh5Pz9nRxWgoSnHfw1CAH4avdYxNGEBB3YbazL1U67onNb10D/5g5UX4Ui2a3Yl4/PyRblJK2GHpBvzTxuGNmqQblsK47bg43QthNU4ujsXqX7XyXDyxeqi2OYxfwrHYpMXFJYfja8aF0VwJBptrqEK5PbhUdL2nJRJHRqMLXhvNcbipBq9H/hm+UFvm94f2xdcRbenDIdYj/kDSOZHfHOjXLsrlmLkQJ9BelL5hq4fb1wqkULYBv79lT8ULZ+F9dQoK5ENJKoZ+uI90478PUBvYgnt246uCr6VAyEyaujAV074+/FfLKK0lSvlSvCEeIRosdUOqy1Bo2a6UeX9p6roqk/vbDlA4LK0oU1cI5TlzfjWpdMKEO1EzOsXUvQVnLJfHwvNvt8tfFYCuxUvl2GSDJT06LBfKPIc1CmQepqwL5NdBTXwNBfJ7YzsiPE+E9wyOnY85J6EcCDVyL46vi2Y8AdpZo834ZiWrW+vfxvuMz1j4YuOu/DoPhxd+ZNf5pFC2CB61VlI27VQK7ELFSwJkaCn8Ol7E7XhHryWq+jIhva8Mp+0mo+FKK2cBhQBK9qNRdvHFIK94uwj/nUoYPTVY2xKjGrk6HK77h9V/W9ZQL89FO5lvovB6PhaOLBspOYzQiqr0NiQgrzbDTHA3tdKyMq5F7mfqjvZB/9lrWi95fzhTTM5QeMP0gPrcCHuPmuqapsM8jD1O0iaLN7QE1KJA/jCHw76tb+B1ulsu4wuFWubi9fyLdA/8tK21wfkHNcDLeEsnPUA0qvAHjxTKbgUvoi8CJfWlZZV8tXxyBrMEX/x5EoXw4/3Q/3Tqps6etWsX9+DLGvHvpkDgxnLGSk8ERs5HIf0VImxuSVcmRp4J1bQ8rqmJS0c7Dc2VUKjpWJSwp4mmSlTte9nYFueFGg/El2mi+WY0Wp+LcMgZf03zVzw+319JeuGL27evi4Y7luSlJL1KPtTnRZTALlYeurq2eZaHMp7qUoS7k7fxQfPVNdFLcvrOUbv/QFdBcGbxmbEeJzk7KSvj7m+60vFkNNx5Uy5jswxKUIEiR/JNnKVyT6Gn7DqVFMpjhE8BgdErKCPH0B2LM/aimvOIRuCuD97rfMrKIoxike//+L+qqmWf9RZ5ud8kz/ea0nwoOYZ5PLXBmuarYpHIrVYsuowEr/yw+56Vy01djZHI/Oez+SwDCOmTCgAyYpUIO8EH7BkKo9yW6RNdnxJNOyscbngsX2MASGyhhkyik606biDQPNPjofzvmCK63u8H+OpolYRM4FNrg25fwxnS9GF3HoaSsjLuuaHPDj5S473nuWXRF5WqN0z61uBIR0uRQnmUBGqajmSE/QQfl8EM9okX8aK8o7er+661a39ke6az9vaF7+DLJTjdvsbj816JNzGPcuImjRLUWG4MhEInofZxrN1jQYHMI8D0C3X9ps6On2X7WUpZUN/GCz9i9diyJbmgxyhf3dcfsG+BSk6IRBpyso+OFlUh/cYTHgzpnBPJ2ZVnAhfIu4uujgFQv7q6df7bw30uW5imdRMlNWq6vbtg1qAScSFes98UTQ0l8fmx2GWfWDE+KwBC3zbd75ablcxIoWxi1qwlvikVlSfhFPKVwdFY/pqWExVKfsooG1wVYwB/sfs0VWuMRhtW53G4BsKX+Yfzahp/6yPKHXhn6IKuuqSkmEfU2SaU8YHwGZzuX6m3gWg/ytZfN1mnL9QU0tvqQNwRTRkFwk9QIJjsmGRNT1ffcVa5uo0GL+BVpt/9dBQ+OkPAU10GQpXcHPMl0dWjJbQTVkXnv5HrsdNofWnPNVo8ws47EAwu34Mqnlv0Ns6YfhltrXvauvHlDsThfeI1fpiZdp5LCmVBasGpkSfJPgkY8NXfpFDmiVDwzevxVpk36CPcY+L2Pui/xYopoBWsap3/Bt6EtdXBaXX48LgOu2gstgjHtsC2c6KGzr0t9EWjtlh4wd1DRYANxu9fPhsvc91u+rbQ/PNKBoH8NGr6p+QzxNlMgpIy002Z8xj8wUqee0T3ZNA00M61WnnQULvXzRc0NVPLmtSDuZH7Oet27udikY7FVo7PCgDin6StWqRyuH1zRQplQVXVsgPwkhKhs3S/UGj5bGCeayljxw3alXtKNOPlvTzfBRWzQdjgmvz+m++lnpKz7Ew16K9tmacQerZ+alDVhaM6H6N6GDbXjvKuGYVqW348SCDfjwL5LB5dl++x6HiAlZv045zcwPDv+z6l5Lt6G3+Zy6KtDQ/kcsxM0IQCuiSB0XjgI9XBxu/hhOAI0exX4+q38rKgOkpWrbp0cyDUxMfF/9JpI+2fC1IoC5iXGlm+8EI+jVDPBYMW8Lbx3Abxfu1WJ30ms0XY45baeQ7UjnjqRH2V7vfZLu7p0HRuDEJBy6tQDtS0LGJ0u6Tl90XDHWc6LxCgPC3XYMyRm2KGZ0512RxtrbPlegAPNWzflMdaZIlYqP5VugeWuDHRP4crG/iQ47Njbg4ssSpyMRNSKOsA3dP0jC8zvTOAwvg2FBq/iLhQM3YKUW9Pj27qig+oPxnN53llDo/PFxBNNZFIPGvtCIcmFGo+B2fNt5i67u/pehlnFbc5rqEBpdMNkQxkTIl3UsFLjNuRhbCEcE/3ukusGWEG+IKkMejshbKnyMO9LcrF5/4ZjXTamh85V3AW0E1F1sO5cwMTSI4zmaGQQpkkcxscQRU2uIw48ExZ/QR+xiN6HBmYS+FaQiAUNBdAvbW9fcHHozmGx+Pli5GplXogz+cr8VKwtvloyuidJB2h8XhP98tn5isVZBbsoW9QSkcdYZd0T9yjkpsodLvnu0SDb9r59ymglRNqTCqzsoMHa5vOpIQZZgsCmivNFmbMswAAZolnTCZ2aqHMc8gyb/FSFMhnmvt5NJpG6PxYa90qp8bmZqqDoXPw5cBUCzoH+mDUDv6oER6TVq7I360b3dD4a5sOVgi7l6SDE1b1dHfYKrBGC6Wwh2G+0LRRC+Xd9qhchh/Xqzz3qEQ7OWbzDA8YT3QvoCNrjyJI5Gbj80Cuj9icDtMawDCZq2pfzp4xQ7FTCuWkp0Vg+fmKt4QLkx2M9upA/MhCTJmZD3ia0Rkz2RK9rQG9dtWq+lFP44z8DnwbtVWrxjcUwnWP53tImqbw7npFHRg4TkRMugi6p76VoGRUQpmbZXAWYCzsoXJxUWxlw4tWji4TqPEaQS4AMKL7ZWnZBL64uqtovrH+vY4b7BqbtaRTJyhKsW0L6DudUOZJygOhpt/g5lczvY/f9IdSIA8NCmReb08XHO9+8pH269EeAx+I+zCPZ2++jd/3J7Fox1orxzgYXgR04uQSLpD1EOANWpwc68bfGb+PffQ7X+1jb2b7OZ58HbUNcw7kX0dW1v/Z2tFlBvXHXdLiig6rlQeDjYdSRfm+0aHBfCsjXm3G8MHu7++1bcw7jVDm2nF1cHk98zD+VC5NvwP/xguJ37DJAAhKwHbNolDhwTVTKyqNpOMoQH4+bDWRIUCBbGjJeEf/3c5QWhGgwvM762WbehOgndgWa3jXrnOOFRSslZQx3W/742wrbCSTVpUlA0QmiK7nNnyo2bewNwgUyEZoNQVtyLUFkXyK+02n3Jp5juRw/ZP2j9AyDKH80kv/lEI5F/hqdCDYdCdK3K+YuvmXek1P17obS8tm/Szt2UVH5da1MzG1Ytr5xFiIgnd6u9b9aYyHSpdSotTWvBL+YOPl+Mvq4buo1MH5rsg6lgG89g4wFE7IPv1lyYQK7rWwv2hu7gc4bSwPyxwwItwAYMik/P5QI1+7mSua2zQV8vbgyBVRvKFcNLvtzCkz7oUyah8XKF7G/TMn6X2o4fE0lxeGw3WvJ/epbTlcf48CsXUqXajwckilZbNN4dTk+rEskImKEnqqzj5IdD9h2SAHEQo1f52a0kCiwLgu0lr/V7vOlzOMGnUKUUfISigHalqOYZQa5gANtO+sbm3It7dQ2g7OtIwzEOECeV26B653OiPgaPD7k+kKdBcTWwtLjFuhnKz7xsruwEecOUk5KhFwNS9PpD/pUu5dIV0oQ38/kR4XGSgpm30uSSdieW9zZ+eKsRzHW8ROIEbSfrCttBXPisY8yXp3+rkei0U6r7LjXJZByaHGtpZMFTks3HtI8ZYY7n04DbjTjoi9LDCEcu/WRMbFSY/Pu8i037uJgbitgU1WQ2m5EVqNComthVvHpVBOVVYo54schs8nfpEvUS1xXiS84GVzkvJAIMTrrunTklfzWSm3UOBTN3+o4kdp1164YcyhyMBO0j2+UIj8zaoxmhEPWp7eVL+R3ty2NXGOW9JADgV+LUayK02LPzfcvsJWznNGGCWTQO1eZOf4MjFnzi0VpWXFejrQj1988bLuwfuI2ZFpLUK7sq1tUW/eBmkJ2q66ooy/k211EznjSiiLm5Gn1eSpI/W/TcOb/8bNGzuuyiRIgMJXqGFPJlkXjNyZqApWHo/f0D6iuWH9u513juU48+Y1TfQVM93rRaUAD1szwu3xB0M/xZda0RzQEnAGryVnx7msQniI6Hbh3r6+/w5rvgiEmi7GFz0vSwI167OdKKhbNKFYHzNXfP6baR+PT+EzFD3h0JrRJK1yC8CSpdlS24TYanYZN0KZP41RIPOqBbWm7o9A1c6LRBqeGepz5vwL2HCulJKLUSi5TN8GgKaxujD5fOwYomcRA9JmR0InURDUyOeM4/1RNFo/rNbpBsrLvdw7JGlqwZnIS8PZ6/3+5n0VLzUH7FwTDtc5UkaLEtifpKc+OwSAHF7T/LkiStPRshpcZmeSLNsAtrf+Z+LLO3aealwIZZ6tDKdHfAHHVIoGHsML4FsokIe88UXFDD3/gjbQK4XyYFI104j+HXWr8fio/ZINKJyk38Aasd50kXQpUxg3W+guVw/HIvOX21pTzyKoohh1CnH6NqR3iPAC4DMV3a1zVTTccd1Q+9sNo3T/dIvuIJSLKOFacjLnJUriRyMuKPA7NuALJvPdyMWAc6DghXKgpqlBockS8Hqy0wH82q6IhucvHemJvNtu0/wkXSnheWlP3hGctl1miie9c6wBF2J6rvsngzoQt7RKc9IHNti0gqQfzO8l4gPfKhitDGh1Ork9xIbarTpYwSP29NzeXfhFnuNwzoi0UNZg+8IQKY3+XNEEjWjuXmgdBkrpF/RtjagWFgjYkYIVyiktt+J2Rtk5pu4PEqCe1tY6vz0r7cjhfL5uJ5VtjOjeKyoKgDGvmJdPLj6RpLPv/dPqhPb+YNN3eX1C0YzjdXCmGyP2MiGCKvSMewQSJKM2OXfuTTOKS0uv19v4uPlZNLLorXyMcRgMNz5N69tOU1Y8lIfjC5MMuS8fId828nl9o2crSKE8GO7utPselXz6e5ipe2W8P3HmaLKV4dMvbU/WQArlQSheuJhPrEXzb5EcBAAFeraRZwe0/7NgeAbB4NK9qOIzbKz4gP156sFcGAQCy/cj6Rwsbw3lv1tcUsr/Rj3PxHNtkXAjIXX5GGJG5s1r2s1XzGaI5gZzTT2/v/FAxaucKpqqFoeC1ZKrq5dO9fh8uidPh92LxgUnlKtrmg5TPIwLZD2KCPAm/FUsEv7JaKJshNah1y3r2ry5s2Bu4nwgEg9dqLdBheaxHovbelEdPFI04wzIPTkPUJC0sQYreRi1roWviUU6fmnV8fMBMFpjiuTL6AE0r6bxCz6q6NkMVZVo381HpfLh8BTRuUYDyHZ2cOZlPybChwxv0LtisfpX8zs666Bery4nkoms7D5fQQnlQE3T6R7K+A2o24F7gcB3Iq088croNIai0hIexKDfC/9wsgSQG5kxI1lZWNcO/hOLzQ+PecGMMW5X1AsGPWWl14U/WHmJqVBsrxqHC9yel3cwlNC0xxBorZn28RGFe8DoEWV/dYMpgFGTUKbE8P4IhVq+SBk9TTR5mTDHFiKtQKE0HdQD5AW7z1cwQjlU2/wjRhnXgFLRS4R8qIJ28tjzGNCTjU1Ns3TRaVzAqPGUw5lIy1gXzITvuCHN8SB/sGJ4nGCw5QCqEFONPfhJoWlkomBvTTpPL1s5eB8RfHG+0aERd1ToADLX8IZTNeM+BEauoGkPmPui0QWvOTI+6zjE2KJge24c1wvl5E0dDC0jlJrVtOfUgYGT2toWfTCWY4ogBl07SfT0DDya+0jHDyIZvL7Cvw3U7j+O9VhVwRAPcNhLNNfHwp2WuMIJYb+C6Jm7gESikc5lw37IhVRX33oQ3ukVovlWLFa3Q+4IFMg80iL5d+LM8JlIuN52bW0kGFviCYQqdQ1S6+3tSeaMEXX39MV3AE0raC1ZYGjKWnwn15S5XdOfCghJa7UEHvt0S9/pmcI5s8VbnEywrpdCj65de2lnTgMdZyiEftvU/L9cIsVQXVqQbkGLVaYFfzDIM4zpYcldoHH3N3eHUWeCKp6j9G2ckewQ5CRcCU2zFnCFllwVmsYLDeupQl9du/ZHyeT2KJAvJaKyCz5AHo1EGl5yaIiWkMyho5Trnhfb2ts7X7f7nK4VyrNmLSmbMbOSmxXSyeiB/Aa1oYZcb2xqyr+ASNOFCbHAd5beBlX93ViPVV3bPMtDqZ4utbenq//2nAdIUoUKmCdd/QRv/stz8QxxEkro0cY2wA4Z88onlVyAL1P5Ns/f0hZZ8LQbQpRxJmXYwfH7T7rwCS8F44EOCSh4LZnScu6qqEeNrM3Hg9+VQvmQQ5ZNnjqtgufZ1aOcuD3zp+HWupx/ZBHFp98IoMbJQ7keczwxfSbj/sRJIYDf+suRyPwx29A8QBamqxzDn62YkQifXl45pjQ1RBKLhTtvG+FjrkTUqtPNRAOa1rNdRKkw0Rg5h/GrvNktwTA4iNq0XgNJOzgKZJ6PY4J4PxaNNqx2ZnQWwoxFZP43RfJxStcJZf60LZ/k49M4vVIEXoZQH22tt+TG223Padw3OZkVDp/wL8Ri9a6rQOEkeKNdkG7AirEeR7gcni2a+FWry3MbWQp/sJFrYvrsqV+Lw0WFaLbgFE+YwKs560Vc2wabiaqDQV4MYG/RXL+ps8MyV8JcEPZkXVhBf0/fSjHDMlR4fHSMupiuS0kLZarufEKZ22883nIexKEL5ATPXxEN11sYbECNytU4dXQi96xrEcVFdX/iAfzux/y9F5WUGItTyDPhZMrU3AiFlu1KmdewqQLANYXmbWGGEXK0qbmD6YJS8gNTc7lb3DYDgeQCn5717b9r1vxgQ7C2hT8sk8VQ8Qn8Wnuk8xHHBmgRwp6ve14MaANqXjR/1whlbrIon1T+FEm7n8Q10M6Ihq1L2s3t1FMrKk8QTegH+ItVxx4PoEDmtmQ9LPaxyBj9icXFbK6GYY3WRL08zHuKGN9Lvd3rfmXJcR1AmGGMRT41rm4nlJM5wRnViy982tPV9du8DnAYgEItTdulnhV/izmX8y2FOnsxM3FiMc+No89k1uYrB7QrhDK3rZVPLOMFFPXV9IQGcKbVVRQmT6vk9tLUijHAqtWt9fkum+NugJxhWgAda/09ggKZRwIadmkrFqdSZY+IHpCgQgK+M5ZyVG7B718+m6STJ70fi83/93Y7sLSWDEDu0L0b3ACl9Ah9Gwh9tirYyBf9ZomeTnUgPuZrx1Uw8vV0A561+vBJ5WWid2880RcJo7sD0Ir+3p5Gx4WyWOzgAlnPY5EgmnYmasj3W30unC6mvQooucvq4xcyPAoLvyB9lrJ1/btp68JhAAAgAElEQVQdY6qdl6rlN+sSkk4+e1Oui1Opas0VzenittBUCDmSh4UxsyvcIC2Z/xZUn9HFiZZwjf91IHBjOfNM0FO5Jrq2xleWT/KuSO9Bby+8qiJDQY3fKAHa38d6FF6dpbjMtx8KnQN4qlMgsB/ONPZF5YU/lA01iOJWcXHxXY4KZVEanXtZ6OGaqCFr56BAvs/qcw3Ov0A1cG8BTSdgqCULUOg9NNZE9qWlB56Nl9dnRfO9nq6X7851aHiNXI0v+jHXg9rzs6H3Lgzw/jvG2B7sCsd4lWeaCqkG8tdIZEHGuneOoJTwhfJUmlwg7WVlwGdERgWUgT6txamhWYnIkLifaG5eFYmtIWT+kPvrWq9G2ecZZXxx9ouoieyLv/N+pWXFqWRThp5ChzwOxzGhPGvWEt/UikoufPWUhSoQ7bxoa4MtK8xA2WlU/3uBPG1H1YsCxxDKeM2MSZByFy5/KHiFfsnhA/bGXE0MwWDTQVRhhlsYXugLnCh7ZCWirp3u7tlvdoUT7xkh1Sq1yB5vEYxQ42GCT5PHCPPxSFs9pPqBVasa1js0NEthHnKUqfmPQw+dOyUUWj4TRcgewGAPvMZ3R6GyB864eR3QvVDr5YuclJk+NLzoTbIZvzOeBvR/uPO7OJ/8pHub+qEjQllUT+A5EAx/YRzQhSiQbVt4owTOMqa/FKTpwgRebLPxKhRaAXT2dq0bsnzWcFQHA6eiFmDU8tPiiTEHnnBSiesbuealP0wfjrTW2VJsNZ+Ulvq4Zpn8m/Ahs9L8kEGBzKP3Ugm3gDwba3U+8ZCOKNZ6tC5sVKKuVKjnSWMHAEvcHvMFn6l7vZN38Xq903HwuwIju6Bw2IVSmE4pNdmTyTfwd9HTkKY1XZqV4OVswN/51WS5LEpewS/uP/39va9yr5VMOzsilFEgNxGTZoYC+dJoa51liWoGI2x0upN+97YtfTJgxAzznKRvAtAHxqLdihSaP04fB27O1bYYCCw/n1Cqa5RdoCWGnj8WEowZ3zcKXiOilAc27bZnZb0x0yDk5nwPbTgCgSbuqipS5sI7jHj44p5eyfpfYReUeuIeVhMnTpqhKGwGpWyGRskMRtl0AMKFLQpdFLyU8grg00vLKsvSnxSiNv2fmWxk72b89yYe/y0UwP+joL2haeTV7m711dHmX867UA7VtlyDL983df0CBfKYK1pkA2rGF9KkGZ0ks1blkjdjnJIWEhTGFHbuD1V8A19mi+bGzRtzi7ITC8BGXmS8qX7hKtvqGBHugvrahkYhblT03n3PaTzF6S6i+Z+2SMMTTiaxHwxO1Y9PB2iSx/GOuth4j8DYazeOAa4EVFdPO4x5aBAI/TKOi5dr2ntqRWX5dvuJV6oL2yxV20FwJeVj/CM/xM+/h3/7eyh438ef7z2i0vc0Lf6WlVVu8iqUQ7XNqOnQnxodQJrDrXW2LtqkvAFmGzY61LbusPN8hYZY0NCTeG/7+MPRu/7wG8Qfqlyst1FLvmndusVduYwLBfLV+DI9eTwCr6GQvzWX47mF8pRA1vOBrwmHF37EN4RJ71J9P/wOb3FLSLUBNScGo3zcc0Tj082dnX/OxxDm1ty6ezH1LcDr7SwqtPaxyVk+EQEuSDfg0+YTPAivmrIBv/ePKaXcSyvp4oftn8Yindfn0+86b0I5FGo+iTCavrGA/Dka6VgwzEcsoaRsNrffTRfNV2OxRW3bJS7byUGBzH239VnEE6+91tA/2mOglnwGFbXaUIp8ggK0KZcxVVcv/bzH5zNStVKNLHRLNFvOAJykT9qwYcxK/KFpPHPhvqK54eOPxh5NaQciCdRBorkFr5gvGm8C+VOuD+GRz39jOVUm/KKYFvFZtncIQWwIWkgKW8LLanG7bQcFsgGnJZ8QVf1kYCC+Ye3a7s5Mic2EEvcjva3G4/fkOxAmL0I5Vaae8sU1sUoLT/V0r7tA026z/Y+lBC40+bf+znXah9MACmU9UTmFUdvaRR4EQ0vGQ92Q6w2KApkXBxXpH5Nl6Z8c4SMFgfiujjM6NGoIZUroZfo2To+bx/JwtBMUyKekW9CG4/2G0dKIraYLvhDNPBP4d/W5QW/x4K9HNdDaGJB177+/8a2xunLqlJQcwPOqCDs5/LutbdH/cjneWLBdKAeDy/egioff7MmsXjzCa6AfvpmPaCxR2FF3bYlrib4xJ2sfj4hk/3ogQLxra+Lx0R4DhcxF+JLUmpLVYAYGcrpB/bUt8/DJrd/wiQTEfzTsBwqIqmAFT24zVTT/Ew7XJXPzBgLNX2YeGhL9PQN99gq5sQAETjH51/IFslKxHY1E6myrW4ca+uHM4+HpFwxbMY7lEZw93RCNzm+3WsmiCjvdOA9Qy+MlssFWocxXQqdUVPKFDN18sH6gXzt21aqGT+08r463iF1A0tr5I+ZquxJCfL5krmMR2w/to10lFtFdhpZMeBXpHD0u8Me6geglv4Dc2d668L+5HM9NKJSavFzSXhcokE1aMqxYvbp+Y77HNhwiUZUe4NVjCg7Cn1yz7QEiqpjwqkAiqyP5BL+3b0Vb64XyMMaakUMgMt0Zv1GCxO+19ARZYptQFgsX3C6m26G6tUT8+FWrFubFuVycP51wmxK5wDeY7WL7yahNBFSZwPMzpO31kY6c/JIDNU1HMmpo7l0U4lfncjw3IZL2nKi3NZpICmWx0Kr7wGpqPO66BU2Pz8tNF7qazM0qe/KN5PpB50bL0yFwRO3CFbg5TXS9m+iP17S3L3zHjvNxps8kfBF2crKBM3qnFALbhLI/mLQz6hchTjK086LRhf+y63yDCQQqeeSRboN6PxaOPGX1k7XwobprFi98+dRoPilMQ4aGRzS4MteKMCiQf25qNuqeCeMBv38Zzyuyh2iubw8veo4vOKNA5tnV9ECSh5ywYY4MPd3UmGz0ErjTrgXY6uDyk/EMukmnV42rx9kpkDkU2OnGo4cSx3JX2yKUAzXNJzCadn3DKdlVVmd8GxEK800LfL/RtHvUvJ7f5cyrafyCjyrJgqZc44nFNo0qcsxXxLiZwagyEQnX51RWS2SB06fInyYGBlwVXpwrVFGMhTH8wh7ittBUulrvhcY+GrgqWISTckErqjJ1GbEt8f7Eb+w6Lz6gjbUEAHLdDln0LEak9dWVSMDrzxHTBcdyocyj53DmwRfUdL/t+2OR+dflU0sNBJbvwzyer4lmHwVwTS5at+AliqElUyBPj8btp7qmscpDFb1YgEZUddGwH8gCvFhMfs5kqZXO+C7BEMoaVZNT/vJJnu+SdBWc1REXRMQNpogU8XSpmTzQnrRLc/X7m/dVvNR4QG/e2GFrcBkHBTL3wU5G+OFvscbJGYulQrm6emmJx+fjK5aTeBs1qFc2d3ZckG83NBTI/AkgFovg3rEmax/XUBIytkHLOteFSDq0nKSnIb/PpY4fR9iS9dStW3q7u27J5XhuQyRV0j1UPmkLxyKzZm3iCbkMh3k3askcSsnpmfpVILZpydRDTcmA4AG7faAF5xrnJ9RRLy1LhbLi9fEnmkh2TbZSjZySpy/UQHgEpCP4VNKYz/MXCihR9QU10k9pONvP+YOhi/Gzh4rmVjXR9+NhP5AFjFJzzoxmNyV0twKqpH16cVbyN25KC9W28KgxPcn9W9Fo9G9uqFJtJhhcuhdVfF/O8Nb69kjHY3ad12TG4g+xp+06j47wLtGrrg8kBgYcrYVomVAO1jadSSn7rt7GL/O7EeGHmVeUEi6QJ6bGAKsLPhm6DQjzzgzRfD/bCiyiRt61pq6rcnUz5GWP8C7Utfbu3u5+26eq+YcaGcZA05K+r3h/XGaqBr3UjWseKJB50rAdTBe8Ekqui7rDAmR/IxGbBrY7Bwwug+a06cwSoSz8Cc3+ir+OrKzLu6FcuB2ZjddSS84A8zCjQi9ehVlX6AXmuZkK0xR+7oVoJNycc8IcSk3BIfDbtWsv7cztgO4iGGw5gCrESIsai21sDQabjqCKEbK8eVNn5+8dG+DwnJOhLxHv13JyfRwRCjP1Z0FPz8Z3bD1XinNN246XsspZKKdsjCH+h+h25JfWv9tx6Qgfs4VAoJEvXhn5AzZ3djoSkeN2gLCAkX2BkGg2nwmFmo6ljBmLewmifT9X7U6UoNLDjuMDfTCubMlJmOGDjNAHuYYZrG25zLTHbfk28WWDiDLcL8Nbj9mfyJ7qbnd9a9cu7rHzTIHAsi8xj1c3uW7a3GmfWSZbchbK/mCy0oRfNHuppp2Va/z5mGH0h/omd4MbN0lsLIamq73wqKURNWURjm2aCUFLW2vDP3MdB1BYSNNlj+4dL1UrzFAKpxoWAA3u8/sbD1S8ih60M6AlIKfkTXaB2n0mLZmbBG1b4OOI2a4ul2xPxUAVr1lLvscNMiMnoSyeMoYrkwbaj6Lhhv/kPqyxjCX5ZP+qaPZQgGYnxuF2RLkhPahmy+rIJa8SsnDYz/iK2K8IL3+T4l0t0ZPz4l519dKpHp/PlFJVdV0kW64I164DRXNTT8+6Z0smzOZ5pvUUUH+ORus/dGp8QyESJ52x4zvwTizcaWtyKO6pFapt4cKYh/8X2Xku8XcaxZS1hOaK3DhjFsoixd2dxMidQJ5oiyxodmoFmXqoydkcVkg3uMyUlBXxHLgpd0ECz43krhgMNh5FFcVYwMUn7/esqJHn8Xm/R0TwCY4knKtbnRtBJcFkuoCHS0v3q8Bv/my9I0GIK801/lAF9/GfvuM79PY8pbHk1xdP3OTj1VjsmnlXByu5uVNf8H6jrW3BGjd4wIxZKOMT/3J8OVg0tyQGBi5yKi2myL+rpxZUiRZ3pc+nG6CEzjEaQIc1QXBtVvH5fkdMCYKsSKMpiuYaC7Iq0HGnJSehJnuyBvcB9fBSTyntD+Dpttb6dU4NbQTOzdA30NfTc2eezs9zICez6e2yRwUvSJqVd9BooZRcoG/jtf1Ht6T1HZNQrqpZtp+XetNh1IRc1ta26APrhjU6UOviCyd6Nrj7IpFFbzk1FreDv9UcI7wfYO1w+3q8Pm5HFjXZyNvxfu2S4fbPlqlTK3iUmO6j+7/2SMcjVhzXTYgwdiMpPEB3O2XlxvRYI+4MFhF+/idmeOuBoQp9Wg1eo+/hNbo/3/YS4GWeLBfKwnx2gmhqREu4wnTBGbVQFtmb+M2q23uejIUbfu9ULbGqquXTvUWeC4wOoL9yZCAFAk2X8CGJRHxIoRyoaTmbUXKaaKp41Z5vWcpVSg3hzkOq813ZIR94CdO/Oy5kHiGsnNsup4qOl9siC552w1R5B5QJfMZZOrgb1ET+1miA8KrPyag+nNlxD5BRJcvKBsXn5TbzotTp4Fk31X8ctVD2h5afa8re1BPvj1/spNrv8Sm8wnEx38Yv9xmcXr/g1FjcjniA6bbCDUPNbkQSGsMrgFemjrY2ZOU6NxLJJPaUHCKamzdv7LCtirmToDBJC2WcvTFKDfsxPoHcV39PQCmcs0O8CD5EUGjF8jYGIP81gkdIRre83M9B6AXGtkZcdQ2OSigHgzdMIUr5jaaua+1OpzccouJxWkVX4QanxlIIeDxM98fkD7CMWbeSeaiDlSuIKa/sxx/BVVaNQSFQl77pYYUbfXRzRZj39MremxnQUvyT9+YNXp1ly8aOvzg4vCER4ca1g/txzC35HIfKyCuKfm4KmcK8cyIUatofL3Sj6GtPT2d+M1iOwOg0ZVZ+NU2XQP/vps4OR9Mrlkwo49nJkvW0UMg8H4k0ZJ1YZ2cEGDswnS6WZhTKgVDlFfii5wHoJ5A497XXFlhSLw5vhkq8Gb6pD2cA7Kta4SQe4jGVFCJ/o6Y0stjR6AZf2EyYw41NbN62tTevRVw7PtRemDGTcY+LYrxOD+JpNS19eLNkRaIUAH+1O0BltGQtlEW+hO8bHRqZ7+TFJXLRmlJGwhKnxlIoMAIHpgtXkx1W/kV9PNP3CFeGwwtetm4A9FskvRbxzKrW+W9YdmwXQWnadIG8hx16BZwuonXZGnyRE0DOyZCk844XX7ysO5/D4EVjg7Utz4mgNM+UKdMOx1dLFC7hm2wExoCmrrDiuFaStVCmHg/XinWf5IfC4bp/2DOk7Cib6OWLRXo45nOx8IJHXblw4iaoEchAVNC205S5aUpRyvm0OnVNAHk8Gpm/1Ko82KI818VGhwZ5nRLnC155mTCPkeuCUvKldJZTcmckcvlmB4c3JCIQbPagblWNE0eCsCiBGP6fihRmtIZYJJSFb/KuovlGLLaojVeAcRNZCWV/TfNXFEr1HAUDA6D+cNgP2AwXIFQpT4ehadrVbl04cRn6ogn0bO3frgIxfp+3k3TttQ8paJbmwcabga+mG+W5otHOR606tpsAqpyWVjYpr+ZyvGioRBtY5sigsgBnwedl6H4wFqt7N++D4Wj0GZzacVMaN7UdjS8/HeETWcEonGl6SLrGN9nMiEJZxKJfl+6BZqennShAeMKjSaK5Nhpd8LjUkofH7795F8VbMlE0PzRPSQM1zRczauT8xcsUzo1ZHBGJN4N5ge92W1M/Osj2pgvYNZlFgiQfdA+41X9+cLixjkY0xx4iGzZosRkzGbcjl+Flc/DcuTfNyNVPes6cJaWlZZV6tWoAVXPlguuIQrkq2MQdrI3SLD1d/dcNt7/dCKdvY76BzzmpJWeDt2RvYxvIm/pmdW3zLI/JXQsAro+11j9r5alTFZuT2g4nTrTEuKwsHgw2HkoV5Qui2Y8C2fjOIaG5MqSaI6b0g8Oq10RXWuMGORa4XTlU28JNpDyQhRaVlvJCyDlFFJaWVnJZViaa/4xGG94cbn+nGFYop+yAFb8wFSC91el8t4rXx6P3dI1vTbS17nEnx1MoKBrszUs6cICmhPLBB988YeLkEl5loUTs1haLdF5t+bm9cCER2eDw6flgZBxVqd4OxswLfOZkOm0oAFbnezjZwgict4Nvsqa5oHCt9hiOLhldSAnwoJbcwrzpduHjf87pWDYyrFD2hypwSqsvDkFnvN/ZfLeBQPNM5qGGLRlU9WoHh1NQAKV7G7cdQFIol08q4bX2dDvzZjVOzrbarMCnxv5Q5YXGuVVtXBaxFZGup2V6Dx9Ergyp5ggvpsFh1f9zRXkqjTyITwzuNqmgHDqCxyWMtVSYMN/pxYITarz3busGai1DCuXkRRZsuiLtXklutizMdoygQObuWiKzGIlGIvP/7uR4CgvYS9eGKNA3RRi17qoFRINvx2L1li/qVAUrj6Xp/BlvxmIbLTWNuIXq6uVz8Zv9bIa3/hcLdzyU39FkT/kkhfuNFw/qvsUN5anC4YaOUG0Lz/fNA1qKSksn8EXTMflMo0DmYdVC3sGTuZYxs5MhhbLfv+zrJB0OuwW1ZEddmJK2T5L0c+VAArQfODmeQoMSupu+DUzzMcJMydWhORyuf9CO86KKk67bCHDHeMxzwaEKzZB/OBnUdKub/2Yg7Dy6XZt80tvlntB3VAbvp5SkogwZ5YuRYwtkAXK+YaHRaF6DYUbLkEKZMuVKU7PJaS0ZBTIPodYzwd1rReWLnQpq+GYi7Hr8r1w0XtzwIdjygEst8BG9yka8v7d3hR3ncRq+9uIPVX4zw1sbe7s6V+R7PNkSCDTtzTys2txHCdzspgg3Ctq9KIx4MV0uq77GzRCj1XKFD7auYG7t6el42PKBWkhGoRwKtRxCGNGLa3b3dPU56l8pCk3qq/f9/YRcOewHJJnQTQjEZE7oIho5g69023FCscCnh+0+nK/Uj/mmKlhRY/pODXBmcJubBNxg8J7ikW0mRRk6N3V2uiqoJ2nCqGl5CkfJvS88ireYh7CPqiAyU7zfMTX/7ObfhJNZU2amWH1C/uikx4WIBDOSIOF0pnl1a70tSa/HK8I/c1KGt+rC4brX7Tin8H3Vbda8VNi4XODjMEoymS76cWbgyvp7HBF/MCiZPb3VjQmigMJdlNBjUi3KK7dkLZR53oypFemwalRCXO+OuYNQFklj9IsMiKY5emFVByv5hfMl0dykxgeudXI8hYjPN2kHLQ5/2v8Lr6y3rZw6Tuf5ooyeyP6ttsjGcZksSlRR+cbgflQe7nLzzCAQaKzCl71NXZsG+py914di25a+hyZOLkkFkhByGK801Na26H/ZfHbytAoukFMKCZB/ohLi+tS+O2rKjF1E0vmJ/xFxqBAqRzzlDCGMF/p1+GNscmo8hQrzKbsP6nproA+sSWoxBDjP+p6+jb/bb9282JULU6cmAy+mDupGZcad9fcMGD3b3MTfyPF1o6Hg0aeh2uYH8apKmltENrufj/Q5Phvwh5oMvz4tzylIx8p2QllMaS7U2/hDjcp2YzVTplX8jKS1rTc//sidT3K3Q4FVmSyHCS2hnW3nDRgMLt2LKr6vieaAluj9vV3ncpzMpou/RyJ1r2TodwWposezvmkyUfZQcPe9Bap2F1UU3QxxJslCKAcCy7nJ44Dk5wn55IP3Ou6xcYiWsZ1Q9vsbeUWRvfg2T0rTFok8ZlWWsNEiUoUaqTlR9bjErgWp8YwIo07XUwRYZnd0GVW8fLbFRPMBN/uE5oKw1e9Yz05zb7AIp7R0NveIqTA6AP4Sdnn191hs0zOBUCUfYyX+25d7VESjC/817IcoMyrcUwJNdlXFtprtzReKkfeVP0P/4KQDOQpkrqX7RPOJyMqGcVdc026qq5eWKD4fT7piBAfgwzZi5zm5jXVKReW3jdRDKrg3f3COlJRV8syJZYO6/+V0WtsRYWQ700WCgOsXYXmkaai25T7cTOZ0xwc/n6EMKZRFZkvdg6ynv5cWhOmCYwjlefOaJvqKmb5gAQOgOjblDNY2n0UJ1ae//TiWhcN+QJIRj9fHvVYOMPdRTR1eu8iRKRXTvmGqTvNqLDY/7NRsKw9kMl242pYsqlXrVZz5Q/qlQvH5V4HcrVAhlCmczhi7cqhkZCiQTeYNaFm9un5jfkaZO4ZQ9hYznu82WcUW/8o2p9Jziixwpqxl5AanU4UWIqFQ07GEscElxjfZXbWXAm1Ih+bDbeM1g5+oD3nMoO4PNnW6227JWCk3txjVqnFa75rovZFoj3TEAqHK9bi5Gw9prwo18YokqwbvF6xt4Tmt9aCYLqJBQVW4N4Qy/jjHm5I/3+/YgHw+HrmnpxF8ff17Hdc7NZZCheeeLSotvZMOTv0FQ0/3rCAVdESrRHNbb3f3CjvP5ySlZRN41rKi7XthuVvr7+kAo6ebLopEvF91bba0wXAPnmBNy72UEp5PnTAAHkiynVAWHltGhjuUZTdFXG4vH4zJpkyP0Le0+IAjVSFE5J7u/QGgwvcKxTjvFkSwzR9J2oRgAASes/fkcIkpzeufxprRqxBA9f+sQckut23bmnC1bVZU7DnS1PV0e/uCjx0b0BhQiXaPh7CkUKaUnjNnzpIfmyP0pkyr4OWrhAsovKPG4wWlJXOSQpk7Y6OGOkP0rc/WMdtKhK2LR9vod/WdkUh9a77HUegEQhU/wRfdHh9H4dGhhwBT2HGqZxVza27dvZgW6VWcNVDV5Xady2n4TKS4tLTW3IcPoTtfeGHhFqfGlA1UKeNVN3ymLldW3hgObv8O1ra8hNf0QdicVlpWwdebkrPpYG1zHQpqvawVaEDrUZb1OjbYMZIUyh6Px2/qizkxEKZM4ItSe4rm+p7u7sucGEchE6htrGVEWay3cep2JU71jDwhfX29trnCoUDm2kuqsC6QR6PRBa/ZdS6nKSop4Q8fxdSVSAwkljo1nuyhp5savQN9mmtTig6PdgNKDGF2oYuDtU0fUEL3w3+Xp/eBpdHW+oIsgJEyX1BqCGW8kfMulAM1LccwakrxqKoXjeeprx3gbOczONvhF6rIpEce1hLwmOKlwr4G79gV9is0x/TvpyVuHG7/Qge1sTO36wDyQHv7wnecGU12zJlzS0VpWfFXTV2PuzWCbyRi4QV3B0JN3Bc+mWeZErbdYiUQeGZzZ+cVzowud3ShfKjeoVGtPZ8DEBUBeJmXpNkiVYZdJq8fDfvs01Q0Y6aPL87qJqh3E/GBbyle78n6PpBhldoqiktLuMlEX9FfGYkscGS2lQ9EusvDzH0Jork6WIRTMqGIe10Ya0gaaH91cDg5wT16UBE4C6+7p9OVkQzu7+3qPM/tC67D4RHZvPSSQPGtnRvzFh4qYtN/R9LeFm+C2r1ouM9IdmT6TMoDbfTitn2oIZ/Kc4SEaloC+j44tbOlCKaIvLxYb6tArrbjPG6BKoxryeY1vmgh+PlSSk42NXu3bNz4mGODsQA+6zv44JsPL59UcjH+GtWUwFYN6F/HQ81OT1VVxeeJcO1Bber1fD5h/MGmS/HqPk40eU6Gc6LRH27L1/nHA6Ha5vkocC8yOjTt+9FoQ8rLghJDKINqTyRfW9vmN/3BiitxSn81Xj9PxVrrbI0YdBoUbmeZ2/gQcr2WLBbRTaYLeNKNKTpHC09URFL1D13/G4wGD/OSz+kNFJB587oIhZqrKaMmH2T4uZsr/roRESByq9EBpDkcbljBN+fNa9rNV8z2Em90xmLz/0PI4FiS3BGFVm/y+1v+ylhiXAaK6IgKFvuZul5vj3S4PvyfeibwAhFGqD1qlPc5OBzJCHhQy/qs3gCAd/JxUmFH5tVkvaLr6Wi4U+ZJHgVCQHCXpuTCHl/c6O1ed4n+vrc4rSUjMbsj62KxOsuLrroN5vEMTnd5SyGkJEVly2y66E/0a65/kOzMeFAQT8epZ7KBrx/YfcLUolTJAyQZKpnkAzXee04hXNxuIZka0+PjNsFknT2Utq/0dnWfunbtbXFjJ2A1JsvnuDYp5AMRlGPOddGhxgf+6NiAskQk4TfCwfHh/VShel3sLPDV2Mnppma78/uMmfQ2ko5LHwA1ccZ4Te1oB8L17WmSrgm3QYuTYwe7EOJz1rAhggrP5nOM45lgluYAAA2JSURBVBG/v4JnHEtXBAdoKYTAhKlTK/mMaaLeBqCOpVCQZIcH7970D0aYrb7BodqWH6O4uMA4H0DdeHafshpeqgsF8lNE5LxGtqhEOyYWa9jOdFBVteyz3iKvKPXD7ckb1+V3pOMQZbsFvl4K0OzYWEYBUDiapqdMiXgfcSSFgiR7PHw+MyhtjS0Ea1t4jt1fmLqWRlrrf2f/mccHodCyXYF5n8bvcH/R1U00OC4Wbnhx8L6eIu9XjAbQZ6VpKDeECeBUvQ1A/lQoSW4opUebmtHVq+sKJoXlzooHb3LDDokXm3e4ncdKoKbpFEYZT3auJ3V8MBqO/MAOb4DxiN/fsqfi9T6DX97nRVe/Btop0XBDW6b9KZCvGt80IdJ0kSOTKqbwPAtTRFMDNeHqnMk6qevGeIhzHnRsMJKs8eBN251WlKHc6hPglPtUxpJx6iKaCMLvv9t5ppNVTQoJ/P72V7zsCdzcQ3T1gqqeEo3MfyrT/qLOoqEpq/EBd1fBKAAUopyGL5vx3xS8Xx4qlLwe1ANHm+JcAB8mUigXAFxQfqg3GDUSAllCoKblbBQSK8R5uKXk+d6u7hNlOs7sCAYbj6KKwl0HJ4mubUTTjo9EeDWPzPj9TVwz0sOt33Mi4994Y9vWxLUlJbDU4/O9rhFSMHk9GKVHGQ0gL9pd4EBiDR6c6r5mPEyBzrbqwHxRD4U8tyHrR3+OqF1Hrl17uUw0lAX4QFvEFIUnE9KzkW0kGjk2HG5YM9znqGLyuiBEaskWIFJybgmFWk6PhetsyyFiJSJ9Qo3RQUFqyQWCR1V7/6mwEh5YwBdpA3vttaQ4F002lfm/4td4uHNM3WtA3XZ0JHL55tyHPL45/PCWab4ScjvbPlfBq4mBgeOz0npN9mSqSVc4KwmH6wrGc6EqVDmHpGdYhGhqgabp3PnwcB/hUE3Li3gjH4Lt8t13r+SJsO8ey8F4OaCpFZV34ea+6V54sKer82xzdYBCA/+ur27bFn/e7iTmvPJKUUnS3PMZU/fT27bGT3vhhUUjnltoRyG9rWlykW9nhZkezsjb4fCClx0cjmQU6LbeP6KafEiyh5El1dVLHxqNY3yq2Kl3CWGUV5rVp9tc+74pGu68opBdsqprm2d5GH2kfJJ3YzDYeJEdaUVT+YhLrqcKO5+kzT0qLxobi3QsFvklRiQQqOQpWHXt6L/RaP2Hw+0vGb9QCkeYSnM97PBwJKMgKZQ3b+z8HWq4PGv/rvjvi4rPd9deey05ayQzRii0fDZQz4Uen+/b2CwzvbURiPatyMqGgo6x55qnP1TJ80uU4L/dqKI8EaptfpBo9HKcyr6e6/F5zTTCyhYWl5byqh0mzxd4B1T13FEH1jBizgQm7ck7KQcffPOEiZNL5ultoIVaYWTnJCmUeRq/QE1TA6OMZ4/imTBO3m3Pin8Fa1pujRP12UT3pg88nmkeRaEzqQf2x/0CqF0fTZlnnwxxJ3cnBgZ+gJq27Xk07IZrqIHaxvmUKCuI4ZJGT0Lhd3yotuWvKpBft0caoqNN9hMMNh3EC8RSpfwCsp0wJhpqx3fE++GHq1YtGEN+AjjSULQ1uci3szJxYtGXSboW36a28CZbcmlL7MGoRBBtbXggWNP8Y0rpdSQpmOk+eH/f5iMK8ZVVmj4ikhcNDgMEElEJLIm11o8rO2Z05fyVc+b8anZpWdnV2Gwgqe+Mm2jOUCg5IxBq+h8K6EeBJ/1RE8/HYoveNwtpnsjm8MMn7+Ep8h6M35GfUDgWBfI+GU7VhoL0ski4bljviqEQOXOrRDM+MCAX+XZWNEorGMBTeBfjQxoeztb8JXEHHnMj0lr/yxAKGZQkvJLFjCE+Y6YDNbu/EU39bSQy/3l7hug8ItnPJVU1y37rJd6f4vPIXDiTR9ktwkfUIqJ4CArpfhTSPAR3ACVzcSBUOY2IIgKp59gOc4tVQLTrczX1gDKBB4zohUtXyUxgOy/R1nqedOh+VLJ+QoG+5PR4JKPDM7gjHG64b86cJY+XlE07lRLG4+Zno3CpwNcE5b6yhLwGAP9CQRyOxTav3pmewu2tC/+LL2dXVy9drHi9F+Gsgi/MTR+0GxfAyWxiQ6cUgU4A+oBGE3fEVi5Ya8XYFApHGWek5EkrjikpbFDJupZHeMp0BoXFDkKZI9zX/ij+SQYh/IUvZ+z0H1dXB+YwDzsSH1xz8OqfRVIpNc05RHh5rffw/VdRg11DtERrLNa2yvowc/p1fQtUVQplSRK7ixtIrCejUJZkhxCsq8W/JNyG7PcXT9I0j1dVi/oymxEWWDqOUKjli4SlynrhHfhJLLZph8xxEomkMJBC2WKET3Z+IxcZfD29AAtPFbJfuESysyOF8vjAMF0QTdqTJZJCRgrlAidV85DViKamqn0ZU3pKJJLCQArlAmf69GTV6gl8Gwi8KOsdSiSFjRTKBQ5V0l4XBKg0XUgkBY4UygVPWihrRNqTJZJCRwrlAqa6eulnPD7fgaL5aX/3ywWRgF0ikQyNFMoFjMfnOYak8zM+s3btbfHhPyGRSNyOFMoFDTtW3wJCHndyJBKJxBqkUC5QhCucnj8ZQCVPODogiURiCVIoFyi77Ep42adUYQEgL8oqIxLJ+EAK5QKFmkwXhMJjDg5FIpFYiBTKBQql5BijoVEplCWScYIUygVIILB8H+bxfF40O6LRDktyMkskEueRQrkAYR7F0JIB4AmZFU4iGT9IoVyQUJMrHEhXOIlkHCGFcoExb17TRF8xC4hmovtTWWVEIhlPSKFcYHiKyBHEKB8PbS+8sHCLowOSSCSWIoVygbGdK5yM4pNIxh1SKBcQvP5fIFSZXuRTpSucRDLekEK5gAgEKufgywzRfDsSqXvFyfFIJBLrkUK5gAAKx1MjKRx5xOHhSCQSG5BCuYCglJ5gbAN52MmxSCQSe5BCuUA4vKb5c0WUzhLNLT09L0ccHZBEIrEFKZQLBB8hhpYMBJ6QCe0lkvGJFMoFAqX0+HQLpD1ZIhmnSKFcABxyyLLJ5ZO8QdGMd21VZUJ7iWScIoVyAVA2STkaX7yiGZFRfBLJ+EUK5QKAEnaCqSm9LiSScYwUyi5nzpyLvaVls4/S2/H+uBTKEsk4Rgpll1NaOpvbkicnG0Bebm9f+I6jA5JIJLYihbLbYeREfROk14VEMu6RQtnFMMZoINR0st7WqPqQk+ORSCT2I4Wyi5kXXM4TEO0mmu+1hxc9R8gCJ4ckkUhsRgplF6MQdoq+DQB/0zQNnByPRCKxHymUXQylxBDKFIWyk2ORSCT5QQpll1Jd2zzLQ+gX+Daqx5/EotEYIQ1OD0sikdiMFMouRQF6ikidjMBDmnaP6uR4JBJJfpBC2a1QYnhdEFV7wMGRSCSSPCKFsgsJBJr2Zh52kGhu3bx507OODkgikeQNKZRdCApkY4GPAHl03brFAw4ORyKR5BEplN0IkFN1e7JGpOlCItmZkELZZQjTxRzR7Orr3vh3RwckkUjyihTKLoMq9Az+kmwAeWjt2sU9zo5IIpHkEymU3QalZxrbQO52cCQSicQBpFB2EaHQ8tmUeQ4QzY09PS8/6eiAJBJJ3pFC2U0wzxn6JgC5X1aslkh2PqRQdgkiTachlIkGf3FwOBKJxCGkUHYJ1dWNh+LL50Tzg1isM+LkeCQSiTNIoewSqEJPNjUf0LTFmmODkUgkjiGFslug6bJPKsCDTg5FIpE4hxTKLiAYXLoXVXy618Xm9og0XUgkOytSKLsAFMjH6dtA4O+atjjh5HgkEolzSKHsAlAQH0+N5MmyYrVEsjMjhbLDzJvXNNFXzIKimSBqt8x1IZHsxEih7DDeYvp1fPHxbSAkFolcvtnhIUkkEgeRQtlhKNBj05YL8qijg5FIJI4jhbKDMLaEBUKVx+htUBNSKEskOzlSKDtIVahyLr5UiuYb0eiC15wcj0QicR4plB2EATnOVLFaaskSiUQKZSdBeWz4J6vSniyRSIgUyo4RDC7fgyqe2aK5tb97XdTRAUkkElcghbJDoEA+Vt8GQp6SuZMlEglHCmXHgGONUnxAHnN4MBKJxCVIoewAc+YsKS0tq/yKaGqQ6H3C0QFJJBLXIIWyA5SWJgVyCd8GAv+MxS77xOEhSSQSlyCFshPQtNcFASpNFxKJxEAK5TwjavEZUXwa1aRQlkgkBlIo5xm/fzl3g9tdNNe3hxf8i5AGJ4ckkUhchBTKeYYqLO0KB+RxTdPAyfFIJBJ3IYVy/jFXGZGmC4lEsh1SKOeROXNuqSgtKz5MNPu6tvb9w9EBSSQS1yGFch5BgXw0vih8GwhpffHFy7odHpJEInEZUijnE4BjCdWj+KTXhUQi2REplPMEY0s8gVDlkXo7TqR/skQi2REplPNEVbCyCl+m8G0g5JXVrfVvOzwkiUTiQqRQzhPMlICIgPS6kEgkmZFCOV9Qavgna9J0IZFIhkAK5TxQVbXss94i7wGiubk90tHu6IAkEolrkUI5D3iKPEauCwLwlKYtTjg4HIlE4mKkUM4DFOixRoFUKk0XEolkaKRQtpm99lpSvPuelTWiqRFN+7uT45FIJO5GCmWb2XXXSaUAcA2qyF+glGjhcEOH02OSSCTu5f8BRHVRLqi33qIAAAAASUVORK5CYIIAAAhAAQgkAAAAGAAAAAIQwNsBAAAAAwAAAAAAAAAAAAAAAAAAABtAAABAAAAANAAAAAEAAAACAAAAAAAAvwAAAL8AgLJDAABYQwMAAAAAAACAAAAAgP3/40IAAACAAAAAgP//iUIhAAAACAAAAGIAAAAMAAAAAQAAABUAAAAMAAAABAAAABUAAAAMAAAABAAAAEYAAAAUAAAACAAAAFROUFAGAQAAUQAAAAApAAAAAAAAAAAAAHEAAABEAAAAAAAAAAAAAAAAAAAAAAAAAGUBAADYAAAAUAAAADAAAACAAAAAgCgAAAAAAACGAO4AcgAAAEUAAAAoAAAAZQEAANgAAAABAAEAAAAAAAAAAAAAAAAAAAAAAAAAAAAAAAAAAAAAAP///wAAAAAAAAAAAAAAABAAAAAAAAAAAAAAAAAAAAAAAAAAAAAAAAAAAAAAAAAAAAAAAAAAAAAAAAAAAAAAAHAAAAAAAAAAAAAAAAAAAAAAAAAAAAAAAAAAAAAAAAAAAAAAAAAAAAAAAAAAAAAAAHAAAAAAAAAAAAAAAAAAAAAAAAAAAAAAAAAAAAAAAAAAAAAAAAAAAAAAAAAAAAAAADgAAAAAAAAAAAAAAAAAAAAAAAAAAAAAAAAAAAAAAAAAAAAAAAAAAAAAAAAAAAAAADAAAAAAAAAAAAAAAAAAAAAAAAAAAAAAAAAAAAAAAAAAAAAAAAAAAAAAAAAAAAAAADgAAAAAAAAAAAAAAAAAAAAAAAAAAAAAAAAAAAAAAAAAAAAAAAAAAAAAAAAAAAAAABwAAAAAAAAAAAAAAAAAAAAAAAAAAAAAAAAAAAAAAAAAAAAAAAAAAAAAAAAAAAAAADwAAAAAAAAAAAAAAAAAAAAAAAAAAAAAAAAAAAAAAAAAAAAAAAAAAAAAAAAAAAAAABwAAAAAAAAAAAAAAAAAAAAAAAAAAAAAAAAAAAAAAAAAAAAAAAAAAAAAAAAAAAAAAB4AAAAAAAAAAAAAAAAAAAAAAAAAAAAAAAAAAAAAAAAAAAAAAAAAAAAAAAAAAAAAAAwAAAAAAAAAAAAAAAAAAAAAAAAAAAAAAAAAAAAAAAAAAAAAAAAAAAAAAAAAAAAAAA4AAAAAAAAAAAAAAAAAAAAAAAAAAAAAAAAAAAAAAAAAAAAAAAAAAAAAAAAAAAAAAAYAAAAAAAAAAAAAAAAAAAAAAAAAAAAAAAAAAAAAAAAAAAAAAAAAAAAAAAAAAAAAAA4AAAAAAAAAAAAAAAAAAAAAAAAAAAAAAAAAAAAAAAAAAAAAAAAAAAAAAAAAAAAAAAcAAAAAAAAAAAAAAAAAAAAAAAAAAAAAAAAAAAAAAAAAAAAAAAAAAAAAAAAAAAAAAAeAAAAAAAAAAAAAAAAAAAAAAAAAAAAAAAAAAAAAAAAAAAAAAAAAAAAAAAAAAAAAAAcAAAAAAAAAAAAAAAAAAAAAAAAAAAAAAAAAAAAAAAAAAAAAAAAAAAAAAAAAAAAAAAOAAAAAAAAAAAAAAAAAAAAAAAAAAAAAAAAAAAAAAAAAAAAAAAAAAAAAAAAAAAAAAAOAAAAAAAAAAAAAAAAAAAAAAAAAAAAAAAAAAAAAAAAAAAAAAAAAAAAAAAAAAAAAAAOAAAAAAAAAAAAAAAAAAAAAAAAAAAAAAAAAAAAAAAAAAAAAAAAAAAAAAAAAAAAAAAHAAAAAAAAAAAAAAAAAAAAAAAAAAAAAAAAAAAAAAAAAAAAAAAAAAAAAAAAAAAAAAAPAAAAAAAAAAAAAAAAAAAAAAAAAAAAAAAAAAAAAAAAAAAAAAAAAAAAAAAAAAAAAAAHAAAAAAAAAAAAAAAAAAAAAAAAAAAAAAAAAAAAAAAAAAAAAAAAAAAAAAAAAAAAAAADgAAAAAAAAAAAAAAAAAAAAAAAAAAAAAAAAAAAAAAAAAAAAAAAAAAAAAAAAAAAAAADAAAAAAAAAAAAAAAAAAAAAAAAAAAAAAAAAAAAAAAAAAAAAAAAAAAAAAAAAAAAAAADgAAAAAAAAAAAAAAAAAAAAAAAAAAAAAAAAAAAAAAAAAAAAAAAAAAAAAAAAAAAAAABwAAAAAAAAAAAAAAAAAAAAAAAAAAAAAAAAAAAAAAAAAAAAAAAAAAAAAAAAAAAAAADwAAAAAAAAAAAAAAAAAAAAAAAAAAAAAAAAAAAAAAAAAAAAAAAAAAAAAAAAAAAAAABwAAAAAAAAAAAAAAAAAAAAAAAAAAAAAAAAAAAAAAAAAAAAAAAAAAAAAAAAAAAAAAB4AAAAAAAAAAAAAAAAAAAAAAAAAAAAAAAAAAAAAAAAAAAAAAAAAAAAAAAAAAAAAABwAAAAAAAAAAAAAAAAAAAAAAAAAAAAAAAAAAAAAAAAAAAAAAAAAAAAAAAAAAAAAAA4AAAAAAAAAAAAAAAAAAAAAAAAAAAAAAAAAAAAAAAAAAAAAAAAAAAAAAAAAAAAAAAYAAAAAAAAAAAAAAAAAAAAAAAAAAAAAAAAAAAAAAAAAAAAAAAAAAAAAAAAAAAAAAA4AAAAAAAAAAAAAAAAAAAAAAAAAAAAAAAAAAAAAAAAAAAAAAAAAAAAAAAAAAAAAAAcAAAAAAAAAAAAAAAAAAAAAAAAAAAAAAAAAAAAAAAAAAAAAAAAAAAAAAAAAAAAAAAeAAAAAAAAAAAAAAAAAAAAAAAAAAAAAAAAAAAAAAAAAAAAAAAAAAAAAAAAAAAAAAAcAAAAAAAAAAAAAAAAAAAAAAAAAAAAAAAAAAAAAAAAAAAAAAAAAAAAAAAAAAAAAAAOAAAAAAAAAAAAAAAAAAAAAAAAAAAAAAAAAAAAAAAAAAAAAAAAAAAAAAAAAAAAAAAOAAAAAAAAAAAAAAAAAAAAAAAAAAAAAAAAAAAAAAAAAAAAAAAAAAAAAAAAAAAAAAAOAAAAAAAAAAAAAAAAAAAAAAAAAAAAAAAAAAAAAAAAAAAAAAAAAAAAAAAAAAAAAAAHAAAAAAAAAAAAAAAAAAAAAAAAAAAAAAAAAAAAAAAAAAAAAAAAAAAAAAAAAAAAAAAHgAAAAAAAAAAAAAAAAAAAAAAAAAAAAAAAAAAAAAAAAAAAAAAAAAAAAAAAAAAAAAAHAAAAAAAAAAAAAAAAAAAAAAAAAAAAAAAAAAAAAAAAAAAAAAAAAAAAAAAAAAAAAAADgAAAAAAAAAAAAAAAAAAAAAAAAAAAAAAAAAAAAAAAAAAAAAAAAAAAAAAAAAAAAAABgAAAAAAAAAAAAAAAAAAAAAAAAAAAAAAAAAAAAAAAAAAAAAAAAAAAAAAAAAAAAAADgAAAAAAAAAAAAAAAAAAAAAAAAAAAAAAAAAAAAAAAAAAAAAAAAAAAAAAAAAAAAAABwAAAAAAAAAAAAAAAAAAAAAAAAAAAAAAAAAAAAAAAAAAAAAAAAAAAAAAAAAAAAAAB4AAAAAAAAAAAAAAAAAAAAAAAAAAAAAAAAAAAAAAAAAAAAAAAAAAAAAAAAAAAAAABwAAAAAAAAAAAAAAAAAAAAAAAAAAAAAAAAAAAAAAAAAAAAAAAAAAAAAAAAAAAAAAA4AAAAAAAAAAAAAAAAAAAAAAAAAAAAAAAAAAAAAAAAAAAAAAAAAAAAAAAAAAAAAAA4AAAAAAAAAAAAAAAAAAAAAAAAAAAAAAAAAAAAAAAAAAAAAAAAAAAAAAAAAAAAAAA4AAAAAAAAAAAAAAAAAAAAAAAAAAAAAAAAAAAAAAAAAAAAAAAAAAAAAAAAAAAAAAAcAAAAAAAAAAAAAAAAAAAAAAAAAAAAAAAAAAAAAAAAAAAAAAAAAAAAAAAAAAAAAAAcAAAAAAAAAAAAAAAAAAAAAAAAAAAAAAAAAAAAAAAAAAAAAAAAAAAAAAAAAAAAAAAcAAAAAAAAAAAAAAAAAAAAAAAAAAAAAAAAAAAAAAAAAAAAAAAAAAAAAAAAAAAAAAAOAAAAAAAAAAAAAAAAAAAAAAAAAAAAAAAAAAAAAAAAAAAAAAAAAAAAAAAAAAAAAAAOAAAAAAAAAAAAAAAAAAAAAAAAAAAAAAAAAAAAAAAAAAAAAAAAAAAAAAAAAAAAAAAOAAAAAAAAAAAAAAAAAAAAAAAAAAAAAAAAAAAAAAAAAAAAAAAAAAAAAAAAAAAAAAAHAAAAAAAAAAAAAAAAAAAAAAAAAAAAAAAAAAAAAAAAAAAAAAAAAAAAAAAAAAAAAAAHAAAAAAAAAAAAAAAAAAAAAAAAAAAAAAAAAAAAAAAAAAAAAAAAAAAAAAAAAAAAAAAHAAAAAAAAAAAAAAAAAAAAAAAAAAAAAAAAAAAAAAAAAAAAAAAAAAAAAAAAAAAAAAADgAAAAAAAAAAAAAAAAAAAAAAAAAAAAAAAAAAAAAAAAAAAAAAAAAAAAAAAAAAAAAADAAAAAAAAAAAAAAAAAAAAAAAAAAAAAAAAAAAAAAAAAAAAAAAAAAAAAAAAAAAAAAADgAAAAAAAAAAAAAAAAAAAAAAAAAAAAAAAAAAAAAAAAAAAAAAAAAAAAAAAAAAAAAABwAAAAAAAAAAAAAAAAAAAAAAAAAAAAAAAAAAAAAAAAAAAAAAAAAAAAAAAAAAAAAADwAAAAAAAAAAAAAAAAAAAAAAAAAAAAAAAAAAAAAAAAAAAAAAAAAAAAAAAAAAAAAABwAAAAAAAAAAAAAAAAAAAAAAAAAAAAAAAAAAAAAAAAAAAAAAAAAAAAAAAAAAAAAAB4AAAAAAAAAAAAAAAAAAAAAAAAAAAAAAAAAAAAAAAAAAAAAAAAAAAAAAAAAAAAAAAwAAAAAAAAAAAAAAAAAAAAAAAAAAAAAAAAAAAAAAAAAAAAAAAAAAAAAAAAAAAAAAA4AAAAAAAAAAAAAAAAAAAAAAAAAAAAAAAAAAAAAAAAAAAAAAAAAAAAAAAAAAAAAAAYAAAAAAAAAAAAAAAAAAAAAAAAAAAAAAAAAAAAAAAAAAAAAAAAAAAAAAAAAAAAAAA8AAAAAAAAAAAAAAAAAAAAAAAAAAAAAAAAAAAAAAAAAAAAAAAAAAAAAAAAAAAAAAAcAAAAAAAAAAAAAAAAAAAAAAAAAAAAAAAAAAAAAAAAAAAAAAAAAAAAAAAAAAAAAAAcAAAAAAAAAAAAAAAAAAAAAAAAAAAAAAAAAAAAAAAAAAAAAAAAAAAAAAAAAAAAAAAcAAAAAAAAAAAAAAAAAAAAAAAAAAAAAAAAAAAAAAAAAAAAAAAAAAAAAAAAAAAAAAAOAAAAAAAAAAAAAAAAAAAAAAAAAAAAAAAAAAAAAAAAAAAAAAAAAAAAAAAAAAAAAAAOAAAAAAAAAAAAAAAAAAAAAAAAAAAAAAAAAAAAAAAAAAAAAAAAAAAAAAAAAAAAAAAOAAAAAAAAAAAAAAAAAAAAAAAAAAAAAAAAAAAAAAAAAAAAAAAAAAAAAAAAAAAAAAAHAAAAAAAAAAAAAAAAAAAAAAAAAAAAAAAAAAAAAAAAAAAAAAAAAAAAAAAAAAAAAAAPAAAAAAAAAAAAAAAAAAAAAAAAAAAAAAAAAAAAAAAAAAAAAAAAAAAAAAAAAAAAAAAHAAAAAAAAAAAAAAAAAAAAAAAAAAAAAAAAAAAAAAAAAAAAAAAAAAAAAAAAAAAAAAADgAAAAAAAAAAAAAAAAAAAAAAAAAAAAAAAAAAAAAAAAAAAAAAAAAAAAAAAAAAAAAAHAAAAAAAAAAAAAAAAAAAAAAAAAAAAAAAAAAAAAAAAAAAAAAAAAAAAAAAAAAAAAAADgAAAAAAAAAAAAAAAAAAAAAAAAAAAAAAAAAAAAAAAAAAAAAAAAAAAAAAAAAX9AAADgAAAAAAAAAAAAAAAAAAAAAAAAAAAAAAAAAAAAAAAAAAAAD+gAAAAAAAAAD//4AADgAAAAAAAAAAAAAAAAAAAAAAAAAAAAAAAAAAAAAAAAAAAAH/wAAAAAAAAAH/f/AABwAAAAAAAAAAAAAAAAAAAABAAAAAAAAAAAAAAAAAAAAAAAP/+AAAAAAAAA/4C/gABwAAAAAAAAAAAAAAAAAAAADgAAAAAAAAAAAAAAAAAAAAAAfB/AAAAAAAAB8AAHwABwAAAAAAAAAAAAAAAAAAAADAAAAAAAAAAAAAAAAAAAAAAA4AP4AAAAAAAD4AAD+AA4AAAAAAAAAAAAAAAAAAAADgAAAAAAAAAAAAAAAAAAAAAB4AB8AAAAAAABAAAAfAAwAAAAAAAAAAAAAAAAAAAABwAAAAAAAAAAAAAAAAAAAAAB4AA+AAAAAAAAAAAAPgA4AAAAAAAAAAAAAAAAAAAADwAAAAAAAAAAAAAAAAAAAAABwAAfAAAAAAAAAAAAHwAcAAAAAAAAAAAAAAAAAAAABwAAAAAAAAAAAAAAAAAAAAADwAAPgAAAAAAAAAAAD4A8AAAAAAAAAAAAAAAAAAAAB4AAAAAAAAAAAAAAAAAAAAABwAADwAAAAAAAAAAAA8AcAAAAAAAAAAAAAEAAAAAABwAAAAAAAAAAAAAAAAAAAAADgAAD4AAAAAAAAAAAA+AeAAAAAAAAAAAAAeAAAAAAA4AAAAAAAAAAAAAAAAAAAAABgAAA8AAAAAAAAAAAAHAcAAAAAAAAAAAAAOAAAAAAA8AAAAAAAAAAAAAAAAAAAAADgAAA+AAAAAAAAAAAAHgOAAAAAAAAAAAAAOAAAAAAA8AAAAAAAAAAAAAAAAAAAAABgAAAeAAAAAAAAAAAADwOAAAAAAAAAAAAAHAAAAAAAcAAAAAAAAAAAAAAAAAAAAADgAAAPgAAAAAAAAAAAD4OAAAAAAAAAAAAAPgAAAAAA+AAAAAAAAAAAAAAAAAAAAABwAAAHAAAAAAAAAAAAA8GAAAAAAAAAAAAAHgAAAAAAcAAAAAAAAAAAAAAAAAAAAADgAAADwAAAAAAAAAAAA+OAAAAAAAAAAAAADgAAAAAAOAAAAAAAAAAAAAAAAAAAAABwAAABwAAAAAAAAAAAAPHAAAAAAAAAAAAADwAAAAAAfAAAAAAAAAAAAAAAAAAAAADwAAAA4AAAAAAAAAAAAPngAACwAAAAAAAAD4AAAAAAPAAAAAAAAAAAAAAAAAAAAABwAAAAcAAAAAAAAAAAAHHAAABwAAAAAAAABwAAAAAAHAAAAAAAAEAAAAAAAAAAAABwAAAAeAAAAAAAAAAAADzgAAA4AAAAAAAAB4AAAAAAPgAAAAAAA/gAAAAAAAAAAABwAAAAPAAAAAAAAAAAABzAAAA4AAAAAAAAB8AAAAAAHAAAAAAAAfwAAAAAAAAAAAA4AAAAPAAAAAAAAAAAAA7gAAA8AAAAAAAAA8AAAAAAHgAAAAAAA74AAAAAAAAAAAAwAAAAHAAAAAAAAAAAAAdgAAAcAAAAAAAAA8AAAAAAHwAAAAAABx4AAAAAAAAAAAA4AAAADgAAAAAAAAAAAAPgAAAeAAAAAAAAA+AAAAAADwAAAAAABw8AAAAAAAAAAAAcAAAABwAAAAAAAAAAAAHwAAAOAAAAAAAAAfAAAAAABwAAAAAABwcAAAAAAAAAAAA8AAAAD4AAAAAAAAAAAAPwAAAOAAAAAAAAAfAAAAAAD4AAAAAADgOAAAAAAAAAAAAcAAAAAwAAAAAAAAAAAAHwAAAHAAAAAAAAAfAAAAAABwAAAAAADgHAAAAAAAAAAAAeAAAAA4AAAAAAAAAAAAD4AAAHgAAAAAAAAPgAAAAAA4AAAAAADgPAAAAAAAAAAAAOAAAAAcAAAAAAAAAAAABwAAAHAAAAAAAAAPgAAAAAB8AAAAAAHAHAAAAAAAAAAAAOAAAAAOAAAAAAAAAAAAA4AAADgAAAAAAAAPwAAAAAA8AAAAAAPADgAAAAAAAAAAAHAAAAAHAAAAAAAAAAAAA8AAABwAAAAAAAAHwAAAAAAcAAAAAAHABwAAAAAAAAAAAHAAAAAPAAAAAAAAAAAAA+AAADwAAAAAAAAH4AAAAAA+AAAAAAOADwAAAAAAAAAAAHAAAAAHAAAAAAAAAAAAA+AAABwAAAAAAAAH4AAAAAAfAAAAAAcABwAAAAAAAAAAADgAAAADgAAAAAAAAAAAA/gAAA4AAAAAAAAD4AAAAAAPgAAAAAeAB4AAAAAAAAAAABwAAAABwAAAAAAAAAAAAfAAAAYAAAAAAAAD8AAAAAAHAAAAAAcAAwAAAAAAAAAAADwAAAAD4AAAAAAAAAAAA7gAAA4AAAAAAAAD+AAAAAAPgAAAAA8AA4AAAAAAAAAAABwAAAABwAAAAAAAAAAAAdwAAAcAAAAAAAAB+AAAAAAHwAAAAAYAAcAAAAAAAAAAAA4AAAAA4AAAAAAAAAAAA44AAAeAAAAAAAAB+AAAAAAPwAAAAA4AAcAAAAAAAAAAAAcAAAAAcAAAAAAAAAAAAccAAAcAAAAAAAAB/AAAAAAHwAAAABwAAcAAAAAAAAAAAA8AAAAAeAAAAAAAAAAAA8eAAAOAAAAAAAAA/gAAAAAD4AAAAB4AAOAAAAAAAAAAAAcAAAAAeAAAAAAAAAAAAceAAAHAAAAAAAAA/AAAAAAD4AAAABwAAOAAAAAAAAAAAAOAAAAAOAAAAAAAAAAAAcPAAAPAAAAAAAAA/gAAAAAD8AAAADwAAOAAAAAAAAAAAAHAAAAAHAAAAAAAAAAAAcHAAAHAAAAAAAAAdwAAAAAB8AAAABwAAHAAAAAAAAAAAAPgAAAAHgAAAAAAAAAAAODgAADgAAAAAAAAfwAAAAAB+AAAADgAAHAAAAAAAAAAAAHAAAAAHAAAAAAAAAAAAcBwAADgAAAAAAAAdwAAAAAB+AAAADgAAHAAAAAAAAAAAADgAAAADgAAAAAAAAAAAOB4AADgAAAAAAAAO4AAAAAA+AAAADgAADgAAAAAAAAAAABwAAAABwAAAAAAAAAAAOA8AABwAAAAAAAAG4AAAAAAfAAAADAAABgAAAAAAAAAAAB4AAAABwAAAAAAAAAAAOA+AAB4AAAAAAAAO8AAAAAA/gAAADgAADwAAAAAAAAAAAA8AAAABwAAAAAAAAAAAGAcAAB4AAAAAAAAHcAAAAAAfAAAAHAAABwAAAAAAAAAAAA8AAAAA4AAAAAAAAAAAOAOAAA4AAAAAAAAHuAAAAAAfgAAAHgAAA4AAAAAAAAAAAAcAAAAAcAAAAAAAAAAAHAHAAAcAAAAAAAAHOAAAAAAPwAAAHAAAAwAAAAAAAAAAAAOAAAAA8AAAAAAAAAAAHADgAAeAAAAAAAADvAAAAAAPwAAAHAAAA4AAAAAAAAAAAAHAAAAAcAAAAAAAAAAAHABwAAcAAAAAAAADnAAAAAAHwAAAHAAAAcAAAAAAAAAAAAHgAAAAOAAAAAAAAAAAHgD4AAOAAAAAAAADngAAAAAP4AAAHAAAA8AAAAAAAAAAAADwAAAAGAAAAAAAAAAADABwAAHAAAAAAAABzAAAAAAH4AAAHAAAAcAAAAAAAAAAAAD4AAAAPAAAAAAAAAAADgA4AAPAAAAAAAAB7gAAAAAD4AAAHAAAAOAAAAAAAAAAAAB4AAAAHAAAAAAAAAAABgAcAAHAAAAAAAABxwAAAAAD8AAAHAAAAOAAAAAAAAAAAAA+AAAAHgAAAAAAAAAADgAeAADgAAAAAAAA54AAAAAD+AAADgAAAOAAAAAAAAAAAAAcAAAADAAAAAAAAAAABwAOAABwAAAAAAAAZwAAAAAB8AAADAAAAHAAAAAAAAAAAAAOAAAADgAAAAAAAAAADwAPAADwAAAAAAAA44AAAAAB+AAADgAAAHgAAAAAAAAAAAAHAAAABwAAAAAAAAAABwAHAABwAAAAAAAAccAAAAAB/AAABwAAAHAAAAAAAAAAAAAHgAAAB4AAAAAAAAAAA4ADgAA4AAAAAAAAe+AAAAAA/AAAB4AAADgAAAAAAAAAAAABwAAABwAAAAAAAAAAAwABwAAcAAAAAAAAccAAAAAA3AAAAcAAABgAAAAAAAAAAAAB4AAAA4AAAAAAAAAAA4ADwAA8AAAAAAAAOOAAAAAA/gAAA+gAADgAAAAAAAAAAAAA8AAAAcAAAAAAAAAAAYABwAAcAAAAAAAAOHAAAAAAfgAAAH0AABwAAAAAAAAAAAAA+AAAA8AAAAAAAAAAA8AA4AAOAAAAAAAAOPAAAAAA/wAAAD/6oB4AAAAAAAAAAAAAfAAAAcAAAAAAAAAAAcAAcAAHAAAAAAAAHHAAAAAAdwAAAB///VwAAAAAAAAAAAAAPgAAAOAAAAAAAAAAAeAA8AAHgAAAAAAAHDgAAAAAP4AAAAL////oAAAAAAAAAAAAHwAAAOAAAAAAAAAAAcAAcAADgAAAAAAAHDgAAAAAMwAAAAABX///UAAAAAAAAAAAD4AAAOAAAAAAAAAAAOAAOAADwAAAAAAADjwAAAAAO4AAAAAAAr///6AAAAAAAAAAB8AAAHAAAAAAAAAAAOAAHAABwAAAAAAADhwAAAAAHcAAAAAAAAcF//1AAAAAAAAAA+AAAPAAAAAAAAAAAOAAPAAA4AAAAAAADg4AAAAAPcAAAAAAAA8AL//AAAAAAAAAAfAAAHAAAAAAAAAAAHAAHAAAcAAAAAAABw4AAAAAHcAAAAAAAAcAAFfAAAAAAAAAAPgAADgAAAAAAAAAAHgADgAA+AAAAAAADw8AAAAAHuAAAAAAAAOAAAKgAAAAAAAAAHgAABgAAAAAAAAAAHAADgAAcAAAAAAABwcAAAAAHGAAAAAAAAMAAAAAAAAAAAAAAD4AADgAAAAAAAAAADgADgAAOAAAAAAAB4eAAAAADvAAAAAAAAOAAAAAAAAAAAAAAB8AABwAAAAAAAAAABwABwAAHAAAAAAAAwMAAAAADnAAAAAAAAGAAAAAAAAAAAAAAA+AAD4AAAAAAAAAADwAA4AAHgAAAAAAA4OAAAAADjgAAAAAAAOAAAAAAAAAAAAAAAfAABwAAAAAAAAAABwAA4AADgAAAAAAAYHAAAAABxgAAAAAAAHAAAAAAAAAAAAAAAPgAA4AAAAAAAAAAA4AA4AAD4AAAAAAA8HgAAAADzwAAAAAAAHAAAAAAAAAAAAAAAHwAA4AAAAAAAAAAA4AAcAABwAAAAAAAcHAAAAABxwAAAAAAAHAAAAAAAAAAAAAAAD4AA4AAAAAAAAAAA4AA+AAA4AAAAAAA+DgAAAAB54AAAAAAAHgAAAAAAAAAAAAAAA8AAcAAAAAAAAAAAcAAMAAAcAAAAAAAcBwAAAABwwAAAAAAADAAAAAAAAAAAAAAAA+AA8AAAAAAAAAAAeAAOAAAeAAAAAAAOD4AAAAA44AAAAAAADgAAAAAAAAAAAAAAAHAAcAAAAAAAAAAAcAAHAAAPAAAAAAAOBwAAAAAwcAAAAAAADgAAAAAAAAAAAAAAAD4AOAAAAAAAAAAAOAAPAAAPgAAAAAAOA4AAAAA4eAAAAAAADgAAAAAAAAAAAAAAABwAMAAAAAAAAAAAHAAHAAAHgAAAAAAGAcAAAAAYOAAAAAAABgAAAAAAAAAAAAAAAA+AOAAAAAAAAAAAPAAHgAADwAAAAAAOAeAAAAA4PAAAAAAADgAAAAAAAAAAAAAAAAfAGAAAAAAAAAAAHAADAAABwAAAAAAHAPAAAAAcHAAAAAAABwAAAAAAAAAAAAAAAAPwOAAAAAAAAAAADgADgAAA4AAAAAAHAPgAAAA8HgAAAAAADwAAAAAAAAAAAAAAAADwHAAAAAAAAAAABgABwAAAcAAAAAAHAHAAAAAcDgAAAAAABwAAAAAAAAAAAAAAAAB+HAAAAAAAAAAADwADwAAA+AAAAAAHgDwAAAAcDwAAAAAADwAAAAAAAAAAAAAAAAAfHAAAAAAAAAAABwABwAAAPAAAAAADABwAAAAcBwAAAAAABwAAAAAAAAAAAAAAAAAPjgAAAAAAAAAAA4AB4AAAPgAAAAADgB4AAAAeA4AAAAAABwAAAAAAAAAAAAAAAAAF3AAAAAAAAAAAAcAAwAAAHAAAAAADgA8AAAAcAcAAAAAABwAAAAAAAAAAAAAAAAAB/gAAAAAAAAAAA8AA4AAAD4AAAAADgA+AAAAOAeAAAAAABwAAAAAAAAAAAAAAAAAAfgAAAAAAAAAAAcAAYAAABwAAAAABgAOAAAAcAeAAAAAABwAAAAAAAAAAAAAAAAAAP4AAAAAAAAAAAOAA8AAAA+AAAAADgAPgAAAOAOAAAAAABwAAAAAAAAAAAAAAAAAAB8AAAAAAAAAAAHAAcAAAAcAAAAABwAHAAAAMAHAAAAAABwAAAAAAAAAAAAAAAAAAD+AAAAAAAAAAAPAAcAAAAOAAAAADgADwAAAOAHgAAAAABwAAAAAAAAAAAAAAAAAAB/wAAAAAAAAAAHAAcAAAAHAAAAABwABwAAAMADwAAAAABwAAAAAAAAAAAAAAAAAAB/4AAAAAAAAAADgAOAAAADgAAAADwAA4AAAOAD4AAAAABwAAAAAAAAAAAAAAAAAABh/AAAAAAMAAABwAOAAAABwAAAABwAAcAAAMABwAAAAABwAAAAAAAAAAAAAAAAAAAg/oAAAAA8AAAB4AOAAAAA8AAAABwAAeAAAOAA4AAAAADwAAAAAAAAAAAAAAAAAAAAH8AAAAB8AAAB4AGAAAAAcAAAABwAAHAAAcAAcAAAAABwAAAAAAAAAAAAAAAAAAAAD/oAAAP4AAAA8AOAAAAAPgAAADwAAHgAAOAAeAAAAADwAAAAAAAAAAAAAAAAAAAAAf0AAAfAAAAAcAHAAAAAHQAAABwAABwAAMAAHAAAAABgAAAAAAAAAAAAAAAAAAAAAD/oAP+AAAAAeAHAAAAAD4AAADwAAB4AAOAAPgAAAADgAAAAAAAAAAAAAAAAAAAAAAf/V/wAAAAAPAHAAAAAB8AAABwAAA8AAcAAHgAAAABgAAAAAAAAAAAAAAAAAAAAAAL///gAAAAAPgDgAAAAA/gAADgAAA+AAeAADwAAAADgAAAAAAAAAAAAAAAAAAAAAAAF/wAAAAAAHADAAAAAAHwAABgAAAPAAcAABwAAAADAAAAAAAAAAAAAAAAAAAAAAAAAiAAAAAAADgDgAAAAAD4AADgAAAPgA8AAA4AAAADgAAAAAAAAAAAAAAAAAAAAAAAAAAAAAAAABwBgAAAAAB/AAHAAAABwAcAAAcAAAAHAAAAAAAAAAAAAAAAAAAAAAAAAAAAAAAAAB4DgAAAAAA/4APAAAAB+A4AAA+AAAAPAAAAAAAAAAAAAAAAAAAAAAAAAAAAAAAAAAcBgAAAAAAH8AeAAAAAfBwAAAPAAAAHAAAAAAAAAAAAAAAAAAAAAAAAAAAAAAAAAA+DgAAAAAAD/7+AAAAAP/wAAAPgAAAOAAAAAAAAAAAAAAAAAAAAAAAAAAAAAAAAAAeBwAAAAAAAf/8AAAAAH/gAAADwAAAMAAAAAAAAAAAAAAAAAAAAAAAAAAAAAAAAAAPBwAAAAAAAD/wAAAAAC+AAAAD4AAAeAAAAAAAAAAAAAAAAAAAAAAAAAAAAAAAAAAHBwAAAAAAAAAAAAAAAAAAAAAB4AAAcAAAAAAAAAAAAAAAAAAAAAAAAAAAAAAAAAADhwAAAAAAAAAAAAAAAAAAAAAA+AAA4AAAAAAAAAAAAAAAAAAAAAAAAAAAAAAAAAABxwAAAAAAAAAAAAAAAAAAAAAAeAAA4AAAAAAAAAAAAAAAAAAAAAAAAAAAAAAAAAAB/wAAAAAAAAAAAAAAAAAAAAAAPgAB4AAAAAAAAAAAAAAAAAAAAAAAAAAAAAAAAAAAfwAAAAAAAAAAAAAAAAAAAAAAHwABwAAAAAAAAAAAAAAAAAAAAAAAAAAAAAAAAAAAPgAAAAAAAAAAAAAAAAAAAAAAD4ADgAAAAAAAAAAAAAAAAAAAAAAAAAAAAAAAAAAAHAAAAAAAAAAAAAAAAAAAAAAAB8AHAAAAAAAAAAAAAAAAAAAAAAAAAAAAAAAAAAAAAAAAAAAAAAAAAAAAAAAAAAAAA/o/AAAAAAAAAAAAAAAAAAAAAAAAAAAAAAAAAAAAAAAAAAAAAAAAAAAAAAAAAAAAAH/8AAAAAAAAAAAAAAAAAAAAAAAAAAAAAAAAAAAAAAAAAAAAAAAAAAAAAAAAAAAAAD/4AAAAAAAAAAAAAAAAAAAAAAAAAAAAAAAAAAAAAAAAAAAAAAAAAAAAAAAAAAAAAAfQAAAAAAAAAAAAAAAAAAAAAAAAAAAAAAAAAAAAAAAAAAAAAAAAAAAAAAAAAAAAAAAAAAAAAAAAABRAAAAGDEBAAAAAAAAAAAAcQAAAEQAAAAAAAAAAAAAAAAAAAAAAAAAZQEAANgAAABQAAAACAEAAFgBAADALwEAAAAAAMYAiAByAAAARQAAACgAAABlAQAA2AAAAAEACAAAAAAAAAAAAAAAAAAAAAAAOAAAAAAAAAAAAAAA////AJRAPQCUQD4AlUA+AJVAPQCSPT0AlD8+AI86OgCVPz0AlT8+AJQ+PgCTPzwAkzg4AJM+PgCUPz0AlT88AJNAPQCSQDwAlT09AFYBAQCRQDsAk0A+AJE9PQCTPDwAjj82AJQ/PACUOzsAlD09AJU+PgCAISEAkDw8AJM9PQCVPzsAkT4+AJI7OwCVQDsAgDQ0AJNAOwCVOzsAlDw8AJI/OgCTPzoAizY2AJI/OAABAQEAjz09AJA5OQCALCwAlD83AJNAPACRPDwAkDExAJRAOgCUPzsAgAEBAAEBAQEBAQEBAQEBAQEBAQEBAQEBAQEBAQEBAQEBAQEBAQEBAQEBAQEBAQEBAQEBAQEBAQEBAQEBAQEBAQEBAQEBAQEBAQEBAQEBAQEBAQEBAQEBAQEBAQEBAQE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BA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Cg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QEB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U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EBA8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SEEBAU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E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HBAQM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BA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BA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Q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QEBCY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o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EBAI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E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D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BAQF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XBA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Cg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QEA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Q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EBAk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IEBAU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E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CBAQR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E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BA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CQ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Q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QEBBw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Q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E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F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P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BA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CgQED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BA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Q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k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EBAU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EBAQO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J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BA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BA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BA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QECg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Q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Q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E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E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E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BAQC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BA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BA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QEC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Q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EBAM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wEBAM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E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EBAQM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BA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AQ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CQQEA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AQQECg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AQQ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AQQ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AQEEBAc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AQEE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AQEE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AQEBBAQJ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AQEgBAQC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AQEBBA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AQEBAQQEC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AQEBAw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AQEBAQQEB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QBBAQEBAQEBAEJAQEBAQEBAQEBAQEBAQEBAQEBAQEBAQQ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REEBAUFBAQBFwEBAQEBAQEBAQEBAQEBAQEBAQEBAQEBAQEBAQEBAQEBAQEBAQEBAQEBAQEBAQEBAQEBAQEBAQEBAQEBAQEBAQ8EBAQEBAQEBAQEBAQEBAMJAQEBAQEBAQEBAQEBAQEBAQEBAQM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BAQEBAQEBAQEBAQBAQEBAQEBAQEBAQEBAQEBAQEBAQEBAQEBAQEBAQEBAQEBAQEBAQEBAQEBAQEBAQEBAQEBAQEBAQEBAQEBBAQEBAQEBAQEAQUEBAQEBAQEBAQRAQEBAQEBAQEBAQEBAQEBAQEEBAoBAQEBAQEBAQEBAQEBAQEBAQEBAQEBAQEBAQEBAQEBAQEBAQEBAQEBAQEBAQEBAQEBAQEBAQEBAQEBAQEBAQEBAQEBAQEBAQEBAQEBAQEBAQEBAQEBAQEBAQEBAQEBAQEBAQEBAQEBAQEBAQEBAQEBAQEBAQEBAQEBAQEBAQEBAQEPAQEBAQEBAQEBAQEBAQEBAQEBAQEBAQEBAQEBAQEBAQEBAQEBAQEBAQEBAQEBAQEBAQEBAQEBAQEBAQEBAQEBAQEBAQEBAQEBAQEBAQEBAQEBAQEBAQEBAQEBAQEBAQEBAQEBAQEBAQEBAQEBAQAAAAEBAQEEBAQEBAQEBAQEBAQEBAoBAQEBAQEBAQEBAQEBAQEBAQEBAQEBAQEBAQEBAQEBAQEBAQEBAQEBAQEBAQEBAQEBAQEBAQEBBAQEBAQEBAQFAQEBAQEBAQUBAgQEBAQEBAEBAQEBAQEBAQEBAQEBAQEEBAQBAQEBAQEBAQEBAQEBAQEBAQEBAQEBAQEBAQEBAQEBAQEBAQEBAQEBAQEBAQEBAQEBAQEBAQEBAQEBAQEBAQEBAQEBAQEBAQEBAQEBAQEBAQEBAQEBAQEBAQEBAQEBAQEBAQEBAQEBAQEBAQEBAQEBAQEBAQEBAQEBAQEBAQEBAQcEAwEBAQEBAQEBAQEBAQEBAQEBAQEBAQEBAQEBAQEBAQEBAQEBAQEBAQEBAQEBAQEBAQEBAQEBAQEBAQEBAQEBAQEBAQEBAQEBAQEBAQEBAQEBAQEBAQEBAQEBAQEBAQEBAQEBAQEBAQEBAQEBAQAAAAEBAQQEBAIJAQEBAQEEAgQEBAQEAQEBAQEBAQEBAQEBAQEBAQEBAQEBAQEBAQEBAQEBAQEBAQEBAQEBAQEBAQEBAQEBAQEBAQEEBAQEBAEBAQEBAQEBAQEBAQEBAQEBBAQEBAQBAQEBAQEBAQEBAQEBAQEDBAQBAQEBAQEBAQEBAQEBAQEBAQEBAQEBAQEBAQEBAQEBAQEBAQEBAQEBAQEBAQEBAQEBAQEBAQEBAQEBAQEBAQEBAQEBAQEBAQEBAQEBAQEBAQEBAQEBAQEBAQEBAQEBAQEBAQEBAQEBAQEBAQEBAQEBAQEBAQEBAQEBAQEBAQEBAQQEAQEBAQEBAQEBAQEBAQEBAQEBAQEBAQEBAQEBAQEBAQEBAQEBAQEBAQEBAQEBAQEBAQEBAQEBAQEBAQEBAQEBAQEBAQEBAQEBAQEBAQEBAQEBAQEBAQEBAQEBAQEBAQEBAQEBAQEBAQEBAQEBAQAAAAEBBAQEAQEBAQEBAQEBAQEJBAQEBAQRAQEBAQEBAQEBAQEBAQEBAQEBAQEBAQEBAQEBAQEBAQEBAQEBAQEBAQEBAQEBAQEBAQUEBAQDAQEBAQEBAQEBAQEBAQEBAQEBAQ8EBAQEAxcBAQEBAQEBAQEBAQEBBAQDAQEBAQEBAQEBAQEBAQEBAQEBAQEBAQEBAQEBAQEBAQEBAQEBAQEBAQEBAQEBAQEBAQEBAQEBAQEBAQEBAQEBAQEBAQEBAQEBAQEBAQEBAQEBAQEBAQEBAQEBAQEBAQEBAQEBAQEBAQEBAQEBAQEBAQEBAQEBAQEBAQEBAQEBAQQEBAEBAQEBAQEBAQEBAQEBAQEBAQEBAQEBAQEBAQEBAQEBAQEBAQEBAQEBAQEBAQEBAQEBAQEBAQEBAQEBAQEBAQEBAQEBAQEBAQEBAQEBAQEBAQEBAQEBAQEBAQEBAQEBAQEBAQEBAQEBAQEBAQAAAAEPBAQEAQEBAQEBAQEBAQEBAQEEBAQEBAEBAQEBAQEBAQEBAQEBAQEBAQEBAQEBAQEBAQEBAQEBAQEBAQEBAQEBAQEBAQEBAQEEAQEBAQEBAQEBAQEBAQEBAQEBAQEBAQEBAQQEBAQJAQEBAQEBAQEBAQEBBAQBAQEBAQEBAQEBAQEBAQEBAQEBAQEBAQEBAQEBAQEBAQEBAQEBAQEBAQEBAQEBAQEBAQEBAQEBAQEBAQEBAQEBAQEBAQEBAQEBAQEBAQEBAQEBAQEBAQEBAQEBAQEBAQEBAQEBAQEBAQEBAQEBAQEBAQEBAQEBAQEBAQEBAQEBAQEEBA8BAQEBAQEBAQEBAQEBAQEBAQEBAQEBAQEBAQEBAQEBAQEBAQEBAQEBAQEBAQEBAQEBAQEBAQEBAQEBAQEBAQEBAQEBAQEBAQEBAQEBAQEBAQEBAQEBAQEBAQEBAQEBAQEBAQEBAQEBAQEBAQAAAAEKBAQdAQEBAQEBAQEBAQEBAQEBBAQEBAMBAQEBAQEBAQEBAQEBAQEBAQEBAQEBAQEBAQEBAQEBAQEBAQEBAQEBAQEBAQEBAQEBAQEBAQEBAQEBAQEBAQEBAQEBAQEBAQEBAQEEBAQEBAEBAQEBAQEBAQEBBAQEAQEBAQEBAQEBAQEBAQEBAQEBAQEBAQEBAQEBAQEBAQEBAQEBAQEBAQEBAQEBAQEBAQEBAQEBAQEBAQEBAQEBAQEBAQEBAQEBAQEBAQEBAQEBAQEBAQEBAQEBAQEBAQEBAQEBAQEBAQEBAQEBAQEBAQEBAQEBAQEBAQEBAQEBAQkEBAQBAQEBAQEBAQEBAQEBAQEBAQEBAQEBAQEBAQEBAQEBAQEBAQEBAQEBAQEBAQEBAQEBAQEBAQEBAQEBAQEBAQEBAQEBAQEBAQEBAQEBAQEBAQEBAQEBAQEBAQEBAQEBAQEBAQEBAQEBAQEBAQAAAAEEBAQBAQEBAQEBAQEBAQEBAQEBAQMEBAQEAQEBAQEBAQEBAQEBAQEBAQEBAQEBAQEBAQEBAQEBAQEBAQEBAQEBAQEBAQEBAQEBAQEBAQEBAQEBAQEBAQEBAQEBAQEBAQEBAQEBBQQEBAQBAQEBAQEBAQEBAQQECwEBAQEBAQEBAQEBAQEBAQEBAQEBAQEBAQEBAQEBAQEBAQEBAQEBAQEBAQEBAQEBAQEBAQEBAQEBAQEBAQEBAQEBAQEBAQEBAQEBAQEBAQEBAQEBAQEBAQEBAQEBAQEBAQEBAQEBAQEBAQEBAQEBAQEBAQEBAQEBAQEBAQEBAQEEBAQBAQEBAQEBAQEBAQEBAQEBAQEBAQEBAQEBAQEBAQEBAQEBAQEBAQEBAQEBAQEBAQEBAQEBAQEBAQEBAQEBAQEBAQEBAQEBAQEBAQEBAQEBAQEBAQEBAQEBAQEBAQEBAQEBAQEBAQEBAQEBAQAAAB0EBAoBAQEBAQEBAQEBAQEBAQEBAQEEBAQEBAEBAQEBAQEBAQEBAQEBAQEBAQEBAQEBAQEBAQEBAQEBAQEBAQEBAQEBAQEBAQEBAQEBAQEBAQEBAQEBAQEBAQEBAQEBAQEBAQEBARAEBAQEAQEBAQEBAQEBBAQEBQEBAQEBAQEBAQEBAQEBAQEBAQEBAQEBAQEBAQEBAQEBAQEBAQEBAQEBAQEBAQEBAQEBAQEBAQEBAQEBAQEBAQEBAQEBAQEBAQEBAQEBAQEBAQEBAQEBAQEBAQEBAQEBAQEBAQEBAQEBAQEBAQEBAQEBAQEBAQEBAQEBAQEBAQEEBAQDAQEBAQEBAQEBAQEBAQEBAQEBAQEBAQEBAQEBAQEBAQEBAQEBAQEBAQEBAQEBAQEBAQEBAQEBAQEBAQEBAQEBAQEBAQEBAQEBAQEBAQEBAQEBAQEBAQEBAQEBAQEBAQEBAQEBAQEBAQEBAQAAAAEEBAMBAQEBAQEBAQEBAQEBAQEBAQEBAQQEBAIBAQEBAQEBAQEBAQEBAQEBAQEBAQEBAQEBAQEBAQEBAQEBAQEBAQEBAQEBAQEBAQEBAQEBAQEBAQEBAQEBAQEBAQEBAQEBAQEBAQEBBAQEBAEBAQEBAQEBAQQEBAEBAQEBAQEBAQEBAQEBAQEBAQEBAQEBAQEBAQEBAQEBAQEBAQEBAQEBAQEBAQEBAQEBAQEBAQEBAQEBAQEBAQEBAQEBAQEBAQEBAQEBAQEBAQEBBAEBAQEBAQEBAQEBAQEBAQEBAQEBAQEBAQEBAQEBAQEBAQEBAQEBAQEBAQEEBAQBAQEBAQEBAQEBAQEBAQEBAQEBAQEBAQEBAQEBAQEBAQEBAQEBAQEBAQEBAQEBAQEBAQEBAQEBAQEBAQEBAQEBAQEBAQEBAQEBAQEBAQEBAQEBAQEBAQEBAQEBAQEBAQEBAQEBAQEBAQEBAQAAAAkEBAEBAQEBAQEBAQEBAQEBAQEBAQEBAQ4EBAQDAQEBAQEBAQEBAQEBAQEBAQEBAQEBAQEBAQEBAQEBAQEBAQEBAQEBAQEBAQEBAQEBAQEBAQEBAQEBAQEBAQEBAQEBAQEBAQEBAQEBDgQEBAQBAQEBAQEBAQQEBAgBAQEBAQEBAQEBAQEBAQEBAQEBAQEBAQEBAQEBAQEBAQEBAQEBAQEBAQEBAQEBAQEBAQEBAQEBAQEBAQEBAQEBAQEBAQEBAQEBAQEBAQEBAQMEBAUBAQEBAQEBAQEBAQEBAQEBAQEBAQEBAQEBAQEBAQEBAQEBAQEBAQEBAQEBBAQEAQEBAQEBAQEBAQEBAQEBAQEBAQEBAQEBAQEBAQEBAQEBAQEBAQEBAQEBAQEBAQEBAQEBAQEBAQEBAQEBAQEBAQEBAQEBAQEBAQEBAQEBAQEBAQEBAQEBAQEBAQEBAQEBAQEBAQEBAQEBAQAAAAEEBAEBAQEBAQEBAQEBAQEBAQEBAQEBAQEBBAQEAwEBAQEBAQEBAQEBAQEBAQEBAQEBAQEBAQEBAQEBAQEBAQEBAQEBAQEBAQEBAQEBAQEBAQEBAQEBAQEBAQEBAQEBAQEBAQEBAQEBAQEBBAQEAQEBAQEBAQoEBAEBAQEBAQEBAQEBAQEBAQEBAQEBAQEBAQEBAQEBAQEBAQEBAQEBAQEBAQEBAQEBAQEBAQEBAQEBAQEBAQEBAQEBAQEBAQEBAQEBAQEBAQEBAQEEBAQBAQEBAQEBAQEBAQEBAQEBAQEBAQEBAQEBAQEBAQEBAQEBAQEBAQEBAQEBBAQEBAEBAQEBAQEBAQEBAQEBAQEBAQEBAQEBAQEBAQEBAQEBAQEBAQEBAQEBAQEBAQEBAQEBAQEBAQEBAQEBAQEBAQEBAQEBAQEBAQEBAQEBAQEBAQEBAQEBAQEBAQEBAQEBAQEBAQEBAQEBAQAAAAkEBAEBAQEBAQEBAQEBAQEBAQEBAQEBAQEBBQQEBAQBAQEBAQEBAQEBAQEBAQEBAQEBAQEBAQEBAQEBAQEBAQEBAQEBAQEBAQEBAQEBAQEBAQEBAQEBAQEBAQEBAQEBAQEBAQEBAQEBAQEBBQQEBAEBAQEBAQEEBAoBAQEBAQEBAQEBAQEBAQEBAQEBAQEBAQEBAQEBAQEBAQEBAQEBAQEBAQEBAQEBAQEBAQEBAQEBAQEBAQEBAQEBAQEBAQEBAQEBAQEBAQEBAQEEBAQBAQEBAQEBAQEBAQEBAQEBAQEBAQEBAQEBAQEBAQEBAQEBAQEBAQEBAQEBBAQEBAEBAQEBAQEBAQEBAQEBAQEBAQEBAQEBAQEBAQEBAQEBAQEBAQEBAQEBAQEBAQEBAQEBAQEBAQEBAQEBAQEBAQEBAQEBAQEBAQEBAQEBAQEBAQEBAQEBAQEBAQEBAQEBAQEBAQEBAQEBAQAAAAEEBAEBAQEBAQEBAQEBAQEBAQEBAQEBAQEBAQQEBAQBAQEBAQEBAQEBAQEBAQEBAQEBAQEBAQEBAQEBAQEBAQEBAQEBAQEBAQEBAQEBAQEBAQEBAQEBAQEBAQEBAQEBAQEBAQEBAQEBAQEBAQQEBAQBAQEBAQEEBAMBAQEBAQEBAQEBAQEBAQEBAQEBAQEBAQEBAQEBAQEBAQEBAQEBAQEBAQEBAQEBAQEBAQEBAQEBAQEBAQEBAQEBAQEBAQEBAQEBAQEBAQEBAQEBBAQEAQEBAQEBAQEBAQEBAQEBAQEBAQEBAQEBAQEBAQEBAQEBAQEBAQEBAQEBAQQEBAEBAQEBAQEBAQEBAQEBAQEBAQEBAQEBAQEBAQEBAQEBAQEBAQEBAQEBAQEBAQEBAQEBAQEBAQEBAQEBAQEBAQEBAQEBAQEBAQEBAQEBAQEBAQEBAQEBAQEBAQEBAQEBAQEBAQEBAQEBAQAAAA8EBAEBAQEBAQEBAQEBAQEBAQEBAQEBAQEBAQEDBAQEFwEBAQEBAQEBAQEBAQEBAQEBAQEBAQEBAQEBAQEBAQEBAQEBAQEBAQEBAQEBAQEBAQEBAQEBAQEBAQEBAQEBAQEBAQEBAQEBAQEBAQgEBAQEAQEBAQEEBAQBAQEBAQEBAQEBAQEBAQEBAQEBAQEBAQEBAQEBAQEBAQEBAQEBAQEBAQEBAQEBAQEBAQEBAQEBAQEBAQEBAQEBAQEBAQEBAQEBAQEBAQEBAQEcBAQEDwEBAQEBAQEBAQEBAQEBAQEBAQEBAQEBAQEBAQEBAQEBAQEBAQEBAQEBHQQEBBABAQEBAQEBAQEBAQEBAQEBAQEBAQEBAQEBAQEBAQEBAQEBAQEBAQEBAQEBAQEBAQEBAQEBAQEBAQEBAQEBAQEBAQEBAQEBAQEBAQEBAQEBAQEBAQEBAQEBAQEBAQEBAQEBAQEBAQEBAQAAAAEEBAQBAQEBAQEBAQEBAQEBAQEBAQEBAQEBAQEBBAQEAQEBAQEBAQEBAQEBAQEBAQEBAQEBAQEBAQEBAQEBAQEBAQEBAQEBAQEBAQEBAQEBAQEBAQEBAQEBAQEBAQEBAQEBAQEBAQEBAQEBAQEBBQQEBQEBAQEBBAQBAQEBAQEBAQEBAQEBAQEBAQEBAQEBAQEBAQEBAQEBAQEBAQEBAQEBAQEBAQEBAQEBAQEBAQEBAQEBAQEBAQEBAQEBAQEBAQEBAQEBAQEBAQEBBAQEBAEBAQEBAQEBAQEBAQEBAQEBAQEBAQEBAQEBAQEBAQEBAQEBAQEBAQEBAQQEBAEBAQEBAQEBAQEBAQEBAQEBAQEBAQEBAQEBAQEBAQEBAQEBAQEBAQEBAQEBAQEBAQEBAQEBAQEBAQEBAQEBAQEBAQEBAQEBAQEBAQEBAQEBAQEBAQEBAQEBAQEBAQEBAQEBAQEBAQEBAQAAAAQEBAEBAQEBAQEBAQEBAQEBAQEBAQEBAQEBAQEBAQQEBAQBAQEBAQEBAQEBAQEBAQEBAQEBAQEBAQEBAQEBAQEBAQEBAQEBAQEBAQEBAQEBAQEBAQEBAQEBAQEBAQEBAQEBAQEBAQEBAQEBAQEBHwQEBAIBAQERBAQBAQEBAQEBAQEBAQEBAQEBAQEBAQEBAQEBAQEBAQEBAQEBAQEBAQEBAQEBAQEBAQEBAQEBAQEBAQEBAQEBAQEBAQEBAQEBAQEBAQEBAQEBAQEBAQQEBAEBAQEBAQEBAQEBAQEBAQEBAQEBAQEBAQEBAQEBAQEBAQEBAQEBAQEBAQEEBAQBAQEBAQEBAQEBAQEBAQEBAQEBAQEBAQEBAQEBAQEBAQEBAQEBAQEBAQEBAQEBAQEBAQEBAQEBAQEBAQEBAQEBAQEBAQEBAQEBAQEBAQEBAQEBAQEBAQEBAQEBAQEBAQEBAQEBAQEBAQAAAAEEBAQBAQEBAQEBAQEBAQEBAQEBAQEBAQEBAQEBAQEEBAQBAQEBAQEBAQEBAQEBAQEBAQEBAQEBAQEBAQEBAQEBAQEBAQEBAQEBAQEBAQEBAQEBAQEBAQEBAQEBAQEBAQEBAQEBAQEBAQEBAQEBAQEEBAQKAQEBBAQDAQEBAQEBAQEBAQEBAQEBAQEBAQEBAQEBAQEBAQEBAQEBAQEBAQEBAQEBAQEBAQEBAQEBAQEBAQEBAQEBAQEBAQEBAQEBAQEBAQEBAQEBAQEBAQQEBAQBAQEBAQEBAQEBAQEBAQEBAQEBAQEBAQEBAQEBAQEBAQEBAQEBAQEBAQUEBAQQAQEBAQEBAQEBAQEBAQEBAQEBAQEBAQEBAQEBAQEBAQEBAQEBAQEBAQEBAQEBAQEBAQEBAQEBAQEBAQEBAQEBAQEBAQEBAQEBAQEBAQEBAQEBAQEBAQEBAQEBAQEBAQEBAQEBAQEBAQAAABsEBAUBAQEBAQEBAQEBAQEBAQEBAQEBAQEBAQEBAQEBBAQEAQEBAQEBAQEBAQEBAQEBAQEBAQEBAQEBAQEBAQEBAQEBAQEBAQEBAQEBAQEBAQEBAQEBAQEBAQEBAQEBAQEBAQEBAQEBAQEBAQEBAQEDBAQEDgEBBAQEEwEBAQEBAQEBAQEBAQEBAQEBAQEBATcBBAUBAQEBAQEBAQEBAQEBAQEBAQEBAQEBAQEBAQEBAQEBAQEBAQEBAQEBAQEBAQEBAQEBAQEBAQEBAQQEBAQhAQEBAQEBAQEBAQEBAQEBAQEBAQEBAQEBAQEBAQEBAQEBAQEBAQEBAQEEBAQDAQEBAQEBAQEBAQEBAQEBAQEBAQEBAQEBAQEBAQEBAQEBAQEBAQEBAQEBAQEBAQEBAQEBAQEBAQEBAQEBAQEBAQEBAQEBAQEBAQEBAQEBAQEBAQEBAQEBAQEBAQEBAQEBAQEBAQEBAQAAAAEEBAQBAQEBAQEBAQEBAQEBAQEBAQEBAQEBAQEBAQEBAQQEBAEBAQEBAQEBAQEBAQEBAQEBAQEBAQEBAQEBAQEBAQEBAQEBAQEBAQEBAQEBAQEBAQEBAQEBAQEBAQEBAQEBAQEBAQEBAQEBAQEBAQEBAgQEAQEBCgQEAQEBAQEBAQEBAQEBAQEBAQEBAQEBAQEEBAQBAQEBAQEBAQEBAQEBAQEBAQEBAQEBAQEBAQEBAQEBAQEBAQEBAQEBAQEBAQEBAQEBAQEBAQEBAQEEBAQBAQEBAQEBAQEBAQEBAQEBAQEBAQEBAQEBAQEBAQEBAQEBAQEBAQEBAQEBBAQEAQEBAQEBAQEBAQEBAQEBAQEBAQEBAQEBAQEBAQEBAQEBAQEBAQEBAQEBAQEBAQEBAQEBBQEBAQEBAQEBAQEBAQEBAQEBAQEBAQEBAQEBAQEBAQEBAQEBAQEBAQEBAQEBAQEBAQEBAQAAAAEEBAQBAQEBAQEBAQEBAQEBAQEBAQEBAQEBAQEBAQEBAQQEBAkBAQEBAQEBAQEBAQEBAQEBAQEBAQEBAQEBAQEBAQEBAQEBAQEBAQEBAQEBAQEBAQEBAQEBAQEBAQEBAQEBAQEBAQEBAQEBAQEBAQEBAQQEBAQBAQQEAgEBAQEBAQEBAQEBAQEBAQEBAQEBAQEBBAQEAQEBAQEBAQEBAQEBAQEBAQEBAQEBAQEBAQEBAQEBAQEBAQEBAQEBAQEBAQEBAQEBAQEBAQEBAQEEBAQEAQEBAQEBAQEBAQEBAQEBAQEBAQEBAQEBAQEBAQEBAQEBAQEBAQEBAQEPBAQEDAEBAQEBAQEBAQEBAQEBAQEBAQEBAQEBAQEBAQEBAQEBAQEBAQEBAQEBAQEBAQEBKwMEBAQEBAEBAQEBAQEBAQEBAQEBAQEBAQEBAQEBAQEBAQEBAQEBAQEBAQEBAQEBAQEBAQEBAQAAAAEHBAQBAQEBAQEBAQEBAQEBAQEBAQEBAQEBAQEBAQEBAQEEBAQGAQEBAQEBAQEBAQEBAQEBAQEBAQEBAQEBAQEBAQEBAQEBAQEBAQEBAQEBAQEBAQEBAQEBAQEBAQEBAQEBAQEBAQEBAQEBAQEBAQEBAQEEBAQBAQQEAQEBAQEBAQEBAQEBAQEBAQEBAQEBAQEBBAQEAQEBAQEBAQEBAQEBAQEBAQEBAQEBAQEBAQEBAQEBAQEBAQEBAQEBAQEBAQEBAQEBAQEBAQEBAQEEBAQECgEBAQEBAQEBAQEBAQEBAQEBAQEBAQEBAQEBAQEBAQEBAQEBAQEBAQEBBAQEAQEBAQEBAQEBAQEBAQEBAQEBAQEBAQEBAQEBAQEBAQEBAQEBAQEBAQEBAQEBAQEBAQQEBAQEBAIBAQEBAQEBAQEBAQEBAQEBAQEBAQEBAQEBAQEBAQEBAQEBAQEBAQEBAQEBAQEBAQAAAAEBBAQEAQEBAQEBAQEBAQEBAQEBAQEBAQEBAQEBAQEBAQEKBAQEAQEBAQEBAQEBAQEBAQEBAQEBAQEBAQEBAQEBAQEBAQEBAQEBAQEBAQEBAQEBAQEBAQEBAQEBAQEBAQEBAQEBAQEBAQEBAQEBAQEBAQEBBAQEAQQEBAEBAQEBAQEBAQEBAQEBAQEBAQEBAQEBBAQECgEBAQEBAQEBAQEBAQEBAQEBAQEBAQEBAQEBAQEBAQEBAQEBAQEBAQEBAQEBAQEBAQEBAQEBAQEBBAQEBAEBAQEBAQEBAQEBAQEBAQEBAQEBAQEBAQEBAQEBAQEBAQEBAQEBAQEBBAQEBAEBAQEBAQEBAQEBAQEBAQEBAQEBAQEBAQEBAQEBAQEBAQEBAQEBAQEBAQEBAQEBBAQEAQMEBAQDAQEBAQEBAQEBAQEBAQEBAQEBAQEBAQEBAQEBAQEBAQEBAQEBAQEBAQEBAQEBAQAAAAEBBAQBAQEBAQEBAQEBAQEBAQEBAQEBAQEBAQEBAQEBAQEBBAQEAQEBAQEBAQEBAQEBAQEBAQEBAQEBAQEBAQEBAQEBAQEBAQEBAQEBAQEBAQEBAQEBAQEBAQEBAQEBAQEBAQEBAQEBAQEBAQEBAQEBAQEBAQQEBAEEBAEBAQEBAQEBAQEBAQEBAQEBAQEBAQEBAQQEBAEBAQEBAQEBAQEBAQEBAQEBAQEBAQEBAQEBAQEBAQEBAQEBAQEBAQEBAQEBAQEBAQEBAQEBAQEBBAQEBAEBAQEBAQEBAQEBAQEBAQEBAQEBAQEBAQEBAQEBAQEBAQEBAQEBAQEBAwQEBAQBAQEBAQEBAQEBAQEBAQEBAQEBAQEBAQEBAQEBAQEBAQEBAQEBAQEBAQEBAQEFBAQBAQECBAQEAQEBAQEBAQEBAQEBAQEBAQEBAQEBAQEBAQEBAQEBAQEBAQEBAQEBAQEBAQEBAQAAAAEBBAQEAQEBAQEBAQEBAQEBAQEBAQEBAQEBAQEBAQEBAQEBAQQEBAEBAQEBAQEBAQEBAQEBAQEBAQEBAQEBAQEBAQEBAQEBAQEBAQEBAQEBAQEBAQEBAQEBAQEBAQEBAQEBAQEBAQEBAQEBAQEBAQEBAQEBAQEEBAQEBAEBAQEBAQEBAQEBAQEBAQEBAQEBAQEBAQMEBA8BAQEBAQEBAQEBAQEBAQEBAQEBAQEBAQEBAQEBAQEBAQEBAQEBAQEBAQEBAQEBAQEBAQEBAQEBAgQEBAQBAQEBAQEBAQEBAQEBAQEBAQEBAQEBAQEBAQEBAQEBAQEBAQEBAQEBAQQEBAQBAQEBAQEBAQEBAQEBAQEBAQEBAQEBAQEBAQEBAQEBAQEBAQEBAQEBAQEBAQEEBAQBAQEBDwQEAwEBAQEBAQEBAQEBAQEBAQEBAQEBAQEBAQEBAQEBAQEBAQEBAQEBAQEBAQEBAQAAAAEBAQQEEAEBAQEBAQEBAQEBAQEBAQEBAQEBAQEBAQEBAQEBAQEEBAQBAQEBAQEBAQEBAQEBAQEBAQEBAQEBAQEBAQEBAQEBAQEBAQEBAQEBAQEBAQEBAQEBAQEBAQEBAQEBAQEBAQEBAQEBAQEBAQEBAQEBAQEBBAQEBAoBAQEBAQEBAQEBAQEBAQEBAQEBAQEBAQEEBAQBAQEBAQEBAQEBAQEBAQEBAQEBAQEBAQEBAQEBAQEBAQEBAQEBAQEBAQEBAQEBAQEBAQEBAQEBAQQEBAQDAQEBAQEBAQEBAQEBAQEBAQEBAQEBAQEBAQEBAQEBAQEBAQEBAQEBAQEEBAQBAQEBAQEBAQEBAQEBAQEBAQEBAQEBAQEBAQEBAQEBAQEBAQEBAQEBAQEBAQEEBA8BAQEBAQQEBAEBAQEBAQEBAQEBAQEBAQEBAQEBAQEBAQEBAQEBAQEBAQEBAQEBAQEBAQEBAQAAAAEBBQQEBQEBAQEBAQEBAQEBAQEBAQEBAQEBAQEBAQEBAQEBAQgEBAQJAQEBAQEBAQEBAQEBAQEBAQEBAQEBAQEBAQEBAQEBAQEBAQEBAQEBAQEBAQEBAQEBAQEBAQEBAQEBAQEBAQEBAQEBAQEBAQEBAQEBAQEOBAQEBAQBAQEBAQEBAQEBAQEBAQEBAQEBAQEBAQEHBAQBAQEBAQEBAQEBAQEBAQEBAQEBAQEBAQEBAQEBAQEBAQEBAQEBAQEBAQEBAQEBAQEBAQEBAQEBAQQEBAQEAQEBAQEBAQEBAQEBAQEBAQEBAQEBAQEBAQEBAQEBAQEBAQEBAQEBAQsEBAQDAQEBAQEBAQEBAQEBAQEBAQEBAQEBAQEBAQEBAQEBAQEBAQEBAQEBAQEBAQQEBAEBAQEBAQEEBAQBAQEBAQEBAQEBAQEBAQEBAQEBAQEBAQEBAQEBAQEBAQEBAQEBAQEBAQEBAQAAAAEBAQQEBAEBAQEBAQEBAQEBAQEBAQEBAQEBAQEBAQEBAQEBAQEBBAQBAQEBAQEBAQEBAQEBAQEBAQEBAQEBAQEBAQEBAQEBAQEBAQEBAQEBAQEBAQEBAQEBAQEBAQEBAQEBAQEBAQEBAQEBAQEBAQEBAQEBAQEBCgQEBAQBAQEBAQEBAQEBAQEBAQEBAQEBAQEBAQEBBAQEAQEBAQEBAQEBAQEBAQEBAQEBAQEBAQEBAQEBAQEBAQEBAQEBAQEBAQEBAQEBAQEBAQEBAQEBAQUEBAQEAQEBAQEBAQEBAQEBAQEBAQEBAQEBAQEBAQEBAQEBAQEBAQEBAQEBAQEEBAQBAQEBAQEBAQEBAQEBAQEBAQEBAQEBAQEBAQEBAQEBAQEBAQEBAQEBAQEBAQQEAwEBAQEBAQEBBAQDAQEBAQEBAQEBAQEBAQEBAQEBAQEBAQEBAQEBAQEBAQEBAQEBAQEBAQEBAQAAAAEBAQUEBAQBAQEBAQEBAQEBAQEBAQEBAQEBAQEBAQEBAQEBAQEBBAQEAQEBAQEBAQEBAQEBAQEBAQEBAQEBAQEBAQEBAQEBAQEBAQEBAQEBAQEBAQEBAQEBAQEBAQEBAQEBAQEBAQEBAQEBAQEBAQEBAQEBAQEBAQUEBAQaAQEBAQEBAQEBAQEBAQEBAQEBAQEBAQEBBQQEHAEBAQEBAQEBAQEBAQEBAQEBAQEBAQEBAQEBAQEBAQEBAQEBAQEBAQEBAQEBAQEBAQEBAQEBAQEEBAQEBAEBAQEBAQEBAQEBAQEBAQEBAQEBAQEBAQEBAQEBAQEBAQEBAQEBAQEBBAQEAQEBAQEBAQEBAQEBAQEBAQEBAQEBAQEBAQEBAQEBAQEBAQEBAQEBAQEBAQQECQEBAQEBAQE2BAQEAQEBAQEBAQEBAQEBAQEBAQEBAQEBAQEBAQEBAQEBAQEBAQEBAQEBAQEBAQAAAAEBAQEEBAUBAQEBAQEBAQEBAQEBAQEBAQEBAQEBAQEBAQEBAQEBAQQEBAEBAQEBAQEBAQEBAQEBAQEBAQEBAQEBAQEBAQEBAQEBAQEBAQEBAQEBAQEBAQEBAQEBAQEBAQEBAQEBAQEBAQEBAQEBAQEBAQEBAQEBAQEEBAQBAQEBAQEBAQEBAQEBAQEBAQEBAQEBAQEBAwQEAQEBAQEBAQEBAQEBAQEBAQEBAQEBAQEBAQEBAQEBAQEBAQEBAQEBAQEBAQEBAQEBAQEBAQEBAQEEBAQEBAEBAQEBAQEBAQEBAQEBAQEBAQEBAQEBAQEBAQEBAQEBAQEBAQEBAQEdBAQEBwEBAQEBAQEBAQEBAQEBAQEBAQEBAQEBAQEBAQEBAQEBAQEBAQEBAQEBBAQEAQEBAQEBAQEBCgQEAQEBAQEBAQEBAQEBAQEBAQEBAQEBAQEBAQEBAQEBAQEBAQEBAQEBAQEBAQAAAAEBAQEEBAQBAQEBAQEBAQEBAQEBAQEBAQEBAQEBAQEBAQEBAQEBAQEEBAQBAQEBAQEBAQEBAQEBAQEBAQEBAQEBAQEBAQEBAQEBAQEBAQEBAQEBAQEBAQEBAQEBAQEBAQEBAQEBAQEBAQEBAQEBAQEBAQEBAQEBAQEBBAQEAQEBAQEBAQEBAQEBAQEBAQEBAQEBAQEBAQQEBAEBAQEBAQEBAQEBAQEBAQEBAQEBAQEBAQEBAQEBAQEBAQEBAQEBAQEBAQEBAQEBAQEBAQEBAQEKBAQEBAQBAQEBAQEBAQEBAQEBAQEBAQEBAQEBAQEBAQEBAQEBAQEBAQEBAQEBAwQEBAEBAQEBAQEBAQEBAQEBAQEBAQEBAQEBAQEBAQEBAQEBAQEBAQEBAQEGBAQEAQEBAQEBAQEBAQQEBQEBAQEBAQEBAQEBAQEBAQEBAQEBAQEBAQEBAQEBAQEBAQEBAQEBAQEBAQAAAAEBAQEBBAQCAQEBAQEBAQEBAQEBAQEBAQEBAQEBAQEBAQEBAQEBAQEBBAQJAQEBAQEBAQEBAQEBAQEBAQEBAQEBAQEBAQEBAQEBAQEBAQEBAQEBAQEBAQEBAQEBAQEBAQEBAQEBAQEBAQEBAQEBAQEBAQEBAQEBAQEBBAQEBAEBAQEBAQEBAQEBAQEBAQEBAQEBAQEBAQEEBAkBAQEBAQEBAQEBAQEBAQEBAQEBAQEBAQEBAQEBAQEBAQEBAQEBAQEBAQEBAQEBAQEBAQEBAQEBBAQEBAQBAQEBAQEBAQEBAQEBAQEBAQEBAQEBAQEBAQEBAQEBAQEBAQEBAQEBAQQEBAEBAQEBAQEBAQEBAQEBAQEBAQEBAQEBAQEBAQEBAQEBAQEBAQEBAQEBBAQEAQEBAQEBAQEBAQEEBBABAQEBAQEBAQEBAQEBAQEBAQEBAQEBAQEBAQEBAQEBAQEBAQEBAQEBAQAAAAEBAQEBBAQEAQEBAQEBAQEBAQEBAQEBAQEBAQEBAQEBAQEBAQEBAQEQBAQEAQEBAQEBAQEBAQEBAQEBAQEBAQEBAQEBAQEBAQEBAQEBAQEBAQEBAQEBAQEBAQEBAQEBAQEBAQEBAQEBAQEBAQEBAQEBAQEBAQEBAQEBBAQEBAMBAQEBAQEBAQEBAQEBAQEBAQEBAQEBAQUEBAQBAQEBAQEBAQEBAQEBAQEBAQEBAQEBAQEBAQEBAQEBAQEBAQEBAQEBAQEBAQEBAQEBAQEBAQEBBAQEBAQJAQEBAQEBAQEBAQEBAQEBAQEBAQEBAQEBAQEBAQEBAQEBAQEBAQEBCwQEBAQBAQEBAQEBAQEBAQEBAQEBAQEBAQEBAQEBAQEBAQEBAQEBAQEBAQEEBAQBAQEBAQEBAQEBARoEBAoBAQEBAQEBAQEBAQEBAQEBAQEBAQEBAQEBAQEBAQEBAQEBAQEBAQEBAQAAAAEBAQEBAwQEAQEBAQEBAQEBAQEBAQEBAQEBAQEBAQEBAQEBAQEBAQEBBAQEAQEBAQEBAQEBAQEBAQEBAQEBAQEBAQEBAQEBAQEBAQEBAQEBAQEBAQEBAQEBAQEBAQEBAQEBAQEBAQEBAQEBAQEBAQEBAQEBAQEBAQEBBAQEBAQBAQEBAQEBAQEBAQEBAQEBAQEBAQEBAQEEBAQBAQEBAQEBAQEBAQEBAQEBAQEBAQEBAQEBAQEBAQEBAQEBAQEBAQEBAQEBAQEBAQEBAQEBAQEBAgQEBAQEAQEBAQEBAQEBAQEBAQEBAQEBAQEBAQEBAQEBAQEBAQEBAQEBAQEBAQQEBAQEAQEBAQEBAQEBAQEBAQEBAQEBAQEBAQEBAQEBAQEBAQEBAQEBAQIEBAEBAQEBAQEBAQEBAQEEBAQBAQEBAQEBAQEBAQEBAQEBAQEBAQEBAQEBAQEBAQEBAQEBAQEBAQEBAQAAAAEBAQEBAQQEBAEBAQEBAQEBAQEBAQEBAQEBAQEBAQEBAQEBAQEBAQEBAQQEBAEBAQEBAQEBAQEBAQEBAQEBAQEBAQEBAQEBAQEBAQEBAQEBAQEBAQEBAQEBAQEBAQEBAQEBAQEBAQEBAQEBAQEBAQEBAQEBAQEBAQEBBAQEBAQEHQEBAQEBAQEBAQEBAQEBAQEBAQEBAQEBBAQEAQEBAQEBAQEBAQEBAQEBAQEBAQEBAQEBAQEBAQEBAQEBAQEBAQEBAQEBAQEBAQEBAQEBAQEBAQQEBAQEAQEBAQEBAQEBAQEBAQEBAQEBAQEBAQEBAQEBAQEBAQEBAQEBAQEBAQEEBAQDMAEBAQEBAQEBAQEBAQEBAQEBAQEBAQEBAQEBAQEBAQEBAQEBAQoEBAMBAQEBAQEBAQEBAQEKBAQEAQEBAQEBAQEBAQEBAQEBAQEBAQEBAQEBAQEBAQEBAQEBAQEBAQEBAQAAAAEBAQEBAQEEBAQBAQEBAQEBAQEBAQEBAQEBAQEBAQEBAQEBAQEBAQEBAQEEBAcBAQEBAQEBAQEBAQEBAQEBAQEBAQEBAQEBAQEBAQEBAQEBAQEBAQEBAQEBAQEBAQEBAQEBAQEBAQEBAQEBAQEBAQEBAQEBAQEBAQEBAQQEBQQEAQEBAQEBAQEBAQEBAQEBAQEBAQEBAQEBAQQEAQEBAQEBAQEBAQEBAQEBAQEBAQEBAQEBAQEBAQEBAQEBAQEBAQEBAQEBAQEBAQEBAQEBAQEBAQUEBAQEBAEBAQEBAQEBAQEBAQEBAQEBAQEBAQEBAQEBAQEBAQEBAQEBAQEBAQEBBAQEAQEBAQEBAQEBAQEBAQEBAQEBAQEBAQEBAQEBAQEBAQEBAQEBAQQEBAEBAQEBAQEBAQEBAQEBBAQBAQEBAQEBAQEBAQEBAQEBAQEBAQEBAQEBAQEBAQEBAQEBAQEBAQEBAQAAAAEBAQEBAQYEBAQBAQEBAQEBAQEBAQEBAQEBAQEBAQEBAQEBAQEBAQEBATUEBAQqAQEBAQEBAQEBAQEBAQEBAQEBAQEBAQEBAQEBAQEBAQEBAQEBAQEBAQEBAQEBAQEBAQEBAQEBAQEBAQEBAQEBAQEBAQEBAQEBAQEBCgQEAQQEBAEBAQEBAQEBAQEBAQEBAQEBAQEBAQEBCgQEAQEBAQEBAQEBAQEBAQEBAQEBAQEBAQEBAQEBAQEBAQEBAQEBAQEBAQEBAQEBAQEBAQEBAQEBAQ8EBAQEBAIBAQEBAQEBAQEBAQEBAQEBAQEBAQEBAQEBAQEBAQEBAQEBAQEBAQEFBAQEBQEBAQEBAQEBAQEBAQEBAQEBAQEBAQEBAQEBAQEBAQEBAQEBCQQEBAEBAQEBAQEBAQEBAQEBCgQEAQEBAQEBAQEBAQEBAQEBAQEBAQEBAQEBAQEBAQEBAQEBAQEBAQEBAQAAAAEBAQEBAQEKBAQBAQEBAQEBAQEBAQEBAQEBAQEBAQEBAQEBAQEBAQEBAQEEBAQBAQEBAQEBAQEBAQEBAQEBAQEBAQEBAQEBAQEBAQEBAQEBAQEBAQEBAQEBAQEBAQEBAQEBAQEBAQEBAQEBAQEBAQEBAQEBAQEBAQEBAQQEHQEEBAQBAQEBAQEBAQEBAQEBAQEBAQEBAQEBAQQEBAEBAQEBAQEBAQEBAQEBAQEBAQEBAQEBAQEBAQEBAQEBAQEBAQEBAQEBAQEBAQEBAQEBAQEBAQEEBAQEBAQBAQEBAQEBAQEBAQEBAQEBAQEBAQEBAQEBAQEBAQEBAQEBAQEBAQEBBAQEBAQBAQEBAQEBAQEBAQEBAQEBAQEBAQEBAQEBAQEBAQEBAQEBAQQEAQEBAQEBAQEBAQEBAQEBAQQEAwEBAQEBAQEBAQEBAQEBAQEBAQEBAQEBAQEBAQEBAQEBAQEBAQEBAQAAAAEBAQEBAQEBBAQDAQEBAQEBAQEBAQEBAQEBAQEBAQEBAQEBAQEBAQEBAQEBBAQEAQEBAQEBAQEBAQEBAQEBAQEBAQEBAQEBAQEBAQEBAQEBAQEBAQEBAQEBAQEBAQEBAQEBAQEBAQEBAQEBAQEBAQEBAQEBAQEBAQEBCQQEAQEBBAQEAQEBAQEBAQEBAQEBAQEBAQEBAQEBAQUEBCABAQEBAQEBAQEBAQEBAQEBAQEBAQEBAQEBAQEBAQEBAQEBAQEBAQEBAQEBAQEBAQEBAQEBAQEDBAQEBAQBAQEBAQEBAQEBAQEBAQEBAQEBAQEBAQEBAQEBAQEBAQEBAQEBAQE0BAQEBAQBAQEBAQEBAQEBAQEBAQEBAQEBAQEBAQEBAQEBAQEBAQEBBAQEAQEBAQEBAQEBAQEBAQEBAQQEBAEBAQEBAQEBAQEBAQEBAQEBAQEBAQEBAQEBAQEBAQEBAQEBAQEBAQAAAAEBAQEBAQEBAQQEDwEBAQEBAQEBAQEBAQEBAQEBAQEBAQEBAQEBAQEBAQEBAQQEBAEBAQEBAQEBAQEBAQEBAQEBAQEBAQEBAQEBAQEBAQEBAQEBAQEBAQEBAQEBAQEBAQEBAQEBAQEBAQEBAQEBAQEBAQEBAQEBAQEBAQQEBQEBAQQEBAEBAQEBAQEBAQEBAQEBAQEBAQEBAQMEBAEBAQEBAQEBAQEBAQEBAQEBAQEBAQEBAQEBAQEBAQEBAQEBAQEBAQEBAQEBAQEBAQEBAQEBAQEPBAQEBAQEAQEBAQEBAQEBAQEBAQEBAQEBAQEBAQEBAQEBAQEBAQEBAQEBAQEBBwQEBAQBAQEBAQEBAQEBAQEBAQEBAQEBAQEBAQEBAQEBAQEBAQEWBAQBAQEBAQEBAQEBAQEBAQEBAQoEBAEBAQEBAQEBAQEBAQEBAQEBAQEBAQEBAQEBAQEBAQEBAQEBAQEBAQAAAAEBAQEBAQEBIQQEBAEBAQEBAQEBAQEBAQEBAQEBAQEBAQEBAQEBAQEBAQEBAQQEBBABAQEBAQEBAQEBAQEBAQEBAQEBAQEBAQEBAQEBAQEBAQEBAQEBAQEBAQEBAQEBAQEBAQEBAQEBAQEBAQEBAQEBAQEBAQEBAQEBJAQECgEBAQQEBA8BAQEBAQEBAQEBAQEBAQEBAQEBAQEEBAQBAQEBAQEBAQEBAQEBAQEBAQEBAQEBAQEBAQEBAQEBAQEBAQEBAQEBAQEBAQEBAQEBAQEBAQEBBAQEBAQEGAEBAQEBAQEBAQEBAQEBAQEBAQEBAQEBAQEBAQEBAQEBAQEBAQEBAQQEBAQEAQEBAQEBAQEBAQEBAQEBAQEBAQEBAQEBAQEBAQEBAQEEBAQFAQEBAQEBAQEBAQEBAQEBAQEEBAQBAQEBAQEBAQEBAQEBAQEBAQEBAQEBAQEBAQEBAQEBAQEBAQEBAQAAAAEBAQEBAQEBAQQEBAEBAQEBAQEBAQEBAQEBAQEBAQEBAQEBAQEBAQEBAQEBAQQEBAQBAQEBAQEBAQEBAQEBAQEBAQEBAQEBAQEBAQEBAQEBAQEBAQEBAQEBAQEBAQEBAQEBAQEBAQEBAQEBAQEBAQEBAQEBAQEBAQEBAQQEBAEBARoEBAQBAQEBAQEBAQEBAQEBAQEBAQEBAQEBBAQDAQEBAQEBAQEBAQEBAQEBAQEBAQEBAQEBAQEBAQEBAQEBAQEBAQEBAQEBAQEBAQEBAQEBAQEBBAQEAwQEAQEBAQEBAQEBAQEBAQEBAQEBAQEBAQEBAQEBAQEBAQEBAQEBAQEBAQQEBAQEAQEBAQEBAQEBAQEBAQEBAQEBAQEBAQEBAQEBAQEBAQEEBAQBAQEBAQEBAQEBAQEBAQEBAQEEBAQBAQEBAQEBAQEBAQEBAQEBAQEBAQEBAQEBAQEBAQEBAQEBAQEBAQAAAAEBAQEBAQEBAQEEBAQBAQEBAQEBAQEBAQEBAQEBAQEBAQEBAQEBAQEBAQEBAQEEBAQBAQEBAQEBAQEBAQEBAQEBAQEBAQEBAQEBAQEBAQEBAQEBAQEBAQEBAQEBAQEBAQEBAQEBAQEBAQEBAQEBAQEBAQEBAQEBAQEBAQQEBAEBAQEEBAQFAQEBAQEBAQEBAQEBAQEBAQEBAQEQBAQEAQEBAQEBAQEBAQEBAQEBAQEBAQEBAQEBAQEBAQEBAQEBAQEBAQEBAQEBAQEBAQEBAQEBAQEBDwQEBAQEBAEBAQEBAQEBAQEBAQEBAQEBAQEBAQEBAQEBAQEBAQEBAQEBAQEBAQMEBAQEBAEBAQEBAQEBAQEBAQEBAQEBAQEBAQEBAQEBAQEBAR0EBAoBAQEBAQEBAQEBAQEBAQEBAQEDBAQBAQEBAQEBAQEBAQEBAQEBAQEBAQEBAQEBAQEBAQEBAQEBAQEBAQAAAAEBAQEBAQEBAQEBBAQEAQEBAQEBAQEBAQEBAQEBAQEBAQEBAQEBAQEBAQEBAQEBBAQEAQEBAQEBAQEBAQEBAQEBAQEBAQEBAQEBAQEBAQEBAQEBAQEBAQEBAQEBAQEBAQEBAQEBAQEBAQEBAQEBAQEBAQEBAQEBAQEBAQQEBAEBAQEBBAQEAQEBAQEBAQEBAQEBAQEBAQEBAQEBBAQEAQEBAQEBAQEBAQEBAQEBAQEBAQEBAQEBAQEBAQEBAQEBAQEBAQEBAQEBAQEBAQEBAQEBAQEBAQQEAwEEBAkBAQEBAQEBAQEBAQEBAQEBAQEBAQEBAQEBAQEBAQEBAQEBAQEBAQEEBAQEBAEBAQEBAQEBAQEBAQEBAQEBAQEBAQEBAQEBAQEBAQEEBA8BAQEBAQEBAQEBAQEBAQEBAQEBBAQEAQEBAQEBAQEBAQEBAQEBAQEBAQEBAQEBAQEBAQEBAQEBAQEBAQAAAAEBAQEBAQEBAQEzBAQEHQEBAQEBAQEBAQEBAQEBAQEBAQEBAQEBAQEBAQEBAQEBBAQEEQEBAQEBAQEBAQEBAQEBAQEBAQEBAQEBAQEBAQEBAQEBAQEBAQEBAQEBAQEBAQEBAQEBAQEBAQEBAQEBAQEBAQEBAQEBAQEBAQEEBAUBAQEBAQQEBAEBAQEBAQEBAQEBAQEBAQEBAQEBAQQEBAEBAQEBAQEBAQEBAQEBAQEBAQEBAQEBAQEBAQEBAQEBAQEBAQEBAQEBAQEBAQEBAQEBAQEBAQQEBAkEBAQBAQEBAQEBAQEBAQEBAQEBAQEBAQEBAQEBAQEBAQEBAQEBAQEBAQEKBAQEBAQBAQEBAQEBAQEBAQEBAQEBAQEBAQEBAQEBAQEBAQUEBAEBAQEBAQEBAQEBAQEBAQEBAQEBBAQEAQEBAQEBAQEBAQEBAQEBAQEBAQEBAQEBAQEBAQEBAQEBAQEBAQAAAAEBAQEBAQEBAQEBCQQEAQEBAQEBAQEBAQEBAQEBAQEBAQEBAQEBAQEBAQEBAQEBCQQEAQEBAQEBAQEBAQEBAQEBAQEBAQEBAQEBAQEBAQEBAQEBAQEBAQEBAQEBAQEBAQEBAQEBAQEBAQEBAQEBAQEBAQEBAQEBAQEBARAEBAEBAQEBAQEEBAQBAQEBAQEBAQEBAQEBAQEBAQEBAQQEBAEBAQEBAQEBAQEBAQEBAQEBAQEBAQEBAQEBAQEBAQEBAQEBAQEBAQEBAQEBAQEBAQEBAQEBAQ8EBAEHBAQBAQEBAQEBAQEBAQEBAQEBAQEBAQEBAQEBAQEBAQEBAQEBAQEBAQEEBAQEBAQBAQEBAQEBAQEBAQEBAQEBAQEBAQEBAQEBAQEBAQQEBAEBAQEBAQEBAQEBAQEBAQEBAQEBBAQEAQEBAQEBAQEBAQEBAQEBAQEBAQEBAQEBAQEBAQEBAQEBAQEBAQAAAAEBAQEBAQEBAQEBAQUEBAEBAQEBAQEBAQEBAQEBAQEBAQEBAQEBAQEBAQEBAQEBAQQEBAEBAQEBAQEBAQEBAQEBAQEBAQEBAQEBAQEBAQEBAQEBAQEBAQEBAQEBAQEBAQEBAQEBAQEBAQEBAQEBAQEBAQEBAQEBAQEBAQEEBAIBAQEBAQEKBAQKAQEBAQEBAQEBAQEBAQEBAQEBAQMEBAEBAQEBAQEBAQEBAQEBAQEBAQEBAQEBAQEBAQEBAQEBAQEBAQEBAQEBAQEBAQEBAQEBAQEBAQEEBAQBBAQFAQEBAQEBAQEBAQEBAQEBAQEBAQEBAQEBAQEBAQEBAQEBAQEBAQEBBAQEBAQBAQEBAQEBAQEBAQEBAQEBAQEBAQEBAQEBAQEBAQQEAgEBAQEBAQEBAQEBAQEBAQEBAQEBAQQEBAEBAQEBAQEBAQEBAQEBAQEBAQEBAQEBAQEBAQEBAQEBAQEBAQAAAAEBAQEBAQEBAQEBAQEEBAQBAQEBAQEBAQEBAQEBAQEBAQEBAQEBAQEBAQEBAQEBAQEEBAIBAQEBAQEBAQEBAQEBAQEBAQEBAQEBAQEBAQEBAQEBAQEBAQEBAQEBAQEBAQEBAQEBAQEBAQEBAQEBAQEBAQEBAQEBAQEBAQEEBAQBAQEBAQEBBAQEDwEBAQEBAQEBAQEBAQEBAQEBAQEEBAQBAQEBAQEBAQEBAQEBAQEBAQEBAQEBAQEBAQEBAQEBAQEBAQEBAQEBAQEBAQEBAQEBAQEBAQEBBAQBBAQEAQEBAQEBAQEBAQEBAQEBAQEBAQEBAQEBAQEBAQEBAQEBAQEBAQEBAQQEBAQKAQEBAQEBAQEBAQEBAQEBAQEBAQEBAQEBAQEBAQQEAQEBAQEBAQEBAQEBAQEBAQEBAQEBAQEEBAEBAQEBAQEBAQEBAQEBAQEBAQEBAQEBAQEBAQEBAQEBAQEBAQAAAAEBAQEBAQEBAQEBAQEDBAQEAQEBAQEBAQEBAQEBAQEBAQEBAQEBAQEBAQEBAQEBAQEEBAQBAQEBAQEBAQEBAQEBAQEBAQEBAQEBAQEBAQEBAQEBAQEBAQEBAQEBAQEBAQEBAQEBAQEBAQEBAQEBAQEBAQEBAQEBAQEBAQEEBAQBAQEBAQEBEAQEBDIBAQEBAQEBAQEBAQEBAQEBAQEKBAQJAQEBAQEBAQEBAQEBAQEBAQEBAQEBAQEBAQEBAQEBAQEBAQEBAQEBAQEBAQEBAQEBAQEBAQEPBAQBCQQECgEBAQEBAQEBAQEBAQEBAQEBAQEBAQEBAQEBAQEBAQEBAQEBAQEBEAQEBAQEFwEBAQEBAQEBAQEBAQEBAQEBAQEBAQEBAQEBAQQEDwEBAQEBAQEBAQEBAQEBAQEBAQEBAQIEBAIBAQEBAQEBAQEBAQEBAQEBAQEBAQEBAQEBAQEBAQEBAQEBAQAAAAEBAQEBAQEBAQEBAQEBBAQEBQEBAQEBAQEBAQEBAQEBAQEBAQEBAQEBAQEBAQEBAQEDBAQBAQEBAQEBAQEBAQEBAQEBAQEBAQEBAQEBAQEBAQEBAQEBAQEBAQEBAQEBAQEBAQEBAQEBAQEBAQEBAQEBAQEBAQEBAQEBAQEBBAQBAQEBAQEBAQoEBAEBAQEBAQEBAQEBAQEBAQEBAQELBAQEAQEBAQEBAQEBAQEBAQEBAQEBAQEBAQEBAQEBAQEBAQEBAQEBAQEBAQEBAQEBAQEBAQEBAQEBBAQEAQQEBAEBAQEBAQEBAQEBAQEBAQEBAQEBAQEBAQEBAQEBAQEBAQEBAQEBAQQEBAQEAQEBAQEBAQEBAQEBAQEBAQEBAQEBAQEBAQEBBQQEAQEBAQEBAQEBAQEBAQEBAQEBAQEBAQEEBAQBAQEBAQEBAQEBAQEBAQEBAQEBAQEBAQEBAQEBAQEBAQEBAQAAAAEBAQEBAQEBAQEBAQEBCQQEBAEBAQEBAQEBAQEBAQEBAQEBAQEBAQEBAQEBAQEBAQEBBAQEAQEBAQEBAQEBAQEBAQEBAQEBAQEBAQEBAQEBAQEBAQEBAQEBAQEBAQEBAQEBAQEBAQEBAQEBAQEBAQEBAQEBAQEBAQEBAQEEBAQBAQEBAQEBAQEFBAQBAQEBAQEBAQEBAQEBAQEBAQEBBAQEAQEBAQEBAQEBAQEBAQEBAQEBAQEBAQEBAQEBAQEBAQEBAQEBAQEBAQEBAQEBAQEBAQEBAQEBBQQEDgEEBAcBAQEBAQEBAQEBAQEBAQEBAQEBAQEBAQEBAQEBAQEBAQEBAQEBAQIEBAQEBAEBAQEBAQEBAQEBAQEBAQEBAQEBAQEBAQEBBAQEMQEBAQEBAQEBAQEBAQEBAQEBAQEBAQEBBAQJAQEBAQEBAQEBAQEBAQEBAQEBAQEBAQEBAQEBAQEBAQEBAQAAAAEBAQEBAQEBAQEBAQEBAQQEBAEBAQEBAQEBAQEBAQEBAQEBAQEBAQEBAQEBAQEBAQEBAQQEDwEBAQEBAQEBAQEBAQEBAQEBAQEBAQEBAQEBAQEBAQEBAQEBAQEBAQEBAQEBAQEBAQEBAQEBAQEBAQEBAQEBAQEBAQEBAQEBBAQCAQEBAQEBAQEBBAQEAQEBAQEBAQEBAQEBAQEBAQEBAQQEAwEBAQEBAQEBAQEBAQEBAQEBAQEBAQEBAQEBAQEBAQEBAQEBAQEBAQEBAQEBAQEBAQEBAQEBCQQEAQEEBAQBAQEBAQEBAQEBAQEBAQEBAQEBAQEBAQEBAQEBAQEBAQEBAQEBAQEEBAQEBAQBAQEBAQEBAQEBAQEBAQEBAQEBAQEBAQEBBAQEAQEBAQEBAQEBAQEBAQEBAQEBAQEBAQEBBAQBAQEBAQEBAQEBAQEBAQEBAQEBAQEBAQEBAQEBAQEBAQEBAQAAAAEBAQEBAQEBAQEBAQEBAQEEBAQBAQEBAQEBAQEBAQEBAQEBAQEBAQEBAQEBAQEBAQEBKAQEBAEBAQEBAQEBAQEBAQEBAQEBAQEBAQEBAQEBAQEBAQEBAQEBAQEBAQEBAQEBAQEBAQEBAQEBAQEBAQEBAQEBAQEBAQEBAQEBBAQEAQEBAQEBAQEBAQQEBAEBAQEBAQEBAQEBAQEBAQEBAQQEBAYBAQEBAQEBAQEBAQEBAQEBAQEBAQEBAQEBAQEBAQEBAQEBAQEBAQEBAQEBAQEBAQEBAQEBAQQEBAEJBAQDAQEBAQEBAQEBAQEBAQEBAQEBAQEBAQEBAQEBAQEBAQEBAQEBAQEEBAQEBAMBAQEBAQEBAQEBAQEBAQEBAQEBAQEBAQEBBAQEAQEBAQEBAQEBAQEBAQEBAQEBAQEBAQEBBAQEAQEBAQEBAQEBAQEBAQEBAQEBAQEBAQEBAQEBAQEBAQEBAQAAAAEBAQEBAQEBAQEBAQEBAQEBBAQEAQEBAQEBAQEBAQEBAQEBAQEBAQEBAQEBAQEBAQEBAQQEBAEBAQEBAQEBAQEBAQEBAQEBAQEBAQEBAQEBAQEBAQEBAQEBAQEBAQEBAQEBAQEBAQEBAQEBAQEBAQEBAQEBAQEBAQEBAQEBBAQEAQEBAQEBAQEBAQEEBAMBAQEBAQEBAQEBAQEBAQEBAQ8EBAEBAQEBAQEBAQEBAQEBAQEBAQEBAQEBAQEBAQEBAQEBAQEBAQEBAQEBAQEBAQEBAQEBAQEBAQMEBAEBBAQEAQEBAQEBAQEBAQEBAQEBAQEBAQEBAQEBAQEBAQEBAQEBAQEBAQEBBAQEBAQBAQEBAQEBAQEBAQEBAQEBAQEBAQEBAQEBBAQEAQEBAQEBAQEBAQEBAQEBAQEBAQEBAQEBAQQEBAEBAQEBAQEBAQEBAQEBAQEBAQEBAQEBAQEBAQEBAQEBAQAAAAEBAQEBAQEBAQEBAQEBAQEBBQQEBQEBAQEBAQEBAQEBAQEBAQEBAQEBAQEBAQEBAQEBAQEEBAQBAQEBAQEBAQEBAQEBAQEBAQEBAQEBAQEBAQEBAQEBAQEBAQEBAQEBAQEBAQEBAQEBAQEBAQEBAQEBAQEBAQEBAQEBAQEBBQQECQEBAQEBAQEBAQ4EBAQqAQEBAQEBAQEBAQEBAQEBAQEEBAQBAQEBAQEBAQEBAQEBAQEBAQEBAQEBAQEBAQEBAQEBAQEBAQEBAQEBAQEBAQEBAQEBAQEBAQkEBAEBBQQEBAEBAQEBAQEBAQEBAQEBAQEBAQEBAQEBAQEBAQEBAQEBAQEBAQEoBAQEBAQEAQEBAQEBAQEBAQEBAQEBAQEBAQEBAQEBBAQEAQEBAQEBAQEBAQEBAQEBAQEBAQEBAQEBHwQEBAEBAQEBAQEBAQEBAQEBAQEBAQEBAQEBAQEBAQEBAQEBAQAAAAEBAQEBAQEBAQEBAQEBAQEBAQQEBAQBAQEBAQEBAQEBAQEBAQEBAQEBAQEBAQEBAQEBAQEBBAQBAQEBAQEBAQEBAQEBAQEBAQEBAQEBAQEBAQEBAQEBAQEBAQEBAQEBAQEBAQEBAQEBAQEBAQEBAQEBAQEBAQEBAQEBAQEBAQQEAQEBAQEBAQEBAQECBAQBAQEBAQEBAQEBAQEBAQEBAQEBBAQDAQEBAQEBAQEBAQEBAQEBAQEBAQEBAQEBAQEBAQEBAQEBAQEBAQEBAQEBAQEBAQEBAQEBAQEEBAMBAQQEAQEBAQEBAQEBAQEBAQEBAQEBAQEBAQEBAQEBAQEBAQEBAQEBAQEBBAQEBAQEAQEBAQEBAQEBAQEBAQEBAQEBAQEBAQEBAwQEAQEBAQEBAQEBAQEBAQEBAQEBAQEBAQEBAQQEBAEBAQEBAQEBAQEBAQEBAQEBAQEBAQEBAQEBAQEBAQEBAQAAAAEBAQEBAQEBAQEBAQEBAQEBAREEBAQFAQEBAQEBAQEBAQEBAQEBAQEBAQEBAQEBAQEBAQEMBAQCAQEBAQEBAQEBAQEBAQEBAQEBAQEBAQEBAQEBAQEBAQEBAQEBAQEBAQEBAQEBAQEBAQEBAQEBAQEBAQEBAQEBAQEBAQEBAQQEBAEBAQEBAQEBAQEBBAQEAQEBAQEBAQEBAQEBAQEBAQELBAQEAQEBAQEBAQEBAQEBAQEBAQEBAQEBAQEBAQEBAQEBAQEBAQEBAQEBAQEBAQEBAQEBAQEBAQEEBAQgAQUEBAEBAQEBAQEBAQEBAQEBAQEBAQEBAQEBAQEBAQEBAQEBAQEBAQEBAQQEBAQEAQEBAQEBAQEBAQEBAQEBAQEBAQEBAQEBCgQEAQEBAQEBAQEBAQEBAQEBAQEBAQEBAQEBAQEEBAUBAQEBAQEBAQEBAQEBAQEBAQEBAQEBAQEBAQEBAQEBAQAAAAEBAQEBAQEBAQEBAQEBAQEBAQEJBAQEAQEBAQEBAQEBAQEBAQEBAQEBAQEBAQEBAQEBAQEBBAQEAQEBAQEBAQEBAQEBAQEBAQEBAQEBAQEBAQEBAQEBAQEBAQEBAQEBAQEBAQEBAQEBAQEBAQEBAQEBAQEBAQEBAQEBAQEBAQEEBAEBAQEBAQEBAQEBAQQEBAEBAQEBAQEBAQEBAQEBAQEBAwQEAQEBAQEBAQEBAQEBAQEBAQEBAQEBAQEBAQEBAQEBAQEBAQEBAQEBAQEBAQEBAQEBAQEBAQEDBAQBAQEEBAQBAQEBAQEBAQEBAQEBAQEBAQEBAQEBAQEBAQEBAQEBAQEBAQEBAQQEBAQEBAEBAQEBAQEBAQEBAQEBAQEBAQEBAQEBBAQEAQEBAQEBAQEBAQEBAQEBAQEBAQEBAQEBAQEEBAQBAQEBAQEBAQEBAQEBAQEBAQEBAQEBAQEBAQEBAQEBAQAAAAEBAQEBAQEBAQEBAQEBAQEBAQEBBAQEBTABAQEBAQEBAQEBAQEBAQEBAQEBAQEBAQEBAQEBBAQEDwEBAQEBAQEBAQEBAQEBAQEBAQEBAQEBAQEBAQEBAQEBAQEBAQEBAQEBAQEBAQEBAQEBAQEBAQEBAQEBAQEBAQEBAQEBAQUEBAEBAQEBAQEBAQEBAQIEBAcBAQEBAQEBAQEBAQEBAQEBAQQEBAEBAQEBAQEBAQEBAQEBAQEBAQEBAQEBAQEBAQEBAQEBAQEBAQEBAQEBAQEBAQEBAQEBAQEBBAQFAQEEBAQOAQEBAQEBAQEBAQEBAQEBAQEBAQEBAQEBAQEBAQEBAQEBAQEBAQQEBAQEBCEBAQEBAQEBAQEBAQEBAQEBAQEBAQEBAQQEAwEBAQEBAQEBAQEBAQEBAQEBAQEBAQEBAQEEBAQBAQEBAQEBAQEBAQEBAQEBAQEBAQEBAQEBAQEBAQEBAQAAAAEBAQEBAQEBAQEBAQEBAQEBAQEBAQQEBAEBAQEBAQEBAQEBAQEBAQEBAQEBAQEBAQEBAQEBAQQEAQEBAQEBAQEBAQEBAQEBAQEBAQEBAQEBAQEBAQEBAQEBAQEBAQEBAQEBAQEBAQEBAQEBAQEBAQEBAQEBAQEBAQEBAQEBAQEEBAoBAQEBAQEBAQEBAQEEBAQBAQEBAQEBAQEBAQEBAQEBAQEEBAkBAQEBAQEBAQEBAQEBAQEBAQEBAQEBAQEBAQEBAQEBAQEBAQEBAQEBAQEBAQEBAQEBAQEBAQQEAQEDBAQBAQEBAQEBAQEBAQEBAQEBAQEBAQEBAQEBAQEBAQEBAQEBAQEBAQEEBAQEBAEBAQEBAQEBAQEBAQEBAQEBAQEBAQEBAQQEAQEBAQEBAQEBAQEBAQEBAQEBAQEBAQEBAQEBBAQCAQEBAQEBAQEBAQEBAQEBAQEBAQEBAQEBAQEBAQEBAQAAAAEBAQEBAQEBAQEBAQEBAQEBAQEBAQEEBAQBAQEBAQEBAQEBAQEBAQEBAQEBAQEBAQEBAQEBAQcEBAEBAQEBAQEBAQEBAQEBAQEBAQEBAQEBAQEBAQEBAQEBAQEBAQEBAQEBAQEBAQEBAQEBAQEBAQEBAQEBAQEBAQEBAQEBASwEBAUBAQEBAQEBAQEBAQEKBAQFAQEBAQEBAQEBAQEBAQEBARAEBAQBAQEBAQEBAQEBAQEBAQEBAQEBAQEBAQEBAQEBAQEBAQEBAQEBAQEBAQEBAQEBAQEBAQEBBAQEAQEBBAQEAQEBAQEBAQEBAQEBAQEBAQEBAQEBAQEBAQEBAQEBAQEBAQEBAQEEBAQEBAQBAQEBAQEBAQEBAQEBAQEBAQEBAQEBAQQEBAEBAQEBAQEBAQEBAQEBAQEBAQEBAQEBAQEBBAQECAEBAQEBAQEBAQEBAQEBAQEBAQEBAQEBAQEBAQEBAQAAAAEBAQEBAQEBAQEBAQEBAQEBAQEBAQEBBAQEAQEBAQEBAQEBAQEBAQEBAQEBAQEBAQEBAQEBAQEEBAQBAQEBAQEBAQEBAQEBAQEBAQEBAQEBAQEBAQEBAQEBAQEBAQEBAQEBAQEBAQEBAQEBAQEBAQEBAQEBAQEBAQEBAQEBAQEEBAQBAQEBAQEBAQEBAQEBBAQEAQEBAQEBAQEBAQEBAQEBAQEEBAQBAQEBAQEBAQEBAQEBAQEBAQEBAQEBAQEBAQEBAQEBAQEBAQEBAQEBAQEBAQEBAQEBAQEBAQQEBAEBAQQEBQEBAQEBAQEBAQEBAQEBAQEBAQEBAQEBAQEBAQEBAQEBAQEBAQEEBAQEBAQDAQEBAQEBAQEBAQEBAQEBAQEBAQEBAQEEBAQBAQEBAQEBAQEBAQEBAQEBAQEBAQEBAQEBCgQEAQEBAQEBAQEBAQEBAQEBAQEBAQEBAQEBAQEBAQEBAQAAAAEBAQEBAQEBAQEBAQEBAQEBAQEBAQEBBAQEBAEBAQEBAQEBAQEBAQEBAQEBAQEBAQEBAQEBAQEEBAQCAQEBAQEBAQEBAQEBAQEBAQEBAQEBAQEBAQEBAQEBAQEBAQEBAQEBAQEBAQEBAQEBAQEBAQEBAQEBAQEBAQEBAQEBAQEBBAQDAQEBAQEBAQEBAQEBAQQEBAEBAQEBAQEBAQEBAQEBAQEBBAQEAQEBAQEBAQEBAQEBAQEBAQEBAQEBAQEBAQEBAQEBAQEBAQEBAQEBAQEBAQEBAQEBAQEBAQQEBBUBJwQEBAgBAQEBAQEBAQEBAQEBAQEBAQEBAQEBAQEBAQEBAQEBAQEBAQEBBAQEBAQFAQEBAQEBAQEBAQEBAQEBAQEBAQEBAQEDBAQEAQEBAQEBAQEBAQEBAQEBAQEBAQEBAQEBAQQECgEBAQEBAQEBAQEBAQEBAQEBAQEBAQEBAQEBAQEBAQAAAAEBAQEBAQEBAQEBAQEBAQEBAQEBAQEBAQEEBAQBAQEBAQEBAQEBAQEBAQEBAQEBAQEBAQEBAQEJBAQBAQEBAQEBAQEBAQEBAQEBAQEBAQEBAQEBAQEBAQEBAQEBAQEBAQEBAQEBAQEBAQEBAQEBAQEBAQEBAQEBAQEBAQEBAQEBBAQBAQEBAQEBAQEBAQEBAQEEBAkBAQEBAQEBAQEBAQEBAQEBAQQECQEBAQEBAQEBAQEBAQEBAQEBAQEBAQEBAQEBAQEBAQEBAQEBAQEBAQEBAQEBAQEBAQEBAQQEBAEBAQQEBAEBAQEBAQEBAQEBAQEBAQEBAQEBAQEBAQEBAQEBAQEBAQEBAQEBBAQBBAQEAQEBAQEBAQEBAQEBAQEBAQEBAQEBAQEBAQQEBQEBAQEBAQEBAQEBAQEBAQEBAQEBAQEBAQEEBAEBAQEBAQEBAQEBAQEBAQEBAQEBAQEBAQEBAQEBAQAAAAEBAQEBAQEBAQEBAQEBAQEBAQEBAQEBAQEEBAQKAQEBAQEBAQEBAQEBAQEBAQEBAQEBAQEBAQEBBAQEAQEBAQEBAQEBAQEBAQEBAQEBAQEBAQEBAQEBAQEBAQEBAQEBAQEBAQEBAQEBAQEBAQEBAQEBAQEBAQEBAQEBAQEBAQEBBAQEAQEBAQEBAQEBAQEBAQQEBAUBAQEBAQEBAQEBAQEBAQEBJAQEBAEBAQEBAQEBAQEBAQEBAQEBAQEBAQEBAQEBAQEBAQEBAQEBAQEBAQEBAQEBAQEBAQEBAQEEBAQBAQEEBAQBAQEBAQEBAQEBAQEBAQEBAQEBAQEBAQEBAQEBAQEBAQEBAQEBAgQEAwQEBAEBAQEBAQEBAQEBAQEBAQEBAQEBAQEBGAQEBAQBCwEBAQEBAQEBAQEBAQEBAQEBAQEBAQMEBAEBAQEBAQEBAQEBAQEBAQEBAQEBAQEBAQEBAQEBAQAAAAEBAQEBAQEBAQEBAQEBAQEBAQEBAQEBAQEBBAQEBwEBAQEBAQEBAQEBAQEBAQEBAQEBAQEBAQEBAQQEDwEBAQEBAQEBAQEBAQEBAQEBAQEBAQEBAQEBAQEBAQEBAQEBAQEBAQEBAQEBAQEBAQEBAQEBAQEBAQEBAQEBAQEBAQEBAQQEAQEBAQEBAQEBAQEBAQEEBAQBAQEBAQEBAQEBAQEBAQEBAQQEBAEBAQEBAQEBAQEBAQEBAQEBAQEBAQEBAQEBAQEBAQEBAQEBAQEBAQEBAQEBAQEBAQEBAQEEBAQBAQEBBAQJAQEBAQEBAQEBAQEBAQEBAQEBAQEBAQEBAQEBAQEBAQEBAQEBAQQEAwQEBAEBAQEBAQEBAQEBAQEBAQEBAQEBAQEBAQEBBAQEBAQBDAEBAQEBAQEBAQEBAQEBAQEBAQEEBAMBAQEBAQEBAQEBAQEBAQEBAQEBAQEBAQEBAQEBAQAAAAEBAQEBAQEBAQEBAQEBAQEBAQEBAQEBAQEBCwQEBAoBAQEBAQEBAQEBAQEBAQEBAQEBAQEBAQEBBQQEBAEBAQEBAQEBAQEBAQEBAQEBAQEBAQEBAQEBAQEBAQEBAQEBAQEBAQEBAQEBAQEBAQEBAQEBAQEBAQEBAQEBAQEBAQEBBAQECgEBAQEBAQEBAQEBAQEBBAQFAQEBAQEBAQEBAQEBAQEBAQEEBAQBAQEBAQEBAQEBAQEBAQEBAQEBAQEBAQEBAQEBAQEBAQEBAQEBAQEBAQEBAQEBAQEBAQEPBAQBAQERBAQEAQEBAQEBAQEBAQEBAQEBAQEBAQEBAQEBAQEBAQEBAQEBAQEBGAQEBAUEBAoBAQEBAQEBAQEBAQEBAQEBAQEBAQEBAQEBAQQEBAQEBAQEAwMCAQ8BCwEfAQEBAQEBAQEEBAQIAQEBAQEBAQEBAQEBAQEBAQEBAQEBAQEBAQEBAQAAAAEBAQEBAQEBAQEBAQEBAQEBAQEBAQEBAQEBAQMEBAQKAQEBAQEBAQEBAQEBAQEBAQEBAQEBAQEBAQQEBAEBAQEBAQEBAQEBAQEBAQEBAQEBAQEBAQEBAQEBAQEBAQEBAQEBAQEBAQEBAQEBAQEBAQEBAQEBAQEBAQEBAQEBAQEBAQQEBAEBAQEBAQEBAQEBAQEBAQQEDwEBAQEBAQEBAQEBAQEBAQEBBAQCAQEBAQEBAQEBAQEBAQEBAQEBAQEBAQEBAQEBAQEBAQEBAQEBAQEBAQEBAQEBAQEBAQEBBAQEAQEBBAQEAQEBAQEBAQEBAQEBAQEBAQEBAQEBAQEBAQEBAQEBAQEBAQEBAQUEBAEEBAQBAQEBAQEBAQEBAQEBAQEBAQEBAQEBAQEBAQEDBQQEBAQEBAQEBAQEBAQEBAQDAQoBBAEEBAQBAQEBAQEBAQEBAQEBAQEBAQEBAQEBAQEBAQEBAQAAAAEBAQEBAQEBAQEBAQEBAQEBAQEBAQEBAQEBAQEEBAQEBAEBAQEBAQEBAQEBAQEBAQEBAQEBAQEBAQEEBAoBAQEBAQEBAQEBAQEBAQEBAQEBAQEBAQEBAQEBAQEBAQEBAQEBAQEBAQEBAQEBAQEBAQEBAQEBAQEBAQEBAQEBAQEBAQQEBAIBAQEBAQEBAQEBAQEBAgQEBAEBAQEBAQEBAQEBAQEBAQEBBAQECQEBAQEBAQEBAQEBAQEBAQEBAQEBAQEBAQEBAQEBAQEBAQEBAQEBAQEBAQEBAQEBAQEBBAQEAQEBAQQEBAEBAQEBAQEBAQEBAQEBAQEBAQEBAQEBAQEBAQEBAQEBAQEBAQEEBA8EBAQCAQEBAQEBAQEBAQEBAQEBAQEBAQEBAQEBAQEBAQEDAQQEBAQEBAQEBAQEBAQEBAQEBAQEBAQEBAQKBAEQAQEBAQEBAQEBAQEBAQEBAQEBAQEBAQAAAAEBAQEBAQEBAQEBAQEBAQEBAQEBAQEBAQEBAQEBBAQEBBABAQEBAQEBAQEBAQEBAQEBAQEBAQEBAQEEBAQBAQEBAQEBAQEBAQEBAQEBAQEBAQEBAQEBAQEBAQEBAQEBAQEBAQEBAQEBAQEBAQEBAQEBAQEBAQEBAQEBAQEBAQEBAQQEBAEBAQEBAQEBAQEBAQEBAQoEBAEBAQEBAQEBAQEBAQEBAQEBAQQEBAEBAQEBAQEBAQEBAQEBAQEBAQEBAQEBAQEBAQEBAQEBAQEBAQEBAQEBAQEBAQEBAQEBBAQEAQEBAQUEBAEBAQEBAQEBAQEBAQEBAQEBAQEBAQEBAQEBAQEBAQEBAQEBAQEEBAEBBAQBAQEBAQEBAQEBAQEBAQEBAQEBAQEBAQEBAQEBAQEBAQEBAQEBAQEEAQMBBAQEBAQEBAQEBAQEBAQEBAQEBAQEAQQBCQEBAQEBAQEBAQEBAQEBAQAAAAEBAQEBAQEBAQEBAQEBAQEBAQEBAQEBAQEBAQEBAQQEBAQQAQEBAQEBAQEBAQEBAQEBAQEBAQEBAQEHBAQBAQEBAQEBAQEBAQEBAQEBAQEBAQEBAQEBAQEBAQEBAQEBAQEBAQEBAQEBAQEBAQEBAQEBAQEBAQEBAQEBAQEBAQEBAQEEBAMBAQEBAQEBAQEBAQEBAQEEBAQBAQEBAQEBAQEBAQEBAQEBAQcEBAoBAQEBAQEBAQEBAQEBAQEBAQEBAQEBAQEBAQEBAQEBAQEBAQEBAQEBAQEBAQEBAQEBAQQEBQEBAQQEBAoBAQEBAQEBAQEBAQEBAQEBAQEBAQEBAQEBAQEBAQEBAQEBAQEFBAQBBAQEAQEBAQEBAQEBAQEBAQEBAQEBAQEBAQEBAQEBAQEBAQEBAQEBAQEBAQEBAQEBLwELAQkDBAQEBAQEBAQEBAQEBAQEBAQEBAQFAQIBAQEBAQEBAQAAAAEBAQEBAQEBAQEBAQEBAQEBAQEBAQEBAQEBAQEBAQEEBAQEEQEBAQEBAQEBAQEBAQEBAQEBAQEBAQEBBAQKAQEBAQEBAQEBAQEBAQEBAQEBAQEBAQEBAQEBAQEBAQEBAQEBAQEBAQEBAQEBAQEBAQEBAQEBAQEBAQEBAQEBAQEBAQEEBAQBAQEBAQEBAQEBAQEBAQEBBAQMAQEBAQEBAQEBAQEBAQEBAQEEBAQBAQEBAQEBAQEBAQEBAQEBAQEBAQEBAQEBAQEBAQEBAQEBAQEBAQEBAQEBAQEBAQEBAQQEBAEBAQEEBAQBAQEBAQEBAQEBAQEBAQEBAQEBAQEBAQEBAQEBAQEBAQEBAQEBBAQDAQQECgEBAQEBAQEBAQEBAQEBAQEBAQEBAQEBAQEBAQEBAQEBAQEBAQEBAQEBAQEBAQEBAQEBAQQEBAEBAQEBCgEFBAQEBAQEBAQEBAQEBAQBCgEQAQAAAAEBAQEBAQEBAQEBAQEBAQEBAQEBAQEBAQEBAQEBAQEBBAQEBAwBAQEBAQEBAQEBAQEBAQEBAQEBAQEOBAQEAQEBAQEBAQEBAQEBAQEBAQEBAQEBAQEBAQEBAQEBAQEBAQEBAQEBAQEBAQEBAQEBAQEBAQEBAQEBAQEBAQEBAQEBAQEEBAQBAQEBAQEBAQEBAQEBAQEOBAQEAQEBAQEBAQEBAQEBAQEBAQEBBAQEAQEBAQEBAQEBAQEBAQEBAQEBAQEBAQEBAQEBAQEBAQEBAQEBAQEBAQEBAQEBAQEBAQoEBAEBAQEBBAQKAQEBAQEBAQEBAQEBAQEBAQEBAQEBAQEBAQEBAQEBAQEBAQEMBAQKAQQEBAEBAQEBAQEBAQEBAQEBAQEBAQEBAQEBAQEBAQEBAQEBAQEBAQEBAQEBAQEBAQEBAQEBJwQEBAEBAQEBAQEBAQEMAQQFBAQEBAQEBAQEBAQEAQAAAAEBAQEBAQEBAQEBAQEBAQEBAQEBAQEBAQEBAQEBAQEBAQQEBAQOAQEBAQEBAQEBAQEBAQEBAQEBAQEBCgQEAQEBAQEBAQEBAQEBAQEBAQEBAQEBAQEBAQEBAQEBAQEBAQEBAQEBAQEBAQEBAQEBAQEBAQEBAQEBAQEBAQEBAQEBAQEBBAQEAQEBAQEBAQEBAQEBAQEBAwQEAQEBAQEBAQEBAQEBAQEBAQEBAQQEDwEBAQEBAQEBAQEBAQEBAQEBAQEBAQEBAQEBAQEBAQEBAQEBAQEBAQEBAQEBAQEBAQEEBAkBAQEBBAQEAQEBAQEBAQEBAQEBAQEBAQEBAQEBAQEBAQEBAQEBAQEBAQEBBAQEAQQEBAEBAQEBAQEBAQEBAQEBAQEBAQEBAQEBAQEBAQEBAQEBAQEBAQEBAQEBAQEBAQEBAQEBAQQEBAEBAQEBAQEBAQEBAQEBAQEBGgECAQQEBAQEAQAAAAEBAQEBAQEBAQEBAQEBAQEBAQEBAQEBAQEBAQEBAQEBAQEKBAQEGgEBAQEBAQEBAQEBAQEBAQEBAQEBAQQEBwEBAQEBAQEBAQEBAQEBAQEBAQEBAQEBAQEBAQEBAQEBAQEBAQEBAQEBAQEBAQEBAQEBAQEBAQEBAQEBAQEBAQEBAQEBCgQEBQEBAQEBAQEBAQEBAQEBAQQECgEBAQEBAQEBAQEBAQEBAQEBEAQEBCgBAQEBAQEBAQEBAQEBAQEBAQEBAQEBAQEBAQEBAQEBAQEBAQEBAQEBAQEBAQEBASAEBAQBAQEBAwQECQEBAQEBAQEBAQEBAQEBAQEBAQEBAQEBAQEBAQEBAQEBAQEBBAQEBQEEBAMBAQEBAQEBAQEBAQEBAQEBAQEBAQEBAQEBAQEBAQEBAQEBAQEBAQEBAQEBAQEBAQEBAQEEBAMBAQEBAQEBAQEBAQEBAQEBAQEBAQEiAQMBKwAAAAEBAQEBAQEBAQEBAQEBAQEBAQEBAQEBAQEBAQEBAQEBAQEBBAQEBAEBAQEBAQEBAQEBAQEBAQEBAQEBAQEEBAEBAQEBAQEBAQEBAQEBAQEBAQEBAQEBAQEBAQEBAQEBAQEBAQEBAQEBAQEBAQEBAQEBAQEBAQEBAQEBAQEBAQEBAQEBBAQEAQEBAQEBAQEBAQEBAQEBAQQEBAEBAQEBAQEBAQEBAQEBAQEBAQoEBAEBAQEBAQEBAQEBAQEBAQEBAQEBAQEBAQEBAQEBAQEBAQEBAQEBAQEBAQEBAQEBAQEEBAQBAQEBAQQEBAEBAQEBAQEBAQEBAQEBAQEBAQEBAQEBAQEBAQEBAQEBAQEBDwQEAQEBBAQBAQEBAQEBAQEBAQEBAQEBAQEBAQEBAQEBAQEBAQEBAQEBAQEBAQEBAQEBAQEBAQEBAQEEBAEBAQEBAQEBAQEBAQEBAQEBAQEBAQEBAQEBAQAAAAEBAQEBAQEBAQEBAQEBAQEBAQEBAQEBAQEBAQEBAQEBAQEBAQoEBAQLAQEBAQEBAQEBAQEBAQEBAQEBAQIEBAEBAQEBAQEBAQEBAQEBAQEBAQEBAQEBAQEBAQEBAQEBAQEBAQEBAQEBAQEBAQEBAQEBAQEBAQEBAQEBAQEBAQEBAQEBAQQEBAEBAQEBAQEBAQEBAQEBAQ8EBAEBAQEBAQEBAQEBAQEBAQEBAQEEBAQBAQEBAQEBAQEBAQEBAQEBAQEBAQEBAQEBAQEBAQEBAQEBAQEBAQEBAQEBAQEBAQEHBAQEAQEBAQIEBAQBAQEBAQEBAQEBAQEBAQEBAQEBAQEBAQEBAQEBAQEBAQEBAQQEBAEFBAQCAQEBAQEBAQEBAQEBAQEBAQEBAQEBAQEBAQEBAQEBAQEBAQEBAQEBAQEBAQEBAQEBAQEEBAQBAQEBAQEBAQEBAQEBAQEBAQEBAQEBAQEBAQAAAAEBAQEBAQEBAQEBAQEBAQEBAQEBAQEBAQEBAQEBAQEBAQEBAQEEBAQEGgEBAQEBAQEBAQEBAQEBAQEBAQEEBAIBAQEBAQEBAQEBAQEBAQEBAQEBAQEBAQEBAQEBAQEBAQEBAQEBAQEBAQEBAQEBAQEBAQEBAQEBAQEBAQEBAQEBAQEBAQEEBAMBAQEBAQEBAQEBAQEBAQEEBAQBAQEBAQEBAQEBAQEBAQEBAQEBBAQEAQEBAQEBAQEBAQEBAQEBAQEBAQEBAQEBAQEBAQEBAQEBAQEBAQEBAQEBAQEBAQEBBAQBAQEBAQEEBAEBAQEBAQEBAQEBAQEBAQEBAQEBAQEBAQEBAQEBAQEBAQEBAQQEBAEBBAQEAQEBAQEBAQEBAQEBAQEBAQEBAQEBAQEBAQEBAQEBAQEBAQEBAQEBAQEBAQEBAQEBAQEBBAQBAQEBAQEBAQEBAQEBAQEBAQEBAQEBAQEBAQAAAAEBAQEBAQEBAQEBAQEBAQEBAQEBAQEBAQEBAQEBAQEBAQEBAQEBBwQEBAQBAQEBAQEBAQEBAQEBAQEBAR4EBAQnAQEBAQEBAQEBAQEBAQEBAQEBAQEBAQEBAQEBAQEBAQEBAQEBAQEBAQEBAQEBAQEBAQEBAQEBAQEBAQEBAQEBAQEBAQUEBAoBAQEBAQEBAQEBAQEBAQEBBAQHAQEBAQEBAQEBAQEBAQEBAQEBBAQEBQEBAQEBAQEBAQEBAQEBAQEBAQEBAQEBAQEBAQEBAQEBAQEBAQEBAQEBAQEBAQEBBAQEAQEBAQEEBAQBAQEBAQEBAQEBAQEBAQEBAQEBAQEBAQEBAQEBAQEBAQEBAQUEBAEBAQQEBQEBAQEBAQEBAQEBAQEBAQEBAQEBAQEBAQEBAQEBAQEBAQEBAQEBAQEBAQEBAQEBAQEEBAQBAQEBAQEBAQEBAQEBAQEBAQEBAQEBAQEBAQAAAAEBAQEBAQEBAQEBAQEBAQEBAQEBAQEBAQEBAQEBAQEBAQEBAQEBAQQEBAQKAQEBAQEBAQEBAQEBAQEBAQEKBAQBAQEBAQEBAQEBAQEBAQEBAQEBAQEBAQEBAQEBAQEBAQEBAQEBAQEBAQEBAQEBAQEBAQEBAQEBAQEBAQEBAQEBAQEBAQEEBAQBAQEBAQEBAQEBAQEBAQEBBAQEAQEBAQEBAQEBAQEBAQEBAQEBAQQEBAEBAQEBAQEBAQEBAQEBAQEBAQEBAQEBAQEBAQEBAQEBAQEBAQEBAQEBAQEBAQEBAQQEAQEBAQEBBAQFAQEBAQEBAQEBAQEBAQEBAQEBAQEBAQEBAQEBAQEBAQEBAQEEBAIBAQEEBAEBAQEBAQEBAQEBAQEBAQEBAQEBAQEBAQEBAQEBAQEBAQEBAQEBAQEBAQEBAQEBAQEBBAQKAQEBAQEBAQEBAQEBAQEBAQEBAQEBAQEBAQAAAAEBAQEBAQEBAQEBAQEBAQEBAQEBAQEBAQEBAQEBAQEBAQEBAQEBAQEFBAQEAwEBAQEBAQEBAQEBAQEBAQEBBAQEAQEBAQEBAQEBAQEBAQEBAQEBAQEBAQEBAQEBAQEBAQEBAQEBAQEBAQEBAQEBAQEBAQEBAQEBAQEBAQEBAQEBAQEBAQEBBAQEAQEBAQEBAQEBAQEBAQEBCgQEAQEBAQEBAQEBAQEBAQEBAQEBAQ8EBAQuAQEBAQEBAQEBAQEBAQEBAQEBAQEBAQEBAQEBAQEBAQEBAQEBAQEBAQEBAQEBDwQECQEBAQEBBAQEDAEBAQEBAQEBAQEBAQEBAQEBAQEBAQEBAQEBAQEBAQEBASYEBAQBAQQEBAIBAQEBAQEBAQEBAQEBAQEBAQEBAQEBAQEBAQEBAQEBAQEBAQEBAQEBAQEBAQEBAQEBBAQEAQEBAQEBAQEBAQEBAQEBAQEBAQEBAQEBAQAAAAEBAQEBAQEBAQEBAQEBAQEBAQEBAQEBAQEBAQEBAQEBAQEBAQEBAQEBCgQEBAQBAQEBAQEBAQEBAQEBAQEBBAQEAQEBAQEBAQEBAQEBAQEBAQEBAQEBAQEBAQEBAQEBAQEBAQEBAQEBAQEBAQEBAQEBAQEBAQEBAQEBAQEBAQEBAQEBAQEBBAQEAQEBAQEBAQEBAQEBAQEBAQQEBAEBAQEBAQEBAQEBAQEBAQEBAQEEBAQBAQEBAQEBAQEBAQEBAQEBAQEBAQEBAQEBAQEBAQEBAQEBAQEBAQEBAQEBAQEBAQQEBAEBAQEBBAQEAQEBAQEBAQEBAQEBAQEBAQEBAQEBAQEBAQEBAQEBAQEBAQEEBAQBAQEEBAQBAQEBAQEBAQEBAQEBAQEBAQEBAQEBAQEBAQEBAQEBAQEBAQEBAQEBAQEBAQEBAQEBBAQEAQEBAQEBAQEBAQEBAQEBAQEBAQEBAQEBAQAAAAEBAQEBAQEBAQEBAQEBAQEBAQEBAQEBAQEBAQEBAQEBAQEBAQEBAQEBAQMEBAQFAQEBAQEBAQEBAQEBAQEBBQQEAQEBAQEBAQEBAQEBAQEBAQEBAQEBAQEBAQEBAQEBAQEBAQEBAQEBAQEBAQEBAQEBAQEBAQEBAQEBAQEBAQEBAQEBAQEBBAQEAQEBAQEBAQEBAQEBAQEBFAQEBAIBAQEBAQEBAQEBAQEBAQEBAQEBBAQEAQEBAQEBAQEBAQEBAQEBAQEBAQEBAQEBAQEBAQEBAQEBAQEBAQEBAQEBAQEBLQMEBCcBAQEBAQQEBAEBAQEBAQEBAQEBAQEBAQEBAQEBAQEBAQEBAQEBAQEBAQEKBAQgAQEFBAQKAQEBAQEBAQEBAQEBAQEBAQEBAQEBAQEBAQEBAQEBAQEBAQEBAQEBAQEBAQEBAQEBBAQEAgEBAQEBAQEBAQEBAQEBAQEBAQEBAQEBAQAAAAEBAQEBAQEBAQEBAQEBAQEBAQEBAQEBAQEBAQEBAQEBAQEBAQEBAQEBAQEBBAQEBAEBAQEBAQEBAQEBAQEBAQQEBAEBAQEBAQEBAQEBAQEBAQEBAQEBAQEBAQEBAQEBAQEBAQEBAQEBAQEBAQEBAQEBAQEBAQEBAQEBAQEBAQEBAQEBAQEBAQQEBAEBAQEBAQEBAQEBAQEBAQEEBAEBAQEBAQEBAQEBAQEBAQEBAQEBAQQEBAEBAQEBAQEBAQEBAQEBAQEBAQEBAQEBAQEBAQEBAQEBAQEBAQEBAQEBAQEBAQQEBAEBAQEBAQEEBAQBAQEBAQEBAQEBAQEBAQEBAQEBAQEBAQEBAQEBAQEBAQEEBAQBAQEBBAQBAQEBAQEBAQEBAQEBAQEBAQEBAQEBAQEBAQEBAQEBAQEBAQEBAQEBAQEBAQEBAQEBAQQEAQEBAQEBAQEBAQEBAQEBAQEBAQEBAQEBAQAAAAEBAQEBAQEBAQEBAQEBAQEBAQEBAQEBAQEBAQEBAQEBAQEBAQEBAQEBAQEBKgUEBAQBAQEBAQEBAQEBAQEBKwQEBAEBAQEBAQEBAQEBAQEBAQEBAQEBAQEBAQEBAQEBAQEBAQEBAQEBAQEBAQEBAQEBAQEBAQEBAQEBAQEBAQEBAQEBAQEBAQQEBBwBAQEBAQEBAQEBAQEBAQEEBAQBAQEBAQEBAQEBAQEBAQEBAQEBAQoEBAQBAQEBAQEBAQEBAQEBAQEBAQEBAQEBAQEBAQEBAQEBAQEBAQEBAQEBAQEBAQEEBAoBAQEBASwEBAQmAQEBAQEBAQEBAQEBAQEBAQEBAQEBAQEBAQEBAQEBAQEBBAQKAQEBAgQEAQEBAQEBAQEBAQEBAQEBAQEBAQEBAQEBAQEBAQEBAQEBAQEBAQEBAQEBAQEBAQEBAQQEBQEBAQEBAQEBAQEBAQEBAQEBAQEBAQEBAQAAAAEBAQEBAQEBAQEBAQEBAQEBAQEBAQEBAQEBAQEBAQEBAQEBAQEBAQEBAQEBAQEBBAQEAQEBAQEBAQEBAQEBAQQEBAEBAQEBAQEBAQEBAQEBAQEBAQEBAQEBAQEBAQEBAQEBAQEBAQEBAQEBAQEBAQEBAQEBAQEBAQEBAQEBAQEBAQEBAQEBAQMEBAEBAQEBAQEBAQEBAQEBAQEBBAQMAQEBAQEBAQEBAQEBAQEBAQEBAQEEBAQJAQEBAQEBAQEBAQEBAQEBAQEBAQEBAQEBAQEBAQEBAQEBAQEBAQEBAQEBAQEEBAQBAQEBAQEKBAQBAQEBAQEBAQEBAQEBAQEBAQEBAQEBAQEBAQEBAQEBAQEBBAQBAQEBAQQEBAEBAQEBAQEBAQEBAQEBAQEBAQEBAQEBAQEBAQEBAQEBAQEBAQEBAQEBAQEBAQEBAQQEBAEBAQEBAQEBAQEBAQEBAQEBAQEBAQEBAQAAAAEBAQEBAQEBAQEBAQEBAQEBAQEBAQEBAQEBAQEBAQEBAQEBAQEBAQEBAQEBAQEBAQQEBAQpAQEBAQEBAQEBAQEEBAkBAQEBAQEBAQEBAQEBAQEBAQEBAQEBAQEBAQEBAQEBAQEBAQEBAQEBAQEBAQEBAQEBAQEBAQEBAQEBAQEBAQEBAQEBAQEEBAQBAQEBAQEBAQEBAQEBAQECBAQEAQEBAQEBAQEBAQEBAQEBAQEBAQEJBAQEKQEBAQEBAQEBAQEBAQEBAQEBAQEBAQEBAQEBAQEBAQEBAQEBAQEBAQEBAQEEBAQBAQEBAQEBBAQEAQEBAQEBAQEBAQEBAQEBAQEBAQEBAQEBAQEBAQEBAQEBBAQEAQEBAQoEBAUBAQEBAQEBAQEBAQEBAQEBAQEBAQEBAQEBAQEBAQEBAQEBAQEBAQEBAQEBAQEBAQQEBAEBAQEBAQEBAQEBAQEBAQEBAQEBAQEBAQAAAAEBAQEBAQEBAQEBAQEBAQEBAQEBAQEBAQEBAQEBAQEBAQEBAQEBAQEBAQEBAQEBAQEEBAQBAQEBAQEBAQEBAQEEBAEBAQEBAQEBAQEBAQEBAQEBAQEBAQEBAQEBAQEBAQEBAQEBAQEBAQEBAQEBAQEBAQEBAQEBAQEBAQEBAQEBAQEBAQEBAQEBBAQEAQEBAQEBAQEBAQEBAQEBBAQEAQEBAQEBAQEBAQEBAQEBAQEBAQEBCgQEBAEBAQEBAQEBAQEBAQEBAQEBAQEBAQEBAQEBAQEBAQEBAQEBAQEBAQEBAQEBBAQBAQEBAQEBAQQEBAEBAQEBAQEBAQEBAQEBAQEBAQEBAQEBAQEBAQEBAQEBAQQEAQEBAQEEBAQBAQEBAQEBAQEBAQEBAQEBAQEBAQEBAQEBAQEBAQEBAQEBAQEBAQEBAQEBAQEBAQEEBAEBAQEBAQEBAQEBAQEBAQEBAQEBAQEBAQAAAAEBAQEBAQEBAQEBAQEBAQEBAQEBAQEBAQEBAQEBAQEBAQEBAQEBAQEBAQEBAQEBAQEBBAQEBAMBAQEBAQEBAQEEBAQBAQEBAQEBAQEBAQEBAQEBAQEBAQEBAQEBAQEBAQEBAQEBAQEBAQEBAQEBAQEBAQEBAQEBAQEBAQEBAQEBAQEBAQEBAQEdBAQEAQEBAQEBAQEBAQEBAQEBBwQEEAEBAQEBAQEBAQEBAQEBAQEBAQEBAQQEBAoBAQEBAQEBAQEBAQEBAQEBAQEBAQEBAQEBAQEBAQEBAQEBAQEBAQEBAQEDBAQBAQEBAQEBAQQEBAQBAQEBAQEBAQEBAQEBAQEBAQEBAQEBAQEBAQEBAQEBBAQEAQEBAQEDBAQFAQEBAQEBAQEBAQEBAQEBAQEBAQEBAQEBAQEBAQEBAQEBAQEBAQEBAQEBAQEBAQ8EBAEBAQEBAQEBAQEBAQEBAQEBAQEBAQEBAQAAAAEBAQEBAQEBAQEBAQEBAQEBAQEBAQEBAQEBAQEBAQEBAQEBAQEBAQEBAQEBAQEBAQEBAQQEBAQEAQEBAQEBAQEBBAQBAQEBAQEBAQEBAQEBAQEBAQEBAQEBAQEBAQEBAQEBAQEBAQEBAQEBAQEBAQEBAQEBAQEBAQEBAQEBAQEBAQEBAQEBAQEBBAQEAQEBAQEBAQEBAQEBAQEBAQQEAQEBAQEBAQEBAQEBAQEBAQEBAQEBAQEEBAQBAQEBAQEBAQEBAQEBAQEBAQEBAQEBAQEBAQEBAQEBAQEBAQEBAQEBAQEBBAQCAQEBAQEBAQEEBAQEAQEBAQEBAQEBAQEBAQEBAQEBAQEBAQEBAQEBAQEBAQQEDwEBAQEBBAQEAQEBAQEBAQEBAQEBAQEBAQEBAQEBAQEBAQEBAQEBAQEBAQEBAQEBAQEBAQEBAQEEBAQBAQEBAQEBAQEBAQEBAQEBAQEBAQEBAQAAAAEBAQEBAQEBAQEBAQEBAQEBAQEBAQEBAQEBAQEBAQEBAQEBAQEBAQEBAQEBAQEBAQEBAQEEBAQEBAkBAQEBAQEPBAQBAQEBAQEBAQEBAQEBAQEBAQEBAQEBAQEBAQEBAQEBAQEBAQEBAQEBAQEBAQEBAQEBAQEBAQEBAQEBAQEBAQEBAQEBAQEBAQQEBAEBAQEBAQEBAQEBAQEBAQQEBAEBAQEBAQEBAQEBAQEBAQEBAQEBAQEBBAQEAQEBAQEBAQEBAQEBAQEBAQEBAQEBAQEBAQEBAQEBAQEBAQEBAQEBAQEBBAQEAQEBAQEBAQEEBAQEHQEBAQEBAQEBAQEBAQEBAQEBAQEBAQEBAQEBAQEBIQQEBQEBAQEBDwQEBAEBAQEBAQEBAQEBAQEBAQEBAQEBAQEBAQEBAQEBAQEBAQEBAQEBAQEBAQEBAREEBAUBAQEBAQEBAQEBAQEBAQEBAQEBAQEBAQAAAAEBAQEBAQEBAQEBAQEBAQEBAQEBAQEBAQEBAQEBAQEBAQEBAQEBAQEBAQEBAQEBAQEBAQEBAQQEBAQBAQEBAQEBBAQEAQEBAQEBAQEBAQEBAQEBAQEBAQEBAQEBAQEBAQEBAQEBAQEBAQEBAQEBAQEBAQEBAQEBAQEBAQEBAQEBAQEBAQEBAQEBAQEEBAEBAQEBAQEBAQEBAQEBAQEEBA8BAQEBAQEBAQEBAQEBAQEBAQEBAQEBAQQEBAEBAQEBAQEBAQEBAQEBAQEBAQEBAQEBAQEBAQEBAQEBAQEBAQEBAQEBBAQEAQEBAQEBAQEBBQQEAQEBAQEBAQEBAQEBAQEBAQEBAQEBAQEBAQEBAQEBAQQEBAEBAQEBAQQEBAEBAQEBAQEBAQEBAQEBAQEBAQEBAQEBAQEBAQEBAQEBAQEBAQEBAQEBAQEBAQEEBAQBAQEBAQEBAQEBAQEBAQEBAQEBAQEBAQAAAAEBAQEBAQEBAQEBAQEBAQEBAQEBAQEBAQEBAQEBAQEBAQEBAQEBAQEBAQEBAQEBAQEBAQEBAQEHBAQEBA8BAQEBBAQEAQEBAQEBAQEBAQEBAQEBAQEBAQEBAQEBAQEBAQEBAQEBAQEBAQEBAQEBAQEBAQEBAQEBAQEBAQEBAQEBAQEBAQEBAQEBAQUEBAQBAQEBAQEBAQEBAQEBARYEBAMBAQEBAQEBAQEBAQEBAQEBAQEBAQEBKAQEBAMBAQEBAQEBAQEBAQEBAQEBAQEBAQEBAQEBAQEBAQEBAQEBAQEBAQEBBQQEHQEBAQEBAQEBAQQEBAkBAQEBAQEBAQEBAQEBAQEBAQEBAQEBAQEBAQEBAQQEBAEBAQEBAQMEBAQBAQEBAQEBAQEBAQEBAQEBAQEBAQEBAQEBAQEBAQEBAQEBAQEBAQEBAQEBAR0EBAUBAQEBAQEBAQEBAQEBAQEBAQEBAQEBAQAAAAEBAQEBAQEBAQEBAQEBAQEBAQEBAQEBAQEBAQEBAQEBAQEBAQEBAQEBAQEBAQEBAQEBAQEBAQEBAQQEBAQFAQEBBAQEAQEBAQEBAQEBAQEBAQEBAQEBAQEBAQEBAQEBAQEBAQEBAQEBAQEBAQEBAQEBAQEBAQEBAQEBAQEBAQEBAQEBAQEBAQEBAQEEBAQBAQEBAQEBAQEBAQEBAQEEBAQBAQEBAQEBAQEBAQEBAQEBAQEBAQEBAQEEBAQPAQEBAQEBAQEBAQEBAQEBAQEBAQEBAQEBAQEBAQEBAQEBAQEBAQEBAQQEAQEBAQEBAQEBAQEEBAQBAQEBAQEBAQEBAQEBAQEBAQEBAQEBAQEBAQEBAQQEBAEBAQEBAQEEBAQBAQEBAQEBAQEBAQEBAQEBAQEBAQEBAQEBAQEBAQEBAQEBAQEBAQEBAQEBAQEEBAQBAQEBAQEBAQEBAQEBAQEBAQEBAQEBAQAAAAEBAQEBAQEBAQEBAQEBAQEBAQEBAQEBAQEBAQEBAQEBAQEBAQEBAQEBAQEBAQEBAQEBAQEBAQEBAQEKBAQEBAEBAQQECQEBAQEBAQEBAQEBAQEBAQEBAQEBAQEBAQEBAQEBAQEBAQEBAQEBAQEBAQEBAQEBAQEBAQEBAQEBAQEBAQEBAQEBAQEBAQEBBAQDAQEBAQEBAQEBAQEBAQEEBAQFAQEBAQEBAQEBAQEBAQEBAQEBAQEBAQEPBAQEAgEBAQEBAQEBAQEBAQEBAQEBAQEBAQEBAQEBAQEBAQEBAQEBAQEBAQQECgEBAQEBAQEBAQEPBAQEAQEBAQEBAQEBAQEBAQEBAQEBAQEBAQEBAQEBAQQEBAYBAQEBAQEBBAQEAQEBAQEBAQEBAQEBAQEBAQEBAQEBAQEBAQEBAQEBAQEBAQEBAQEBAQEBAQEEBAQBAQEBAQEBAQEBAQEBAQEBAQEBAQEBAQAAAAEBAQEBAQEBAQEBAQEBAQEBAQEBAQEBAQEBAQEBAQEBAQEBAQEBAQEBAQEBAQEBAQEBAQEBAQEBAQEBDAEEBAQBBAQEAQEBAQEBAQEBAQEBAQEBAQEBAQEBAQEBAQEBAQEBAQEBAQEBAQEBAQEBAQEBAQEBAQEBAQEBAQEBAQEBAQEBAQEBAQEBAQEBAQQEBQEBAQEBAQEBAQEBAQEBBAQBAQEBAQEBAQEBAQEBAQEBAQEBAQEBAQEBBQQEAQEBAQEBAQEBAQEBAQEBAQEBAQEBAQEBAQEBAQEBAQEBAQEBAQEBAQQEBAEBAQEBAQEBAQEBBAQEBAEBAQEBAQEBAQEBAQEBAQEBAQEBAQEBAQEBAQQEBAEBAQEBAQEBAQQECgEBAQEBAQEBAQEBAQEBAQEBAQEBAQEBAQEBAQEBAQEBAQEBAQEBAQEBAQEEBAQBAQEBAQEBAQEBAQEBAQEBAQEBAQEBAQAAAAEBAQEBAQEBAQEBAQEBAQEBAQEBAQEBAQEBAQEBAQEBAQEBAQEBAQEBAQEBAQEBAQEBAQEBAQEBAQEBAQEEBAQEBAQEBQEBAQEBAQEBAQEBAQEBAQEBAQEBAQEBAQEBAQEBAQEBAQEBAQEBAQEBAQEBAQEBAQEBAQEBAQEBAQEBAQEBAQEBAQEBAQEBBAQEBAEBAQEBAQEBAQEBAQEBBAQFAQEBAQEBAQEBAQEBAQEBAQEBAQEBAQEBAQQEBAQnAQEBAQEBAQEBAQEBAQEBAQEBAQEBAQEBAQEBAQEBAQEBAQEBAQUEBAEBAQEBAQEBAQEBDgQEBAQBAQEBAQEBAQEBAQEBAQEBAQEBAQEBAQEBAQEEBAkBAQEBAQEBAQQEBAsBAQEBAQEBAQEBAQEBAQEBAQEBAQEBAQEBAQEBAQEBAQEBAQEBAQEBAQEEBAQBAQEBAQEBAQEBAQEBAQEBAQEBAQEBAQAAAAEBAQEBAQEBAQEBAQEBAQEBAQEBAQEBAQEBAQEBAQEBAQEBAQEBAQEBAQEBAQEBAQEBAQEBAQEBAQEBAQEBAQQEBAQEBAEBAQEBAQEBAQEBAQEBAQEBAQEBAQEBAQEBAQEBAQEBAQEBAQEBAQEBAQEBAQEBAQEBAQEBAQEBAQEBAQEBAQEBAQEBAQEBAQQEBAEBAQEBAQEBAQEBAQEBAQQEAQEBAQEBAQEBAQEBAQEBAQEBAQEBAQEBAQEEBAQBAQEBAQEBAQEBAQEBAQEBAQEBAQEBAQEBAQEBAQEBAQEBAQEBAQEEBAEBAQEBAQEBAQEBAQEEBAQBAQEBAQEBAQEBAQEBAQEBAQEBAQEBAQEBAQQEBAEBAQEBAQEBAQMEBAQBAQEBAQEBAQEBAQEBAQEBAQEBAQEBAQEBAQEBAQEBAQEBAQEBAQEBAQEEBAQBAQEBAQEBAQEBAQEBAQEBAQEBAQEBAQAAAAEBAQEBAQEBAQEBAQEBAQEBAQEBAQEBAQEBAQEBAQEBAQEBAQEBAQEBAQEBAQEBAQEBAQEBAQEBAQEBAQEBAQECBAQEBAIkAQEBAQEBAQEBAQEBAQEBAQEBAQEBAQEBAQEBAQEBAQEBAQEBAQEBAQEBAQEBAQEBAQEBAQEBAQEBAQEBAQEBAQEBAQEBAQEEBAMBAQEBAQEBAQEBAQEBCQQECQEBAQEBAQEBAQEBAQEBAQEBAQEBAQEBAQEBBAQEBCUBAQEBAQEBAQEBAQEBAQEBAQEBAQEBAQEBAQEBAQEBAQEBAQMEBAEBAQEBAQEBAQEBAQEJBAQEJgEBAQEBAQEBAQEBAQEBAQEBAQEBAQEBAQEEBAQBAQEBAQEBAQEEBAQBAQEBAQEBAQEBAQEBAQEBAQEBAQEBAQEBAQEBAQEBAQEBAQEBAQEBAQEDBAQBAQEBAQEBAQEBAQEBAQEBAQEBAQEBAQAAAAEBAQEBAQEBAQEBAQEBAQEBAQEBAQEBAQEBAQEBAQEBAQEBAQEBAQEBAQEBAQEBAQEBAQEBAQEBAQEBAQEBAQEBAQEEBAQECgEBAQEBAQEBAQEBAQEBAQEBAQEBAQEBAQEBAQEBAQEBAQEBAQEBAQEBAQEBAQEBAQEBAQEBAQEBAQEBAQEBAQEBAQEBAQEBBAQDAQEBAQEBAQEBAQEBAQQECgEBAQEBAQEBAQEBAQEBAQEBAQEBAQEBAQEBAQQEBAEBAQEBAQEBAQEBAQEBAQEBAQEBAQEBAQEBAQEBAQEBAQEBAQEEBAQBAQEBAQEBAQEBAQEBCgQEAQEBAQEBAQEBAQEBAQEBAQEBAQEBAQEBAQEEBAEBAQEBAQEBAQEBBAQEAQEBAQEBAQEBAQEBAQEBAQEBAQEBAQEBAQEBAQEBAQEBAQEBAQEBAQEEBAQBAQEBAQEBAQEBAQEBAQEBAQEBAQEBAQAAAAEBAQEBAQEBAQEBAQEBAQEBAQEBAQEBAQEBAQEBAQEBAQEBAQEBAQEBAQEBAQEBAQEBAQEBAQEBAQEBAQEBAQEBAQ8EBAQEBAQBAQEBAQEBAQEBAQEBAQEBAQEBAQEBAQEBAQEBAQEBAQEBAQEBAQEBAQEBAQEBAQEBAQEBAQEBAQEBAQEBAQEBAQEBAQEaBAQEAQEBAQEBAQEBAQEBAQQEBAEBAQEBAQEBAQEBAQEBAQEBAQEBAQEBAQEBAQEEBAQBAQEBAQEBAQEBAQEBAQEBAQEBAQEBAQEBAQEBAQEBAQEBAQkEBAEBAQEBAQEBAQEBAQEBAQQEBAMBAQEBAQEBAQEBAQEBAQEBAQEBAQEBAQEEBAoBAQEBAQEBAQEBAgQECgEBAQEBAQEBAQEBAQEBAQEBAQEBAQEBAQEBAQEBAQEBAQEBAQEBAQEFBAQBAQEBAQEBAQEBAQEBAQEBAQEBAQEBAQAAAAEBAQEBAQEBAQEBAQEBAQEBAQEBAQEBAQEBAQEBAQEBAQEBAQEBAQEBAQEBAQEBAQEBAQEBAQEBAQEBAQEBAQEBAQEEBAQEBAQEBAkBAQEBAQEBAQEBAQEBAQEBAQEBAQEBAQEBAQEBAQEBAQEBAQEBAQEBAQEBAQEBAQEBAQEBAQEBAQEBAQEBAQEBAQEBBAQEAQEBAQEBAQEBAQEBAQcEBAEBAQEBAQEBAQEBAQEBAQEBAQEBAQEBAQEBAQEBBAQEAQEBAQEBAQEBAQEBAQEBAQEBAQEBAQEBAQEBAQEBAQEBAQEEBAMBAQEBAQEBAQEBAQEBAQEEBAQBAQEBAQEBAQEBAQEBAQEBAQEBAQEBAQEEBAEBAQEBAQEBAQEBAQQEBAMBAQEBAQEBAQEBAQEBAQEBAQEBAQEBAQEBAQEBAQEBAQEBAQEBAQEEBAQBAQEBAQEBAQEBAQEBAQEBAQEBAQEBAQAAAAEBAQEBAQEBAQEBAQEBAQEBAQEBAQEBAQEBAQEBAQEBAQEBAQEBAQEBAQEBAQEBAQEBAQEBAQEBAQEBAQEBAQEBAQEEBAkiBQQEBAQEAQEBAQEBAQEBAQEBAQEBAQEBAQEBAQEBAQEBAQEBAQEBAQEBAQEBAQEBAQEBAQEBAQEBAQEBAQEBAQEBAQEBAQEBAQQEBAEBAQEBAQEBAQEBAQEEBAkBAQEBAQEBAQEBAQEBAQEBAQEBAQEBAQEBAQEBAQQEBAEBAQEBAQEBAQEBAQEBAQEBAQEBAQEBAQEBAQEBAQEBAR0EBAQBAQEBAQEBAQEBAQEBAQEBBAQEAQEBAQEBAQEBAQEBAQEBAQEBAQEBAQEEBAUBAQEBAQEBAQEBARoEBAQjAQEBAQEBAQEBAQEBAQEBAQEBAQEBAQEBAQEBAQEBAQEBAQEBAQEEBAQBAQEBAQEBAQEBAQEBAQEBAQEBAQEBAQAAAAEBAQEBAQEBAQEBAQEBAQEBAQEBAQEBAQEBAQEBAQEBAQEBAQEBAQEBAQEBAQEBAQEBAQEBAQEBAQEBAQEBAQEBAQEDBAEBAQEEBAQEBAQEAQEBAQEBAQEBAQEBAQEBAQEBAQEBAQEBAQEBAQEBAQEBAQEBAQEEBAEBAQEBAQEBAQEBAQEBAQEBAQEBAQEBAQEEBAQBAQEBAQEBAQEBAQEEBAQBAQEBAQEBAQEBAQEBAQEBAQEBAQEBAQEBAQEBAQEEBAQBAQEBAQEBAQEBAQEBAQEBAQEBAQEBAQEBAQEBAQEBAQEEBAQBAQEBAQEBAQEBAQEBAQEBAQQEBAEBAQEBAQEBAQEBAQEBAQEBAQEBAQEEBAEBAQEBAQEBAQEBAQECBAQBAQEBAQEBAQEBAQEBAQEBAQEBAQEBAQEBAQEBAQEBAQEBAQEBAQEEBAQBAQEBAQEBAQEBAQEBAQEBAQEBAQEBAQAAAAEBAQEBAQEBAQEBAQEBAQEBAQEBAQEBAQEBAQEBAQEBAQEBAQEBAQEBAQEBAQEBAQEBAQEBAQEBAQEBAQEBAQEBAQEBBQEBAQEBIQQEBAQEBAEYAQEBAQEBAQEBAQEBAQEBAQEBAQEBAQEBAQEBAQEBAQEBCgQEBAEBAQEBAQEBAQEBAQEBAQEBAQEBAQEBAQEEBAQRAQEBAQEBAQEBAQEFBAQBAQEBAQEBAQEBAQEBAQEBAQEBAQEBAQEBAQEBAQEBBAQEBAEBAQEBAQEBAQEBAQEBAQEBAQEBAQEBAQEBAQEBAQEEBAQBAQEBAQEBAQEBAQEBAQEBAQQEBAQBAQEBAQEBAQEBAQEBAQEBAQEBAQEEBAUBAQEBAQEBAQEBAQEBBAQEAQEBAQEBAQEBAQEBAQEBAQEBAQEBAQEBAQEBAQEBAQEBAQEBARsEBAQBAQEBAQEBAQEBAQEBAQEBAQEBAQEBAQAAAAEBAQEBAQEBAQEBAQEBAQEBAQEBAQEBAQEBAQEBAQEBAQEBAQEBAQEBAQEBAQEBAQEBAQEBAQEBAQEBAQEBAQEBAQEBAQEBAQEBAQEBCgQEBAQEBAEBAQEBAQEBAQEBAQEBAQEBAQEBAQEBAQEBAQEBAQEEBAQEBAEBAQEBAQEBAQEBAQEBAQEBAQEBAQEBAQEEBAQEAQEBAQEBAQEBAQEBBAQBAQEBAQEBAQEBAQEBAQEBAQEBAQEBAQEBAQEBAQEBAQQEBAEBAQEBAQEBAQEBAQEBAQEBAQEBAQEBAQEBAQEBAQEEBAoBAQEBAQEBAQEBAQEBAQEBAQEBBAQEAQEBAQEBAQEBAQEBAQEBAQEBASAEBAEBAQEBAQEBAQEBAQEBAQQEBAEBAQEBAQEBAQEBAQEBAQEBAQEBAQEBAQEBAQEBAQEBAQEBAQEEBAMBAQEBAQEBAQEBAQEBAQEBAQEBAQEBAQAAAAEBAQEBAQEBAQEBAQEBAQEBAQEBAQEBAQEBAQEBAQEBAQEBAQEBAQEBAQEBAQEBAQEBAQEBAQEBAQEBAQEBAQEBAQEBAQEBAQEBAQEBAQsFBAQEBAQECgEeAQEBAQEBAQEBAQEBAQEBAQEBAQEBAQEEBAQEBAQPAQEBAQEBAQEBAQEBAQEBAQEBAQEBAQEBAQEBBAQEBAEBAQEBAQEBAQEMBAQBAQEBAQEBAQEBAQEBAQEBAQEBAQEBAQEBAQEBAQEBAQEEBAQEDgEBAQEBAQEBAQEBAQEBAQEBAQEBAQEBAQEBAR8EBAQBAQEBAQEBAQEBAQEBAQEBAQEBBAQEBAEBAQEBAQEBAQEBAQEBAQEBAQEEBAIBAQEBAQEBAQEBAQEBAQUEBAQBAQEBAQEBAQEBAQEBAQEBAQEBAQEBAQEBAQEBAQEBAQEBAQIEBAMBAQEBAQEBAQEBAQEBAQEBAQEBAQEBAQAAAAEBAQEBAQEBAQEBAQEBAQEBAQEBAQEBAQEBAQEBAQEBAQEBAQEBAQEBAQEBAQEBAQEBAQEBAQEBAQEBAQEBAQEBAQEBAQEBAQEBAQEBAQEBAQkEBAQEBAQBBAEBAQEBAQEBAQEBAQEBAQEBAQEBAQQEBAQEAQEBAQEBAQEBAQEBAQEBAQEBAQEBAQEBAQEBAQEBAQQEBAEBAQEBAQEBAQEBBAQEAQEBAQEBAQEBAQEBAQEBAQEBAQEBAQEBAQEBAQEBAQEBBAQEAQQBAQEBAQEBAQEBAQEBAQEBAQEBAQEBAQEBAQEEBAMBAQEBAQEBAQEBAQEBAQEBAQEBAQEEBAQBAQEBAQEBAQEBAQEBAQEBAQEEBAEBAQEBAQEBAQEBAQEBAQEBBAQEAQEBAQEBAQEBAQEBAQEBAQEBAQEBAQEBAQEBAQEBAQEBAQEEBAEBAQEBAQEBAQEBAQEBAQEBAQEBAQEBAQAAAAEBAQEBAQEBAQEBAQEBAQEBAQEBAQEBAQEBAQEBAQEBAQEBAQEBAQEBAQEBAQEBAQEBAQEBAQEBAQEBAQEBAQEBAQEBAQEBAQEBAQEBAQEBAQEBAQoEBAQEBAQEBAECAQEBAQEBAQEBAQEPCgQEBAQEBAUBAQEBAQEBAQEBAQEBAQEBAQEBAQEBAQEBAQEBAQEBAQoEBAIBAQEBAQEBAQEBBAQEAQEBAQEBAQEBAQEBAQEBAQEBAQEBAQEBAQEBAQEBAQEBAQQEBAQEAQEBAQEBAQEBAQEBAQEBAQEBAQEBAQEBAQIEBAUBAQEBAQEBAQEBAQEBAQEBAQEBAQEEBAQEAQEBAQEBAQEBAQEBAQEBAQEEBA8BAQEBAQEBAQEBAQEBAQEdBAQEAwEBAQEBAQEBAQEBAQEBAQEBAQEBAQEBAQEBAQEBAQEBAQcEBAEBAQEBAQEBAQEBAQEBAQEBAQEBAQEBAQAAAAEBAQEBAQEBAQEBAQEBAQEBAQEBAQEBAQEBAQEBAQEBAQEBAQEBAQEBAQEBAQEBAQEBAQEBAQEBAQEBAQEBAQEBAQEBAQEBAQEBAQEBAQEBAQEBAQEBAQQEBAQEBAQEBAQEAQoBCgEFBAQEBAQEBAQBAQEBAQEBAQEBAQEBAQEBAQEBAQEBAQEBAQEBAQEBAQEBAQEEBAQEAQEBAQEBAQEBAgQEAQEBAQEBAQEBAQEBAQEBAQEBAQEBAQEBAQEBAQEBAQEBAQEHBAQEBAEBAQEBAQEBAQEBAQEBAQEBAQEBAQEBAQEEBAMBAQEBAQEBAQEBAQEBAQEBAQEBAQEBBAQEBAEBAQEBAQEBAQEBAQEBAQMEBAEBAQEBAQEBAQEBAQEBAQEBAwQEBAEBAQEBAQEBAQEBAQEBAQEBAQEBAQEBAQEBAQEBAQEBAQEEBAEBAQEBAQEBAQEBAQEBAQEBAQEBAQEBAQAAAAEBAQEBAQEBAQEBAQEBAQEBAQEBAQEBAQEBAQEBAQEBAQEBAQEBAQEBAQEBAQEBAQEBAQEBAQEBAQEBAQEBAQEBAQEBAQEBAQEBAQEBAQEBAQEBAQEBAQEZAQcEBAQEBAQEBAQEBAQEBAQEBAQEGgEBAQEBAQEBAQEBAQEBAQEBAQEBAQEBAQEBAQEBAQEBAQEBAQEJBAQECAEBAQEBAQEBAQQEAwEBAQEBAQEBAQEBAQEBAQEBAQEBAQEBAQEBAQEBAQEBAQEBAgQEBAQDGwEBAQEBAQEBAQEBAQEBAQEBAQEBAQMEBAEBAQEBAQEBAQEBAQEBAQEBAQEBAQEBHAQEBAQBAQEBAQEBAQEBAQEBAQQEBBMBAQEBAQEBAQEBAQEBAQEBAQQEBAQBAQEBAQEBAQEBAQEBAQEBAQEBAQEBAQEBAQEBAQEBAQQEBAEBAQEBAQEBAQEBAQEBAQEBAQEBAQEBAQAAAAEBAQEBAQEBAQEBAQEBAQEBAQEBAQEBAQEBAQEBAQEBAQEBAQEBAQEBAQEBAQEBAQEBAQEBAQEBAQEBAQEBAQEBAQEBAQEBAQEBAQEBAQEBAQEBAQEBAQEBAQEBAQEBCgEEBAQEBAQEBAoBAQEBAQEBAQEBAQEBAQEBAQEBAQEBAQEBAQEBAQEBAQEBAQEBAQEBAQEBBAQEAQEBAQEBAQEBAQQEAQEBAQEBAQEBAQEBAQEBAQEBAQEBAQEBAQEBAQEBAQEBAQEBAQEBBAQEBAkBAQEBAQEBAQEBAQEBAQEBAQEBAQEEBAEBAQEBAQEBAQEBAQEBAQEBAQEBAQEBAQEEBAQEAQEBAQEBAQEBAQEBAQQEBAEBAQEBAQEBAQEBAQEBAQEBAQEEBAQBAQEBAQEBAQEBAQEBAQEBAQEBAQEBAQEBAQEBAQEBAQQEAQEBAQEBAQEBAQEBAQEBAQEBAQEBAQEBAQAAAAEBAQEBAQEBAQEBAQEBAQEBAQEBAQEBAQEBAQEBAQEBAQEBAQEBAQEBAQEBAQEBAQEBAQEBAQEBAQEBAQEBAQEBAQEBAQEBAQEBAQEBAQEBAQEBAQEBAQEBAQEBAQEBAQEBFwEBARMBAQEBAQEBAQEBAQEBAQEBAQEBAQEBAQEBAQEBAQEBAQEBAQEBAQEBAQEBAQEBAQQEBAEBAQEBAQEBAQQEBAEBAQEBAQEBAQEBAQEBAQEBAQEBAQEBAQEBAQEBAQEBAQEBAQEBAQQEBAQEAQEBAQEBAQEBAQEBAQEBAQEBAQQEBAEBAQEBAQEBAQEBAQEBAQEBAQEBAQEBAQEYBAQEBAEBAQEBAQEBAQEBDgQEBAEBAQEBAQEBAQEBAQEBAQEBAQEBBAQEAQEBAQEBAQEBAQEBAQEBAQEBAQEBAQEBAQEBAQEBAQQEDwEBAQEBAQEBAQEBAQEBAQEBAQEBAQEBAQAAAAEBAQEBAQEBAQEBAQEBAQEBAQEBAQEBAQEBAQEBAQEBAQEBAQEBAQEBAQEBAQEBAQEBAQEBAQEBAQEBAQEBAQEBAQEBAQEBAQEBAQEBAQEBAQEBAQEBAQEBAQEBAQEBAQEBAQEBAQEBAQEBAQEBAQEBAQEBAQEBAQEBAQEBAQEBAQEBAQEBAQEBAQEBAQEBAQEBAQEBAQEEBAQBAQEBAQEBAQEEBAEBAQEBAQEBAQEBAQEBAQEBAQEBAQEBAQEBAQEBAQEBAQEBAQEBAQEDBAQEBAMPAQEBAQEBAQEBAQEBAQEBBAQEAQEBAQEBAQEBAQEBAQEBAQEBAQEBAQEBAQEBAQEEBAQBAQEBAQEBAQEBAQQEFgEBAQEBAQEBAQEBAQEBAQEBAQEBAQQEBAEBAQEBAQEBAQEBAQEBAQEBAQEBAQEBAQEBAQEBBQQEAQEBAQEBAQEBAQEBAQEBAQEBAQEBAQEBAQAAAAEBAQEBAQEBAQEBAQEBAQEBAQEBAQEBAQEBAQEBAQEBAQEBAQEBAQEBAQEBAQEBAQEBAQEBAQEBAQEBAQEBAQEBAQEBAQEBAQEBAQEBAQEBAQEBAQEBAQEBAQEBAQEBAQEBAQEBAQEBAQEBAQEBAQEBAQEBAQEBAQEBAQEBAQEBAQEBAQEBAQEBAQEBAQEBAQEBAQEBAQEEBAQKAQEBAQEBAQoEBAEBAQEBAQEBAQEBAQEBAQEBAQEBAQEBAQEBAQEBAQEBAQEBAQEBAQEBEgQEBAQEBAMTAQEBAQEBAQEBAQEHBAQEAQEBAQEBAQEBAQEBAQEBAQEBAQEBAQEBAQEBAQEFBAQEBBEBAQEBAQEBBAQEAQEBAQEBAQEBAQEBAQEBAQEBAQEBFAUEBAQBAQEBAQEBAQEBAQEBAQEBAQEBAQEBAQEBAQEVBAQEAQEBAQEBAQEBAQEBAQEBAQEBAQEBAQEBAQAAAAEBAQEBAQEBAQEBAQEBAQEBAQEBAQEBAQEBAQEBAQEBAQEBAQEBAQEBAQEBAQEBAQEBAQEBAQEBAQEBAQEBAQEBAQEBAQEBAQEBAQEBAQEBAQEBAQEBAQEBAQEBAQEBAQEBAQEBAQEBAQEBAQEBAQEBAQEBAQEBAQEBAQEBAQEBAQEBAQEBAQEBAQEBAQEBAQEBAQEBAQEBAQQEAwEBAQEBAQEEBAEBAQEBAQEBAQEBAQEBAQEBAQEBAQEBAQEBAQEBAQEBAQEBAQEBAQEBAQEBBAQEBAQECgEBAQEBAQEBAQIEBAQBAQEBAQEBAQEBAQEBAQEBAQEBAQEBAQEBAQEBAQEBAQQEBAQKAQEBAQEEBAQBAQEBAQEBAQEBAQEBAQEBAQEBAQEBAQEEBAQEAQEBAQEBAQEBAQEBAQEBAQEBAQEBAQEBAQEBBAQJAQEBAQEBAQEBAQEBAQEBAQEBAQEBAQEBAQAAAAEBAQEBAQEBAQEBAQEBAQEBAQEBAQEBAQEBAQEBAQEBAQEBAQEBAQEBAQEBAQEBAQEBAQEBAQEBAQEBAQEBAQEBAQEBAQEBAQEBAQEBAQEBAQEBAQEBAQEBAQEBAQEBAQEBAQEBAQEBAQEBAQEBAQEBAQEBAQEBAQEBAQEBAQEBAQEBAQEBAQEBAQEBAQEBAQEBAQEBAQEBEAQEBAsBAQEBAREEBAEBAQEBAQEBAQEBAQEBAQEBAQEBAQEBAQEBAQEBAQEBAQEBAQEBAQEBAQEBAQwFBAQEBAQEBAMPAQoEBAQEBAkBAQEBAQEBAQEBAQEBAQEBAQEBAQEBAQEBAQEBAQEBAQEEBAQEBAQEBAQEBAIBAQEBAQEBAQEBAQEBAQEBAQEBAQEBAQEOBAQECgEBAQEBAQEBAQEBAQEBAQEBAQEBAQEBAQEEBAQBAQEBAQEBAQEBAQEBAQEBAQEBAQEBAQEBAQAAAAEBAQEBAQEBAQEBAQEBAQEBAQEBAQEBAQEBAQEBAQEBAQEBAQEBAQEBAQEBAQEBAQEBAQEBAQEBAQEBAQEBAQEBAQEBAQEBAQEBAQEBAQEBAQEBAQEBAQEBAQEBAQEBAQEBAQEBAQEBAQEBAQEBAQEBAQEBAQEBAQEBAQEBAQEBAQEBAQEBAQEBAQEBAQEBAQEBAQEBAQEBAQkEBAQBAQEBAQEEBAIBAQEBAQEBAQEBAQEBAQEBAQEBAQEBAQEBAQEBAQEBAQEBAQEBAQEBAQEBAQEBAQQEBAQEBAQEBAQEBAQECQEBAQEBAQEBAQEBAQEBAQEBAQEBAQEBAQEBAQEBAQEBAQEBCQQEBAQEBAQEBAEBAQEBAQEBAQEBAQEBAQEBAQEBAQEBAQEBAQQEBAQBAQEBAQEBAQEBAQEBAQEBAQEBAQEBAQEEBAEBAQEBAQEBAQEBAQEBAQEBAQEBAQEBAQEBAQAAAAEBAQEBAQEBAQEBAQEBAQEBAQEBAQEBAQEBAQEBAQEBAQEBAQEBAQEBAQEBAQEBAQEBAQEBAQEBAQEBAQEBAQEBAQEBAQEBAQEBAQEBAQEBAQEBAQEBAQEBAQEBAQEBAQEBAQEBAQEBAQEBAQEBAQEBAQEBAQEBAQEBAQEBAQEBAQEBAQEBAQEBAQEBAQEBAQEBAQEBAQEBAQEEBAQDAQEBAQEEBAQBAQEBAQEBAQEBAQEBAQEBAQEBAQEBAQEBAQEBAQEBAQEBAQEBAQEBAQEBAQEBAQEBAQQEBAQEBAQEBAMBAQEBAQEBAQEBAQEBAQEBAQEBAQEBAQEBAQEBAQEBAQEBAQEBAQ0BCgQEBAQBAQEBAQEBAQEBAQEBAQEBAQEBAQEBAQEBAQEBAQMEBAQOAQEBAQEBAQEBAQEBAQEBAQEBAQEBAQoEBA8BAQEBAQEBAQEBAQEBAQEBAQEBAQEBAQEBAQAAAAEBAQEBAQEBAQEBAQEBAQEBAQEBAQEBAQEBAQEBAQEBAQEBAQEBAQEBAQEBAQEBAQEBAQEBAQEBAQEBAQEBAQEBAQEBAQEBAQEBAQEBAQEBAQEBAQEBAQEBAQEBAQEBAQEBAQEBAQEBAQEBAQEBAQEBAQEBAQEBAQEBAQEBAQEBAQEBAQEBAQEBAQEBAQEBAQEBAQEBAQEBAQEBBAQEAQEBAQEEBAQBAQEBAQEBAQEBAQEBAQEBAQEBAQEBAQEBAQEBAQEBAQEBAQEBAQEBAQEBAQEBAQEBAQEBAQEBAQEBAQEBAQEBAQEBAQEBAQEBAQEBAQEBAQEBAQEBAQEBAQEBAQEBAQEBAQEBAQEBAQEBAQEBAQEBAQEBAQEBAQEBAQEBAQEBAQEBAQEBAQECBAQEAQEBAQEBAQEBAQEBAQEBAQEBAQEBAQQEBAEBAQEBAQEBAQEBAQEBAQEBAQEBAQEBAQEBAQAAAAEBAQEBAQEBAQEBAQEBAQEBAQEBAQEBAQEBAQEBAQEBAQEBAQEBAQEBAQEBAQEBAQEBAQEBAQEBAQEBAQEBAQEBAQEBAQEBAQEBAQEBAQEBAQEBAQEBAQEBAQEBAQEBAQEBAQEBAQEBAQEBAQEBAQEBAQEBAQEBAQEBAQEBAQEBAQEBAQEBAQEBAQEBAQEBAQEBAQEBAQEBAQEBAQQEBAEBAQEEBAQBAQEBAQEBAQEBAQEBAQEBAQEBAQEBAQEBAQEBAQEBAQEBAQEBAQEBAQEBAQEBAQEBAQEBAQEBAQEBAQEBAQEBAQEBAQEBAQEBAQEBAQEBAQEBAQEBAQEBAQEBAQEBAQEBAQEBAQEBAQEBAQEBAQEBAQEBAQEBAQEBAQEBAQEBAQEBAQEBAQEBBQQEBAwBAQEBAQEBAQEBAQEBAQEBAQEBBwQEAQEBAQEBAQEBAQEBAQEBAQEBAQEBAQEBAQEBAQAAAAEBAQEBAQEBAQEBAQEBAQEBAQEBAQEBAQEBAQEBAQEBAQEBAQEBAQEBAQEBAQEBAQEBAQEBAQEBAQEBAQEBAQEBAQEBAQEBAQEBAQEBAQEBAQEBAQEBAQEBAQEBAQEBAQEBAQEBAQEBAQEBAQEBAQEBAQEBAQEBAQEBAQEBAQEBAQEBAQEBAQEBAQEBAQEBAQEBAQEBAQEBAQEBAQEEBAQBAQEEBAQBAQEBAQEBAQEBAQEBAQEBAQEBAQEBAQEBAQEBAQEBAQEBAQEBAQEBAQEBAQEBAQEBAQEBAQEBAQEBAQEBAQEBAQEBAQEBAQEBAQEBAQEBAQEBAQEBAQEBAQEBAQEBAQEBAQEBAQEBAQEBAQEBAQEBAQEBAQEBAQEBAQEBAQEBAQEBAQEBAQEBAQoEBAQBAQEBAQEBAQEBAQEBAQEBAQEBBAQEAQEBAQEBAQEBAQEBAQEBAQEBAQEBAQEBAQEBAQAAAAEBAQEBAQEBAQEBAQEBAQEBAQEBAQEBAQEBAQEBAQEBAQEBAQEBAQEBAQEBAQEBAQEBAQEBAQEBAQEBAQEBAQEBAQEBAQEBAQEBAQEBAQEBAQEBAQEBAQEBAQEBAQEBAQEBAQEBAQEBAQEBAQEBAQEBAQEBAQEBAQEBAQEBAQEBAQEBAQEBAQEBAQEBAQEBAQEBAQEBAQEBAQEBAQEKBAQEAwsEBAQBAQEBAQEBAQEBAQEBAQEBAQEBAQEBAQEBAQEBAQEBAQEBAQEBAQEBAQEBAQEBAQEBAQEBAQEBAQEBAQEBAQEBAQEBAQEBAQEBAQEBAQEBAQEBAQEBAQEBAQEBAQEBAQEBAQEBAQEBAQEBAQEBAQEBAQEBAQEBAQEBAQEBAQEBAQEBAQEBAQEBAQEKBAQEBAEBAQEBAQEBAQEBAQEBAQEFBAQHAQEBAQEBAQEBAQEBAQEBAQEBAQEBAQEBAQEBAQAAAAEBAQEBAQEBAQEBAQEBAQEBAQEBAQEBAQEBAQEBAQEBAQEBAQEBAQEBAQEBAQEBAQEBAQEBAQEBAQEBAQEBAQEBAQEBAQEBAQEBAQEBAQEBAQEBAQEBAQEBAQEBAQEBAQEBAQEBAQEBAQEBAQEBAQEBAQEBAQEBAQEBAQEBAQEBAQEBAQEBAQEBAQEBAQEBAQEBAQEBAQEBAQEBAQEBAQQEBAQEBAUBAQEBAQEBAQEBAQEBAQEBAQEBAQEBAQEBAQEBAQEBAQEBAQEBAQEBAQEBAQEBAQEBAQEBAQEBAQEBAQEBAQEBAQEBAQEBAQEBAQEBAQEBAQEBAQEBAQEBAQEBAQEBAQEBAQEBAQEBAQEBAQEBAQEBAQEBAQEBAQEBAQEBAQEBAQEBAQEBAQEBAQEBBQQEBAQBAQEBAQEBAQEBAQEBAQEEBAQBAQEBAQEBAQEBAQEBAQEBAQEBAQEBAQEBAQEBAQAAAAEBAQEBAQEBAQEBAQEBAQEBAQEBAQEBAQEBAQEBAQEBAQEBAQEBAQEBAQEBAQEBAQEBAQEBAQEBAQEBAQEBAQEBAQEBAQEBAQEBAQEBAQEBAQEBAQEBAQEBAQEBAQEBAQEBAQEBAQEBAQEBAQEBAQEBAQEBAQEBAQEBAQEBAQEBAQEBAQEBAQEBAQEBAQEBAQEBAQEBAQEBAQEBAQEBAQEEBAQEBAEBAQEBAQEBAQEBAQEBAQEBAQEBAQEBAQEBAQEBAQEBAQEBAQEBAQEBAQEBAQEBAQEBAQEBAQEBAQEBAQEBAQEBAQEBAQEBAQEBAQEBAQEBAQEBAQEBAQEBAQEBAQEBAQEBAQEBAQEBAQEBAQEBAQEBAQEBAQEBAQEBAQEBAQEBAQEBAQEBAQEBAQEBAQIEBAQEAQEBAQEBAQEBAQEBAQQEBAEBAQEBAQEBAQEBAQEBAQEBAQEBAQEBAQEBAQEBAQAAAAEBAQEBAQEBAQEBAQEBAQEBAQEBAQEBAQEBAQEBAQEBAQEBAQEBAQEBAQEBAQEBAQEBAQEBAQEBAQEBAQEBAQEBAQEBAQEBAQEBAQEBAQEBAQEBAQEBAQEBAQEBAQEBAQEBAQEBAQEBAQEBAQEBAQEBAQEBAQEBAQEBAQEBAQEBAQEBAQEBAQEBAQEBAQEBAQEBAQEBAQEBAQEBAQEBAQEBBAQEAQEBAQEBAQEBAQEBAQEBAQEBAQEBAQEBAQEBAQEBAQEBAQEBAQEBAQEBAQEBAQEBAQEBAQEBAQEBAQEBAQEBAQEBAQEBAQEBAQEBAQEBAQEBAQEBAQEBAQEBAQEBAQEBAQEBAQEBAQEBAQEBAQEBAQEBAQEBAQEBAQEBAQEBAQEBAQEBAQEBAQEBAQEBAQEJBAQEBAEBAQEBAQEBAQEBBAQEAQEBAQEBAQEBAQEBAQEBAQEBAQEBAQEBAQEBAQEBAQAAA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BgQEBAQEBwEIAQEBAwQEBAQFAQEBAQEBAQEBAQEBAQEBAQEBAQEBAQEBAQEBAQEBAQAAA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BAQEBAQEBAQEBAQEBAEBAQEBAQEBAQEBAQEBAQEBAQEBAQEBAQEBAQEBAQEBAQAAA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UEBAQEBAQEBAQEAQEBAQEBAQEBAQEBAQEBAQEBAQEBAQEBAQEBAQEBAQEBAQAAA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IDBAQDAQIBAQEBAQEBAQEBAQEBAQEBAQEBAQEBAQEBAQEBAQEBAQEBAQAAA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EYAAAAUAAAACAAAAFROUFAHAQAATAAAAGQAAAAAAAAAAAAAAHEAAABEAAAAAAAAAAAAAAByAAAARQAAACkAqgAAAAAAAAAAAAAAgD8AAAAAAAAAAAAAgD8AAAAAAAAAAAAAAAAAAAAAAAAAAAAAAAAAAAAAAAAAACIAAAAMAAAA/////0YAAAAcAAAAEAAAAEVNRisCQAAADAAAAAAAAAAOAAAAFAAAAAAAAAAQAAAAFAAAAA==</SignatureImage>
          <SignatureComments/>
          <WindowsVersion>10.0</WindowsVersion>
          <OfficeVersion>16.0</OfficeVersion>
          <ApplicationVersion>16.0</ApplicationVersion>
          <Monitors>1</Monitors>
          <HorizontalResolution>1366</HorizontalResolution>
          <VerticalResolution>768</VerticalResolution>
          <ColorDepth>32</ColorDepth>
          <SignatureProviderId>{00000000-0000-0000-0000-000000000000}</SignatureProviderId>
          <SignatureProviderUrl/>
          <SignatureProviderDetails>9</SignatureProviderDetails>
          <SignatureType>2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2025-02-24T18:52:54Z</xd:SigningTime>
          <xd:SigningCertificate>
            <xd:Cert>
              <xd:CertDigest>
                <DigestMethod Algorithm="http://www.w3.org/2001/04/xmlenc#sha256"/>
                <DigestValue>PcYHQYaC+YXjS873dWb7GEW7ft4XAbK1mCXLLe0I9J4=</DigestValue>
              </xd:CertDigest>
              <xd:IssuerSerial>
                <X509IssuerName>CN=AC SOLUTI Multipla v5, OU=AC SOLUTI v5, O=ICP-Brasil, C=BR</X509IssuerName>
                <X509SerialNumber>2391732489685234505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FjCCBP6gAwIBAgIBDDANBgkqhkiG9w0BAQ0FADBvMQswCQYDVQQGEwJCUjETMBEGA1UEChMKSUNQLUJyYXNpbDE0MDIGA1UECxMrQXV0b3JpZGFkZSBDZXJ0aWZpY2Fkb3JhIFJhaXogQnJhc2lsZWlyYSB2NTEVMBMGA1UEAxMMQUMgU09MVVRJIHY1MB4XDTE5MDIwNTE0MzQ1NloXDTI5MDMwMjExNTg1OVowWTELMAkGA1UEBhMCQlIxEzARBgNVBAoTCklDUC1CcmFzaWwxFTATBgNVBAsTDEFDIFNPTFVUSSB2NTEeMBwGA1UEAxMVQUMgU09MVVRJIE11bHRpcGxhIHY1MIICIjANBgkqhkiG9w0BAQEFAAOCAg8AMIICCgKCAgEAuIIdPZR/Ntz47joJvl7bf95r1gdFRBMo+evFua6ExWPPifqy6/gO97XvtjJuMdJIYqExiijS0STmUP2Sq1BDOz8VkpTBAzF6wiDMX4224uWn7ndK8J3BmOWzmIj4Lfk+lFNbwIYSeJ6/C6TSwcZpqQy6NOhLW3eOIr+EWdJFEiyr2yU0hzSRvDtdmpl2DzntlUO+5pgM5YD5GR/YxsrrycCV10ZSXN7BJLGIVZAg0BBc5d8/QYBqzk7FKdviRi2k79XV+feH1UzpUaOD2s/fTQqqhDDaNEbd+LpP9pVeuB/xxuSK70SDDWFoaKP4dqxgDBEZIAPUOJ9aIFiVUFJxNPTBgQVTb5mdKknLywVCMPA8Nf88iv1gEk3wZq3y4kyJddg5UrIVnY2xzoG3z61/N93ty1B7Inpm3D917bvuLXaYcGfDGyPYSKXITc8yvdB8FuUW3C3ugTUxU7IywrP0M58jGYXbEWotHG1CwDwureKRVaYnzt062NDYOha7r88bXD4FymU4ieMyYN/SX0VviCXnzG+x4lWYwj+r29gSZ2LBSAe3q5MePTRkU3V25Fopm7olQka7zpuKTN7ITFQWJ78yhKEdcUEAsTB03BhAPXdJ0iUjoPzFIdUZAtfa4KP/C/YODMo/oY9ru/OrOoOixte8koyHAbQube9OFZ7ATNsCAwEAAaOCAdEwggHNMB0GA1UdDgQWBBTFUu0lgAnfnILIn0fG3bRfMd25sTAPBgNVHRMBAf8EBTADAQH/MB8GA1UdIwQYMBaAFErHl9y4Wa0KBztHVSbf1bInrnpxMIHvBgNVHSAEgecwgeQwSgYGYEwBAgEmMEAwPgYIKwYBBQUHAgEWMmh0dHBzOi8vY2NkLmFjc29sdXRpLmNvbS5ici9kb2NzL2RwYy1hYy1zb2x1dGkucGRmMEoGBmBMAQIEDzBAMD4GCCsGAQUFBwIBFjJodHRwczovL2NjZC5hY3NvbHV0aS5jb20uYnIvZG9jcy9kcGMtYWMtc29sdXRpLnBkZjBKBgZgTAECAyUwQDA+BggrBgEFBQcCARYyaHR0cHM6Ly9jY2QuYWNzb2x1dGkuY29tLmJyL2RvY3MvZHBjLWFjLXNvbHV0aS5wZGYweAYDVR0fBHEwbzA1oDOgMYYvaHR0cDovL2NjZC5hY3NvbHV0aS5jb20uYnIvbGNyL2FjLXNvbHV0aS12NS5jcmwwNqA0oDKGMGh0dHA6Ly9jY2QyLmFjc29sdXRpLmNvbS5ici9sY3IvYWMtc29sdXRpLXY1LmNybDAOBgNVHQ8BAf8EBAMCAQYwDQYJKoZIhvcNAQENBQADggIBALRfV/fT9jlFPGFrAa1Hnri1WgOlG9dhBL2orVahlkeS4NXe2FyT8VbOmhOkWGsHoCd7jwly7v5Q1CMo3Uw92E8akgqtbXj9kTXB80tSDctkIC++eAilOJCFMYomK5/X8TjVwj9KSnWRgXihEd+Hc/bowV7nIe3B6Ebs+C2VoVkkMT6qT/TqafrmIH9uJfvKWuOWtGv4RLNTg6YHxqEUnD+R+l0iohxuh29+uaJhjElRrd8gNFqvEDWm4EdhWTvzMkZdH4Zun1yMUl5Y3CdD5zSLOVcgGrmE0Skh9drDZTN4BdV84FJTGrj0DwANXUNSihpaMr32Cnav7J0zmDFXeM7tIj/CVfmxQczVfRlwSb2LM+NE8+XkQFZfeHOOa2ioeI1jlGuLjuLqj9yVAX2Vn/MkFsA1tt9CeHCEI7cEBi55B9bgjBNN1kOC9XZBdxp5RS3eZSe6T1AZovxgAQEirEKmCxmlICDz4qVh1SgT3Gvj7Pubrv6SqL7dJK6VxQlUPJAibQDn29uyqwHwFX/jmbxol3GOE3ae1AKBFONwlE2YkwJb5li+IGnUeFgIwiQwZdm43TFu68QeTE2Mq30w0GsY6nbLhOnBbsrmX+dBwWi85JFtZsy9y3Kr+jNdExUPIc7VQbYZGu+5cdHthRJcTnllZeQU36sTKznw5NK0QhdR</xd:EncapsulatedX509Certificate>
            <xd:EncapsulatedX509Certificate>MIIGPjCCBCagAwIBAgIBCzANBgkqhkiG9w0BAQ0FADCBlzELMAkGA1UEBhMCQlIxEzARBgNVBAoMCklDUC1CcmFzaWwxPTA7BgNVBAsMNEluc3RpdHV0byBOYWNpb25hbCBkZSBUZWNub2xvZ2lhIGRhIEluZm9ybWFjYW8gLSBJVEkxNDAyBgNVBAMMK0F1dG9yaWRhZGUgQ2VydGlmaWNhZG9yYSBSYWl6IEJyYXNpbGVpcmEgdjUwHhcNMTgwNjI5MTg1NTIwWhcNMjkwMzAyMTIwMDIwWjBvMQswCQYDVQQGEwJCUjETMBEGA1UEChMKSUNQLUJyYXNpbDE0MDIGA1UECxMrQXV0b3JpZGFkZSBDZXJ0aWZpY2Fkb3JhIFJhaXogQnJhc2lsZWlyYSB2NTEVMBMGA1UEAxMMQUMgU09MVVRJIHY1MIICIjANBgkqhkiG9w0BAQEFAAOCAg8AMIICCgKCAgEAtoQbmI4YZawD53+Un9kiyaLa1Yf0OtZ1HtRX8dEJ/a8gMegdj8octdGAid1SKe7IMYRCN554iZldoDhfK7YLJxbjQaT/OfA7fRu6uA7z7joS34zdYhEN4P4EgL3DTCQPVzStjExIhu+qG0VV4cuZQ8n+jrRL653/liXqTwgVJd1YHZO/vQnjWWUmuANO1Gxp/cIRjASUenWfT0LV3Uiu9x9ZwYi/fS6eX7ihmpxVgRrzf717EcYZziVjNJj/wwLRbVs4pgz005d+W96iqxhi0Hb/f4rBYqYci9DwEFzYdvkkk62KbrbHw+lhpGXdQs+wHPYR8rh6nxdNwMuXLyF1UU9EXxy5TGsrbQmCdjWVDcJs2ViLDcmBHSdvLcgkOQYj7vCw5Mpfu+7s2veGa0H/U+FrdYSn4JXy9E78TNcRv5mV1y98eDR4iHSSJMPcPmn54QImkoXwch6t5EmmPEd1FpPD0bw5cs8Fm30GFkIH1245ANRI298V9s3qcR+hHTKianI7uFmrgZEPu8hl8rNnQmAo1q8XOShp8h9XB1xh6I9yETNX+LbaPsoZ7iFNbvQ6+TLxBzM6wcKaT9eW6DXscIRFviyqeLy2finG9IE9hGYVeWoLl2uGVqFr124HTLppej/0Wbfel7QjDL0I99u2vKviD14J+2E+UBLjsFgOf5UCAwEAAaOBuzCBuDAUBgNVHSAEDTALMAkGBWBMAQEuMAAwPwYDVR0fBDgwNjA0oDKgMIYuaHR0cDovL2FjcmFpei5pY3BicmFzaWwuZ292LmJyL0xDUmFjcmFpenY1LmNybDAfBgNVHSMEGDAWgBRpqL512cTvbOcTReRhbuVo+LZAXjAdBgNVHQ4EFgQUSseX3LhZrQoHO0dVJt/VsieuenEwDwYDVR0TAQH/BAUwAwEB/zAOBgNVHQ8BAf8EBAMCAQYwDQYJKoZIhvcNAQENBQADggIBAHTHprVP4HJFNsMWtG/1uj+CRSITHaIqKokRSoDFGRuxKLWNAXv1G59Ioyn0iiQimDUijBSVizNBHRFYpxs6J+0Ju9z8cHUWahqBkqhMLNNzPDjWCgxiBCGwMHvkSku1nJHkKf0Tbo7XL5GvZTE7rXY4phop6hqImfCPdaG9uoI2RENAuGF5Vsa/7I7x3pbKwQV78UbmrFfCoLrZB8e3pawY5JVxZU5PHyf59A+g8l9o5g7IqMtkKdpq2r52q/1SRaRZHWYwMc2o823nb57fjP+n21Ccxnve2j3a1lmsCbpvfwgkku9xTzOE3BhTSFYMUGeD7FUfSmztTxuvtYGG4dKqfHXYmKE/GHtrKwbj4zU9DNsItO4BXCGnJg+Cm/1qJAvCBT8NHMwPp82jvxc7JC3KSREmLFQfhj5ndMi0T/B0HWhOEpe30GeZQToRxjPjV68UBjURNzEybWMTQwPf5hx6TtxCQ1ogUNR9Em/qmt3EWxXB+JDv3CgjeCNgzQQ8AQHdAvRYDu7z8xNhTaE+SL9+Ctp1LS9O9n8Miu4ZwsG/WP0A36ftUQSZ9QizDue2iS4HCvK8qhBWmqq8bF5pnPWCXSxxj7x+rKo648BBJSKpd4B5sQW+YG43ONUuE6VmFio4ofrwjvf+xZVoghfkADeq6/5hsGNJsLzXDfr6hCDB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  <Object Id="idValidSigLnImg">AQAAAGwAAAAAAAAAAAAAACgBAAB/AAAAAAAAAAAAAAA4HQAAkQwAACBFTUYAAAEAFHMBAM4AAAAFAAAAAAAAAAAAAAAAAAAAVgUAAAADAABYAQAAwQAAAAAAAAAAAAAAAAAAAMA/BQDo8QIACgAAABAAAAAAAAAAAAAAAEsAAAAQAAAAAAAAAAUAAAAeAAAAGAAAAAAAAAAAAAAAKQEAAIAAAAAnAAAAGAAAAAEAAAAAAAAAAAAAAAAAAAAlAAAADAAAAAEAAABMAAAAZAAAAAAAAAAAAAAAKAEAAH8AAAAAAAAAAAAAACk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AoAQAAfwAAAAAAAAAAAAAAKQEAAIAAAAAhAPAAAAAAAAAAAAAAAIA/AAAAAAAAAAAAAIA/AAAAAAAAAAAAAAAAAAAAAAAAAAAAAAAAAAAAAAAAAAAlAAAADAAAAAAAAIAoAAAADAAAAAEAAAAnAAAAGAAAAAEAAAAAAAAA8PDwAAAAAAAlAAAADAAAAAEAAABMAAAAZAAAAAAAAAAAAAAAKAEAAH8AAAAAAAAAAAAAACkBAACAAAAAIQDwAAAAAAAAAAAAAACAPwAAAAAAAAAAAACAPwAAAAAAAAAAAAAAAAAAAAAAAAAAAAAAAAAAAAAAAAAAJQAAAAwAAAAAAACAKAAAAAwAAAABAAAAJwAAABgAAAABAAAAAAAAAPDw8AAAAAAAJQAAAAwAAAABAAAATAAAAGQAAAAAAAAAAAAAACgBAAB/AAAAAAAAAAAAAAApAQAAgAAAACEA8AAAAAAAAAAAAAAAgD8AAAAAAAAAAAAAgD8AAAAAAAAAAAAAAAAAAAAAAAAAAAAAAAAAAAAAAAAAACUAAAAMAAAAAAAAgCgAAAAMAAAAAQAAACcAAAAYAAAAAQAAAAAAAADw8PAAAAAAACUAAAAMAAAAAQAAAEwAAABkAAAAAAAAAAAAAAAoAQAAfwAAAAAAAAAAAAAAKQEAAIAAAAAhAPAAAAAAAAAAAAAAAIA/AAAAAAAAAAAAAIA/AAAAAAAAAAAAAAAAAAAAAAAAAAAAAAAAAAAAAAAAAAAlAAAADAAAAAAAAIAoAAAADAAAAAEAAAAnAAAAGAAAAAEAAAAAAAAA////AAAAAAAlAAAADAAAAAEAAABMAAAAZAAAAAAAAAAAAAAAKAEAAH8AAAAAAAAAAAAAACkBAACAAAAAIQDwAAAAAAAAAAAAAACAPwAAAAAAAAAAAACAPwAAAAAAAAAAAAAAAAAAAAAAAAAAAAAAAAAAAAAAAAAAJQAAAAwAAAAAAACAKAAAAAwAAAABAAAAJwAAABgAAAABAAAAAAAAAP///wAAAAAAJQAAAAwAAAABAAAATAAAAGQAAAAAAAAAAAAAACgBAAB/AAAAAAAAAAAAAAAp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L0AAAAEAAAA9gAAABAAAAC9AAAABAAAADoAAAANAAAAIQDwAAAAAAAAAAAAAACAPwAAAAAAAAAAAACAPwAAAAAAAAAAAAAAAAAAAAAAAAAAAAAAAAAAAAAAAAAAJQAAAAwAAAAAAACAKAAAAAwAAAABAAAAUgAAAHABAAABAAAA9f///wAAAAAAAAAAAAAAAJABAAAAAAABAAAAAHMAZQBnAG8AZQAgAHUAa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EAAAAYAAAADAAAAAAAAAISAAAADAAAAAEAAAAeAAAAGAAAAL0AAAAEAAAA9wAAABEAAAAlAAAADAAAAAEAAABUAAAAiAAAAL4AAAAEAAAA9QAAABAAAAABAAAA0XbJQasKyUG+AAAABAAAAAoAAABMAAAAAAAAAAAAAAAAAAAA//////////9gAAAAMgA0AC8AMAAyAC8AMgAwADIANQAGAAAABgAAAAQAAAAGAAAABgAAAAQAAAAGAAAABgAAAAYAAAAGAAAASwAAAEAAAAAwAAAABQAAACAAAAABAAAAAQAAABAAAAAAAAAAAAAAACkBAACAAAAAAAAAAAAAAAApAQAAg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AAAAAAAAAAAJQAAAAwAAAADAAAATAAAAGQAAAAAAAAAAAAAAP//////////AAAAABYAAAAAAAAANQAAACEA8AAAAAAAAAAAAAAAgD8AAAAAAAAAAAAAgD8AAAAAAAAAAAAAAAAAAAAAAAAAAAAAAAAAAAAAAAAAACUAAAAMAAAAAAAAgCgAAAAMAAAAAwAAACcAAAAYAAAAAwAAAAAAAAAAAAAAAAAAACUAAAAMAAAAAwAAAEwAAABkAAAAAAAAAAAAAAD//////////wAAAAAWAAAAAAEAAAAAAAAhAPAAAAAAAAAAAAAAAIA/AAAAAAAAAAAAAIA/AAAAAAAAAAAAAAAAAAAAAAAAAAAAAAAAAAAAAAAAAAAlAAAADAAAAAAAAIAoAAAADAAAAAMAAAAnAAAAGAAAAAMAAAAAAAAAAAAAAAAAAAAlAAAADAAAAAMAAABMAAAAZAAAAAAAAAAAAAAA//////////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///8AAAAAACUAAAAMAAAAAwAAAEwAAABkAAAAAAAAABYAAAD/AAAASgAAAAAAAAAWAAAAAAEAADUAAAAhAPAAAAAAAAAAAAAAAIA/AAAAAAAAAAAAAIA/AAAAAAAAAAAAAAAAAAAAAAAAAAAAAAAAAAAAAAAAAAAlAAAADAAAAAAAAIAoAAAADAAAAAMAAAAnAAAAGAAAAAMAAAAAAAAA////AAAAAAAlAAAADAAAAAMAAABMAAAAZAAAAAkAAAAnAAAAHwAAAEoAAAAJAAAAJwAAABcAAAAkAAAAIQDwAAAAAAAAAAAAAACAPwAAAAAAAAAAAACAPwAAAAAAAAAAAAAAAAAAAAAAAAAAAAAAAAAAAAAAAAAAJQAAAAwAAAAAAACAKAAAAAwAAAADAAAAUgAAAHABAAADAAAA4P///wAAAAAAAAAAAAAAAJABAAAAAAABAAAAAGEAcgBpAGEAb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ISAAAADAAAAAEAAAAWAAAADAAAAAgAAABUAAAAVAAAAAoAAAAnAAAAHgAAAEoAAAABAAAA0XbJQasKyUEKAAAASwAAAAEAAABMAAAABAAAAAkAAAAnAAAAIAAAAEsAAABQAAAAWAAAABUAAAAWAAAADAAAAAAAAAAlAAAADAAAAAIAAAAnAAAAGAAAAAQAAAAAAAAA////AAAAAAAlAAAADAAAAAQAAABMAAAAZAAAACkAAAAZAAAA9gAAAEoAAAApAAAAGQAAAM4AAAAyAAAAIQDwAAAAAAAAAAAAAACAPwAAAAAAAAAAAACAPwAAAAAAAAAAAAAAAAAAAAAAAAAAAAAAAAAAAAAAAAAAJQAAAAwAAAAAAACAKAAAAAwAAAAEAAAAJwAAABgAAAAEAAAAAAAAAP///wAAAAAAJQAAAAwAAAAEAAAATAAAAGQAAAApAAAAGQAAAPYAAABHAAAAKQAAABkAAADOAAAALwAAACEA8AAAAAAAAAAAAAAAgD8AAAAAAAAAAAAAgD8AAAAAAAAAAAAAAAAAAAAAAAAAAAAAAAAAAAAAAAAAACUAAAAMAAAAAAAAgCgAAAAMAAAABAAAACcAAAAYAAAABAAAAAAAAAD///8AAAAAACUAAAAMAAAABAAAAEwAAABkAAAAKQAAABkAAAD2AAAARwAAACkAAAAZAAAAzgAAAC8AAAAhAPAAAAAAAAAAAAAAAIA/AAAAAAAAAAAAAIA/AAAAAAAAAAAAAAAAAAAAAAAAAAAAAAAAAAAAAAAAAAAlAAAADAAAAAAAAIAoAAAADAAAAAQAAAAhAAAACAAAAGIAAAAMAAAAAQAAAEsAAAAQAAAAAAAAAAUAAAAhAAAACAAAAB4AAAAYAAAAAAAAAAAAAAApAQAAgAAAABwAAAAIAAAAIQAAAAgAAAAhAAAACAAAAHMAAAAMAAAAAAAAABwAAAAIAAAAJQAAAAwAAAAAAACAJQAAAAwAAAAHAACAJQAAAAwAAAAOAACAGQAAAAwAAAD///8AGAAAAAwAAAAAAAAAEgAAAAwAAAACAAAAEwAAAAwAAAABAAAAFAAAAAwAAAANAAAAFQAAAAwAAAABAAAAFgAAAAwAAAAAAAAADQAAABAAAAAAAAAAAAAAADoAAAAMAAAACgAAABsAAAAQAAAAAAAAAAAAAAAjAAAAIAAAANC3Kj8AAAAAAAAAAHvDKj8AACRCAADIQSQAAAAkAAAA0LcqPwAAAAAAAAAAe8MqPwAAJEIAAMhBBAAAAHMAAAAMAAAAAAAAAA0AAAAQAAAAKQAAABkAAABSAAAAcAEAAAQAAAAQAAAABwAAAAAAAAAAAAAAvAIAAAAAAAAHAgIiUwB5AHMAdABlAG0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BAAAAEYAAAAoAAAAHAAAAEdESUMCAAAAAAAAAAAAAAByAAAARQAAAAAAAAAhAAAACAAAAGIAAAAMAAAAAQAAABUAAAAMAAAABAAAABUAAAAMAAAABAAAAEYAAAAUAAAACAAAAFROUFAGAQAAUQAAANAoAAApAAAAGQAAAHMAAABFAAAAAAAAAAAAAAAAAAAAAAAAAGQBAADXAAAAUAAAADAAAACAAAAAUCgAAAAAAACGAO4AcQAAAEQAAAAoAAAAZAEAANcAAAABAAEAAAAAAAAAAAAAAAAAAAAAAAAAAAAAAAAAAAAAAP///wAAAAAAAAAAAAAAAHAAAAAAAAAAAAAAAAAAAAAAAAAAAAAAAAAAAAAAAAAAAAAAAAAAAAAAAAAAAAAAAHAAAAAAAAAAAAAAAAAAAAAAAAAAAAAAAAAAAAAAAAAAAAAAAAAAAAAAAAAAAAAAADgAAAAAAAAAAAAAAAAAAAAAAAAAAAAAAAAAAAAAAAAAAAAAAAAAAAAAAAAAAAAAADAAAAAAAAAAAAAAAAAAAAAAAAAAAAAAAAAAAAAAAAAAAAAAAAAAAAAAAAAAAAAAADgAAAAAAAAAAAAAAAAAAAAAAAAAAAAAAAAAAAAAAAAAAAAAAAAAAAAAAAAAAAAAABwAAAAAAAAAAAAAAAAAAAAAAAAAAAAAAAAAAAAAAAAAAAAAAAAAAAAAAAAAAAAAADwAAAAAAAAAAAAAAAAAAAAAAAAAAAAAAAAAAAAAAAAAAAAAAAAAAAAAAAAAAAAAABwAAAAAAAAAAAAAAAAAAAAAAAAAAAAAAAAAAAAAAAAAAAAAAAAAAAAAAAAAAAAAAB4AAAAAAAAAAAAAAAAAAAAAAAAAAAAAAAAAAAAAAAAAAAAAAAAAAAAAAAAAAAAAAAwAAAAAAAAAAAAAAAAAAAAAAAAAAAAAAAAAAAAAAAAAAAAAAAAAAAAAAAAAAAAAAA4AAAAAAAAAAAAAAAAAAAAAAAAAAAAAAAAAAAAAAAAAAAAAAAAAAAAAAAAAAAAAAAYAAAAAAAAAAAAAAAAAAAAAAAAAAAAAAAAAAAAAAAAAAAAAAAAAAAAAAAAAAAAAAA4AAAAAAAAAAAAAAAAAAAAAAAAAAAAAAAAAAAAAAAAAAAAAAAAAAAAAAAAAAAAAAAcAAAAAAAAAAAAAAAAAAAAAAAAAAAAAAAAAAAAAAAAAAAAAAAAAAAAAAAAAAAAAAAeAAAAAAAAAAAAAAAAAAAAAAAAAAAAAAAAAAAAAAAAAAAAAAAAAAAAAAAAAAAAAAAcAAAAAAAAAAAAAAAAAAAAAAAAAAAAAAAAAAAAAAAAAAAAAAAAAAAAAAAAAAAAAAAOAAAAAAAAAAAAAAAAAAAAAAAAAAAAAAAAAAAAAAAAAAAAAAAAAAAAAAAAAAAAAAAOAAAAAAAAAAAAAAAAAAAAAAAAAAAAAAAAAAAAAAAAAAAAAAAAAAAAAAAAAAAAAAAOAAAAAAAAAAAAAAAAAAAAAAAAAAAAAAAAAAAAAAAAAAAAAAAAAAAAAAAAAAAAAAAHAAAAAAAAAAAAAAAAAAAAAAAAAAAAAAAAAAAAAAAAAAAAAAAAAAAAAAAAAAAAAAAPAAAAAAAAAAAAAAAAAAAAAAAAAAAAAAAAAAAAAAAAAAAAAAAAAAAAAAAAAAAAAAAHAAAAAAAAAAAAAAAAAAAAAAAAAAAAAAAAAAAAAAAAAAAAAAAAAAAAAAAAAAAAAAADgAAAAAAAAAAAAAAAAAAAAAAAAAAAAAAAAAAAAAAAAAAAAAAAAAAAAAAAAAAAAAADAAAAAAAAAAAAAAAAAAAAAAAAAAAAAAAAAAAAAAAAAAAAAAAAAAAAAAAAAAAAAAADgAAAAAAAAAAAAAAAAAAAAAAAAAAAAAAAAAAAAAAAAAAAAAAAAAAAAAAAAAAAAAABwAAAAAAAAAAAAAAAAAAAAAAAAAAAAAAAAAAAAAAAAAAAAAAAAAAAAAAAAAAAAAADwAAAAAAAAAAAAAAAAAAAAAAAAAAAAAAAAAAAAAAAAAAAAAAAAAAAAAAAAAAAAAABwAAAAAAAAAAAAAAAAAAAAAAAAAAAAAAAAAAAAAAAAAAAAAAAAAAAAAAAAAAAAAAB4AAAAAAAAAAAAAAAAAAAAAAAAAAAAAAAAAAAAAAAAAAAAAAAAAAAAAAAAAAAAAABwAAAAAAAAAAAAAAAAAAAAAAAAAAAAAAAAAAAAAAAAAAAAAAAAAAAAAAAAAAAAAAA4AAAAAAAAAAAAAAAAAAAAAAAAAAAAAAAAAAAAAAAAAAAAAAAAAAAAAAAAAAAAAAAYAAAAAAAAAAAAAAAAAAAAAAAAAAAAAAAAAAAAAAAAAAAAAAAAAAAAAAAAAAAAAAA4AAAAAAAAAAAAAAAAAAAAAAAAAAAAAAAAAAAAAAAAAAAAAAAAAAAAAAAAAAAAAAAcAAAAAAAAAAAAAAAAAAAAAAAAAAAAAAAAAAAAAAAAAAAAAAAAAAAAAAAAAAAAAAAeAAAAAAAAAAAAAAAAAAAAAAAAAAAAAAAAAAAAAAAAAAAAAAAAAAAAAAAAAAAAAAAcAAAAAAAAAAAAAAAAAAAAAAAAAAAAAAAAAAAAAAAAAAAAAAAAAAAAAAAAAAAAAAAOAAAAAAAAAAAAAAAAAAAAAAAAAAAAAAAAAAAAAAAAAAAAAAAAAAAAAAAAAAAAAAAOAAAAAAAAAAAAAAAAAAAAAAAAAAAAAAAAAAAAAAAAAAAAAAAAAAAAAAAAAAAAAAAOAAAAAAAAAAAAAAAAAAAAAAAAAAAAAAAAAAAAAAAAAAAAAAAAAAAAAAAAAAAAAAAHAAAAAAAAAAAAAAAAAAAAAAAAAAAAAAAAAAAAAAAAAAAAAAAAAAAAAAAAAAAAAAAHgAAAAAAAAAAAAAAAAAAAAAAAAAAAAAAAAAAAAAAAAAAAAAAAAAAAAAAAAAAAAAAHAAAAAAAAAAAAAAAAAAAAAAAAAAAAAAAAAAAAAAAAAAAAAAAAAAAAAAAAAAAAAAADgAAAAAAAAAAAAAAAAAAAAAAAAAAAAAAAAAAAAAAAAAAAAAAAAAAAAAAAAAAAAAABgAAAAAAAAAAAAAAAAAAAAAAAAAAAAAAAAAAAAAAAAAAAAAAAAAAAAAAAAAAAAAADgAAAAAAAAAAAAAAAAAAAAAAAAAAAAAAAAAAAAAAAAAAAAAAAAAAAAAAAAAAAAAABwAAAAAAAAAAAAAAAAAAAAAAAAAAAAAAAAAAAAAAAAAAAAAAAAAAAAAAAAAAAAAAB4AAAAAAAAAAAAAAAAAAAAAAAAAAAAAAAAAAAAAAAAAAAAAAAAAAAAAAAAAAAAAABwAAAAAAAAAAAAAAAAAAAAAAAAAAAAAAAAAAAAAAAAAAAAAAAAAAAAAAAAAAAAAAA4AAAAAAAAAAAAAAAAAAAAAAAAAAAAAAAAAAAAAAAAAAAAAAAAAAAAAAAAAAAAAAA4AAAAAAAAAAAAAAAAAAAAAAAAAAAAAAAAAAAAAAAAAAAAAAAAAAAAAAAAAAAAAAA4AAAAAAAAAAAAAAAAAAAAAAAAAAAAAAAAAAAAAAAAAAAAAAAAAAAAAAAAAAAAAAAcAAAAAAAAAAAAAAAAAAAAAAAAAAAAAAAAAAAAAAAAAAAAAAAAAAAAAAAAAAAAAAAcAAAAAAAAAAAAAAAAAAAAAAAAAAAAAAAAAAAAAAAAAAAAAAAAAAAAAAAAAAAAAAAcAAAAAAAAAAAAAAAAAAAAAAAAAAAAAAAAAAAAAAAAAAAAAAAAAAAAAAAAAAAAAAAOAAAAAAAAAAAAAAAAAAAAAAAAAAAAAAAAAAAAAAAAAAAAAAAAAAAAAAAAAAAAAAAOAAAAAAAAAAAAAAAAAAAAAAAAAAAAAAAAAAAAAAAAAAAAAAAAAAAAAAAAAAAAAAAOAAAAAAAAAAAAAAAAAAAAAAAAAAAAAAAAAAAAAAAAAAAAAAAAAAAAAAAAAAAAAAAHAAAAAAAAAAAAAAAAAAAAAAAAAAAAAAAAAAAAAAAAAAAAAAAAAAAAAAAAAAAAAAAHAAAAAAAAAAAAAAAAAAAAAAAAAAAAAAAAAAAAAAAAAAAAAAAAAAAAAAAAAAAAAAAHAAAAAAAAAAAAAAAAAAAAAAAAAAAAAAAAAAAAAAAAAAAAAAAAAAAAAAAAAAAAAAADgAAAAAAAAAAAAAAAAAAAAAAAAAAAAAAAAAAAAAAAAAAAAAAAAAAAAAAAAAAAAAADAAAAAAAAAAAAAAAAAAAAAAAAAAAAAAAAAAAAAAAAAAAAAAAAAAAAAAAAAAAAAAADgAAAAAAAAAAAAAAAAAAAAAAAAAAAAAAAAAAAAAAAAAAAAAAAAAAAAAAAAAAAAAABwAAAAAAAAAAAAAAAAAAAAAAAAAAAAAAAAAAAAAAAAAAAAAAAAAAAAAAAAAAAAAADwAAAAAAAAAAAAAAAAAAAAAAAAAAAAAAAAAAAAAAAAAAAAAAAAAAAAAAAAAAAAAABwAAAAAAAAAAAAAAAAAAAAAAAAAAAAAAAAAAAAAAAAAAAAAAAAAAAAAAAAAAAAAAB4AAAAAAAAAAAAAAAAAAAAAAAAAAAAAAAAAAAAAAAAAAAAAAAAAAAAAAAAAAAAAAAwAAAAAAAAAAAAAAAAAAAAAAAAAAAAAAAAAAAAAAAAAAAAAAAAAAAAAAAAAAAAAAA4AAAAAAAAAAAAAAAAAAAAAAAAAAAAAAAAAAAAAAAAAAAAAAAAAAAAAAAAAAAAAAAYAAAAAAAAAAAAAAAAAAAAAAAAAAAAAAAAAAAAAAAAAAAAAAAAAAAAAAAAAAAAAAA8AAAAAAAAAAAAAAAAAAAAAAAAAAAAAAAAAAAAAAAAAAAAAAAAAAAAAAAAAAAAAAAcAAAAAAAAAAAAAAAAAAAAAAAAAAAAAAAAAAAAAAAAAAAAAAAAAAAAAAAAAAAAAAAcAAAAAAAAAAAAAAAAAAAAAAAAAAAAAAAAAAAAAAAAAAAAAAAAAAAAAAAAAAAAAAAcAAAAAAAAAAAAAAAAAAAAAAAAAAAAAAAAAAAAAAAAAAAAAAAAAAAAAAAAAAAAAAAOAAAAAAAAAAAAAAAAAAAAAAAAAAAAAAAAAAAAAAAAAAAAAAAAAAAAAAAAAAAAAAAOAAAAAAAAAAAAAAAAAAAAAAAAAAAAAAAAAAAAAAAAAAAAAAAAAAAAAAAAAAAAAAAOAAAAAAAAAAAAAAAAAAAAAAAAAAAAAAAAAAAAAAAAAAAAAAAAAAAAAAAAAAAAAAAHAAAAAAAAAAAAAAAAAAAAAAAAAAAAAAAAAAAAAAAAAAAAAAAAAAAAAAAAAAAAAAAPAAAAAAAAAAAAAAAAAAAAAAAAAAAAAAAAAAAAAAAAAAAAAAAAAAAAAAAAAAAAAAAHAAAAAAAAAAAAAAAAAAAAAAAAAAAAAAAAAAAAAAAAAAAAAAAAAAAAAAAAAAAAAAADgAAAAAAAAAAAAAAAAAAAAAAAAAAAAAAAAAAAAAAAAAAAAAAAAAAAAAAAAAAAAAAHAAAAAAAAAAAAAAAAAAAAAAAAAAAAAAAAAAAAAAAAAAAAAAAAAAAAAAAAAAAAAAADgAAAAAAAAAAAAAAAAAAAAAAAAAAAAAAAAAAAAAAAAAAAAAAAAAAAAAAAAAX9AAADgAAAAAAAAAAAAAAAAAAAAAAAAAAAAAAAAAAAAAAAAAAAAD+gAAAAAAAAAD//4AADgAAAAAAAAAAAAAAAAAAAAAAAAAAAAAAAAAAAAAAAAAAAAH/wAAAAAAAAAH/f/AABwAAAAAAAAAAAAAAAAAAAABAAAAAAAAAAAAAAAAAAAAAAAP/+AAAAAAAAA/4C/gABwAAAAAAAAAAAAAAAAAAAADgAAAAAAAAAAAAAAAAAAAAAAfB/AAAAAAAAB8AAHwABwAAAAAAAAAAAAAAAAAAAADAAAAAAAAAAAAAAAAAAAAAAA4AP4AAAAAAAD4AAD+AA4AAAAAAAAAAAAAAAAAAAADgAAAAAAAAAAAAAAAAAAAAAB4AB8AAAAAAABAAAAfAAwAAAAAAAAAAAAAAAAAAAABwAAAAAAAAAAAAAAAAAAAAAB4AA+AAAAAAAAAAAAPgA4AAAAAAAAAAAAAAAAAAAADwAAAAAAAAAAAAAAAAAAAAABwAAfAAAAAAAAAAAAHwAcAAAAAAAAAAAAAAAAAAAABwAAAAAAAAAAAAAAAAAAAAADwAAPgAAAAAAAAAAAD4A8AAAAAAAAAAAAAAAAAAAAB4AAAAAAAAAAAAAAAAAAAAABwAADwAAAAAAAAAAAA8AcAAAAAAAAAAAAAEAAAAAABwAAAAAAAAAAAAAAAAAAAAADgAAD4AAAAAAAAAAAA+AeAAAAAAAAAAAAAeAAAAAAA4AAAAAAAAAAAAAAAAAAAAABgAAA8AAAAAAAAAAAAHAcAAAAAAAAAAAAAOAAAAAAA8AAAAAAAAAAAAAAAAAAAAADgAAA+AAAAAAAAAAAAHgOAAAAAAAAAAAAAOAAAAAAA8AAAAAAAAAAAAAAAAAAAAABgAAAeAAAAAAAAAAAADwOAAAAAAAAAAAAAHAAAAAAAcAAAAAAAAAAAAAAAAAAAAADgAAAPgAAAAAAAAAAAD4OAAAAAAAAAAAAAPgAAAAAA+AAAAAAAAAAAAAAAAAAAAABwAAAHAAAAAAAAAAAAA8GAAAAAAAAAAAAAHgAAAAAAcAAAAAAAAAAAAAAAAAAAAADgAAADwAAAAAAAAAAAA+OAAAAAAAAAAAAADgAAAAAAOAAAAAAAAAAAAAAAAAAAAABwAAABwAAAAAAAAAAAAPHAAAAAAAAAAAAADwAAAAAAfAAAAAAAAAAAAAAAAAAAAADwAAAA4AAAAAAAAAAAAPngAACwAAAAAAAAD4AAAAAAPAAAAAAAAAAAAAAAAAAAAABwAAAAcAAAAAAAAAAAAHHAAABwAAAAAAAABwAAAAAAHAAAAAAAAEAAAAAAAAAAAABwAAAAeAAAAAAAAAAAADzgAAA4AAAAAAAAB4AAAAAAPgAAAAAAA/gAAAAAAAAAAABwAAAAPAAAAAAAAAAAABzAAAA4AAAAAAAAB8AAAAAAHAAAAAAAAfwAAAAAAAAAAAA4AAAAPAAAAAAAAAAAAA7gAAA8AAAAAAAAA8AAAAAAHgAAAAAAA74AAAAAAAAAAAAwAAAAHAAAAAAAAAAAAAdgAAAcAAAAAAAAA8AAAAAAHwAAAAAABx4AAAAAAAAAAAA4AAAADgAAAAAAAAAAAAPgAAAeAAAAAAAAA+AAAAAADwAAAAAABw8AAAAAAAAAAAAcAAAABwAAAAAAAAAAAAHwAAAOAAAAAAAAAfAAAAAABwAAAAAABwcAAAAAAAAAAAA8AAAAD4AAAAAAAAAAAAPwAAAOAAAAAAAAAfAAAAAAD4AAAAAADgOAAAAAAAAAAAAcAAAAAwAAAAAAAAAAAAHwAAAHAAAAAAAAAfAAAAAABwAAAAAADgHAAAAAAAAAAAAeAAAAA4AAAAAAAAAAAAD4AAAHgAAAAAAAAPgAAAAAA4AAAAAADgPAAAAAAAAAAAAOAAAAAcAAAAAAAAAAAABwAAAHAAAAAAAAAPgAAAAAB8AAAAAAHAHAAAAAAAAAAAAOAAAAAOAAAAAAAAAAAAA4AAADgAAAAAAAAPwAAAAAA8AAAAAAPADgAAAAAAAAAAAHAAAAAHAAAAAAAAAAAAA8AAABwAAAAAAAAHwAAAAAAcAAAAAAHABwAAAAAAAAAAAHAAAAAPAAAAAAAAAAAAA+AAADwAAAAAAAAH4AAAAAA+AAAAAAOADwAAAAAAAAAAAHAAAAAHAAAAAAAAAAAAA+AAABwAAAAAAAAH4AAAAAAfAAAAAAcABwAAAAAAAAAAADgAAAADgAAAAAAAAAAAA/gAAA4AAAAAAAAD4AAAAAAPgAAAAAeAB4AAAAAAAAAAABwAAAABwAAAAAAAAAAAAfAAAAYAAAAAAAAD8AAAAAAHAAAAAAcAAwAAAAAAAAAAADwAAAAD4AAAAAAAAAAAA7gAAA4AAAAAAAAD+AAAAAAPgAAAAA8AA4AAAAAAAAAAABwAAAABwAAAAAAAAAAAAdwAAAcAAAAAAAAB+AAAAAAHwAAAAAYAAcAAAAAAAAAAAA4AAAAA4AAAAAAAAAAAA44AAAeAAAAAAAAB+AAAAAAPwAAAAA4AAcAAAAAAAAAAAAcAAAAAcAAAAAAAAAAAAccAAAcAAAAAAAAB/AAAAAAHwAAAABwAAcAAAAAAAAAAAA8AAAAAeAAAAAAAAAAAA8eAAAOAAAAAAAAA/gAAAAAD4AAAAB4AAOAAAAAAAAAAAAcAAAAAeAAAAAAAAAAAAceAAAHAAAAAAAAA/AAAAAAD4AAAABwAAOAAAAAAAAAAAAOAAAAAOAAAAAAAAAAAAcPAAAPAAAAAAAAA/gAAAAAD8AAAADwAAOAAAAAAAAAAAAHAAAAAHAAAAAAAAAAAAcHAAAHAAAAAAAAAdwAAAAAB8AAAABwAAHAAAAAAAAAAAAPgAAAAHgAAAAAAAAAAAODgAADgAAAAAAAAfwAAAAAB+AAAADgAAHAAAAAAAAAAAAHAAAAAHAAAAAAAAAAAAcBwAADgAAAAAAAAdwAAAAAB+AAAADgAAHAAAAAAAAAAAADgAAAADgAAAAAAAAAAAOB4AADgAAAAAAAAO4AAAAAA+AAAADgAADgAAAAAAAAAAABwAAAABwAAAAAAAAAAAOA8AABwAAAAAAAAG4AAAAAAfAAAADAAABgAAAAAAAAAAAB4AAAABwAAAAAAAAAAAOA+AAB4AAAAAAAAO8AAAAAA/gAAADgAADwAAAAAAAAAAAA8AAAABwAAAAAAAAAAAGAcAAB4AAAAAAAAHcAAAAAAfAAAAHAAABwAAAAAAAAAAAA8AAAAA4AAAAAAAAAAAOAOAAA4AAAAAAAAHuAAAAAAfgAAAHgAAA4AAAAAAAAAAAAcAAAAAcAAAAAAAAAAAHAHAAAcAAAAAAAAHOAAAAAAPwAAAHAAAAwAAAAAAAAAAAAOAAAAA8AAAAAAAAAAAHADgAAeAAAAAAAADvAAAAAAPwAAAHAAAA4AAAAAAAAAAAAHAAAAAcAAAAAAAAAAAHABwAAcAAAAAAAADnAAAAAAHwAAAHAAAAcAAAAAAAAAAAAHgAAAAOAAAAAAAAAAAHgD4AAOAAAAAAAADngAAAAAP4AAAHAAAA8AAAAAAAAAAAADwAAAAGAAAAAAAAAAADABwAAHAAAAAAAABzAAAAAAH4AAAHAAAAcAAAAAAAAAAAAD4AAAAPAAAAAAAAAAADgA4AAPAAAAAAAAB7gAAAAAD4AAAHAAAAOAAAAAAAAAAAAB4AAAAHAAAAAAAAAAABgAcAAHAAAAAAAABxwAAAAAD8AAAHAAAAOAAAAAAAAAAAAA+AAAAHgAAAAAAAAAADgAeAADgAAAAAAAA54AAAAAD+AAADgAAAOAAAAAAAAAAAAAcAAAADAAAAAAAAAAABwAOAABwAAAAAAAAZwAAAAAB8AAADAAAAHAAAAAAAAAAAAAOAAAADgAAAAAAAAAADwAPAADwAAAAAAAA44AAAAAB+AAADgAAAHgAAAAAAAAAAAAHAAAABwAAAAAAAAAABwAHAABwAAAAAAAAccAAAAAB/AAABwAAAHAAAAAAAAAAAAAHgAAAB4AAAAAAAAAAA4ADgAA4AAAAAAAAe+AAAAAA/AAAB4AAADgAAAAAAAAAAAABwAAABwAAAAAAAAAAAwABwAAcAAAAAAAAccAAAAAA3AAAAcAAABgAAAAAAAAAAAAB4AAAA4AAAAAAAAAAA4ADwAA8AAAAAAAAOOAAAAAA/gAAA+gAADgAAAAAAAAAAAAA8AAAAcAAAAAAAAAAAYABwAAcAAAAAAAAOHAAAAAAfgAAAH0AABwAAAAAAAAAAAAA+AAAA8AAAAAAAAAAA8AA4AAOAAAAAAAAOPAAAAAA/wAAAD/6oB4AAAAAAAAAAAAAfAAAAcAAAAAAAAAAAcAAcAAHAAAAAAAAHHAAAAAAdwAAAB///VwAAAAAAAAAAAAAPgAAAOAAAAAAAAAAAeAA8AAHgAAAAAAAHDgAAAAAP4AAAAL////oAAAAAAAAAAAAHwAAAOAAAAAAAAAAAcAAcAADgAAAAAAAHDgAAAAAMwAAAAABX///UAAAAAAAAAAAD4AAAOAAAAAAAAAAAOAAOAADwAAAAAAADjwAAAAAO4AAAAAAAr///6AAAAAAAAAAB8AAAHAAAAAAAAAAAOAAHAABwAAAAAAADhwAAAAAHcAAAAAAAAcF//1AAAAAAAAAA+AAAPAAAAAAAAAAAOAAPAAA4AAAAAAADg4AAAAAPcAAAAAAAA8AL//AAAAAAAAAAfAAAHAAAAAAAAAAAHAAHAAAcAAAAAAABw4AAAAAHcAAAAAAAAcAAFfAAAAAAAAAAPgAADgAAAAAAAAAAHgADgAA+AAAAAAADw8AAAAAHuAAAAAAAAOAAAKAAAAAAAAAAHgAABgAAAAAAAAAAHAADgAAcAAAAAAABwcAAAAAHGAAAAAAAAMAAAAAAAAAAAAAAD4AADgAAAAAAAAAADgADgAAOAAAAAAAB4eAAAAADvAAAAAAAAOAAAAAAAAAAAAAAB8AABwAAAAAAAAAABwABwAAHAAAAAAAAwMAAAAADnAAAAAAAAGAAAAAAAAAAAAAAA+AAD4AAAAAAAAAADwAA4AAHgAAAAAAA4OAAAAADjgAAAAAAAOAAAAAAAAAAAAAAAfAABwAAAAAAAAAABwAA4AADgAAAAAAAYHAAAAABxgAAAAAAAHAAAAAAAAAAAAAAAPgAA4AAAAAAAAAAA4AA4AAD4AAAAAAA8HgAAAADzwAAAAAAAHAAAAAAAAAAAAAAAHwAA4AAAAAAAAAAA4AAcAABwAAAAAAAcHAAAAABxwAAAAAAAHAAAAAAAAAAAAAAAD4AA4AAAAAAAAAAA4AA+AAA4AAAAAAA+DgAAAAB54AAAAAAAHgAAAAAAAAAAAAAAA8AAcAAAAAAAAAAAcAAMAAAcAAAAAAAcBwAAAABwwAAAAAAADAAAAAAAAAAAAAAAA+AA8AAAAAAAAAAAeAAOAAAeAAAAAAAOD4AAAAA44AAAAAAADgAAAAAAAAAAAAAAAHAAcAAAAAAAAAAAcAAHAAAPAAAAAAAOBwAAAAAwcAAAAAAADgAAAAAAAAAAAAAAAD4AOAAAAAAAAAAAOAAPAAAPgAAAAAAOA4AAAAA4eAAAAAAADgAAAAAAAAAAAAAAABwAMAAAAAAAAAAAHAAHAAAHgAAAAAAGAcAAAAAYOAAAAAAABgAAAAAAAAAAAAAAAA+AOAAAAAAAAAAAPAAHgAADwAAAAAAOAeAAAAA4PAAAAAAADgAAAAAAAAAAAAAAAAfAGAAAAAAAAAAAHAADAAABwAAAAAAHAPAAAAAcHAAAAAAABwAAAAAAAAAAAAAAAAPwOAAAAAAAAAAADgADgAAA4AAAAAAHAPgAAAA8HgAAAAAADwAAAAAAAAAAAAAAAADwHAAAAAAAAAAABgABwAAAcAAAAAAHAHAAAAAcDgAAAAAABwAAAAAAAAAAAAAAAAB+HAAAAAAAAAAADwADwAAA+AAAAAAHgDwAAAAcDwAAAAAADwAAAAAAAAAAAAAAAAAfHAAAAAAAAAAABwABwAAAPAAAAAADABwAAAAcBwAAAAAABwAAAAAAAAAAAAAAAAAPjgAAAAAAAAAAA4AB4AAAPgAAAAADgB4AAAAeA4AAAAAABwAAAAAAAAAAAAAAAAAF3AAAAAAAAAAAAcAAwAAAHAAAAAADgA8AAAAcAcAAAAAABwAAAAAAAAAAAAAAAAAB/gAAAAAAAAAAA8AA4AAAD4AAAAADgA+AAAAOAeAAAAAABwAAAAAAAAAAAAAAAAAAfgAAAAAAAAAAAcAAYAAABwAAAAABgAOAAAAcAeAAAAAABwAAAAAAAAAAAAAAAAAAP4AAAAAAAAAAAOAA8AAAA+AAAAADgAPgAAAOAOAAAAAABwAAAAAAAAAAAAAAAAAAB8AAAAAAAAAAAHAAcAAAAcAAAAABwAHAAAAMAHAAAAAABwAAAAAAAAAAAAAAAAAAD+AAAAAAAAAAAPAAcAAAAOAAAAADgADwAAAOAHgAAAAABwAAAAAAAAAAAAAAAAAAB/wAAAAAAAAAAHAAcAAAAHAAAAABwABwAAAMADwAAAAABwAAAAAAAAAAAAAAAAAAB/4AAAAAAAAAADgAOAAAADgAAAADwAA4AAAOAD4AAAAABwAAAAAAAAAAAAAAAAAABh/AAAAAAMAAABwAOAAAABwAAAABwAAcAAAMABwAAAAABwAAAAAAAAAAAAAAAAAAAg/oAAAAA8AAAB4AOAAAAA8AAAABwAAeAAAOAA4AAAAADwAAAAAAAAAAAAAAAAAAAAH8AAAAB8AAAB4AGAAAAAcAAAABwAAHAAAcAAcAAAAABwAAAAAAAAAAAAAAAAAAAAD/oAAAP4AAAA8AOAAAAAPgAAADwAAHgAAOAAeAAAAADwAAAAAAAAAAAAAAAAAAAAAf0AAAfAAAAAcAHAAAAAHQAAABwAABwAAMAAHAAAAABgAAAAAAAAAAAAAAAAAAAAAD/oAP+AAAAAeAHAAAAAD4AAADwAAB4AAOAAPgAAAADgAAAAAAAAAAAAAAAAAAAAAAf/V/wAAAAAPAHAAAAAB8AAABwAAA8AAcAAHgAAAABgAAAAAAAAAAAAAAAAAAAAAAL///gAAAAAPgDgAAAAA/gAADgAAA+AAeAADwAAAADgAAAAAAAAAAAAAAAAAAAAAAAF/wAAAAAAHADAAAAAAHwAABgAAAPAAcAABwAAAADAAAAAAAAAAAAAAAAAAAAAAAAAiAAAAAAADgDgAAAAAD4AADgAAAPgA8AAA4AAAADgAAAAAAAAAAAAAAAAAAAAAAAAAAAAAAAABwBgAAAAAB/AAHAAAABwAcAAAcAAAAHAAAAAAAAAAAAAAAAAAAAAAAAAAAAAAAAAB4DgAAAAAA/4APAAAAB+A4AAA+AAAAPAAAAAAAAAAAAAAAAAAAAAAAAAAAAAAAAAAcBgAAAAAAH8AeAAAAAfBwAAAPAAAAHAAAAAAAAAAAAAAAAAAAAAAAAAAAAAAAAAA+DgAAAAAAD/7+AAAAAP/wAAAPgAAAOAAAAAAAAAAAAAAAAAAAAAAAAAAAAAAAAAAeBwAAAAAAAf/8AAAAAH/gAAADwAAAMAAAAAAAAAAAAAAAAAAAAAAAAAAAAAAAAAAPBwAAAAAAAD/wAAAAAC+AAAAD4AAAeAAAAAAAAAAAAAAAAAAAAAAAAAAAAAAAAAAHBwAAAAAAAAAAAAAAAAAAAAAB4AAAcAAAAAAAAAAAAAAAAAAAAAAAAAAAAAAAAAADhwAAAAAAAAAAAAAAAAAAAAAA+AAA4AAAAAAAAAAAAAAAAAAAAAAAAAAAAAAAAAABxwAAAAAAAAAAAAAAAAAAAAAAeAAA4AAAAAAAAAAAAAAAAAAAAAAAAAAAAAAAAAAB/wAAAAAAAAAAAAAAAAAAAAAAPgAB4AAAAAAAAAAAAAAAAAAAAAAAAAAAAAAAAAAAfwAAAAAAAAAAAAAAAAAAAAAAHwABwAAAAAAAAAAAAAAAAAAAAAAAAAAAAAAAAAAAPgAAAAAAAAAAAAAAAAAAAAAAD4ADgAAAAAAAAAAAAAAAAAAAAAAAAAAAAAAAAAAAHAAAAAAAAAAAAAAAAAAAAAAAB8AHAAAAAAAAAAAAAAAAAAAAAAAAAAAAAAAAAAAAAAAAAAAAAAAAAAAAAAAAAAAAA/o/AAAAAAAAAAAAAAAAAAAAAAAAAAAAAAAAAAAAAAAAAAAAAAAAAAAAAAAAAAAAAH/8AAAAAAAAAAAAAAAAAAAAAAAAAAAAAAAAAAAAAAAAAAAAAAAAAAAAAAAAAAAAAD/4AAAAAAAAAAAAAAAAAAAAAAAAAAAAAAAAAAAAAAAAAAAAAAAAAAAAAAAAAAAAAAfQAAAAAAAAAAAAAAAAAAAAAAAAAAAAAAAAAAAAAAAAAAAAAAAAAAAAAAAAAAAAAAAAAAAAAAAAABRAAAA1CwBACkAAAAZAAAAcwAAAEUAAAAAAAAAAAAAAAAAAAAAAAAAZAEAANcAAABQAAAAiAEAANgBAAD8KgEAAAAAAMYAiABxAAAARAAAACgAAABkAQAA1wAAAAEACAAAAAAAAAAAAAAAAAAAAAAAWAAAAAAAAAAAAAAA////AJRAPQCTQD0AlEA+AJNBPACVQD0AlT8+AJVAPgCUPz0AkTw8AJU/PQCUPz4AjTg4AJM/PwCUPjwAkjw8AJI9OgCRNjYAk0A+AJI9PQCTPjwAlD06AJJBOwCSPjsAkz8+AJM/PQCRPjoAlDs7AJI/PABVAAAAkD45AJI/PwCQOzsAkTs7AJM+PgCMPTQAkz86AJQ9PQCVQDwAkjk5AJM7OwCSQD4Ak0E+AJQ8PAB/Hx8Akj87AI86OgCUQT4AlEA6AJA8PACQOTkAkz46AH8zMwCRPjkAlD8/AJQ5OQCVPjsAkz09AJRBOwCTPzwAkzo6AJM8PACUPTkAkz87AJE9OQCSPTgAijU1AJA+NwCOPDwAkT06AJQ/PACTPjsAlD46AJI7OwCWPTsAjzc3AJE+OwCROjoAfyoqAJI9NgCSPjoAlj09AI8vLwCTPjgAlD4+AJI9OQB/AAAAAQEBAQEBAQEBAQEBAQEBAQEBAQEBAQEBAQEBAQEBAQEBAQEBAQEBAQEBAQEBAQEBAQEBAQEBAQEBAQEBAQEBAQEBAQEBAQEBAQEBAQEBAQEBAQEBAQEBAQEMCAc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s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D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L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k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PwgIC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BA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MCAgu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kIAg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E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Y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QICDY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Bw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D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c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Rk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Ag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hCAgJ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M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BM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hV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TwICAY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wIBg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ggIH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E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w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J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gp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Q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C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w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V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ECAY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wICB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Q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J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8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C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ggICg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J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w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Y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g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M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G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B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BAg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H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M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Bg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Bg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L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Y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Kg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YCAgZ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MCAY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cICB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sICBM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B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Bgg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H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Bo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QIB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Bg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L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RAICBo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sIB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E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O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k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BCwQICAgMBgEJAQEBAQEBAQEBAQEBAQEBAQEBAQEBAQg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FwgMCQsGCAEhAQEBAQEBAQEBAQEBAQEBAQEBAQEBAQEBAQEBAQEBAQEBAQEBAQEBAQEBAQEBAQEBAQEBAQEBAQEBAQEBAQEBCQsICAgICAgICAgICAgIAwkBAQEBAQEBAQEBAQEBAQEBAQEBBA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YICAgICAgICAgIAQEBAQEBAQEBAQEBAQEBAQEBAQEBAQEBAQEBAQEBAQEBAQEBAQEBAQEBAQEBAQEBAQEBAQEBAQEBAQEBAQkICAgICAgLBgELCwgICAgICAgGTQEBAQEBAQEBAQEBAQEBAQEBCAgHAQEBAQEBAQEBAQEBAQEBAQEBAQEBAQEBAQEBAQEBAQEBAQEBAQEBAQEBAQEBAQEBAQEBAQEBAQEBAQEBAQEBAQEBAQEBAQEBAQEBAQEBAQEBAQEBAQEBAQEBAQEBAQEBAQEBAQEBAQEBAQEBAQEBAQEBAQEBAQEBAQEBAQEBAQEBFQEBAQEBAQEBAQEBAQEBAQEBAQEBAQEBAQEBAQEBAQEBAQEBAQEBAQEBAQEBAQEBAQEBAQEBAQEBAQEBAQEBAQEBAQEBAQEBAQEBAQEBAQEBAQEBAQEBAQEBAQEBAQEBAQEBAQEBAQEBAQEBAQEBAQEECAgICAgICAgICAgICAcBAQEBAQEBAQEBAQEBAQEBAQEBAQEBAQEBAQEBAQEBAQEBAQEBAQEBAQEBAQEBAQEBAQEBAQEBCAYICAgIBghIAQEBAQEBAUgBGggICAgIBwEBAQEBAQEBAQEBAQEBAQEECAQBAQEBAQEBAQEBAQEBAQEBAQEBAQEBAQEBAQEBAQEBAQEBAQEBAQEBAQEBAQEBAQEBAQEBAQEBAQEBAQEBAQEBAQEBAQEBAQEBAQEBAQEBAQEBAQEBAQEBAQEBAQEBAQEBAQEBAQEBAQEBAQEBAQEBAQEBAQEBAQEBAQEBAQEBARkIEwEBAQEBAQEBAQEBAQEBAQEBAQEBAQEBAQEBAQEBAQEBAQEBAQEBAQEBAQEBAQEBAQEBAQEBAQEBAQEBAQEBAQEBAQEBAQEBAQEBAQEBAQEBAQEBAQEBAQEBAQEBAQEBAQEBAQEBAQEBAQEBAQEBBAgIGiYBAQEBAQgaCAgICAgBAQEBAQEBAQEBAQEBAQEBAQEBAQEBAQEBAQEBAQEBAQEBAQEBAQEBAQEBAQEBAQEBAQEBAQwICAgJAQEBAQEBAQEBAQEBAQEBAQEECAgIBwEBAQEBAQEBAQEBAQEBARkICAEBAQEBAQEBAQEBAQEBAQEBAQEBAQEBAQEBAQEBAQEBAQEBAQEBAQEBAQEBAQEBAQEBAQEBAQEBAQEBAQEBAQEBAQEBAQEBAQEBAQEBAQEBAQEBAQEBAQEBAQEBAQEBAQEBAQEBAQEBAQEBAQEBAQEBAQEBAQEBAQEBAQEBAQEBCAgBAQEBAQEBAQEBAQEBAQEBAQEBAQEBAQEBAQEBAQEBAQEBAQEBAQEBAQEBAQEBAQEBAQEBAQEBAQEBAQEBAQEBAQEBAQEBAQEBAQEBAQEBAQEBAQEBAQEBAQEBAQEBAQEBAQEBAQEBAQEBAQEBAQQICAEBAQEBAQEBAQEBCwYICAgLTQEBAQEBAQEBAQEBAQEBAQEBAQEBAQEBAQEBAQEBAQEBAQEBAQEBAQEBAQEBAQEBAQELCAgIBAEBAQEBAQEBAQEBAQEBAQEBAQEaBAgICAMhAQEBAQEBAQEBAQEBAQgIEwEBAQEBAQEBAQEBAQEBAQEBAQEBAQEBAQEBAQEBAQEBAQEBAQEBAQEBAQEBAQEBAQEBAQEBAQEBAQEBAQEBAQEBAQEBAQEBAQEBAQEBAQEBAQEBAQEBAQEBAQEBAQEBAQEBAQEBAQEBAQEBAQEBAQEBAQEBAQEBAQEBAQEBAQEMCAgBAQEBAQEBAQEBAQEBAQEBAQEBAQEBAQEBAQEBAQEBAQEBAQEBAQEBAQEBAQEBAQEBAQEBAQEBAQEBAQEBAQEBAQEBAQEBAQEBAQEBAQEBAQEBAQEBAQEBAQEBAQEBAQEBAQEBAQEBAQEBAQEjCAgHAQEBAQEBAQEBAQEBAQEJCAgECAEBAQEBAQEBAQEBAQEBAQEBAQEBAQEBAQEBAQEBAQEBAQEBAQEBAQEBAQEBAQEBAQEIAQEBAQEBAQEBAQEBAQEBAQEBAQEBAQEBAQQICAkLAQEBAQEBAQEBAQEBCAgBAQEBAQEBAQEBAQEBAQEBAQEBAQEBAQEBAQEBAQEBAQEBAQEBAQEBAQEBAQEBAQEBAQEBAQEBAQEBAQEBAQEBAQEBAQEBAQEBAQEBAQEBAQEBAQEBAQEBAQEBAQEBAQEBAQEBAQEBAQEBAQEBAQEBAQEBAQEBAQEBAQEBAQEBAQEICEcBAQEBAQEBAQEBAQEBAQEBAQEBAQEBAQEBAQEBAQEBAQEBAQEBAQEBAQEBAQEBAQEBAQEBAQEBAQEBAQEBAQEBAQEBAQEBAQEBAQEBAQEBAQEBAQEBAQEBAQEBAQEBAQEBAQEBAQEBAQEBAQcICD4BAQEBAQEBAQEBAQEBAQEGCAgIBAEBAQEBAQEBAQEBAQEBAQEBAQEBAQEBAQEBAQEBAQEBAQEBAQEBAQEBAQEBAQEBAQEBAQEBAQEBAQEBAQEBAQEBAQEBAQEBAQEBAQkICAgGAQEBAQEBAQEBAQEJCAgBAQEBAQEBAQEBAQEBAQEBAQEBAQEBAQEBAQEBAQEBAQEBAQEBAQEBAQEBAQEBAQEBAQEBAQEBAQEBAQEBAQEBAQEBAQEBAQEBAQEBAQEBAQEBAQEBAQEBAQEBAQEBAQEBAQEBAQEBAQEBAQEBAQEBAQEBAQEBAQEBAQEBAQEBCQgICAEBAQEBAQEBAQEBAQEBAQEBAQEBAQEBAQEBAQEBAQEBAQEBAQEBAQEBAQEBAQEBAQEBAQEBAQEBAQEBAQEBAQEBAQEBAQEBAQEBAQEBAQEBAQEBAQEBAQEBAQEBAQEBAQEBAQEBAQEBAQEBBAgEAQEBAQEBAQEBAQEBAQEBAQEECAgIBwEBAQEBAQEBAQEBAQEBAQEBAQEBAQEBAQEBAQEBAQEBAQEBAQEBAQEBAQEBAQEBAQEBAQEBAQEBAQEBAQEBAQEBAQEBAQEBAQEBAQYICAgGAQEBAQEBAQEBAQEICBABAQEBAQEBAQEBAQEBAQEBAQEBAQEBAQEBAQEBAQEBAQEBAQEBAQEBAQEBAQEBAQEBAQEBAQEBAQEBAQEBAQEBAQEBAQEBAQEBAQEBAQEBAQEBAQEBAQEBAQEBAQEBAQEBAQEBAQEBAQEBAQEBAQEBAQEBAQEBAQEBAQEBAQEBCAgIAQEBAQEBAQEBAQEBAQEBAQEBAQEBAQEBAQEBAQEBAQEBAQEBAQEBAQEBAQEBAQEBAQEBAQEBAQEBAQEBAQEBAQEBAQEBAQEBAQEBAQEBAQEBAQEBAQEBAQEBAQEBAQEBAQEBAQEBAQEBAT4ICAsBAQEBAQEBAQEBAQEBAQEBAQEEBAgIBgEBAQEBAQEBAQEBAQEBAQEBAQEBAQEBAQEBAQEBAQEBAQEBAQEBAQEBAQEBAQEBAQEBAQEBAQEBAQEBAQEBAQEBAQEBAQEBAQEBAUAJCAgLAQEBAQEBAQEBBAgIAgEBAQEBAQEBAQEBAQEBAQEBAQEBAQEBAQEBAQEBAQEBAQEBAQEBAQEBAQEBAQEBAQEBAQEBAQEBAQEBAQEBAQEBAQEBAQEBAQEBAQEBAQEBAQEBAQEBAQEBAQEBAQEBAQEBAQEBAQEBAQEBAQEBAQEBAQEBAQEBAQEBAQEBAQEJCAgJAQEBAQEBAQEBAQEBAQEBAQEBAQEBAQEBAQEBAQEBAQEBAQEBAQEBAQEBAQEBAQEBAQEBAQEBAQEBAQEBAQEBAQEBAQEBAQEBAQEBAQEBAQEBAQEBAQEBAQEBAQEBAQEBAQEBAQEBAQEBAQgIEwEBAQEBAQEBAQEBAQEBAQEBAQEBBggIGgEBAQEBAQEBAQEBAQEBAQEBAQEBAQEBAQEBAQEBAQEBAQEBAQEBAQEBAQEBAQEBAQEBAQEBAQEBAQEBAQEBAQEBAQEBAQEBAQEBAQEJCAgEAQEBAQEBAQEBCAgMAQEBAQEBAQEBAQEBAQEBAQEBAQEBAQEBAQEBAQEBAQEBAQEBAQEBAQEBAQEBAQEBAQEBAQEBAQEBAQEBAQEBAQEBAQEBAQEBAQEBAQEBAQEBAQEMAQEBAQEBAQEBAQEBAQEBAQEBAQEBAQEBAQEBAQEBAQEBAQEBAQEBAQEBAQcICAEBAQEBAQEBAQEBAQEBAQEBAQEBAQEBAQEBAQEBAQEBAQEBAQEBAQEBAQEBAQEBAQEBAQEBAQEBAQEBAQEBAQEBAQEBAQEBAQEBAQEBAQEBAQEBAQEBAQEBAQEBAQEBAQEBAQEBAQEBAQEJCAgBAQEBAQEBAQEBAQEBAQEBAQEBAQEKBAgIGQEBAQEBAQEBAQEBAQEBAQEBAQEBAQEBAQEBAQEBAQEBAQEBAQEBAQEBAQEBAQEBAQEBAQEBAQEBAQEBAQEBAQEBAQEBAQEBAQEBAQoMCAgIAQEBAQEBAQEGCAgNAQEBAQEBAQEBAQEBAQEBAQEBAQEBAQEBAQEBAQEBAQEBAQEBAQEBAQEBAQEBAQEBAQEBAQEBAQEBAQEBAQEBAQEBAQEBAQEBAQEBAQEBAQEEBAgGAQEBAQEBAQEBAQEBAQEBAQEBAQEBAQEBAQEBAQEBAQEBAQEBAQEBAQEBAQgIBAEBAQEBAQEBAQEBAQEBAQEBAQEBAQEBAQEBAQEBAQEBAQEBAQEBAQEBAQEBAQEBAQEBAQEBAQEBAQEBAQEBAQEBAQEBAQEBAQEBAQEBAQEBAQEBAQEBAQEBAQEBAQEBAQEBAQEBAQEBAQEICAEBAQEBAQEBAQEBAQEBAQEBAQEBAQEBBggIBAEBAQEBAQEBAQEBAQEBAQEBAQEBAQEBAQEBAQEBAQEBAQEBAQEBAQEBAQEBAQEBAQEBAQEBAQEBAQEBAQEBAQEBAQEBAQEBAQEBAQEBCAgLAQEBAQEBAQkICAEBAQEBAQEBAQEBAQEBAQEBAQEBAQEBAQEBAQEBAQEBAQEBAQEBAQEBAQEBAQEBAQEBAQEBAQEBAQEBAQEBAQEBAQEBAQEBAQEBAQEBAQEBAQEICAcBAQEBAQEBAQEBAQEBAQEBAQEBAQEBAQEBAQEBAQEBAQEBAQEBAQEBAQEBCAgIBAEBAQEBAQEBAQEBAQEBAQEBAQEBAQEBAQEBAQEBAQEBAQEBAQEBAQEBAQEBAQEBAQEBAQEBAQEBAQEBAQEBAQEBAQEBAQEBAQEBAQEBAQEBAQEBAQEBAQEBAQEBAQEBAQEBAQEBAQEBCwgIAQEBAQEBAQEBAQEBAQEBAQEBAQEBAQE7BAgICAEBAQEBAQEBAQEBAQEBAQEBAQEBAQEBAQEBAQEBAQEBAQEBAQEBAQEBAQEBAQEBAQEBAQEBAQEBAQEBAQEBAQEBAQEBAQEBAQEBAQELCAgLAQEBAQEBAQgICwEBAQEBAQEBAQEBAQEBAQEBAQEBAQEBAQEBAQEBAQEBAQEBAQEBAQEBAQEBAQEBAQEBAQEBAQEBAQEBAQEBAQEBAQEBAQEBAQEBAQEBAQEBAQQICAEBAQEBAQEBAQEBAQEBAQEBAQEBAQEBAQEBAQEBAQEBAQEBAQEBAQEBAQEMCAgCAQEBAQEBAQEBAQEBAQEBAQEBAQEBAQEBAQEBAQEBAQEBAQEBAQEBAQEBAQEBAQEBAQEBAQEBAQEBAQEBAQEBAQEBAQEBAQEBAQEBAQEBAQEBAQEBAQEBAQEBAQEBAQEBAQEBAQEBAQEBCAgBAQEBAQEBAQEBAQEBAQEBAQEBAQEBAQEECAgIAQEBAQEBAQEBAQEBAQEBAQEBAQEBAQEBAQEBAQEBAQEBAQEBAQEBAQEBAQEBAQEBAQEBAQEBAQEBAQEBAQEBAQEBAQEBAQEBAQEBAQEMCAgGAQEBAQEBCAgDAQEBAQEBAQEBAQEBAQEBAQEBAQEBAQEBAQEBAQEBAQEBAQEBAQEBAQEBAQEBAQEBAQEBAQEBAQEBAQEBAQEBAQEBAQEBAQEBAQEBAQEBAQEBAQgICAEBAQEBAQEBAQEBAQEBAQEBAQEBAQEBAQEBAQEBAQEBAQEBAQEBAQEBAQEICAYBAQEBAQEBAQEBAQEBAQEBAQEBAQEBAQEBAQEBAQEBAQEBAQEBAQEBAQEBAQEBAQEBAQEBAQEBAQEBAQEBAQEBAQEBAQEBAQEBAQEBAQEBAQEBAQEBAQEBAQEBAQEBAQEBAQEBAQEBAUcICAEBAQEBAQEBAQEBAQEBAQEBAQEBAQEBAQETCAgMIQEBAQEBAQEBAQEBAQEBAQEBAQEBAQEBAQEBAQEBAQEBAQEBAQEBAQEBAQEBAQEBAQEBAQEBAQEBAQEBAQEBAQEBAQEBAQEBAQEBAQ0MCAgGAQEBAQELCAgBAQEBAQEBAQEBAQEBAQEBAQEBAQEBAQEBAQEBAQEBAQEBAQEBAQEBAQEBAQEBAQEBAQEBAQEBAQEBAQEBAQEBAQEBAQEBAQEBAQEBAQEBAQEpCAgIGgEBAQEBAQEBAQEBAQEBAQEBAQEBAQEBAQEBAQEBAQEBAQEBAQEBAQEBLAgICEsBAQEBAQEBAQEBAQEBAQEBAQEBAQEBAQEBAQEBAQEBAQEBAQEBAQEBAQEBAQEBAQEBAQEBAQEBAQEBAQEBAQEBAQEBAQEBAQEBAQEBAQEBAQEBAQEBAQEBAQEBAQEBAQEBAQEBAQEBAQgICQEBAQEBAQEBAQEBAQEBAQEBAQEBAQEBAQEHCAgBAQEBAQEBAQEBAQEBAQEBAQEBAQEBAQEBAQEBAQEBAQEBAQEBAQEBAQEBAQEBAQEBAQEBAQEBAQEBAQEBAQEBAQEBAQEBAQEBAQEBAQELCAgLAQEBAQEICAEBAQEBAQEBAQEBAQEBAQEBAQEBAQEBAQEBAQEBAQEBAQEBAQEBAQEBAQEBAQEBAQEBAQEBAQEBAQEBAQEBAQEBAQEBAQEBAQEBAQEBAQEBAQEGCAgIAQEBAQEBAQEBAQEBAQEBAQEBAQEBAQEBAQEBAQEBAQEBAQEBAQEBAQEBBwgIAQEBAQEBAQEBAQEBAQEBAQEBAQEBAQEBAQEBAQEBAQEBAQEBAQEBAQEBAQEBAQEBAQEBAQEBAQEBAQEBAQEBAQEBAQEBAQEBAQEBAQEBAQEBAQEBAQEBAQEBAQEBAQEBAQEBAQEBAQE3CAgBAQEBAQEBAQEBAQEBAQEBAQEBAQEBAQEBAQEGCAgGAQEBAQEBAQEBAQEBAQEBAQEBAQEBAQEBAQEBAQEBAQEBAQEBAQEBAQEBAQEBAQEBAQEBAQEBAQEBAQEBAQEBAQEBAQEBAQEBAQEBAS8ECAgCAQEBHQgIAQEBAQEBAQEBAQEBAQEBAQEBAQEBAQEBAQEBAQEBAQEBAQEBAQEBAQEBAQEBAQEBAQEBAQEBAQEBAQEBAQEBAQEBAQEBAQEBAQEBAQEBAQEBAQEICAgBAQEBAQEBAQEBAQEBAQEBAQEBAQEBAQEBAQEBAQEBAQEBAQEBAQEBAQEBCAgLAQEBAQEBAQEBAQEBAQEBAQEBAQEBAQEBAQEBAQEBAQEBAQEBAQEBAQEBAQEBAQEBAQEBAQEBAQEBAQEBAQEBAQEBAQEBAQEBAQEBAQEBAQEBAQEBAQEBAQEBAQEBAQEBAQEBAQEBAQEICAcBAQEBAQEBAQEBAQEBAQEBAQEBAQEBAQEBAQEECAgBAQEBAQEBAQEBAQEBAQEBAQEBAQEBAQEBAQEBAQEBAQEBAQEBAQEBAQEBAQEBAQEBAQEBAQEBAQEBAQEBAQEBAQEBAQEBAQEBAQEBAQEJCAgMAQEBCAgDAQEBAQEBAQEBAQEBAQEBAQEBAQEBAQEBAQEBAQEBAQEBAQEBAQEBAQEBAQEBAQEBAQEBAQEBAQEBAQEBAQEBAQEBAQEBAQEBAQEBAQEBAQEBAQgICAcBAQEBAQEBAQEBAQEBAQEBAQEBAQEBAQEBAQEBAQEBAQEBAQEBAQEBATAICAgWAQEBAQEBAQEBAQEBAQEBAQEBAQEBAQEBAQEBAQEBAQEBAQEBAQEBAQEBAQEBAQEBAQEBAQEBAQEBAQEBAQEBAQEBAQEBAQEBAQEBAQEBAQEBAQEBAQEBAQEBAQEBAQEBAQEBAQEBKAgICwEBAQEBAQEBAQEBAQEBAQEBAQEBAQEBAQEBAQEICAYBAQEBAQEBAQEBAQEBAQEBAQEBAQEBAQEBAQEBAQEBAQEBAQEBAQEBAQEBAQEBAQEBAQEBAQEBAQEBAQEBAQEBAQEBAQEBAQEBAQEBAQ4ICAgUAQEMCAgcAQEBAQEBAQEBAQEBAQEBAQEBAQEBVwELBgEBAQEBAQEBAQEBAQEBAQEBAQEBAQEBAQEBAQEBAQEBAQEBAQEBAQEBAQEBAQEBAQEBAQEBAQEBAggICDEBAQEBAQEBAQEBAQEBAQEBAQEBAQEBAQEBAQEBAQEBAQEBAQEBAQEBAQIICAQBAQEBAQEBAQEBAQEBAQEBAQEBAQEBAQEBAQEBAQEBAQEBAQEBAQEBAQEBAQEBAQEBAQEBAQEBAQEBAQEBAQEBAQEBAQEBAQEBAQEBAQEBAQEBAQEBAQEBAQEBAQEBAQEBAQEBAQEBCwgEAQEBAQEBAQEBAQEBAQEBAQEBAQEBAQEBAQEBAQEICAsBAQEBAQEBAQEBAQEBAQEBAQEBAQEBAQEBAQEBAQEBAQEBAQEBAQEBAQEBAQEBAQEBAQEBAQEBAQEBAQEBAQEBAQEBAQEBAQEBAQEBAQMICAEBAQwICAEBAQEBAQEBAQEBAQEBAQEBAQEBAQEBBggIAQEBAQEBAQEBAQEBAQEBAQEBAQEBAQEBAQEBAQEBAQEBAQEBAQEBAQEBAQEBAQEBAQEBAQEBAQEBCAgIAQEBAQEBAQEBAQEBAQEBAQEBAQEBAQEBAQEBAQEBAQEBAQEBAQEBAQEBAQgICAEBAQEBAQEBAQEBAQEBAQEBAQEBAQEBAQEBAQEBAQEBAQEBAQEBAQEBAQEBAQEBAQEBAQYBAQEBAQEBAQEBAQEBAQEBAQEBAQEBAQEBAQEBAQEBAQEBAQEBAQEBAQEBAQEBAQEBAQEGCAgBAQEBAQEBAQEBAQEBAQEBAQEBAQEBAQEBAQEBAQsICAsBAQEBAQEBAQEBAQEBAQEBAQEBAQEBAQEBAQEBAQEBAQEBAQEBAQEBAQEBAQEBAQEBAQEBAQEBAQEBAQEBAQEBAQEBAQEBAQEBAQEBAQcICAsBAQgIAwEBAQEBAQEBAQEBAQEBAQEBAQEBAQEBCAgCAQEBAQEBAQEBAQEBAQEBAQEBAQEBAQEBAQEBAQEBAQEBAQEBAQEBAQEBAQEBAQEBAQEBAQEBAQEECAgIAQEBAQEBAQEBAQEBAQEBAQEBAQEBAQEBAQEBAQEBAQEBAQEBAQEBAQEUCAgIEQEBAQEBAQEBAQEBAQEBAQEBAQEBAQEBAQEBAQEBAQEBAQEBAQEBAQEBAQEBAQEBQwMICAgIBwEBAQEBAQEBAQEBAQEBAQEBAQEBAQEBAQEBAQEBAQEBAQEBAQEBAQEBAQEBAQEBAQwICAEBAQEBAQEBAQEBAQEBAQEBAQEBAQEBAQEBAQEBAQQICAoBAQEBAQEBAQEBAQEBAQEBAQEBAQEBAQEBAQEBAQEBAQEBAQEBAQEBAQEBAQEBAQEBAQEBAQEBAQEBAQEBAQEBAQEBAQEBAQEBAQEBAQYICAEBCAgBAQEBAQEBAQEBAQEBAQEBAQEBAQEBAQEMCAgBAQEBAQEBAQEBAQEBAQEBAQEBAQEBAQEBAQEBAQEBAQEBAQEBAQEBAQEBAQEBAQEBAQEBAQEBAQcICAgLAQEBAQEBAQEBAQEBAQEBAQEBAQEBAQEBAQEBAQEBAQEBAQEBAQEBAQEGCAgBAQEBAQEBAQEBAQEBAQEBAQEBAQEBAQEBAQEBAQEBAQEBAQEBAQEBAQEBAQEBAQEBCAgICAgIAgEBAQEBAQEBAQEBAQEBAQEBAQEBAQEBAQEBAQEBAQEBAQEBAQEBAQEBAQEBAQEBAQgICAEBAQEBAQEBAQEBAQEBAQEBAQEBAQEBAQEBAQEBBwgIBgEBAQEBAQEBAQEBAQEBAQEBAQEBAQEBAQEBAQEBAQEBAQEBAQEBAQEBAQEBAQEBAQEBAQEBAQEBAQEBAQEBAQEBAQEBAQEBAQEBAQEBAQkICAELCAgBAQEBAQEBAQEBAQEBAQEBAQEBAQEBAQgICAkBAQEBAQEBAQEBAQEBAQEBAQEBAQEBAQEBAQEBAQEBAQEBAQEBAQEBAQEBAQEBAQEBAQEBAQEBAQgICAYBAQEBAQEBAQEBAQEBAQEBAQEBAQEBAQEBAQEBAQEBAQEBAQEBAQEBAQcICAgBAQEBAQEBAQEBAQEBAQEBAQEBAQEBAQEBAQEBAQEBAQEBAQEBAQEBAQEBAQEBAQgICwETBAgIEwEBAQEBAQEBAQEBAQEBAQEBAQEBAQEBAQEBAQEBAQEBAQEBAQEBAQEBAQEBAQEBCAgBAQEBAQEBAQEBAQEBAQEBAQEBAQEBAQEBAQEBAQEBCwgIAQEBAQEBAQEBAQEBAQEBAQEBAQEBAQEBAQEBAQEBAQEBAQEBAQEBAQEBAQEBAQEBAQEBAQEBAQEBAQEBAQEBAQEBAQEBAQEBAQEBAQEBAQgIBAEICAEBAQEBAQEBAQEBAQEBAQEBAQEBAQEBAQQIBwEBAQEBAQEBAQEBAQEBAQEBAQEBAQEBAQEBAQEBAQEBAQEBAQEBAQEBAQEBAQEBAQEBAQEBAQEBCQgICAEBAQEBAQEBAQEBAQEBAQEBAQEBAQEBAQEBAQEBAQEBAQEBAQEBAQEBDggICDcBAQEBAQEBAQEBAQEBAQEBAQEBAQEBAQEBAQEBAQEBAQEBAQEBAQEBAQEBAQELCAgBAQEnCAgEAQEBAQEBAQEBAQEBAQEBAQEBAQEBAQEBAQEBAQEBAQEBAQEBAQEBAQEBAQEBAQEGCAgBAQEBAQEBAQEBAQEBAQEBAQEBAQEBAQEBAQEBAQEBBAgEAQEBAQEBAQEBAQEBAQEBAQEBAQEBAQEBAQEBAQEBAQEBAQEBAQEBAQEBAQEBAQEBAQEBAQEBAQEBAQEBAQEBAQEBAQEBAQEBAQEBAQEBAQgICAgIAQEBAQEBAQEBAQEBAQEBAQEBAQEBAQEBBAgIGgEBAQEBAQEBAQEBAQEBAQEBAQEBAQEBAQEBAQEBAQEBAQEBAQEBAQEBAQEBAQEBAQEBAQEBAQECCAgIBAEBAQEBAQEBAQEBAQEBAQEBAQEBAQEBAQEBAQEBAQEBAQEBAQEBAQEBDAgIAgEBAQEBAQEBAQEBAQEBAQEBAQEBAQEBAQEBAQEBAQEBAQEBAQEBAQEBAQEBAQgICwEBAQEaCAgDAQEBAQEBAQEBAQEBAQEBAQEBAQEBAQEBAQEBAQEBAQEBAQEBAQEBAQEBAQEBAQEICEABAQEBAQEBAQEBAQEBAQEBAQEBAQEBAQEBAQEBAQEBCAgHAQEBAQEBAQEBAQEBAQEBAQEBAQEBAQEBAQEBAQEBAQEBAQEBAQEBAQEBAQEBAQEBAQEBAQEBAQEBAQEBAQEBAQEBAQEBAQEBAQEBAQEBAQgICAgMAQEBAQEBAQEBAQEBAQEBAQEBAQEBAQEBCAgEAQEBAQEBAQEBAQEBAQEBAQEBAQEBAQEBAQEBAQEBAQEBAQEBAQEBAQEBAQEBAQEBAQEBAQEBAQEICAgIKgEBAQEBAQEBAQEBAQEBAQEBAQEBAQEBAQEBAQEBAQEBAQEBAQEBAQEBCAgGAQEBAQEBAQEBAQEBAQEBAQEBAQEBAQEBAQEBAQEBAQEBAQEBAQEBAQEBAQEBCAhHAQEBAQEECAgBAQEBAQEBAQEBAQEBAQEBAQEBAQEBAQEBAQEBAQEBAQEBAQEBAQEBAQEBAQEBMAgIBgEBAQEBAQEBAQEBAQEBAQEBAQEBAQEBAQEBAQEBAQ0LCAgJAQEBAQEBAQEBAQEBAQEBAQEBAQEBAQEBAQEBAQEBAQEBAQEBAQEBAQEBAQEBAQEBAQEBAQEBAQEBAQEBAQEBAQEBAQEBAQEBAQEBAQEUBAgICAwBAQEBAQEBAQEBAQEBAQEBAQEBAQEBAQEZCAgBAQEBAQEBAQEBAQEBAQEBAQEBAQEBAQEBAQEBAQEBAQEBAQEBAQEBAQEBAQEBAQEBAQEBAQEBAQsICAgJAQEBAQEBAQEBAQEBAQEBAQEBAQEBAQEBAQEBAQEBAQEBAQEBAQEBARAICAhHAQEBAQEBAQEBAQEBAQEBAQEBAQEBAQEBAQEBAQEBAQEBAQEBAQEBAQEBAQYICAEBAQEBAQEICAYBAQEBAQEBAQEBAQEBAQEBAQEBAQEBAQEBAQEBAQEBAQEBAQEBAQEBAQEBAQEBDAgEAQEBAQEBAQEBAQEBAQEBAQEBAQEBAQEBAQEBAQEBAQEICAEBAQEBAQEBAQEBAQEBAQEBAQEBAQEBAQEBAQEBAQEBAQEBAQEBAQEBAQEBAQEBAQEBAQEBAQEBAQEBAQEBAQEBAQEBAQEBAQEBAQEBAQEMCAgICAEBAQEBAQEBAQEBAQEBAQEBAQEBAQEBAQEICAYBAQEBAQEBAQEBAQEBAQEBAQEBAQEBAQEBAQEBAQEBAQEBAQEBAQEBAQEBAQEBAQEBAQEBAQEBBggICAgBAQEBAQEBAQEBAQEBAQEBAQEBAQEBAQEBAQEBAQEBAQEBAQEBAQEBAQwICAEBAQEBAQEBAQEBAQEBAQEBAQEBAQEBAQEBAQEBAQEBAQEBAQEBAQEBAQEBCAgDAQEBAQEBAQEICAQBAQEBAQEBAQEBAQEBAQEBAQEBAQEBAQEBAQEBAQEBAQEBAQEBAQEBAQEBAQEGCAgEAQEBAQEBAQEBAQEBAQEBAQEBAQEBAQEBAQEBAQEBAQYICAEBAQEBAQEBAQEBAQEBAQEBAQEBAQEBAQEBAQEBAQEBAQEBAQEBAQEBAQEBAQEBAQEBAQEBAQEBAQEBAQEBAQEBAQEBAQEBAQEBAQEBAQELCAgINAEBAQEBAQEBAQEBAQEBAQEBAQEBAQEBAQkICCkBAQEBAQEBAQEBAQEBAQEBAQEBAQEBAQEBAQEBAQEBAQEBAQEBAQEBAQEBAQEBAQEBAQEBAQEBCAgICAYBAQEBAQEBAQEBAQEBAQEBAQEBAQEBAQEBAQEBAQEBAQEBAQEBAQEBAQgICAEBAQEBAQEBAQEBAQEBAQEBAQEBAQEBAQEBAQEBAQEBAQEBAQEBAQEBAQEICAkBAQEBAQEBVggIDAEBAQEBAQEBAQEBAQEBAQEBAQEBAQEBAQEBAQEBAQEBAQEBAQEBAQEBAQEBAQEICAsBAQEBAQEBAQEBAQEBAQEBAQEBAQEBAQEBAQEBAQEBAQwICAEBAQEBAQEBAQEBAQEBAQEBAQEBAQEBAQEBAQEBAQEBAQEBAQEBAQEBAQEBAQEBAQEBAQEBAQEBAQEBAQEBAQEBAQEBAQEBAQEBAQEBAQECCAgBAQEBAQEBAQEBAQEBAQEBAQEBAQEBAQEBEwgIAQEBAQEBAQEBAQEBAQEBAQEBAQEBAQEBAQEBAQEBAQEBAQEBAQEBAQEBAQEBAQEBAQEBAQEBAQEGCAgICAEBAQEBAQEBAQEBAQEBAQEBAQEBAQEBAQEBAQEBAQEBAQEBAQEBAQE+CAgIDAEBAQEBAQEBAQEBAQEBAQEBAQEBAQEBAQEBAQEBAQEBAQEBAQEBAQEBCAgIAQEBAQEBAQEBBwgIAQEBAQEBAQEBAQEBAQEBAQEBAQEBAQEBAQEBAQEBAQEBAQEBAQEBAQEBAQEBAQwICAEBAQEBAQEBAQEBAQEBAQEBAQEBAQEBAQEBAQEBAQEBAQgICwEBAQEBAQEBAQEBAQEBAQEBAQEBAQEBAQEBAQEBAQEBAQEBAQEBAQEBAQEBAQEBAQEBAQEBAQEBAQEBAQEBAQEBAQEBAQEBAQEBAQEBAQEICAYBAQEBAQEBAQEBAQEBAQEBAQEBAQEBAQEBBwgMAQEBAQEBAQEBAQEBAQEBAQEBAQEBAQEBAQEBAQEBAQEBAQEBAQEBAQEBAQEBAQEBAQEBAQEBAQcICAgIAgEBAQEBAQEBAQEBAQEBAQEBAQEBAQEBAQEBAQEBAQEBAQEBAQEBAQEDCAgMAQEBAQEBAQEBAQEBAQEBAQEBAQEBAQEBAQEBAQEBAQEBAQEBAQEBAQoICAYBAQEBAQEBAQEBCAgJAQEBAQEBAQEBAQEBAQEBAQEBAQEBAQEBAQEBAQEBAQEBAQEBAQEBAQEBAQEBAQgIAgEBAQEBAQEBAQEBAQEBAQEBAQEBAQEBAQEBAQEBAQEBAQgIVQEBAQEBAQEBAQEBAQEBAQEBAQEBAQEBAQEBAQEBAQEBAQEBAQEBAQEBAQEBAQEBAQEBAQEBAQEBAQEBAQEBAQEBAQEBAQEBAQEBAQEBAQgICAwBAQEBAQEBAQEBAQEBAQEBAQEBAQEBAQEBCAg5AQEBAQEBAQEBAQEBAQEBAQEBAQEBAQEBAQEBAQEBAQEBAQEBAQEBAQEBAQEBAQEBAQEBAQEBAQgICAgEAQEBAQEBAQEBAQEBAQEBAQEBAQEBAQEBAQEBAQEBAQEBAQEBAQEBAQEICAgBAQEBAQEBAQEBAQEBAQEBAQEBAQEBAQEBAQEBAQEBAQEBAQEBAQEBAQgICAEBAQEBAQEBAQEBCAhLAQEBAQEBAQEBAQEBAQEBAQEBAQEBAQEBAQEBAQEBAQEBAQEBAQEBAQEBAQEBAggEAQEBAQEBAQEBAQEBAQEBAQEBAQEBAQEBAQEBAQEBAQFLCAgMAQEBAQEBAQEBAQEBAQEBAQEBAQEBAQEBAQEBAQEBAQEBAQEBAQEBAQEBAQEBAQEBAQEBAQEBAQEBAQEBAQEBAQEBAQEBAQEBAQEBAQEBCAgICAQBAQEBAQEBAQEBAQEBAQEBAQEBAQEBAUgICAwBAQEBAQEBAQEBAQEBAQEBAQEBAQEBAQEBAQEBAQEBAQEBAQEBAQEBAQEBAQEBAQEBAQEBAQEBDAgICAgLAQEBAQEBAQEBAQEBAQEBAQEBAQEBAQEBAQEBAQEBAQEBAQEBAQEBEAgICAwBAQEBAQEBAQEBAQEBAQEBAQEBAQEBAQEBAQEBAQEBAQEBAQEBAQEGCAQBAQEBAQEBAQEBASUICAwBAQEBAQEBAQEBAQEBAQEBAQEBAQEBAQEBAQEBAQEBAQEBAQEBAQEBAQEBAQETCAgBAQEBAQEBAQEBAQEBAQEBAQEBAQEBAQEBAQEBAQEBAQEGCAgBAQEBAQEBAQEBAQEBAQEBAQEBAQEBAQEBAQEBAQEBAQEBAQEBAQEBAQEBAQEBAQEBAQEBAQEBAQEBAQEBAQEBAQEBAQEBAQEBAQEBAQEICAgICAEBAQEBAQEBAQEBAQEBAQEBAQEBAQEBAQkICAEBAQEBAQEBAQEBAQEBAQEBAQEBAQEBAQEBAQEBAQEBAQEBAQEBAQEBAQEBAQEBAQEBAQEBAQEDCAgICAsBAQEBAQEBAQEBAQEBAQEBAQEBAQEBAQEBAQEBAQEBAQEBAQEBAQEBCwgICAQBAQEBAQEBAQEBAQEBAQEBAQEBAQEBAQEBAQEBAQEBAQEBAQEBKwgIAQEBAQEBAQEBAQEBAQkICAEBAQEBAQEBAQEBAQEBAQEBAQEBAQEBAQEBAQEBAQEBAQEBAQEBAQEBAQEBAQEICAsBAQEBAQEBAQEBAQEBAQEBAQEBAQEBAQEBAQEBAQEBAQEICAsBAQEBAQEBAQEBAQEBAQEBAQEBAQEBAQEBAQEBAQEBAQEBAQEBAQEBAQEBAQEBAQEBAQEBAQEBAQEBAQEBAQEBAQEBAQEBAQEBAQEBAQkICAgIBj4BAQEBAQEBAQEBAQEBAQEBAQEBAQEBAQgIBwEBAQEBAQEBAQEBAQEBAQEBAQEBAQEBAQEBAQEBAQEBAQEBAQEBAQEBAQEBAQEBAQEBAQEBAQEICAgICAEBAQEBAQEBAQEBAQEBAQEBAQEBAQEBAQEBAQEBAQEBAQEBAQEBAQEBCAgIA08BAQEBAQEBAQEBAQEBAQEBAQEBAQEBAQEBAQEBAQEBAQEBAQELCAgOAQEBAQEBAQEBAQEBDAgIBgEBAQEBAQEBAQEBAQEBAQEBAQEBAQEBAQEBAQEBAQEBAQEBAQEBAQEBAQEBAQEICAgBAQEBAQEBAQEBAQEBAQEBAQEBAQEBAQEBAQEBAQEBAQEICAwBAQEBAQEBAQEBAQEBAQEBAQEBAQEBAQEBAQEBAQEBAQEBAQEBAQEBAQEBAQEBAQEBAQEBAQEBAQEBAQEBAQEBAQEBAQEBAQEBAQEBAQgICwgIAQEBAQEBAQEBAQEBAQEBAQEBAQEBAQEBAQgEAQEBAQEBAQEBAQEBAQEBAQEBAQEBAQEBAQEBAQEBAQEBAQEBAQEBAQEBAQEBAQEBAQEBAQEBAQsICAgICwEBAQEBAQEBAQEBAQEBAQEBAQEBAQEBAQEBAQEBAQEBAQEBAQEBAQEBCAgIAQEBAQEBAQEBAQEBAQEBAQEBAQEBAQEBAQEBAQEBAQEBAQEBAQYIBgEBAQEBAQEBAQEBAQEBCAgBAQEBAQEBAQEBAQEBAQEBAQEBAQEBAQEBAQEBAQEBAQEBAQEBAQEBAQEBAQEBCggIBgEBAQEBAQEBAQEBAQEBAQEBAQEBAQEBAQEBAQEBAQEBVAkIBEIBAQEBAQEBAQEBAQEBAQEBAQEBAQEBAQEBAQEBAQEBAQEBAQEBAQEBAQEBAQEBAQEBAQEBAQEBAQEBAQEBAQEBAQEBAQEBAQEBAQEMCAgBBAgIAQEBAQEBAQEBAQEBAQEBAQEBAQEBAQELCAgBAQEBAQEBAQEBAQEBAQEBAQEBAQEBAQEBAQEBAQEBAQEBAQEBAQEBAQEBAQEBAQEBAQEBAQEBRwgICAgIJwEBAQEBAQEBAQEBAQEBAQEBAQEBAQEBAQEBAQEBAQEBAQEBAQEBAQYICAgJAQEBAQEBAQEBAQEBAQEBAQEBAQEBAQEBAQEBAQEBAQEBAQFSCAgCAQEBAQEBAQEBAQEBAQEHCAgBAQEBAQEBAQEBAQEBAQEBAQEBAQEBAQEBAQEBAQEBAQEBAQEBAQEBAQEBAQEBBwgIAQEBAQEBAQEBAQEBAQEBAQEBAQEBAQEBAQEBAQEBAQEBCAgIAQEBAQEBAQEBAQEBAQEBAQEBAQEBAQEBAQEBAQEBAQEBAQEBAQEBAQEBAQEBAQEBAQEBAQEBAQEBAQEBAQEBAQEBAQEBAQEBAQEBAQEICD4BCAgEAQEBAQEBAQEBAQEBAQEBAQEBAQEBAQEICAsBAQEBAQEBAQEBAQEBAQEBAQEBAQEBAQEBAQEBAQEBAQEBAQEBAQEBAQEBAQEBAQEBAQEBAQEBCAgICAgGAQEBAQEBAQEBAQEBAQEBAQEBAQEBAQEBAQEBAQEBAQEBAQEBAQEBAQgICAg3AQEBAQEBAQEBAQEBAQEBAQEBAQEBAQEBAQEBAQEBAQEBAQEICAEBAQEBAQEBAQEBAQEBAQEICBkBAQEBAQEBAQEBAQEBAQEBAQEBAQEBAQEBAQEBAQEBAQEBAQEBAQEBAQEBAQEBCAgDAQEBAQEBAQEBAQEBAQEBAQEBAQEBAQEBAQEBAQEBAQEBCwgIAQEBAQEBAQEBAQEBAQEBAQEBAQEBAQEBAQEBAQEBAQEBAQEBAQEBAQEBAQEBAQEBAQEBAQEBAQEBAQEBAQEBAQEBAQEBAQEBAQEBDwgIAQEBCAgEAQEBAQEBAQEBAQEBAQEBAQEBAQEBAQsICBABAQEBAQEBAQEBAQEBAQEBAQEBAQEBAQEBAQEBAQEBAQEBAQEBAQEBAQEBAQEBAQEBAQEBAQEDCAgICAgBAQEBAQEBAQEBAQEBAQEBAQEBAQEBAQEBAQEBAQEBAQEBAQEBAQFTAggICAYBAQEBAQEBAQEBAQEBAQEBAQEBAQEBAQEBAQEBAQEBAQEBCQgLAQEBAQEBAQEBAQEBAQEBAQYIBgEBAQEBAQEBAQEBAQEBAQEBAQEBAQEBAQEBAQEBAQEBAQEBAQEBAQEBAQEBAQEBCAgaAQEBAQEBAQEBAQEBAQEBAQEBAQEBAQEBAQEBAQEBAQEBCAgHAQEBAQEBAQEBAQEBAQEBAQEBAQEBAQEBAQEBAQEBAQEBAQEBAQEBAQEBAQEBAQEBAQEBAQEBAQEBAQEBAQEBAQEBAQEBAQEBAQEBCAgCAQEBCAgHAQEBAQEBAQEBAQEBAQEBAQEBAQEBEwgIAQEBAQEBAQEBAQEBAQEBAQEBAQEBAQEBAQEBAQEBAQEBAQEBAQEBAQEBAQEBAQEBAQEBAQEBAQkICAgICAcBAQEBAQEBAQEBAQEBAQEBAQEBAQEBAQEBAQEBAQEBAQEBAQEBAQEMCAgICAEBAQEBAQEBAQEBAQEBAQEBAQEBAQEBAQEBAQEBAQEBASAICAEBAQEBAQEBAQEBAQEBAQEBCwgIAQEBAQEBAQEBAQEBAQEBAQEBAQEBAQEBAQEBAQEBAQEBAQEBAQEBAQEBAQEBATEICAcBAQEBAQEBAQEBAQEBAQEBAQEBAQEBAQEBAQEBAQEBAQEHCAhJAQEBAQEBAQEBAQEBAQEBAQEBAQEBAQEBAQEBAQEBAQEBAQEBAQEBAQEBAQEBAQEBAQEBAQEBAQEBAQEBAQEBAQEBAQEBAQEBATQICAcBAQEICAgJAQEBAQEBAQEBAQEBAQEBAQEBAQEBBwgEAQEBAQEBAQEBAQEBAQEBAQEBAQEBAQEBAQEBAQEBAQEBAQEBAQEBAQEBAQEBAQEBAQEBAQEBAQgICwgICCIBAQEBAQEBAQEBAQEBAQEBAQEBAQEBAQEBAQEBAQEBAQEBAQEBAQEICAgIBwEBAQEBAQEBAQEBAQEBAQEBAQEBAQEBAQEBAQEBAQEBBwgIOwEBAQEBAQEBAQEBAQEBAQEBCAgHAQEBAQEBAQEBAQEBAQEBAQEBAQEBAQEBAQEBAQEBAQEBAQEBAQEBAQEBAQEBAQcICAEBAQEBAQEBAQEBAQEBAQEBAQEBAQEBAQEBAQEBAQEBAQgICAIBAQEBAQEBAQEBAQEBAQEBAQEBAQEBAQEBAQEBAQEBAQEBAQEBAQEBAQEBAQEBAQEBAQEBAQEBAQEBAQEBAQEBAQEBAQEBAQEBAQgICQEBASUICAcBAQEBAQEBAQEBAQEBAQEBAQEBAQEBCAgJAQEBAQEBAQEBAQEBAQEBAQEBAQEBAQEBAQEBAQEBAQEBAQEBAQEBAQEBAQEBAQEBAQEBAQEBAggIAwgIAQEBAQEBAQEBAQEBAQEBAQEBAQEBAQEBAQEBAQEBAQEBAQEBAQEBAQsICAgIAQEBAQEBAQEBAQEBAQEBAQEBAQEBAQEBAQEBAQEBAQEGCAQBAQEBAQEBAQEBAQEBAQEBAQEGCAQBAQEBAQEBAQEBAQEBAQEBAQEBAQEBAQEBAQEBAQEBAQEBAQEBAQEBAQEBAQEBAQgIDAEBAQEBAQEBAQEBAQEBAQEBAQEBAQEBAQEBAQEBAQEBAQkICAEBAQEBAQEBAQEBAQEBAQEBAQEBAQEBAQEBAQEBAQEBAQEBAQEBAQEBAQEBAQEBAQEBAQEBAQEBAQEBAQEBAQEBAQEBAQEBAQEBBwgEAQEBAQcICAsBAQEBAQEBAQEBAQEBAQEBAQEBAUkICAQBAQEBAQEBAQEBAQEBAQEBAQEBAQEBAQEBAQEBAQEBAQEBAQEBAQEBAQEBAQEBAQEBAQEBAQEJCAgGCQgJAQEBAQEBAQEBAQEBAQEBAQEBAQEBAQEBAQEBAQEBAQEBAQEBAQEBEwgICAgHAQEBAQEBAQEBAQEBAQEBAQEBAQEBAQEBAQEBAQEBLAgIBwEBAQEBAQEBAQEBAQEBAQEBAQQICAEBAQEBAQEBAQEBAQEBAQEBAQEBAQEBAQEBAQEBAQEBAQEBAQEBAQEBAQEBAQEBAQgIBwEBAQEBAQEBAQEBAQEBAQEBAQEBAQEBAQEBAQEBAQEBAQgIBgEBAQEBAQEBAQEBAQEBAQEBAQEBAQEBAQEBAQEBAQEBAQEBAQEBAQEBAQEBAQEBAQEBAQEBAQEBAQEBAQEBAQEBAQEBAQEBAQEHCAgBAQEBAQsICAEBAQEBAQEBAQEBAQEBAQEBAQEBAQgICAEBAQEBAQEBAQEBAQEBAQEBAQEBAQEBAQEBAQEBAQEBAQEBAQEBAQEBAQEBAQEBAQEBAQEBAQEICAMBCAgLAQEBAQEBAQEBAQEBAQEBAQEBAQEBAQEBAQEBAQEBAQEBAQEBAQEBCAgICAkBAQEBAQEBAQEBAQEBAQEBAQEBAQEBAQEBAQEBAQEBCAgJAQEBAQEBAQEBAQEBAQEBAQEBAQgIAgEBAQEBAQEBAQEBAQEBAQEBAQEBAQEBAQEBAQEBAQEBAQEBAQEBAQEBAQEBAQEvBAgILAEBAQEBAQEBAQEBAQEBAQEBAQEBAQEBAQEBAQEBAQEBBggITQEBAQEBAQEBAQEBAQEBAQEBAQEBAQEBAQEBAQEBAQEBAQEBAQEBAQEBAQEBAQEBAQEBAQEBAQEBAQEBAQEBAQEBAQEBAQEBAQEICDsBAQEBAQYICAEBAQEBAQEBAQEBAQEBAQEBAQEBAQgIBgEBAQEBAQEBAQEBAQEBAQEBAQEBAQEBAQEBAQEBAQEBAQEBAQEBAQEBAQEBAQEBAQEBAQEBAQIICA8ICAYBAQEBAQEBAQEBAQEBAQEBAQEBAQEBAQEBAQEBAQEBAQEBAQEBAQEMCAgICAgBAQEBAQEBAQEBAQEBAQEBAQEBAQEBAQEBAQEBAQYICAEBAQEBAQEBAQEBAQEBAQEBAQEBBAgIAQEBAQEBAQEBAQEBAQEBAQEBAQEBAQEBAQEBAQEBAQEBAQEBAQEBAQEBAQEBAQELCAgBAQEBAQEBAQEBAQEBAQEBAQEBAQEBAQEBAQEBAQEBAQEPCAgBAQEBAQEBAQEBAQEBAQEBAQEBAQEBAQEBAQEBAQEBAQEBAQEBAQEBAQEBAQEBAQEBAQEBAQEBAQEBAQEBAQEBAQEBAQEBAQEBQAgIAQEBAQEBAQgICwEBAQEBAQEBAQEBAQEBAQEBAQEBCwgEAQEBAQEBAQEBAQEBAQEBAQEBAQEBAQEBAQEBAQEBAQEBAQEBAQEBAQEBAQEBAQEBAQEBAQEBGggIARkICAEBAQEBAQEBAQEBAQEBAQEBAQEBAQEBAQEBAQEBAQEBAQEBAQEBAQkICAgIBAEBAQEBAQEBAQEBAQEBAQEBAQEBAQEBAQEBAQEBAggGAQEBAQEBAQEBAQEBAQEBAQEBAQEICAgBAQEBAQEBAQEBAQEBAQEBAQEBAQEBAQEBAQEBAQEBAQEBAQEBAQEBAQEBAQEBAQEJCAgBAQEBAQEBAQEBAQEBAQEBAQEBAQEBAQEBAQEBAQEBAQEECAgBAQEBAQEBAQEBAQEBAQEBAQEBAQEBAQEBAQEBAQEBAQEBAQEBAQEBAQEBAQEBAQEBAQEBAQEBAQEBAQEBAQEBAQEBAQEBAQEBCAgCAQEBAQEBDAgIDAEBAQEBAQEBAQEBAQEBAQEBAQEECAgBAQEBAQEBAQEBAQEBAQEBAQEBAQEBAQEBAQEBAQEBAQEBAQEBAQEBAQEBAQEBAQEBAQEBAQEBCAgEAQgICwEBAQEBAQEBAQEBAQEBAQEBAQEBAQEBAQEBAQEBAQEBAQEBAQEBAQkICAgIAQEBAQEBAQEBAQEBAQEBAQEBAQEBAQEBAQEBAQEICBoBAQEBAQEBAQEBAQEBAQEBAQEBAQEICAcBAQEBAQEBAQEBAQEBAQEBAQEBAQEBAQEBAQEBAQEBAQEBAQEBAQEBAQEBAQEBAQEICAwBAQEBAQEBAQEBAQEBAQEBAQEBAQEBAQEBAQEBAQEBAQEICAIBAQEBAQEBAQEBAQEBAQEBAQEBAQEBAQEBAQEBAQEBAQEBAQEBAQEBAQEBAQEBAQEBAQEBAQEBAQEBAQEBAQEBAQEBAQEBAQEICAYBAQEBAQEBBggICQEBAQEBAQEBAQEBAQEBAQEBAQEICAQBAQEBAQEBAQEBAQEBAQEBAQEBAQEBAQEBAQEBAQEBAQEBAQEBAQEBAQEBAQEBAQEBAQEBAQEBCAgBCwgIAQEBAQEBAQEBAQEBAQEBAQEBAQEBAQEBAQEBAQEBAQEBAQEBAQEBAQgICAgMAQEBAQEBAQEBAQEBAQEBAQEBAQEBAQEBAQEBAQgIAQEBAQEBAQEBAQEBAQEBAQEBAQEBAQEICAEBAQEBAQEBAQEBAQEBAQEBAQEBAQEBAQEBAQEBAQEBAQEBAQEBAQEBAQEBAQEBARkICAcBAQEBAQEBAQEBAQEBAQEBAQEBAQEBAQEBAQEBAQEBAQIICAEBAQEBAQEBAQEBAQEBAQEBAQEBAQEBAQEBAQEBAQEBAQEBAQEBAQEBAQEBAQEBAQEBAQEBAQEBAQEBAQEBAQEBAQEBAQEBAQsICAEBAQEBAQEWCAgJUQEBAQEBAQEBAQEBAQEBAQEBAQcICFIBAQEBAQEBAQEBAQEBAQEBAQEBAQEBAQEBAQEBAQEBAQEBAQEBAQEBAQEBAQEBAQEBAQEBARUICAFSCAgMAQEBAQEBAQEBAQEBAQEBAQEBAQEBAQEBAQEBAQEBAQEBAQEBAQFLCAgICAghAQEBAQEBAQEBAQEBAQEBAQEBAQEBAQEBAQEBCAgjAQEBAQEBAQEBAQEBAQEBAQEBAQEBJwgIAgEBAQEBAQEBAQEBAQEBAQEBAQEBAQEBAQEBAQEBAQEBAQEBAQEBAQEBAQEBAQEBAQsICDsBAQEBAQEBAQEBAQEBAQEBAQEBAQEBAQEBAQEBAQEBBAgIAQEBAQEBAQEBAQEBAQEBAQEBAQEBAQEBAQEBAQEBAQEBAQEBAQEBAQEBAQEBAQEBAQEBAQEBAQEBAQEBAQEBAQEBAQEBAQEBAQgIAQEBAQEBAQELCAgBAQEBAQEBAQEBAQEBAQEBAQEBEAgIBgEBAQEBAQEBAQEBAQEBAQEBAQEBAQEBAQEBAQEBAQEBAQEBAQEBAQEBAQEBAQEBAQEBAQEBAQgIBgEMCAgBAQEBAQEBAQEBAQEBAQEBAQEBAQEBAQEBAQEBAQEBAQEBAQEBAQEMCAgICAEBAQEBAQEBAQEBAQEBAQEBAQEBAQEBAQEBAQYICAEBAQEBAQEBAQEBAQEBAQEBAQEBAQEBCwgHAQEBAQEBAQEBAQEBAQEBAQEBAQEBAQEBAQEBAQEBAQEBAQEBAQEBAQEBAQEBAQEBCQgIBgEBAQEBAQEBAQEBAQEBAQEBAQEBAQEBAQEBAQEBAQEBCQgJAQEBAQEBAQEBAQEBAQEBAQEBAQEBAQEBAQEBAQEBAQEBAQEBAQEBAQEBAQEBAQEBAQEBAQEBAQEBAQEBAQEBAQEBAQEBAQEICAgBAQEBAQEBAQELCAgBAQEBAQEBAQEBAQEBAQEBAQEBCQgIAQEBAQEBAQEBAQEBAQEBAQEBAQEBAQEBAQEBAQEBAQEBAQEBAQEBAQEBAQEBAQEBAQEBAQEBCwgIFAEICBkBAQEBAQEBAQEBAQEBAQEBAQEBAQEBAQEBAQEBAQEBAQEBAQEBAQMICAgIDAEBAQEBAQEBAQEBAQEBAQEBAQEBAQEBAQEBDAgIUAEBAQEBAQEBAQEBAQEBAQEBAQEBAQEBCAgJAQEBAQEBAQEBAQEBAQEBAQEBAQEBAQEBAQEBAQEBAQEBAQEBAQEBAQEBAQEBAQEBAggIAQEBAQEBAQEBAQEBAQEBAQEBAQEBAQEBAQEBAQEBAQEBCAgaAQEBAQEBAQEBAQEBAQEBAQEBAQEBAQEBAQEBAQEBAQEBAQEBAQEBAQEBAQEBAQEBAQEBAQEBAQEBAQEBAQEBAQEBAQEBAQEICAIBAQEBAQEBAQEECAgBAQEBAQEBAQEBAQEBAQEBAQEBCAgZAQEBAQEBAQEBAQEBAQEBAQEBAQEBAQEBAQEBAQEBAQEBAQEBAQEBAQEBAQEBAQEBAQEBAQEJCAgBAQsIBAEBAQEBAQEBAQEBAQEBAQEBAQEBAQEBAQEBAQEBAQEBAQEBAQEBAQgICAgIBAEBAQEBAQEBAQEBAQEBAQEBAQEBAQEBAQEMCAgBAQEBAQEBAQEBAQEBAQEBAQEBAQEBAQEICAEBAQEBAQEBAQEBAQEBAQEBAQEBAQEBAQEBAQEBAQEBAQEBAQEBAQEBAQEBAQEBAQEBBAgIAQEBAQEBAQEBAQEBAQEBAQEBAQEBAQEBAQEBAQEBAT0ICAwBAQEBAQEBAQEBAQEBAQEBAQEBAQEBAQEBAQEBAQEBAQEBAQEBAQEBAQEBAQEBAQEBAQEBAQEBAQEBAQEBAQEBAQEBAQEBAQQIBgEBAQEBAQEBAQEICAsBAQEBAQEBAQEBAQEBAQEBAQELCAgKAQEBAQEBAQEBAQEBAQEBAQEBAQEBAQEBAQEBAQEBAQEBAQEBAQEBAQEBAQEBAQEBAQEBAQEICAwBCwgIEwEBAQEBAQEBAQEBAQEBAQEBAQEBAQEBAQEBAQEBAQEBAQEBAQEBCwgICAgDAQEBAQEBAQEBAQEBAQEBAQEBAQEBAQEBAQQIDAEBAQEBAQEBAQEBAQEBAQEBAQEBAQEBAQYICAEBAQEBAQEBAQEBAQEBAQEBAQEBAQEBAQEBAQEBAQEBAQEBAQEBAQEBAQEBAQEBAQEBCAgIAQEBAQEBAQEBAQEBAQEBAQEBAQEBAQEBAQEBAQEBAQcICAEBAQEBAQEBAQEBAQEBAQEBAQEBAQEBAQEBAQEBAQEBAQEBAQEBAQEBAQEBAQEBAQEBAQEBAQEBAQEBAQEBAQEBAQEBAQEBDAgIAQEBAQEBAQEBAQEICBMBAQEBAQEBAQEBAQEBAQEBARoICAEBAQEBAQEBAQEBAQEBAQEBAQEBAQEBAQEBAQEBAQEBAQEBAQEBAQEBAQEBAQEBAQEBAQEBAQMICAEBBAgMAQEBAQEBAQEBAQEBAQEBAQEBAQEBAQEBAQEBAQEBAQEBAQEBAQEBCAgICAgBAQEBAQEBAQEBAQEBAQEBAQEBAQEBAQEBCAgEAQEBAQEBAQEBAQEBAQEBAQEBAQEBAQEBAQgIBgEBAQEBAQEBAQEBAQEBAQEBAQEBAQEBAQEBAQEBAQEBAQEBAQEBAQEBAQEBAQEBAQEGCAgLAQEBAQEBAQEBAQEBAQEBAQEBAQEBAQEBAQEBAQEBAQgIBgEBAQEBAQEBAQEBAQEBAQEBAQEBAQEBAQEBAQEBAQEBAQEBAQEBAQEBAQEBAQEBAQEBAQEBAQEBAQEBAQEBAQEBAQEBAQEGCAgmAQEBAQEBAQEBFAgIB0IBAQEBAQEBAQEBAQEBAQEBAQcIBAEBAQEBAQEBAQEBAQEBAQEBAQEBAQEBAQEBAQEBAQEBAQEBAQEBAQEBAQEBAQEBAQEBAQEBDwgIAQEGCAgEAQEBAQEBAQEBAQEBAQEBAQEBAQEBAQEBAQEBAQEBAQEBAQEBAT0ICAgICAcBAQEBAQEBAQEBAQEBAQEBAQEBAQEBAQEGCAIBAQEBAQEBAQEBAQEBAQEBAQEBAQEBAQEvCAgMAQEBAQEBAQEBAQEBAQEBAQEBAQEBAQEBAQEBAQEBAQEBAQEBAQEBAQEBAQEBAQEBAQEJCAgGAQEBAQEBAQEBAQEBAQEBAQEBAQEBAQEBAQEBAQEBAQgIAQEBAQEBAQEBAQEBAQEBAQEBAQEBAQEBAQEBAQEBAQEBAQEBAQEBAQEBAQEBAQEBAQEBAQEBAQEBAQEBAQEBAQEBAQEBAQEICAEBAQEBAQEBAQEBAwgIAQEBAQEBAQEBAQEBAQEBAQEBAQgIEwEBAQEBAQEBAQEBAQEBAQEBAQEBAQEBAQEBAQEBAQEBAQEBAQEBAQEBAQEBAQEBAQEBAQEBCAgDAQEICAEBAQEBAQEBAQEBAQEBAQEBAQEBAQEBAQEBAQEBAQEBAQEBAQEBAQIICAgIBgEBAQEBAQEBAQEBAQEBAQEBAQEBAQEBAQMICAEBAQEBAQEBAQEBAQEBAQEBAQEBAQEBAQEGCAgBAQEBAQEBAQEBAQEBAQEBAQEBAQEBAQEBAQEBAQEBAQEBAQEBAQEBAQEBAQEBAQEBAR0ICAgwAQEBAQEBAQEBAQEBAQEBAQEBAQEBAQEBAQEBAQEuCAgDAQEBAQEBAQEBAQEBAQEBAQEBAQEBAQEBAQEBAQEBAQEBAQEBAQEBAQEBAQEBAQEBAQEBAQEBAQEBAQEBAQEBAQEBAQEBAQgIBAEBAQEBAQEBAQEBCQgIAQEBAQEBAQEBAQEBAQEBAQEQCAgLAQEBAQEBAQEBAQEBAQEBAQEBAQEBAQEBAQEBAQEBAQEBAQEBAQEBAQEBAQEBAQEBAQEBAQECCAgQAQsICAEBAQEBAQEBAQEBAQEBAQEBAQEBAQEBAQEBAQEBAQEBAQEBAQEBAQgICAgIAQEBAQEBAQEBAQEBAQEBAQEBAQEBAQEBDAgIAQEBAQEBAQEBAQEBAQEBAQEBAQEBAQEBAQEICAYBAQEBAQEBAQEBAQEBAQEBAQEBAQEBAQEBAQEBAQEBAQEBAQEBAQEBAQEBAQEBAQEBAQkICAkBAQEBAQEBAQEBAQEBAQEBAQEBAQEBAQEBAQEBAQEHCAgBAQEBAQEBAQEBAQEBAQEBAQEBAQEBAQEBAQEBAQEBAQEBAQEBAQEBAQEBAQEBAQEBAQEBAQEBAQEBAQEBAQEBAQEBAQEBAQgIAQEBAQEBAQEBAQEBCAgJAQEBAQEBAQEBAQEBAQEBAQEZCAgBAQEBAQEBAQEBAQEBAQEBAQEBAQEBAQEBAQEBAQEBAQEBAQEBAQEBAQEBAQEBAQEBAQEBARMICAEBAQgIDAEBAQEBAQEBAQEBAQEBAQEBAQEBAQEBAQEBAQEBAQEBAQEBAQEBBAgICAgGAQEBAQEBAQEBAQEBAQEBAQEBAQEBAQEICAgBAQEBAQEBAQEBAQEBAQEBAQEBAQEBAQEBAQkIDAEBAQEBAQEBAQEBAQEBAQEBAQEBAQEBAQEBAQEBAQEBAQEBAQEBAQEBAQEBAQEBAQEBAQYICAtPAQEBAQEBAQEBAQEBAQEBAQEBAQEBAQEBAQEBAQIICBoBAQEBAQEBAQEBAQEBAQEBAQEBAQEBAQEBAQEBAQEBAQEBAQEBAQEBAQEBAQEBAQEBAQEBAQEBAQEBAQEBAQEBAQEBAQECCAgBAQEBAQEBAQEBAQEaCAgMAQEBAQEBAQEBAQEBAQEBAQEICAYBAQEBAQEBAQEBAQEBAQEBAQEBAQEBAQEBAQEBAQEBAQEBAQEBAQEBAQEBAQEBAQEBAQEBAQgICQEBCQgICgEBAQEBAQEBAQEBAQEBAQEBAQEBAQEBAQEBAQEBAQEBAQEBAQECCAgICAgxAQEBAQEBAQEBAQEBAQEBAQEBAQEBAQEICBMBAQEBAQEBAQEBAQEBAQEBAQEBAQEBAQEBBggIAQEBAQEBAQEBAQEBAQEBAQEBAQEBAQEBAQEBAQEBAQEBAQEBAQEBAQEBAQEBAQEBAQEBAQkICAEBAQEBAQEBAQEBAQEBAQEBAQEBAQEBAQEBAQEBAQQIAQEBAQEBAQEBAQEBAQEBAQEBAQEBAQEBAQEBAQEBAQEBAQEBAQEBAQEBAQEBAQEBAQEBAQEBAQEBAQEBAQEBAQEBAQEBAQEICAcBAQEBAQEBAQEBAQEECAcBAQEBAQEBAQEBAQEBAQEBAQEICAkBAQEBAQEBAQEBAQEBAQEBAQEBAQEBAQEBAQEBAQEBAQEBAQEBAQEBAQEBAQEBAQEBAQEBAQgIAQEqCAgBAQEBAQEBAQEBAQEBAQEBAQEBAQEBAQEBAQEBAQEBAQEBAQEBAQEICAgICAEBAQEBAQEBAQEBAQEBAQEBAQEBAQEBAQgIAQEBAQEBAQEBAQEBAQEBAQEBAQEBAQEBAQEBCAgDAQEBAQEBAQEBAQEBAQEBAQEBAQEBAQEBAQEBAQEBAQEBAQEBAQEBAQEBAQEBAQEBAQEBAQcICAEBAQEBAQEBAQEBAQEBAQEBAQEBAQEBAQEBAQEBGQgIAQEBAQEBAQEBAQEBAQEBAQEBAQEBAQEBAQEBAQEBAQEBAQEBAQEBAQEBAQEBAQEBAQEBAQEBAQEBAQEBAQEBAQEBAQEBRAgICQEBAQEBAQEBAQEBAQkICAYBAQEBAQEBAQEBAQEBAQEBSQgIBwEBAQEBAQEBAQEBAQEBAQEBAQEBAQEBAQEBAQEBAQEBAQEBAQEBAQEBAQEBAQEBAQEBAQEECAgBAQEECAgBAQEBAQEBAQEBAQEBAQEBAQEBAQEBAQEBAQEBAQEBAQEBAQEBAQQICAgIBwEBAQEBAQEBAQEBAQEBAQEBAQEBAQEBBwgIAQEBAQEBAQEBAQEBAQEBAQEBAQEBAQEBAQEGCAQNAQEBAQEBAQEBAQEBAQEBAQEBAQEBAQEBAQEBAQEBAQEBAQEBAQEBAQEBAQEBAQEBAQEBAQgIBwEBAQEBAQEBAQEBAQEBAQEBAQEBAQEBAQEBAQEBCAgEAQEBAQEBAQEBAQEBAQEBAQEBAQEBAQEBAQEBAQEBAQEBAQEBAQEBAQEBAQEBAQEBAQEBAQEBAQEBAQEBAQEBAQEBAQEBDAgIAQEBAQEBAQEBAQEBAQsICAEBAQEBAQEBAQEBAQEBAQEBBwgIAQEBAQEBAQEBAQEBAQEBAQEBAQEBAQEBAQEBAQEBAQEBAQEBAQEBAQEBAQEBAQEBAQEBAQEICAYBAQEICAYBAQEBAQEBAQEBAQEBAQEBAQEBAQEBAQEBAQEBAQEBAQEBAQEBBwgIBAgIEwEBAQEBAQEBAQEBAQEBAQEBAQEBAQEBCAgIAQEBAQEBAQEBAQEBAQEBAQEBAQEBAQEBAQcICAEBAQEBAQEBAQEBAQEBAQEBAQEBAQEBAQEBAQEBAQEBAQEBAQEBAQEBAQEBAQEBAQEBAQEBBwgICwEBAQEBAQEBAQEBAQEBAQEBAQEBAQEBAQEBAQEICAgYAQEBAQEBAQEBAQEBAQEBAQEBAQEBAQEBAQEBAQEBAQEBAQEBAQEBAQEBAQEBAQEBAQEBAQEBAQEBAQEBAQEBAQEBAQEBCAgaAQEBAQEBAQEBAQEBAQgIBgEBAQEBAQEBAQEBAQEBAQEBCAgGAQEBAQEBAQEBAQEBAQEBAQEBAQEBAQEBAQEBAQEBAQEBAQEBAQEBAQEBAQEBAQEBAQEBAQwICB8BOAYIBw0BAQEBAQEBAQEBAQEBAQEBAQEBAQEBAQEBAQEBAQEBAQEBAQEBCAgECAgJAQEBAQEBAQEBAQEBAQEBAQEBAQEBAQEZCAgLAQEBAQEBAQEBAQEBAQEBAQEBAQEBAQEBAQgIDAEBAQEBAQEBAQEBAQEBAQEBAQEBAQEBAQEBAQEBAQEBAQEBAQEBAQEBAQEBAQEBAQEBAQEBAQgIBgEBAQEBAQEBAQEBAQEBAQEBAQEBAQEBAQEBAQkICAEBAQEBAQEBAQEBAQEBAQEBAQEBAQEBAQEBAQEBAQEBAQEBAQEBAQEBAQEBAQEBAQEBAQEBAQEBAQEBAQEBAQEBAQEBAQEICAEBAQEBAQEBAQEBAQEBAQgIJgEBAQEBAQEBAQEBAQEBAQEBCAgJAQEBAQEBAQEBAQEBAQEBAQEBAQEBAQEBAQEBAQEBAQEBAQEBAQEBAQEBAQEBAQEBAQEBAggIAQEBCAgIAQEBAQEBAQEBAQEBAQEBAQEBAQEBAQEBAQEBAQEBAQEBAQEBAQEECAELCAgBAQEBAQEBAQEBAQEBAQEBAQEBAQEBAQEBCAgJAQEBAQEBAQEBAQEBAQEBAQEBAQEBAQEBAQgIAQEBAQEBAQEBAQEBAQEBAQEBAQEBAQEBAQEBAQEBAQEBAQEBAQEBAQEBAQEBAQEBAQEBAQEBCwgIDAEBAQEBAQEBAQEBAQEBAQEBAQEBAQEBAQEBAQkIBAEBAQEBAQEBAQEBAQEBAQEBAQEBAQEBAQEBAQEBAQEBAQEBAQEBAQEBAQEBAQEBAQEBAQEBAQEBAQEBAQEBAQEBAQEBAQQIBAEBAQEBAQEBAQEBAQE3CAgLAQEBAQEBAQEBAQEBAQEBATQECAYBAQEBAQEBAQEBAQEBAQEBAQEBAQEBAQEBAQEBAQEBAQEBAQEBAQEBAQEBAQEBAQEBAQEBCAgMAQEBCAgMAQEBAQEBAQEBAQEBAQEBAQEBAQEBAQEBAQEBAQEBAQEBAQEBAQMICBkICAIBAQEBAQEBAQEBAQEBAQEBAQEBAQEBASIECAgIARABAQEBAQEBAQEBAQEBAQEBAQEBAQETCAgBAQEBAQEBAQEBAQEBAQEBAQEBAQEBAQEBAQEBAQEBAQEBAQEBAQEBAQEBAQEBAQEBAQEBAQEBDAgIGQEBAQEBAQEBAQEBAQEBAQEBAQEBAQEBAQEBAQgIGgEBAQEBAQEBAQEBAQEBAQEBAQEBAQEBAQEBAQEBAQEBAQEBAQEBAQEBAQEBAQEBAQEBAQEBAQEBAQEBAQEBAQEBAQEBAQgIAQEBAQEBAQEBAQEBAQEHCAgBAQEBAQEBAQEBAQEBAQEBAQgICAEBAQEBAQEBAQEBAQEBAQEBAQEBAQEBAQEBAQEBAQEBAQEBAQEBAQEBAQEBAQEBAQEBAQEMCAgBAQEBCAgJAQEBAQEBAQEBAQEBAQEBAQEBAQEBAQEBAQEBAQEBAQEBAQEBAQgIGQwICAEBAQEBAQEBAQEBAQEBAQEBAQEBAQEBAQEBCAgICAgBEQEBAQEBAQEBAQEBAQEBAQEBAQEICAMBAQEBAQEBAQEBAQEBAQEBAQEBAQEBAQEBAQEBAQEBAQEBAQEBAQEBAQEBAQEBAQEBAQEBAQEQCQgICQEBAQEBAQEBAQEBAQEBAQEBAQEBAQEBAQFICAgGAQEBAQEBAQEBAQEBAQEBAQEBAQEBAQEBAQEBAQEBAQEBAQEBAQEBAQEBAQEBAQEBAQEBAQEBAQEBAQEBAQEBAQEBAQEECAgLAQEBAQEBAQEBAQEBAQEICAkBAQEBAQEBAQEBAQEBAQEBAQQICAEBAQEBAQEBAQEBAQEBAQEBAQEBAQEBAQEBAQEBAQEBAQEBAQEBAQEBAQEBAQEBAQEBARoICAEBAU0ICAYBAQEBAQEBAQEBAQEBAQEBAQEBAQEBAQEBAQEBAQEBAQEBAQFOCAgGBggIDAEBAQEBAQEBAQEBAQEBAQEBAQEBAQEBAQEBBAgICAgICAcDAwIBCQEQAS8BAQEBAQEBAQQICA0BAQEBAQEBAQEBAQEBAQEBAQEBAQEBAQEBAQEBAQEBAQEBAQEBAQEBAQEBAQEBAQEBAQEBAQEOCAgIDAEBAQEBAQEBAQEBAQEBAQEBAQEBAQEBAQELCAgBAQEBAQEBAQEBAQEBAQEBAQEBAQEBAQEBAQEBAQEBAQEBAQEBAQEBAQEBAQEBAQEBAQEBAQEBAQEBAQEBAQEBAQEBAQEECAQBAQEBAQEBAQEBAQEBAQEICAkBAQEBAQEBAQEBAQEBAQEBAQgIGgEBAQEBAQEBAQEBAQEBAQEBAQEBAQEBAQEBAQEBAQEBAQEBAQEBAQEBAQEBAQEBAQEBAQgIBgEBAQYICAEBAQEBAQEBAQEBAQEBAQEBAQEBAQEBAQEBAQEBAQEBAQEBAQELCAgBCAgHAQEBAQEBAQEBAQEBAQEBAQEBAQEBAQEBAQEBBAsICAgICAgICAgICAgICAgHAwEMAQgBBggIAQEBAQEBAQEBAQEBAQEBAQEBAQEBAQEBAQEBAQEBAQEBAQEBAQEBAQEBAQEBAQEBAQEBAQEBAQEICAgICAEBAQEBAQEBAQEBAQEBAQEBAQEBAQEBAQEICAwBAQEBAQEBAQEBAQEBAQEBAQEBAQEBAQEBAQEBAQEBAQEBAQEBAQEBAQEBAQEBAQEBAQEBAQEBAQEBAQEBAQEBAQEBAQIICBgBAQEBAQEBAQEBAQEBPAgICwEBAQEBAQEBAQEBAQEBAQEBCwgIOQEBAQEBAQEBAQEBAQEBAQEBAQEBAQEBAQEBAQEBAQEBAQEBAQEBAQEBAQEBAQEBAQEBCAgHAQEBAQgIDAEBAQEBAQEBAQEBAQEBAQEBAQEBAQEBAQEBAQEBAQEBAQEBAQEICBoCCAgFAQEBAQEBAQEBAQEBAQEBAQEBAQEBAQEBAQEBAQEqAQYECAgICAgICAgICAgICAgICAgICAgIBAYMCAFAAQEBAQEBAQEBAQEBAQEBAQEBAQEBAQEBAQEBAQEBAQEBAQEBAQEBAQEBAQEBAQEBAQEGCAgIQAEBAQEBAQEBAQEBAQEBAQEBAQEBAQEBAQQICwEBAQEBAQEBAQEBAQEBAQEBAQEBAQEBAQEBAQEBAQEBAQEBAQEBAQEBAQEBAQEBAQEBAQEBAQEBAQEBAQEBAQEBAQEBCAgIAQEBAQEBAQEBAQEBAQEBDAgIAQEBAQEBAQEBAQEBAQEBAQEBCAgGAQEBAQEBAQEBAQEBAQEBAQEBAQEBAQEBAQEBAQEBAQEBAQEBAQEBAQEBAQEBAQEBAQEHCAgBAQEBCQgIAQEBAQEBAQEBAQEBAQEBAQEBAQEBAQEBAQEBAQEBAQEBAQEBAQgIAQEICAEBAQEBAQEBAQEBAQEBAQEBAQEBAQEBAQEBAQEBAQEBAQEBAQEBAQgBBAELBggICAgICAgICAgICAgICAgICAgBBgELAQEBAQEBAQEBAQEBAQEBAQEBAQEBAQEBAQEBAQEBAQEBAQEBAQEBAQEBAQEICAgESwEBAQEBAQEBAQEBAQEBAQEBAQEBAQEBGQgIAQEBAQEBAQEBAQEBAQEBAQEBAQEBAQEBAQEBAQEBAQEBAQEBAQEBAQEBAQEBAQEBAQEBAQEBAQEBAQEBAQEBAQEBAQEBCAgDAQEBAQEBAQEBAQEBAQEBCAgGAQEBAQEBAQEBAQEBAQEBAQEZCAgJAQEBAQEBAQEBAQEBAQEBAQEBAQEBAQEBAQEBAQEBAQEBAQEBAQEBAQEBAQEBAQEBAQEICAYBAQEICAgMAQEBAQEBAQEBAQEBAQEBAQEBAQEBAQEBAQEBAQEBAQEBAQEBCwgIAQQICAEBAQEBAQEBAQEBAQEBAQEBAQEBAQEBAQEBAQEBAQEBAQEBAQEBAQEBAQEBAUwBEAEJEwIICAQICAgICAgICAgICAgICAgGBgEnAQEBAQEBAQEBAQEBAQEBAQEBAQEBAQEBAQEBAQEBAQEBAQEBAQECCAgJHQEBAQEBAQEBAQEBAQEBAQEBAQEBAQEBCAgLAQEBAQEBAQEBAQEBAQEBAQEBAQEBAQEBAQEBAQEBAQEBAQEBAQEBAQEBAQEBAQEBAQEBAQEBAQEBAQEBAQEBAQEBAQECCAgBAQEBAQEBAQEBAQEBAQEBCAguAQEBAQEBAQEBAQEBAQEBAQEGCAgBAQEBAQEBAQEBAQEBAQEBAQEBAQEBAQEBAQEBAQEBAQEBAQEBAQEBAQEBAQEBAQEBAQYICwEBAQEICAgBAQEBAQEBAQEBAQEBAQEBAQEBAQEBAQEBAQEBAQEBAQEBAQEBCAgqAQgICwEBAQEBAQEBAQEBAQEBAQEBAQEBAQEBAQEBAQEBAQEBAQEBAQEBAQEBAQEBAQEBAQEBAQgICAEBAQEBCQELBAgICAgICAgICAgICAQBCQFAAQEBAQEBAQEBAQEBAQEBAQEBAQEBAQEBAQEBAQEBAQEHCAgGEQEBAQEBAQEBAQEBAQEBAQEBAQEBAQoGCAQBAQEBAQEBAQEBAQEBAQEBAQEBAQEBAQEBAQEBAQEBAQEBAQEBAQEBAQEBAQEBAQEBAQEBAQEBAQEBAQEBAQEBAQEBAQgICAEBAQEBAQEBAQEBAQEBARQICAwBAQEBAQEBAQEBAQEBAQEBAQEICAYBAQEBAQEBAQEBAQEBAQEBAQEBAQEBAQEBAQEBAQEBAQEBAQEBAQEBAQEBAQEBAQEBBwgIAQEBAQEICAkBAQEBAQEBAQEBAQEBAQEBAQEBAQEBAQEBAQEBAQEBAQEBARgICAcBCQgGAQEBAQEBAQEBAQEBAQEBAQEBAQEBAQEBAQEBAQEBAQEBAQEBAQEBAQEBAQEBAQEBAQE4CAgEAQEBAQEBAQEBARgBCAYLCAgICAgICAgICAgBAQEBAQEBAQEBAQEBAQEBAQEBAQEBAQEBAQEBAQEBAQEHCAgGCgEBAQEBAQEBAQEBAQEBAQEBAQEBAQsICAEBAQEBAQEBAQEBAQEBAQEBAQEBAQEBAQEBAQEBAQEBAQEBAQEBAQEBAQEBAQEBAQEBAQEBAQEBAQEBAQEBAQEBAQEBAQgICQEBAQEBAQEBAQEBAQEBAQMICAEBAQEBAQEBAQEBAQEBAQEBAQEICEcBAQEBAQEBAQEBAQEBAQEBAQEBAQEBAQEBAQEBAQEBAQEBAQEBAQEBAQEBAQEBAQEBCAgJAQEBAQcIBAEBAQEBAQEBAQEBAQEBAQEBAQEBAQEBAQEBAQEBAQEBAQEBAQwIBgEHCAgBAQEBAQEBAQEBAQEBAQEBAQEBAQEBAQEBAQEBAQEBAQEBAQEBAQEBAQEBAQEBAQEBAQECCAgBAQEBAQEBAQEBAQEBAQEBASUBAgEECAgICAEBAQEBAQEBAQEBAQEBAQEBAQEBAQEBAQEBAQEBAQEBAQEMCAgGAwEBAQEBAQEBAQEBAQEBAQEBAQEBAQgIGQEBAQEBAQEBAQEBAQEBAQEBAQEBAQEBAQEBAQEBAQEBAQEBAQEBAQEBAQEBAQEBAQEBAQEBAQEBAQEBAQEBAQEBAQEBBwgISAEBAQEBAQEBAQEBAQEBAQgIDAEBAQEBAQEBAQEBAQEBAQEBSQgICT0BAQEBAQEBAQEBAQEBAQEBAQEBAQEBAQEBAQEBAQEBAQEBAQEBAQEBAQEBAQEBAUoICAQBAQEBBAgICQEBAQEBAQEBAQEBAQEBAQEBAQEBAQEBAQEBAQEBAQEBAQEBBwgISAEICAMBAQEBAQEBAQEBAQEBAQEBAQEBAQEBAQEBAQEBAQEBAQEBAQEBAQEBAQEBAQEBAQEBAQEICBMBAQEBAQEBAQEBAQEBAQEBAQEBAQEyAUcBAQEBAQEBAQEBAQEBAQEBAQEBAQEBAQEBAQEBAQEBAQEBAQEGCAgEAQEBAQEBAQEBAQEBAQEBAQEBAQEBAQgEAQEBAQEBAQEBAQEBAQEBAQEBAQEBAQEBAQEBAQEBAQEBAQEBAQEBAQEBAQEBAQEBAQEBAQEBAQEBAQEBAQEBAQEBAQEJCAgBAQEBAQEBAQEBAQEBAQEBDAgIAQEBAQEBAQEBAQEBAQEBAQEBCwgIAQEBAQEBAQEBAQEBAQEBAQEBAQEBAQEBAQEBAQEBAQEBAQEBAQEBAQEBAQEBAQEBAQkICAEBAQEBCAgHAQEBAQEBAQEBAQEBAQEBAQEBAQEBAQEBAQEBAQEBAQEBAQEJCAgBAQEICAEBAQEBAQEBAQEBAQEBAQEBAQEBAQEBAQEBAQEBAQEBAQEBAQEBAQEBAQEBAQEBAQEBAQgIAQEBAQEBAQEBAQEBAQEBAQEBAQEBAQEBAQEBAQEBAQEBAQEBAQEBAQEBAQEBAQEBAQEBAQEBAQEBAQEBAQEHCAgGEAEBAQEBAQEBAQEBAQEBAQEBAQEDCAgBAQEBAQEBAQEBAQEBAQEBAQEBAQEBAQEBAQEBAQEBAQEBAQEBAQEBAQEBAQEBAQEBAQEBAQEBAQEBAQEBAQEBAQEBAQEJCAwBAQEBAQEBAQEBAQEBAQEJCAgBAQEBAQEBAQEBAQEBAQEBAQEBBAgIAQEBAQEBAQEBAQEBAQEBAQEBAQEBAQEBAQEBAQEBAQEBAQEBAQEBAQEBAQEBAQEBDAgICQEBAQEDCAgJAQEBAQEBAQEBAQEBAQEBAQEBAQEBAQEBAQEBAQEBAQEBAQEICAwBOwgIGgEBAQEBAQEBAQEBAQEBAQEBAQEBAQEBAQEBAQEBAQEBAQEBAQEBAQEBAQEBAQEBAQEBBAgMAQEBAQEBAQEBAQEBAQEBAQEBAQEBAQEBAQEBAQEBAQEBAQEBAQEBAQEBAQEBAQEBAQEBAQEBAQEBAQEBAQECCAgHJQEBAQEBAQEBAQEBAQEBAQEBAQEICBoBAQEBAQEBAQEBAQEBAQEBAQEBAQEBAQEBAQEBAQEBAQEBAQEBAQEBAQEBAQEBAQEBAQEBAQEBAQEBAQEBAQEBAQEBAQEICEcBAQEBAQEBAQEBAQEBAQECCAQBAQEBAQEBAQEBAQEBAQEBAQEBCAgLAQEBAQEBAQEBAQEBAQEBAQEBAQEBAQEBAQEBAQEBAQEBAQEBAQEBAQEBAQEBAQEBCAgBAQEBAQEICAEBAQEBAQEBAQEBAQEBAQEBAQEBAQEBAQEBAQEBAQEBAQEBAQcIBAEBBAgIAQEBAQEBAQEBAQEBAQEBAQEBAQEBAQEBAQEBAQEBAQEBAQEBAQEBAQEBAQEBAQEBAQEBCAgBAQEBAQEBAQEBAQEBAQEBAQEBAQEBAQEBAQEBAQEBAQEBAQEBAQEBAQEBAQEBAQEBAQEBAQEBAQEBAQEBAQEZCAgEBAEBAQEBAQEBAQEBAQEBAQEBLQQIBDgBAQEBAQEBAQEBAQEBAQEBAQEBAQEBAQEBAQEBAQEBAQEBAQEBAQEBAQEBAQEBAQEBAQEBAQEBAQEBAQEBAQEBAQEBMAgIDAEBAQEBAQEBAQEBAQEBAQEICAwBAQEBAQEBAQEBAQEBAQEBAQEHCAgGAQEBAQEBAQEBAQEBAQEBAQEBAQEBAQEBAQEBAQEBAQEBAQEBAQEBAQEBAQEBAQEECAwBAQEBAQsICAEBAQEBAQEBAQEBAQEBAQEBAQEBAQEBAQEBAQEBAQEBAQEBBggIAQEBCAgGAQEBAQEBAQEBAQEBAQEBAQEBAQEBAQEBAQEBAQEBAQEBAQEBAQEBAQEBAQEBAQEBAQgICAEBAQEBAQEBAQEBAQEBAQEBAQEBAQEBAQEBAQEBAQEBAQEBAQEBAQEBAQEBAQEBAQEBAQEBAQEBAQEBAQEBAQEHCAgIBwEBAQEBAQEBAQEBAQEBAQEBCwgIAQEBAQEBAQEBAQEBAQEBAQEBAQEBAQEBAQEBAQEBAQEBAQEBAQEBAQEBAQEBAQEBAQEBAQEBAQEBAQEBAQEBAQEBAQEBDAgIAQEBAQEBAQEBAQEBAQEBAQgICAEBAQEBAQEBAQEBAQEBAQEBAQEMCAgBAQEBAQEBAQEBAQEBAQEBAQEBAQEBAQEBAQEBAQEBAQEBAQEBAQEBAQEBAQEBAQEICAEBAQEBAQgICwEBAQEBAQEBAQEBAQEBAQEBAQEBAQEBAQEBAQEBAQEBAQEBCAgDAQEBCAgBAQEBAQEBAQEBAQEBAQEBAQEBAQEBAQEBAQEBAQEBAQEBAQEBAQEBAQEBAQEBAQEBAQgIDAEBAQEBAQEBAQEBAQEBAQEBAQEBAQEBAQEBAQEBAQEBAQEBAQEBAQEBAQEBAQEBAQEBAQEBAQEBAQEBAQEBAQEGCAgIGQEBAQEBAQEBAQEBAQEBAQEBCAgCAQEBAQEBAQEBAQEBAQEBAQEBAQEBAQEBAQEBAQEBAQEBAQEBAQEBAQEBAQEBAQEBAQEBAQEBAQEBAQEBAQEBAQEBAQEBCAgGAQEBAQEBAQEBAQEBAQEBDAgIAQEBAQEBAQEBAQEBAQEBAQEBARoICAZFAQEBAQEBAQEBAQEBAQEBAQEBAQEBAQEBAQEBAQEBAQEBAQEBAQEBAQEBAQEBCQgICQEBAQEBDAgIRgEBAQEBAQEBAQEBAQEBAQEBAQEBAQEBAQEBAQEBAQEBATYICAwBAQIICAMBAQEBAQEBAQEBAQEBAQEBAQEBAQEBAQEBAQEBAQEBAQEBAQEBAQEBAQEBAQEBAQEBBAgEAQEBAQEBAQEBAQEBAQEBAQEBAQEBAQEBAQEBAQEBAQEBAQEBAQEBAQEBAQEBAQEBAQEBAQEBAQEBAQEBAQEBAQEMCAgIBgEBAQEBAQEBAQEBAQEBAQELCAYBAQEBAQEBAQEBAQEBAQEBAQEBAQEBAQEBAQEBAQEBAQEBAQEBAQEBAQEBAQEBAQEBAQEBAQEBAQEBAQEBAQEBAQEBAQEICAQBAQEBAQEBAQEBAQEBAQEBCAgGAQEBAQEBAQEBAQEBAQEBAQEBAQYICAEBAQEBAQEBAQEBAQEBAQEBAQEBAQEBAQEBAQEBAQEBAQEBAQEBAQEBAQEBAQEBCAgMAQEBAQEICAgBAQEBAQEBAQEBAQEBAQEBAQEBAQEBAQEBAQEBAQEBAQEBAQsIBwEBAQQIBAEBAQEBAQEBAQEBAQEBAQEBAQEBAQEBAQEBAQEBAQEBAQEBAQEBAQEBAQEBAQEBAQECCAgBAQEBAQEBAQEBAQEBAQEBAQEBAQEBAQEBAQEBAQEBAQEBAQEBAQEBAQEBAQEBAQEBAQEBAQEBAQEBAQEBAQEBAQEqBAgICwEBAQEBAQEBAQEBAQEBAQYICAEBAQEBAQEBAQEBAQEBAQEBAQEBAQEBAQEBAQEBAQEBAQEBAQEBAQEBAQEBAQEBAQEBAQEBAQEBAQEBAQEBAQEBAQEBAQYICAEBAQEBAQEBAQEBAQEBAR4MCAg8AQEBAQEBAQEBAQEBAQEBAQEBAQIICAEBAQEBAQEBAQEBAQEBAQEBAQEBAQEBAQEBAQEBAQEBAQEBAQEBAQEBAQEBAQADCAg4AQEBAQECCAgBAQEBAQEBAQEBAQEBAQEBAQEBAQEBAQEBAQEBAQEBAQEBBwgIEAEBAggICwEBAQEBAQEBAQEBAQEBAQEBAQEBAQEBAQEBAQEBAQEBAQEBAQEBAQEBAQEBAQEBAQgICCsBAQEBAQEBAQEBAQEBAQEBAQEBAQEBAQEBAQEBAQEBAQEBAQEBAQEBAQEBAQEBAQEBAQEBAQEBAQEBAQEBAQEBAQEBCAgICAEBAQEBAQEBAQEBAQEBAQgIBwEBAQEBAQEBAQEBAQEBAQEBAQEBAQEBAQEBAQEBAQEBAQEBAQEBAQEBAQEBAQEBAQEBAQEBAQEBAQEBAQEBAQEBAQEBAQgIDAEBAQEBAQEBAQEBAQEBAQEICAEBAQEBAQEBAQEBAQEBAQEBAQEBAQgICAEBAQEBAQEBAQEBAQEBAQEBAQEBAQEBAQEBAQEBAQEBAQEBAQEBAQEBAQEBAQgICAEBAQEBAQEICAgBAQEBAQEBAQEBAQEBAQEBAQEBAQEBAQEBAQEBAQEBAQEICAgBAQEBCQgBAQEBAQEBAQEBAQEBAQEBAQEBAQEBAQEBAQEBAQEBAQEBAQEBAQEBAQEBAQEBAQEBAQgIAQEBAQEBAQEBAQEBAQEBAQEBAQEBAQEBAQEBAQEBAQEBAQEBAQEBAQEBAQEBAQEBAQEBAQEBAQEBAQEBAQEBAQEBAQFCCwgIBAEBAQEBAQEBAQEBAQFDBAgGAQEBAQEBAQEBAQEBAQEBAQEBAQEBAQEBAQEBAQEBAQEBAQEBAQEBAQEBAQEBAQEBAQEBAQEBAQEBAQEBAQEBAQEBAQEBCAgIKQEBAQEBAQEBAQEBAQEBAQYIBAEBAQEBAQEBAQEBAQEBAQEBAQEBBwgIBwEBAQEBAQEBAQEBAQEBAQEBAQEBAQEBAQEBAQEBAQEBAQEBAQEBAQEBAQEBAQgIDAEBAQEBRAcICTYBAQEBAQEBAQEBAQEBAQEBAQEBAQEBAQEBAQEBAQEBAQEICAkBAQEDCAgBAQEBAQEBAQEBAQEBAQEBAQEBAQEBAQEBAQEBAQEBAQEBAQEBAQEBAQEBAQEBAQEBCAgGAQEBAQEBAQEBAQEBAQEBAQEBAQEBAQEBAQEBAQEBAQEBAQEBAQEBAQEBAQEBAQEBAQEBAQEBAQEBAQEBAQEBAQEBAQEBAQgICAEBAQEBAQEBAQEBAQECCAgBAQEBAQEBAQEBAQEBAQEBAQEBAQEBAQEBAQEBAQEBAQEBAQEBAQEBAQEBAQEBAQEBAQEBAQEBAQEBAQEBAQEBAQEBAQETCAgBAQEBAQEBAQEBAQEBAQEBAQgILgEBAQEBAQEBAQEBAQEBAQEBAQEBBggICQEBAQEBAQEBAQEBAQEBAQEBAQEBAQEBAQEBAQEBAQEBAQEBAQEBAQEBAQEBCAgMAQEBAQEBBwgIAQEBAQEBAQEBAQEBAQEBAQEBAQEBAQEBAQEBAQEBAQEBAQgIAQEBAQEHCAkBAQEBAQEBAQEBAQEBAQEBAQEBAQEBAQEBAQEBAQEBAQEBAQEBAQEBAQEBAQEBAQEICAgBAQEBAQEBAQEBAQEBAQEBAQEBAQEBAQEBAQEBAQEBAQEBAQEBAQEBAQEBAQEBAQEBAQEBAQEBAQEBAQEBAQEBAQEBAQEBAQgICAlBAQEBAQEBAQEBAQEICAsBAQEBAQEBAQEBAQEBAQEBAQEBAQEBAQEBAQEBAQEBAQEBAQEBAQEBAQEBAQEBAQEBAQEBAQEBAQEBAQEBAQEBAQEBAQEJCAkBAQEBAQEBAQEBAQEBAQErCAgHAQEBAQEBAQEBAQEBAQEBAQEBAQEmCAgEQQEBAQEBAQEBAQEBAQEBAQEBAQEBAQEBAQEBAQEBAQEBAQEBAQEBAQEBAQELCAgBAQEBAQEBBggIAQEBAQEBAQEBAQEBAQEBAQEBAQEBAQEBAQEBAQEBAQEBBggIAQEBAQsICAIBAQEBAQEBAQEBAQEBAQEBAQEBAQEBAQEBAQEBAQEBAQEBAQEBAQEBAQEBAQEBAQgICAEBAQEBAQEBAQEBAQEBAQEBAQEBAQEBAQEBAQEBAQEBAQEBAQEBAQEBAQEBAQEBAQEBAQEBAQEBAQEBAQEBAQEBAQEBAQEBAQwICAEBAQEBAQEBAQEBAQgIAQEBAQEBAQEBAQEBAQEBAQEBAQEBAQEBAQEBAQEBAQEBAQEBAQEBAQEBAQEBAQEBAQEBAQEBAQEBAQEBAQEBAQEBAQEBAQEICAIBAQEBAQEBAQEBAQEBAQEGCAQBAQEBAQEBAQEBAQEBAQEBAQEBAQELCAgMAQEBAQEBAQEBAQEBAQEBAQEBAQEBAQEBAQEBAQEBAQEBAQEBAQEBAQEBAQEICAEBAQEBAQEBCAgGAQEBAQEBAQEBAQEBAQEBAQEBAQEBAQEBAQEBAQEBAQEBCAgBAQEBAQkIBAEBAQEBAQEBAQEBAQEBAQEBAQEBAQEBAQEBAQEBAQEBAQEBAQEBAQEBAQEBAQEBAQgIAQEBAQEBAQEBAQEBAQEBAQEBAQEBAQEBAQEBAQEBAQEBAQEBAQEBAQEBAQEBAQEBAQEBAQEBAQEBAQEBAQEBAQEBAQEBAQEBAQkICAgZAQEBAQEBAQEBCAgHAQEBAQEBAQEBAQEBAQEBAQEBAQEBAQEBAQEBAQEBAQEBAQEBAQEBAQEBAQEBAQEBAQEBAQEBAQEBAQEBAQEBAQEBAQEBLAgICwEBAQEBAQEBAQEBAQEBAQwICEABAQEBAQEBAQEBAQEBAQEBAQEBAQEJCAgJAQEBAQEBAQEBAQEBAQEBAQEBAQEBAQEBAQEBAQEBAQEBAQEBAQEBAQEBKggIAQEBAQEBAQEGCAgGAQEBAQEBAQEBAQEBAQEBAQEBAQEBAQEBAQEBAQEBAQIICAEBAQEBEwgIBgEBAQEBAQEBAQEBAQEBAQEBAQEBAQEBAQEBAQEBAQEBAQEBAQEBAQEBAQEBAQEaCAgBAQEBAQEBAQEBAQEBAQEBAQEBAQEBAQEBAQEBAQEBAQEBAQEBAQEBAQEBAQEBAQEBAQEBAQEBAQEBAQEBAQEBAQEBAQEBAQEBAQIICAgEAQEBAQEBAQEBCAgBAQEBAQEBAQEBAQEBAQEBAQEBAQEBAQEBAQEBAQEBAQEBAQEBAQEBAQEBAQEBAQEBAQEBAQEBAQEBAQEBAQEBAQEBAQEBAggIAQEBAQEBAQEBAQEBAQEBAQgIAQEBAQEBAQEBAQEBAQEBAQEBAQEBAQEJCAgBAQEBAQEBAQEBAQEBAQEBAQEBAQEBAQEBAQEBAQEBAQEBAQEBAQEBAQEBCAgDAQEBAQEBAQEMCAgIAQEBAQEBAQEBAQEBAQEBAQEBAQEBAQEBAQEBAQEBAQgIGgEBAQEBDAgIAQEBAQEBAQEBAQEBAQEBAQEBAQEBAQEBAQEBAQEBAQEBAQEBAQEBAQEBAQEBAQEICAgBAQEBAQEBAQEBAQEBAQEBAQEBAQEBAQEBAQEBAQEBAQEBAQEBAQEBAQEBAQEBAQEBAQEBAQEBAQEBAQEBAQEBAQEBAQEBAQEBAQgGCAgHCQEBAQEBARoICAEBAQEBAQEBAQEBAQEBAQEBAQEBAQEBAQEBAQEBAQEBAQEBAQEBAQEBAQEBAQEBAQEBAQEBAQEBAQEBAQEBAQEBAQEBAQEBCAgGAQEBAQEBAQEBAQEBAQEBCwgJAQEBAQEBAQEBAQEBAQEBAQEBAQEBAQEICAwBAQEBAQEBAQEBAQEBAQEBAQEBAQEBAQEBAQEBAQEBAQEBAQEBAQEBAQEJCAgBAQEBAQEBATcICAYsAQEBAQEBAQEBAQEBAQEBAQEBAQEBAQEBAQEBAQE/CAgGAQEBAQEaCAgHAQEBAQEBAQEBAQEBAQEBAQEBAQEBAQEBAQEBAQEBAQEBAQEBAQEBAQEBAQEBHQgIAgEBAQEBAQEBAQEBAQEBAQEBAQEBAQEBAQEBAQEBAQEBAQEBAQEBAQEBAQEBAQEBAQEBAQEBAQEBAQEBAQEBAQEBAQEBAQEBAQEBAQEMCAgIAQEBAQEBAQgIAgEBAQEBAQEBAQEBAQEBAQEBAQEBAQEBAQEBAQEBAQEBAQEBAQEBAQEBAQEBAQEBAQEBAQEBAQEBAQEBAQEBAQEBAQEBAQEBCAgBAQEBAQEBAQEBAQEBAQEBCAgUAQEBAQEBAQEBAQEBAQEBAQEBAQEBAQEICAsBAQEBAQEBAQEBAQEBAQEBAQEBAQEBAQEBAQEBAQEBAQEBAQEBAQEBAQYICAEBAQEBAQEBAQYICAEBAQEBAQEBAQEBAQEBAQEBAQEBAQEBAQEBAQEBAQEICAsBAQEBAQEHCAgBAQEBAQEBAQEBAQEBAQEBAQEBAQEBAQEBAQEBAQEBAQEBAQEBAQEBAQEBAQEBCAgHAQEBAQEBAQEBAQEBAQEBAQEBAQEBAQEBAQEBAQEBAQEBAQEBAQEBAQEBAQEBAQEBAQEBAQEBAQEBAQEBAQEBAQEBAQEBAQEBAQEBAQEaCAgICwkBAQEBBAgEAQEBAQEBAQEBAQEBAQEBAQEBAQEBAQEBAQEBAQEBAQEBAQEBAQEBAQEBAQEBAQEBAQEBAQEBAQEBAQEBAQEBAQEBAQEBATsICAwBAQEBAQEBAQEBAQEBASAICBkBAQEBAQEBAQEBAQEBAQEBAQEBAQEBPQgICBkBAQEBAQEBAQEBAQEBAQEBAQEBAQEBAQEBAQEBAQEBAQEBAQEBAQEBAggIOgEBAQEBAQEBAQsICAsBAQEBAQEBAQEBAQEBAQEBAQEBAQEBAQEBAQEBAQQICAEBAQEBARoICAsBAQEBAQEBAQEBAQEBAQEBAQEBAQEBAQEBAQEBAQEBAQEBAQEBAQEBAQEBAT4ICAsBAQEBAQEBAQEBAQEBAQEBAQEBAQEBAQEBAQEBAQEBAQEBAQEBAQEBAQEBAQEBAQEBAQEBAQEBAQEBAQEBAQEBAQEBAQEBAQEBAQEBAQEBCQgICAYBAQEGCAgBAQEBAQEBAQEBAQEBAQEBAQEBAQEBAQEBAQEBAQEBAQEBAQEBAQEBAQEBAQEBAQEBAQEBAQEBAQEBAQEBAQEBAQEBAQEBAQgICAEBAQEBAQEBAQEBAQEBAQkIAgEBAQEBAQEBAQEBAQEBAQEBAQEBAQEBAQkICAkBAQEBAQEBAQEBAQEBAQEBAQEBAQEBAQEBAQEBAQEBAQEBAQEBAQEBCAgBAQEBAQEBAQEBAQQICAEBAQEBAQEBAQEBAQEBAQEBAQEBAQEBAQEBAQEBBggIAQEBAQEBAQsICAEBAQEBAQEBAQEBAQEBAQEBAQEBAQEBAQEBAQEBAQEBAQEBAQEBAQEBAQEBAQgIBgEBAQEBAQEBAQEBAQEBAQEBAQEBAQEBAQEBAQEBAQEBAQEBAQEBAQEBAQEBAQEBAQEBAQEBAQEBAQEBAQEBAQEBAQEBAQEBAQEBAQEBAQEBDAgICAIBAQEICAkBAQEBAQEBAQEBAQEBAQEBAQEBAQEBAQEBAQEBAQEBAQEBAQEBAQEBAQEBAQEBAQEBAQEBAQEBAQEBAQEBAQEBAQEBAQEBAQgIAwEBAQEBAQEBAQEBAQEBAggIMAEBAQEBAQEBAQEBAQEBAQEBAQEBAQEBCQgIBDwBAQEBAQEBAQEBAQEBAQEBAQEBAQEBAQEBAQEBAQEBAQEBAQEBAQEICAwBAQEBAQEBAQEBGggIBAEBAQEBAQEBAQEBAQEBAQEBAQEBAQEBAQEBAQEHCAgKAQEBAQEBAQgIBAEBAQEBAQEBAQEBAQEBAQEBAQEBAQEBAQEBAQEBAQEBAQEBAQEBAQEBAQEBBwgLAQEBAQEBAQEBAQEBAQEBAQEBAQEBAQEBAQEBAQEBAQEBAQEBAQEBAQEBAQEBAQEBAQEBAQEBAQEBAQEBAQEBAQEBAQEBAQEBAQEBAQEBAQEBLgEICAgBBAgIAQEBAQEBAQEBAQEBAQEBAQEBAQEBAQEBAQEBAQEBAQEBAQEBAQEBAQEBAQEBAQEBAQEBAQEBAQEBAQEBAQEBAQEBAQEBAQEBAQgIOwEBAQEBAQEBAQEBAQEBCAgBAQEBAQEBAQEBAQEBAQEBAQEBAQEBAQEBAggIAQEBAQEBAQEBAQEBAQEBAQEBAQEBAQEBAQEBAQEBAQEBAQEBAQEBAQgICwEBAQEBAQEBAQEBDAgIBgEBAQEBAQEBAQEBAQEBAQEBAQEBAQEBAQEBAQYICAEBAQEBAQEBAQgICwEBAQEBAQEBAQEBAQEBAQEBAQEBAQEBAQEBAQEBAQEBAQEBAQEBAQEBAQEJCAgBAQEBAQEBAQEBAQEBAQEBAQEBAQEBAQEBAQEBAQEBAQEBAQEBAQEBAQEBAQEBAQEBAQEBAQEBAQEBAQEBAQEBAQEBAQEBAQEBAQEBAQEBAQEBAQcICAgICAgLAQEBAQEBAQEBAQEBAQEBAQEBAQEBAQEBAQEBAQEBAQEBAQEBAQEBAQEBAQEBAQEBAQEBAQEBAQEBAQEBAQEBAQEBAQEBAQE3CAgLAQEBAQEBAQEBAQEBAQEICAkBAQEBAQEBAQEBAQEBAQEBAQEBAQEBAQEBAggIBjgBAQEBAQEBAQEBAQEBAQEBAQEBAQEBAQEBAQEBAQEBAQEBAQEBCQgIAQEBAQEBAQEBAQEKCwgIBgEBAQEBAQEBAQEBAQEBAQEBAQEBAQEBAQEBAQgIOQEBAQEBAQEBCQgIOgEBAQEBAQEBAQEBAQEBAQEBAQEBAQEBAQEBAQEBAQEBAQEBAQEBAQEBAQsICAEBAQEBAQEBAQEBAQEBAQEBAQEBAQEBAQEBAQEBAQEBAQEBAQEBAQEBAQEBAQEBAQEBAQEBAQEBAQEBAQEBAQEBAQEBAQEBAQEBAQEBAQEBAQEBAQELCAgICAgBAQEBAQEBAQEBAQEBAQEBAQEBAQEBAQEBAQEBAQEBAQEBAQEBAQEBAQEBAQEBAQEBAQEBAQEBAQEBAQEBAQEBAQEBAQEBAQELCAgBAQEBAQEBAQEBAQEBAQEICAEBAQEBAQEBAQEBAQEBAQEBAQEBAQEBAQEBCQgIAQEBAQEBAQEBAQEBAQEBAQEBAQEBAQEBAQEBAQEBAQEBAQEBAQEBCAgBAQEBAQEBAQEBAQEBCAgIAQEBAQEBAQEBAQEBAQEBAQEBAQEBAQEBAQE3CAgBAQEBAQEBAQETCAgCAQEBAQEBAQEBAQEBAQEBAQEBAQEBAQEBAQEBAQEBAQEBAQEBAQEBAQEBCwgIAQEBAQEBAQEBAQEBAQEBAQEBAQEBAQEBAQEBAQEBAQEBAQEBAQEBAQEBAQEBAQEBAQEBAQEBAQEBAQEBAQEBAQEBAQEBAQEBAQEBAQEBAQEBAQEBAQEDCAgICBo0AQEBAQEBAQEBAQEBAQEBAQEBAQEBAQEBAQEBAQEBAQEBAQEBAQEBAQEBAQEBAQEBAQEBAQEBAQEBAQEBAQEBAQEBAQEBAQEICAMBAQEBAQEBAQEBAQEBCwgICQEBAQEBAQEBAQEBAQEBAQEBAQEBAQEBAQEBBggIBjUBAQEBAQEBAQEBAQEBAQEBAQEBAQEBAQEBAQEBAQEBAQEBAQQICAEBAQEBAQEBAQEBAQEJCAgMNgEBAQEBAQEBAQEBAQEBAQEBAQEBAQEBAQEICAgBAQEBAQEBAQEECAgBAQEBAQEBAQEBAQEBAQEBAQEBAQEBAQEBAQEBAQEBAQEBAQEBAQEBAQEDCAgBAQEBAQEBAQEBAQEBAQEBAQEBAQEBAQEBAQEBAQEBAQEBAQEBAQEBAQEBAQEBAQEBAQEBAQEBAQEBAQEBAQEBAQEBAQEBAQEBAQEBAQEBAQEBAQEBAQEBAQgICAQHAQEBAQEBAQEBAQEBAQEBAQEBAQEBAQEBAQEBAQEBAQEBAQEBAQEBAQEBAQEBAQEBAQEBAQEBAQEBAQEBAQEBAQEBAQEBAQEICBMBAQEBAQEBAQEBAQEBCAgMAQEBAQEBAQEBAQEBAQEBAQEBAQEBAQEBAQEBBAgIAQEBAQEBAQEBAQEBAQEBAQEBAQEBAQEBAQEBAQEBAQEBAQEBAQgICAEBAQEBAQEBAQEBAQEHCAgBAQEBAQEBAQEBAQEBAQEBAQEBAQEBAQEBAQgIAQEBAQEBAQEBAQEICAsBAQEBAQEBAQEBAQEBAQEBAQEBAQEBAQEBAQEBAQEBAQEBAQEBAQEBAQsICAEBAQEBAQEBAQEBAQEBAQEBAQEBAQEBAQEBAQEBAQEBAQEBAQEBAQEBAQEBAQEBAQEBAQEBAQEBAQEBAQEBAQEBAQEBAQEBAQEBAQEBAQEBAQEBAQEBAQEJCAgICAgMAQEBAQEBAQEBAQEBAQEBAQEBAQEBAQEBAQEBAQEBAQEBAQEBAQEBAQEBAQEBAQEBAQEBAQEBAQEBAQEBAQEBAQEBAQEBNAgIBgEBAQEBAQEBAQEBAQEICAkBAQEBAQEBAQEBAQEBAQEBAQEBAQEBAQEBAQEBBAgIAQEBAQEBAQEBAQEBAQEBAQEBAQEBAQEBAQEBAQEBAQEBAQEmCAgBAQEBAQEBAQEBAQEBAQEICAgZAQEBAQEBAQEBAQEBAQEBAQEBAQEBAQEBCAgLAQEBAQEBAQEBAQIICAwBAQEBAQEBAQEBAQEBAQEBAQEBAQEBAQEBAQEBAQEBAQEBAQEBAQEBCwgIAQEBAQEBAQEBAQEBAQEBAQEBAQEBAQEBAQEBAQEBAQEBAQEBAQEBAQEBAQEBAQEBAQEBAQEBAQEBAQEBAQEBAQEBAQEBAQEBAQEBAQEBAQEBAQEBAQEBAQEICAYHCAgIBA8BAQEBAQEBAQEBAQEBAQEBAQEBAQEBAQEBAQEBAQEBAQEBAQEBAQEBAQEBAQEBAQEBAQEBAQEBAQEBAQEBAQEBAQEBBwgIAQEBAQEBAQEBAQEBARkICAEBAQEBAQEBAQEBAQEBAQEBAQEBAQEBAQEBAQEBCAgIAQEBAQEBAQEBAQEBAQEBAQEBAQEBAQEBAQEBAQEBAQEBAQEICAQBAQEBAQEBAQEBAQEBAQEECAgBAQEBAQEBAQEBAQEBAQEBAQEBAQEBAQEICAEBAQEBAQEBAQEBAQQICBoBAQEBAQEBAQEBAQEBAQEBAQEBAQEBAQEBAQEBAQEBAQEBAQEBAQEJCAgBAQEBAQEBAQEBAQEBAQEBAQEBAQEBAQEBAQEBAQEBAQEBAQEBAQEBAQEBAQEBAQEBAQEBAQEBAQEBAQEBAQEBAQEBAQEBAQEBAQEBAQEBAQEBAQEBAQEBAQgICzIGCAgICAQBAQEBAQEBAQEBAQEBAQEBAQEBAQEBAQEBAQEBAQEBAQEBAQEBAQEBAQEBAQEBAQEBAQEBAQEBAQEBAQEBAQEBAQEBBAgHAQEBAQEBAQEBAQEBAQgICQEBAQEBAQEBAQEBAQEBAQEBAQEBAQEBAQEBAQEBCAgIAQEBAQEBAQEBAQEBAQEBAQEBAQEBAQEBAQEBAQEBAQEBLAgIBwEBAQEBAQEBAQEBAQEBAQEICAgBAQEBAQEBAQEBAQEBAQEBAQEBAQEBAQgIBgEBAQEBAQEBAQEBJQgICzMBAQEBAQEBAQEBAQEBAQEBAQEBAQEBAQEBAQEBAQEBAQEBAQEBAQYICAEBAQEBAQEBAQEBAQEBAQEBAQEBAQEBAQEBAQEBAQEBAQEBAQEBAQEBAQEBAQEBAQEBAQEBAQEBAQEBAQEBAQEBAQEBAQEBAQEBAQEBAQEBAQEBAQEBAQEBBAgBAQEBBggICAgLCAEBAQEBAQEBAQEBAQEBAQEBAQEBAQEBAQEBAQEBAQEBAQEBAQEBBAYBAQEBAQEBAQEBAQEBAQEBAQEBAQEBAQEBCAgHAQEBAQEBAQEBAQEBCAgIAQEBAQEBAQEBAQEBAQEBAQEBAQEBAQEBAQEBAQEBCAgIAQEBAQEBAQEBAQEBAQEBAQEBAQEBAQEBAQEBAQEBAQEBCAgCAQEBAQEBAQEBAQEBAQEBAQEICAcBAQEBAQEBAQEBAQEBAQEBAQEBAQEBCAgBAQEBAQEBAQEBAQEBAggIAQEBAQEBAQEBAQEBAQEBAQEBAQEBAQEBAQEBAQEBAQEBAQEBAQEBCAgGAQEBAQEBAQEBAQEBAQEBAQEBAQEBAQEBAQEBAQEBAQEBAQEBAQEBAQEBAQEBAQEBAQEBAQEBAQEBAQEBAQEBAQEBAQEBAQEBAQEBAQEBAQEBAQEBAQEBAQEBMAEBAQEBMQYICAgIDAEiAQEBAQEBAQEBAQEBAQEBAQEBAQEBAQEBAQEBAQEBAQEBBwgICAEBAQEBAQEBAQEBAQEBAQEBAQEBAQEBAQEGCAgdAQEBAQEBAQEBAQEJCAgBAQEBAQEBAQEBAQEBAQEBAQEBAQEBAQEBAQEBAQEBCAgIBwEBAQEBAQEBAQEBAQEBAQEBAQEBAQEBAQEBAQEBAQEICAIBAQEBAQEBAQEBAQEBAQEBAQcICAwBAQEBAQEBAQEBAQEBAQEBAQEBAQEICAYBAQEBAQEBAQEBAQEBBwgIAQEBAQEBAQEBAQEBAQEBAQEBAQEBAQEBAQEBAQEBAQEBAQEBASgICAIBAQEBAQEBAQEBAQEBAQEBAQEBAQEBAQEBAQEBAQEBAQEBAQEBAQEBAQEBAQEBAQEBAQEBAQEBAQEBAQEBAQEBAQEBAQEBAQEBAQEBAQEBAQEBAQEBAQEBAQEBAQEBAQEBAQEHCAgICAgCAQEBAQEBAQEBAQEBAQEBAQEBAQEBAQEBAQEBAQEBAQsICAgHAQEBAQEBAQEBAQEBAQEBAQEBAQEBAQEBAQQICAYBAQEBAQEBAQEBAQEICAEBAQEBAQEBAQEBAQEBAQEBAQEBAQEBAQEBAQEBAQEBBwgIAQEBAQEBAQEBAQEBAQEBAQEBAQEBAQEBAQEBAQEBAQgIDAEBAQEBAQEBAQEBAQEBAQEBAQEICAgBAQEBAQEBAQEBAQEBAQEBAQEBEAgIAQEBAQEBAQEBAQEBAQEBCAgHAQEBAQEBAQEBAQEBAQEBAQEBAQEBAQEBAQEBAQEBAQEBAQEBAQgIGQEBAQEBAQEBAQEBAQEBAQEBAQEBAQEBAQEBAQEBAQEBAQEBAQEBAQEBAQEBAQEBAQEBAQEBAQEBAQEBAQEBAQEBAQEBAQEBAQEBAQEBAQEBAQEBAQEBAQEBAQEBAQEBAQEBAQEQBgcICAgICAsBLQEBAQEBAQEBAQEBAQEBAQEBAQEBAQEBCAYICAgIGgEBAQEBAQEBAQEBAQEBAQEBAQEBAQEBAQEBAQwICAgBAQEBAQEBAQEBLggIAQEBAQEBAQEBAQEBAQEBAQEBAQEBAQEBAQEBAQEBAQEBDAgIBxQBAQEBAQEBAQEBAQEBAQEBAQEBAQEBAQEBAQEvCAgHAQEBAQEBAQEBAQEBAQEBAQEBAQQICAQBAQEBAQEBAQEBAQEBAQEBAQEBCAgDAQEBAQEBAQEBAQEBAQECCAgEAQEBAQEBAQEBAQEBAQEBAQEBAQEBAQEBAQEBAQEBAQEBAQEFCAgTAQEBAQEBAQEBAQEBAQEBAQEBAQEBAQEBAQEBAQEBAQEBAQEBAQEBAQEBAQEBAQEBAQEBAQEBAQEBAQEBAQEBAQEBAQEBAQEBAQEBAQEBAQEBAQEBAQEBAQEBAQEBAQEBAQEBAQEBAQsGCAgICAgBBwEBAQEBAQEBAQEBAQEBAQEBAQEBAQcICAgIAQEBAQEBAQEBAQEBAQEBAQEBAQEBAQEBAQEBAQEBAQgICQEBAQEBAQEBAQEBCAgLAQEBAQEBAQEBAQEBAQEBAQEBAQEBAQEBAQEBAQEBAQEBDAgIAQgBAQEBAQEBAQEBAQEBAQEBAQEBAQEBAQEBAQEICBkBAQEBAQEBAQEBAQEBAQEBAQEBAQEICAgBAQEBAQEBAQEBAQEBAQEBAQEICAEBAQEBAQEBAQEBAQEBAQEBCAgHAQEBAQEBAQEBAQEBAQEBAQEBAQEBAQEBAQEBAQEBAQEBAQEICAEBAQEBAQEBAQEBAQEBAQEBAQEBAQEBAQEBAQEBAQEBAQEBAQEBAQEBAQEBAQEBAQEBAQEBAQEBAQEBAQEBAQEBAQEBAQEBAQEBAQEBAQEBAQEBAQEBAQEBAQEBAQEBAQEBAQEBAQEBAQEBBwQICAgICAgHAScBAQEBAQEBAQEBARoMBAgICAgIBgEBAQEBAQEBAQEBAQEBAQEBAQEBAQEBAQEBAQEBAQEBCwgIGgEBAQEBAQEBAQELCAgBAQEBAQEBAQEBAQEBAQEBAQEBAQEBAQEBAQEBAQEBAQEBAggICAIBAQEBAQEBAQEBAQEBAQEBAQEBAQEBAQEBKwgIAgEBAQEBAQEBAQEBAQEBAQEBAQEBAQcICAIBAQEBAQEBAQEBAQEBAQEBAQgIGgEBAQEBAQEBAQEBAQEBASwECAgqAQEBAQEBAQEBAQEBAQEBAQEBAQEBAQEBAQEBAQEBAQEBGQgIAQEBAQEBAQEBAQEBAQEBAQEBAQEBAQEBAQEBAQEBAQEBAQEBAQEBAQEBAQEBAQEBAQEBAQEBAQEBAQEBAQEBAQEBAQEBAQEBAQEBAQEBAQEBAQEBAQEBAQEBAQEBAQEBAQEBAQEBAQEBAQEBAQEGBAgICAgICAgICwEMAQcBCwkICAgICAgLAQEBAQEBAQEBAQEBAQEBAQEBAQEBAQEBAQEBAQEBAQEBAQEBBggICAEBAQEBAQEBAQMICAEBAQEBAQEBAQEBAQEBAQEBAQEBAQEBAQEBAQEBAQEBAQEBGggICAYBAQEBAQEBAQEBAQEBAQEBAQEBAQEBAQEBCAgJAQEBAQEBAQEBAQEBAQEBAQEBAQEBAQYICAcBAQEBAQEBAQEBAQEBAQEECAgBAQEBAQEBAQEBAQEBAQEBASoICAQBAQEBAQEBAQEBAQEBAQEBAQEBAQEBAQEBAQEBAQEBAQEBCAgBAQEBAQEBAQEBAQEBAQEBAQEBAQEBAQEBAQEBAQEBAQEBAQEBAQEBAQEBAQEBAQEBAQEBAQEBAQEBAQEBAQEBAQEBAQEBAQEBAQEBAQEBAQEBAQEBAQEBAQEBAQEBAQEBAQEBAQEBAQEBAQEBAQEkARoECAgICAgICAgICAgICAgICAwCJQEBAQEBAQEBAQEBAQEBAQEBAQEBAQEBAQEBAQEBAQEBAQEBAQEmCAgLDQEBAQEBAQEBAQgIEwEBAQEBAQEBAQEBAQEBAQEBAQEBAQEBAQEBAQEBAQEBAQEBJwIICAgZKAEBAQEBAQEBAQEBAQEBAQEBAQEBARkICAEBAQEBAQEBAQEBAQEBAQEBAQEBAQEBKQwICAwBAQEBAQEBAQEBAQEBAQIICBwBAQEBAQEBAQEBAQEBAQEBAQcICAsBAQEBAQEBAQEBAQEBAQEBAQEBAQEBAQEBAQEBAQEBAQgIBAEBAQEBAQEBAQEBAQEBAQEBAQEBAQEBAQEBAQEBAQEBAQEBAQEBAQEBAQEBAQEBAQEBAQEBAQEBAQEBAQEBAQEBAQEBAQEBAQEBAQEBAQEBAQEBAQEBAQEBAQEBAQEBAQEBAQEBAQEBAQEBAQEBAQEBAQEBAQEHAQQICAgICAgMDAEBAQEBAQEBAQEBAQEBAQEBAQEBAQEBAQEBAQEBAQEBAQEBAQEBAQEBAQEHCAgBAQEBAQEBAQEBCAgBAQEBAQEBAQEBAQEBAQEBAQEBAQEBAQEBAQEBAQEBAQEBAQEBAQEICAgECwEBAQEBAQEBAQEBAQEBAQEBAQEBAQgEAQEBAQEBAQEBAQEBAQEBAQEBAQEBAQEBAQYICAsBAQEBAQEBAQEBAQEBBwgGAQEBAQEBAQEBAQEBAQEBAQEBAQsICAEBAQEBAQEBAQEBAQEBAQEBAQEBAQEBAQEBAQEBAQEBCAgBAQEBAQEBAQEBAQEBAQEBAQEBAQEBAQEBAQEBAQEBAQEBAQEBAQEBAQEBAQEBAQEBAQEBAQEBAQEBAQEBAQEBAQEBAQEBAQEBAQEBAQEBAQEBAQEBAQEBAQEBAQEBAQEBAQEBAQEBAQEBAQEBAQEBAQEBAQEBAQEBASEBAQEcAQEBAQEBAQEBAQEBAQEBAQEBAQEBAQEBAQEBAQEBAQEBAQEBAQEBAQEBAQEBAQEMCAgBAQEBAQEBAQEECAcBAQEBAQEBAQEBAQEBAQEBAQEBAQEBAQEBAQEBAQEBAQEBAQEBAQEICAgIBgEBAQEBAQEBAQEBAQEBAQEBAQEICAIBAQEBAQEBAQEBAQEBAQEBAQEBAQEBAQEBIgwICAsBAQEBAQEBAQEBARQICAYBAQEBAQEBAQEBAQEBAQEBAQEBAQcICAEBAQEBAQEBAQEBAQEBAQEBAQEBAQEBAQEBAQEBAQEICCMBAQEBAQEBAQEBAQEBAQEBAQEBAQEBAQEBAQEBAQEBAQEBAQEBAQEBAQEBAQEBAQEBAQEBAQEBAQEBAQEBAQEBAQEBAQEBAQEBAQEBAQEBAQEBAQEBAQEBAQEBAQEBAQEBAQEBAQEBAQEBAQEBAQEBAQEBAQEBAQEBAQEBAQEBAQEBAQEBAQEBAQEBAQEBAQEBAQEBAQEBAQEBAQEBAQEBAQEBAQEBAQEBAQEBAQEICAwBAQEBAQEBAQEICAEBAQEBAQEBAQEBAQEBAQEBAQEBAQEBAQEBAQEBAQEBAQEBAQEBAQEECAgICAMJAQEBAQEBAQEBAQEBAQEBBwgIAQEBAQEBAQEBAQEBAQEBAQEBAQEBAQEBAQEBAQEICAgBAQEBAQEBAQEBAQgIIAEBAQEBAQEBAQEBAQEBAQEBAQEBAQgIDAEBAQEBAQEBAQEBAQEBAQEBAQEBAQEBAQEBAQEBCwgIAQEBAQEBAQEBAQEBAQEBAQEBAQEBAQEBAQEBAQEBAQEBAQEBAQEBAQEBAQEBAQEBAQEBAQEBAQEBAQEBAQEBAQEBAQEBAQEBAQEBAQEBAQEBAQEBAQEBAQEBAQEBAQEBAQEBAQEBAQEBAQEBAQEBAQEBAQEBAQEBAQEBAQEBAQEBAQEBAQEBAQEBAQEBAQEBAQEBAQEBAQEBAQEBAQEBAQEBAQEBAQEBAQEBAQEBAQYICAwBAQEBAQEBCQgIAQEBAQEBAQEBAQEBAQEBAQEBAQEBAQEBAQEBAQEBAQEBAQEBAQEBAQEbAggICAgGExwBAQEBAQEBAQEBAQwICAQBAQEBAQEBAQEBAQEBAQEBAQEBAQEBAQEBAQEBAQYICAgEHQEBAQEBAQEICAwBAQEBAQEBAQEBAQEBAQEBAQEBAQEeBggICwEBAQEBAQEBAQEBAQEBAQEBAQEBAQEBAQEBAR8ICAsBAQEBAQEBAQEBAQEBAQEBAQEBAQEBAQEBAQEBAQEBAQEBAQEBAQEBAQEBAQEBAQEBAQEBAQEBAQEBAQEBAQEBAQEBAQEBAQEBAQEBAQEBAQEBAQEBAQEBAQEBAQEBAQEBAQEBAQEBAQEBAQEBAQEBAQEBAQEBAQEBAQEBAQEBAQEBAQEBAQEBAQEBAQEBAQEBAQEBAQEBAQEBAQEBAQEBAQEBAQEBAQEBAQEBAQEBAQEICBMBAQEBAQEBCAgBAQEBAQEBAQEBAQEBAQEBAQEBAQEBAQEBAQEBAQEBAQEBAQEBAQEBAQEBAQYICAgICAcBAQEBAQEBAQEDCAgIAQEBAQEBAQEBAQEBAQEBAQEBAQEBAQEBAQEBAQEBAQEECAgIBwEBAQEBBwgIAQEBAQEBAQEBAQEBAQEBAQEBAQEBAQEBBggIBwEBAQEBAQEBAQEBAQEBAQEBAQEBAQEBAQEBAQgICwEBAQEBAQEBAQEBAQEBAQEBAQEBAQEBAQEBAQEBAQEBAQEBAQEBAQEBAQEBAQEBAQEBAQEBAQEBAQEBAQEBAQEBAQEBAQEBAQEBAQEBAQEBAQEBAQEBAQEBAQEBAQEBAQEBAQEBAQEBAQEBAQEBAQEBAQEBAQEBAQEBAQEBAQEBAQEBAQEBAQEBAQEBAQEBAQEBAQEBAQEBAQEBAQEBAQEBAQEBAQEBAQEBAQEBAQEBFggIBBABAQEBARcICAEBAQEBAQEBAQEBAQEBAQEBAQEBAQEBAQEBAQEBAQEBAQEBAQEBAQEBAQEBARgGCAgICAgIBBkaAQwCBAgICAkBAQEBAQEBAQEBAQEBAQEBAQEBAQEBAQEBAQEBAQEBAQEMCAgICAcMCAgICBoBAQEBAQEBAQEBAQEBAQEBAQEBAQEBAQEKBggIBwEBAQEBAQEBAQEBAQEBAQEBAQEBAQEBAQEGCAgBAQEBAQEBAQEBAQEBAQEBAQEBAQEBAQEBAQEBAQEBAQEBAQEBAQEBAQEBAQEBAQEBAQEBAQEBAQEBAQEBAQEBAQEBAQEBAQEBAQEBAQEBAQEBAQEBAQEBAQEBAQEBAQEBAQEBAQEBAQEBAQEBAQEBAQEBAQEBAQEBAQEBAQEBAQEBAQEBAQEBAQEBAQEBAQEBAQEBAQEBAQEBAQEBAQEBAQEBAQEBAQEBAQEBAQEBAQEBCwgIBAEBAQEBAQgIAgEBAQEBAQEBAQEBAQEBAQEBAQEBAQEBAQEBAQEBAQEBAQEBAQEBAQEBAQEBAQEBCAkICAgICAgICAgICAYJAQEBAQEBAQEBAQEBAQEBAQEBAQEBAQEBAQEBAQEBAQEBAQEJCQgICAgICAgGAQEBAQEBAQEBAQEBAQEBAQEBAQEBAQEBAQEBCAgICQEBAQEBAQEBAQEBAQEBAQEBAQEBAQEBAQgIAQEBAQEBAQEBAQEBAQEBAQEBAQEBAQEBAQEBAQEBAQEBAQEBAQEBAQEBAQEBAQEBAQEBAQEBAQEBAQEBAQEBAQEBAQEBAQEBAQEBAQEBAQEBAQEBAQEBAQEBAQEBAQEBAQEBAQEBAQEBAQEBAQEBAQEBAQEBAQEBAQEBAQEBAQEBAQEBAQEBAQEBAQEBAQEBAQEBAQEBAQEBAQEBAQEBAQEBAQEBAQEBAQEBAQEBAQEBAQEBDAgIAwEBAQEBCAgGAQEBAQEBAQEBAQEBAQEBAQEBAQEBAQEBAQEBAQEBAQEBAQEBAQEBAQEBAQEBAQEBAQEICwgICAgICAwEAQEBAQEBAQEBAQEBAQEBAQEBAQEBAQEBAQEBAQEBAQEBAQEBAQESAQwGCAgGAQEBAQEBAQEBAQEBAQEBAQEBAQEBAQEBAQEBAQETCAgEFAEBAQEBAQEBAQEBAQEBAQEBAQEBAQELCAgVAQEBAQEBAQEBAQEBAQEBAQEBAQEBAQEBAQEBAQEBAQEBAQEBAQEBAQEBAQEBAQEBAQEBAQEBAQEBAQEBAQEBAQEBAQEBAQEBAQEBAQEBAQEBAQEBAQEBAQEBAQEBAQEBAQEBAQEBAQEBAQEBAQEBAQEBAQEBAQEBAQEBAQEBAQEBAQEBAQEBAQEBAQEBAQEBAQEBAQEBAQEBAQEBAQEBAQEBAQEBAQEBAQEBAQEBAQEBAQEBBwgIAQEBAQEICAkBAQEBAQEBAQEBAQEBAQEBAQEBAQEBAQEBAQEBAQEBAQEBAQEBAQEBAQEBAQEBAQEBAQEBAQEBAQEBAQEBAQEBAQEBAQEBAQEBAQEBAQEBAQEBAQEBAQEBAQEBAQEBAQEBAQEBAQEBAQEBAQEBAQEBAQEBAQEBAQEBAQEBAQEBAQEBAQEBAQEDCAgGAQEBAQEBAQEBAQEBAQEBAQEBAQEBAQQIBAEBAQEBAQEBAQEBAQEBAQEBAQEBAQEBAQEBAQEBAQEBAQEBAQEBAQEBAQEBAQEBAQEBAQEBAQEBAQEBAQEBAQEBAQEBAQEBAQEBAQEBAQEBAQEBAQEBAQEBAQEBAQEBAQEBAQEBAQEBAQEBAQEBAQEBAQEBAQEBAQEBAQEBAQEBAQEBAQEBAQEBAQEBAQEBAQEBAQEBAQEBAQEBAQEBAQEBAQEBAQEBAQEBAQEBAQEBAQEBAQEBBwgIAQEBAQQIBgEBAQEBAQEBAQEBAQEBAQEBAQEBAQEBAQEBAQEBAQEBAQEBAQEBAQEBAQEBAQEBAQEBAQEBAQEBAQEBAQEBAQEBAQEBAQEBAQEBAQEBAQEBAQEBAQEBAQEBAQEBAQEBAQEBAQEBAQEBAQEBAQEBAQEBAQEBAQEBAQEBAQEBAQEBAQEBAQEBAQEGCAgGEQEBAQEBAQEBAQEBAQEBAQEBAQEMCAgBAQEBAQEBAQEBAQEBAQEBAQEBAQEBAQEBAQEBAQEBAQEBAQEBAQEBAQEBAQEBAQEBAQEBAQEBAQEBAQEBAQEBAQEBAQEBAQEBAQEBAQEBAQEBAQEBAQEBAQEBAQEBAQEBAQEBAQEBAQEBAQEBAQEBAQEBAQEBAQEBAQEBAQEBAQEBAQEBAQEBAQEBAQEBAQEBAQEBAQEBAQEBAQEBAQEBAQEBAQEBAQEBAQEBAQEBAQEBAQEBAQEBCAgIAQEBCAgGAQEBAQEBAQEBAQEBAQEBAQEBAQEBAQEBAQEBAQEBAQEBAQEBAQEBAQEBAQEBAQEBAQEBAQEBAQEBAQEBAQEBAQEBAQEBAQEBAQEBAQEBAQEBAQEBAQEBAQEBAQEBAQEBAQEBAQEBAQEBAQEBAQEBAQEBAQEBAQEBAQEBAQEBAQEBAQEBAQEBAQEHCAgJAQEBAQEBAQEBAQEBAQEBAQEBAQQICQEBAQEBAQEBAQEBAQEBAQEBAQEBAQEBAQEBAQEBAQEBAQEBAQEBAQEBAQEBAQEBAQEBAQEBAQEBAQEBAQEBAQEBAQEBAQEBAQEBAQEBAQEBAQEBAQEBAQEBAQEBAQEBAQEBAQEBAQEBAQEBAQEBAQEBAQEBAQEBAQEBAQEBAQEBAQEBAQEBAQEBAQEBAQEBAQEBAQEBAQEBAQEBAQEBAQEBAQEBAQEBAQEBAQEBAQEBAQEBAQEBAQEMCAgIBBAICAIBAQEBAQEBAQEBAQEBAQEBAQEBAQEBAQEBAQEBAQEBAQEBAQEBAQEBAQEBAQEBAQEBAQEBAQEBAQEBAQEBAQEBAQEBAQEBAQEBAQEBAQEBAQEBAQEBAQEBAQEBAQEBAQEBAQEBAQEBAQEBAQEBAQEBAQEBAQEBAQEBAQEBAQEBAQEBAQEBAQEBAQEMCAgECAEBAQEBAQEBAQEBAQEBAQELCAgMAQEBAQEBAQEBAQEBAQEBAQEBAQEBAQEBAQEBAQEBAQEBAQEBAQEBAQEBAQEBAQEBAQEBAQEBAQEBAQEBAQEBAQEBAQEBAQEBAQEBAQEBAQEBAQEBAQEBAQEBAQEBAQEBAQEBAQEBAQEBAQEBAQEBAQEBAQEBAQEBAQEBAQEBAQEBAQEBAQEBAQEBAQEBAQEBAQEBAQEBAQEBAQEBAQEBAQEBAQEBAQEBAQEBAQEBAQEBAQEBAQEBAQEBCAgIBAgIBgEBAQEBAQEBAQEBAQEBAQEBAQEBAQEBAQEBAQEBAQEBAQEBAQEBAQEBAQEBAQEBAQEBAQEBAQEBAQEBAQEBAQEBAQEBAQEBAQEBAQEBAQEBAQEBAQEBAQEBAQEBAQEBAQEBAQEBAQEBAQEBAQEBAQEBAQEBAQEBAQEBAQEBAQEBAQEBAQEBAQEBAQEGCAgICAEBAQEBAQEBAQEBAQEBAQgIBAEBAQEBAQEBAQEBAQEBAQEBAQEBAQEBAQEBAQEBAQEBAQEBAQEBAQEBAQEBAQEBAQEBAQEBAQEBAQEBAQEBAQEBAQEBAQEBAQEBAQEBAQEBAQEBAQEBAQEBAQEBAQEBAQEBAQEBAQEBAQEBAQEBAQEBAQEBAQEBAQEBAQEBAQEBAQEBAQEBAQEBAQEBAQEBAQEBAQEBAQEBAQEBAQEBAQEBAQEBAQEBAQEBAQEBAQEBAQEBAQEBAQEBAQEBCQgICAcBAQEBAQEBAQEBAQEBAQEBAQEBAQEBAQEBAQEBAQEBAQEBAQEBAQEBAQEBAQEBAQEBAQEBAQEBAQEBAQEBAQEBAQEBAQEBAQEBAQEBAQEBAQEBAQEBAQEBAQEBAQEBAQEBAQEBAQEBAQEBAQEBAQEBAQEBAQEBAQEBAQEBAQEBAQEBAQEBAQEBAQEBAQEDCAgICwEBAQEBAQEBAQEBAQEICAgBAQEBAQEBAQEBAQEBAQEBAQEBAQEBAQEBAQEBAQEBAQEBAQEBAQEBAQEBAQEBAQEBAQEBAQEBAQEBAQEBAQEBAQEBAQEBAQEBAQEBAQEBAQEBAQEBAQEBAQEBAQEBAQEBAQEBAQEBAQEBAQEBAQEBAQEBAQEBAQEBAQEBAQEBAQEBAQEBAQEBAQEBAQEBAQEBAQEBAQEBAQEBAQEBAQEBAQEBAQEBAQEBAQEBAQEBAQEBAQEBAQEBAQEBAQEBBgQIAQEBAQEBAQEBAQEBAQEBAQEBAQEBAQEBAQEBAQEBAQEBAQEBAQEBAQEBAQEBAQEBAQEBAQEBAQEBAQEBAQEBAQEBAQEBAQEBAQEBAQEBAQEBAQEBAQEBAQEBAQEBAQEBAQEBAQEBAQEBAQEBAQEBAQEBAQEBAQEBAQEBAQEBAQEBAQEBAQEBAQEBAQEBAQEPBAgIBAEBAQEBAQEBAQEBBA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KCwgICAQMAQ0BAQEODAgICAY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cICAgICAkGBAgI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YHCAgICAgICA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gMEBAMBB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UYAAAAUAAAACAAAAFROUFAHAQAARgAAABQAAAAIAAAAR0RJQwMAAAAiAAAADAAAAP////8iAAAADAAAAP////8lAAAADAAAAA0AAIAoAAAADAAAAAQAAAAiAAAADAAAAP////8iAAAADAAAAP7///8nAAAAGAAAAAQAAAAAAAAA////AAAAAAAlAAAADAAAAAQAAABMAAAAZAAAAAAAAABQAAAAKAEAAHwAAAAAAAAAUAAAACkBAAAtAAAAIQDwAAAAAAAAAAAAAACAPwAAAAAAAAAAAACAPwAAAAAAAAAAAAAAAAAAAAAAAAAAAAAAAAAAAAAAAAAAJQAAAAwAAAAAAACAKAAAAAwAAAAEAAAAJwAAABgAAAAEAAAAAAAAAP///wAAAAAAJQAAAAwAAAAEAAAATAAAAGQAAAAJAAAAUAAAAP8AAABcAAAACQAAAFAAAAD3AAAADQAAACEA8AAAAAAAAAAAAAAAgD8AAAAAAAAAAAAAgD8AAAAAAAAAAAAAAAAAAAAAAAAAAAAAAAAAAAAAAAAAACUAAAAMAAAAAAAAgCgAAAAMAAAABAAAACUAAAAMAAAAAQAAABgAAAAMAAAAAAAAAhIAAAAMAAAAAQAAAB4AAAAYAAAACQAAAFAAAAAAAQAAXQAAACUAAAAMAAAAAQAAAFQAAADYAAAACgAAAFAAAAB9AAAAXAAAAAEAAADRdslBqwrJQQoAAABQAAAAFwAAAEwAAAAAAAAAAAAAAAAAAAD//////////3wAAABFAGwAdgBlAHMAIABOAGEAdgBlAHMAIABkAGUAIABPAGwAaQB2AGUAaQByAGEAAAAGAAAAAwAAAAUAAAAGAAAABQAAAAMAAAAIAAAABgAAAAUAAAAGAAAABQAAAAMAAAAHAAAABgAAAAMAAAAJAAAAAwAAAAMAAAAFAAAABgAAAAMAAAAEAAAABgAAAEsAAABAAAAAMAAAAAUAAAAgAAAAAQAAAAEAAAAQAAAAAAAAAAAAAAApAQAAgAAAAAAAAAAAAAAAKQEAAIAAAAAlAAAADAAAAAIAAAAnAAAAGAAAAAQAAAAAAAAA////AAAAAAAlAAAADAAAAAQAAABMAAAAZAAAAAkAAABgAAAA/wAAAGwAAAAJAAAAYAAAAPcAAAANAAAAIQDwAAAAAAAAAAAAAACAPwAAAAAAAAAAAACAPwAAAAAAAAAAAAAAAAAAAAAAAAAAAAAAAAAAAAAAAAAAJQAAAAwAAAAAAACAKAAAAAwAAAAEAAAAJQAAAAwAAAABAAAAGAAAAAwAAAAAAAACEgAAAAwAAAABAAAAHgAAABgAAAAJAAAAYAAAAAABAABtAAAAJQAAAAwAAAABAAAAVAAAAMwAAAAKAAAAYAAAAHgAAABsAAAAAQAAANF2yUGrCslBCgAAAGAAAAAVAAAATAAAAAAAAAAAAAAAAAAAAP//////////eAAAAEEAcgBxAHUAaQB0AGUAdABvACAAZQAgAFUAcgBiAGEAbgBpAHMAdABhAAAABwAAAAQAAAAHAAAABwAAAAMAAAAEAAAABgAAAAQAAAAHAAAAAwAAAAYAAAADAAAACAAAAAQAAAAHAAAABgAAAAcAAAADAAAABQAAAAQAAAAGAAAASwAAAEAAAAAwAAAABQAAACAAAAABAAAAAQAAABAAAAAAAAAAAAAAACkBAACAAAAAAAAAAAAAAAApAQAAgAAAACUAAAAMAAAAAgAAACcAAAAYAAAABAAAAAAAAAD///8AAAAAACUAAAAMAAAABAAAAEwAAABkAAAACQAAAHAAAAAfAQAAfAAAAAkAAABwAAAAFwEAAA0AAAAhAPAAAAAAAAAAAAAAAIA/AAAAAAAAAAAAAIA/AAAAAAAAAAAAAAAAAAAAAAAAAAAAAAAAAAAAAAAAAAAlAAAADAAAAAAAAIAoAAAADAAAAAQAAAAlAAAADAAAAAEAAAAYAAAADAAAAAAAAAISAAAADAAAAAEAAAAWAAAADAAAAAAAAABUAAAAdAEAAAoAAABwAAAAHgEAAHwAAAABAAAA0XbJQasKyUEKAAAAcAAAADEAAABMAAAABAAAAAkAAABwAAAAIAEAAH0AAACwAAAAQQBzAHMAaQBuAGEAZABvACAAcABvAHIAOgAgAEUATABWAEUAUwAgAE4AQQBWAEUAUwAgAEQARQAgAE8ATABJAFYARQBJAFIAQQA6ADAANAAzADQANgAxADcANAA2ADYAMwAAAAcAAAAFAAAABQAAAAMAAAAHAAAABgAAAAcAAAAHAAAAAwAAAAcAAAAHAAAABAAAAAMAAAADAAAABgAAAAUAAAAHAAAABgAAAAYAAAADAAAACAAAAAcAAAAHAAAABgAAAAYAAAADAAAACAAAAAYAAAADAAAACQAAAAUAAAADAAAABwAAAAYAAAADAAAABwAAAAcAAAADAAAABgAAAAYAAAAGAAAABgAAAAYAAAAGAAAABgAAAAYAAAAGAAAABgAAAAYAAAAWAAAADAAAAAAAAAAlAAAADAAAAAIAAAAOAAAAFAAAAAAAAAAQAAAAFAAAAA==</Object>
  <Object Id="idInvalidSigLnImg">AQAAAGwAAAAAAAAAAAAAACgBAAB/AAAAAAAAAAAAAAA4HQAAkQwAACBFTUYAAAEAyHYBANQAAAAFAAAAAAAAAAAAAAAAAAAAVgUAAAADAABYAQAAwQAAAAAAAAAAAAAAAAAAAMA/BQDo8QIACgAAABAAAAAAAAAAAAAAAEsAAAAQAAAAAAAAAAUAAAAeAAAAGAAAAAAAAAAAAAAAKQEAAIAAAAAnAAAAGAAAAAEAAAAAAAAAAAAAAAAAAAAlAAAADAAAAAEAAABMAAAAZAAAAAAAAAAAAAAAKAEAAH8AAAAAAAAAAAAAACk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AoAQAAfwAAAAAAAAAAAAAAKQEAAIAAAAAhAPAAAAAAAAAAAAAAAIA/AAAAAAAAAAAAAIA/AAAAAAAAAAAAAAAAAAAAAAAAAAAAAAAAAAAAAAAAAAAlAAAADAAAAAAAAIAoAAAADAAAAAEAAAAnAAAAGAAAAAEAAAAAAAAA8PDwAAAAAAAlAAAADAAAAAEAAABMAAAAZAAAAAAAAAAAAAAAKAEAAH8AAAAAAAAAAAAAACkBAACAAAAAIQDwAAAAAAAAAAAAAACAPwAAAAAAAAAAAACAPwAAAAAAAAAAAAAAAAAAAAAAAAAAAAAAAAAAAAAAAAAAJQAAAAwAAAAAAACAKAAAAAwAAAABAAAAJwAAABgAAAABAAAAAAAAAPDw8AAAAAAAJQAAAAwAAAABAAAATAAAAGQAAAAAAAAAAAAAACgBAAB/AAAAAAAAAAAAAAApAQAAgAAAACEA8AAAAAAAAAAAAAAAgD8AAAAAAAAAAAAAgD8AAAAAAAAAAAAAAAAAAAAAAAAAAAAAAAAAAAAAAAAAACUAAAAMAAAAAAAAgCgAAAAMAAAAAQAAACcAAAAYAAAAAQAAAAAAAADw8PAAAAAAACUAAAAMAAAAAQAAAEwAAABkAAAAAAAAAAAAAAAoAQAAfwAAAAAAAAAAAAAAKQEAAIAAAAAhAPAAAAAAAAAAAAAAAIA/AAAAAAAAAAAAAIA/AAAAAAAAAAAAAAAAAAAAAAAAAAAAAAAAAAAAAAAAAAAlAAAADAAAAAAAAIAoAAAADAAAAAEAAAAnAAAAGAAAAAEAAAAAAAAA////AAAAAAAlAAAADAAAAAEAAABMAAAAZAAAAAAAAAAAAAAAKAEAAH8AAAAAAAAAAAAAACkBAACAAAAAIQDwAAAAAAAAAAAAAACAPwAAAAAAAAAAAACAPwAAAAAAAAAAAAAAAAAAAAAAAAAAAAAAAAAAAAAAAAAAJQAAAAwAAAAAAACAKAAAAAwAAAABAAAAJwAAABgAAAABAAAAAAAAAP///wAAAAAAJQAAAAwAAAABAAAATAAAAGQAAAAAAAAAAAAAACgBAAB/AAAAAAAAAAAAAAAp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AkAAAADAAAAGAAAABIAAAAJAAAAAwAAABAAAAAQAAAAIQDwAAAAAAAAAAAAAACAPwAAAAAAAAAAAACAPwAAAAAAAAAAAAAAAAAAAAAAAAAAAAAAAAAAAAAAAAAAJQAAAAwAAAAAAACAKAAAAAwAAAABAAAAUAAAANwCAAAKAAAAAwAAABcAAAAQAAAACgAAAAMAAAAAAAAAAAAAAA4AAAAOAAAATAAAACgAAAB0AAAAaAIAAAAAAAAAAAAADgAAACgAAAAOAAAADgAAAAEAGAAAAAAAAAAAAAAAAAAAAAAAAAAAAAAAAAAKEi0AAAAAAAAAAAAFCRglQKEgOIweNIMAAAAAAAAAAAAAAAAJESoVJFopGAAAAAcKDQcKDQcJDQ4WMShFrjFU1TJV1gECBAIDBAECBQoRKyZBowsTMQIAAAAAfqbJd6PIeqDCQFZ4JTd0Lk/HMVPSGy5uFiE4GypVJ0KnHjN9AAABQhgAAACcz+7S6ffb7fnC0t1haH0hMm8aLXIuT8ggOIwoRKslP58cK08AAAECAAAAAMHg9P///////////+bm5k9SXjw/SzBRzTFU0y1NwSAyVzFGXwEBAvsYCA8mnM/u69/SvI9jt4tgjIR9FBosDBEjMVTUMlXWMVPRKUSeDxk4AAAAAAAAAADT6ff///////+Tk5MjK0krSbkvUcsuT8YVJFoTIFIrSbgtTcEQHEdVGAAAAJzP7vT6/bTa8kRleixHhy1Nwi5PxiQtTnBwcJKSki81SRwtZAgOIwAAAAAAweD02+35gsLqZ5q6Jz1jNEJyOUZ4qamp+/v7////wdPeVnCJAQECAAAAAACv1/Ho8/ubzu6CwuqMudS3u769vb3////////////L5fZymsABAgMAAAAAAK/X8fz9/uLx+snk9uTy+vz9/v///////////////8vl9nKawAECAwAAAAAAotHvtdryxOL1xOL1tdry0+r32+350+r3tdryxOL1pdPvc5rAAQIDAAAAAABpj7ZnjrZqj7Zqj7ZnjrZtkbdukrdtkbdnjrZqj7ZojrZ3rdUCAwQAAAAAAAAAAAAAAAAAAAAAAAAAAAAAAAAAAAAAAAAAAAAAAAAAAAAAAAAAAAAAJwAAABgAAAABAAAAAAAAAP///wAAAAAAJQAAAAwAAAABAAAATAAAAGQAAAAiAAAABAAAAIQAAAAQAAAAIgAAAAQAAABjAAAADQAAACEA8AAAAAAAAAAAAAAAgD8AAAAAAAAAAAAAgD8AAAAAAAAAAAAAAAAAAAAAAAAAAAAAAAAAAAAAAAAAACUAAAAMAAAAAAAAgCgAAAAMAAAAAQAAAFIAAABwAQAAAQAAAPX///8AAAAAAAAAAAAAAACQAQAAAAAAAQAAAABzAGUAZwBvAGUAIAB1AGk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BAAAAGAAAAAwAAAD/AAACEgAAAAwAAAABAAAAHgAAABgAAAAiAAAABAAAAIUAAAARAAAAJQAAAAwAAAABAAAAVAAAAMAAAAAjAAAABAAAAIMAAAAQAAAAAQAAANF2yUGrCslBIwAAAAQAAAATAAAATAAAAAAAAAAAAAAAAAAAAP//////////dAAAAEEAcwBzAGkAbgBhAHQAdQByAGEAIABpAG4AdgDhAGwAaQBkAGEAAAAHAAAABQAAAAUAAAADAAAABwAAAAYAAAAEAAAABwAAAAQAAAAGAAAAAwAAAAMAAAAHAAAABQAAAAYAAAADAAAAAwAAAAcAAAAGAAAASwAAAEAAAAAwAAAABQAAACAAAAABAAAAAQAAABAAAAAAAAAAAAAAACkBAACAAAAAAAAAAAAAAAApAQAAg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AAAAAAAAAAAJQAAAAwAAAADAAAATAAAAGQAAAAAAAAAAAAAAP//////////AAAAABYAAAAAAAAANQAAACEA8AAAAAAAAAAAAAAAgD8AAAAAAAAAAAAAgD8AAAAAAAAAAAAAAAAAAAAAAAAAAAAAAAAAAAAAAAAAACUAAAAMAAAAAAAAgCgAAAAMAAAAAwAAACcAAAAYAAAAAwAAAAAAAAAAAAAAAAAAACUAAAAMAAAAAwAAAEwAAABkAAAAAAAAAAAAAAD//////////wAAAAAWAAAAAAEAAAAAAAAhAPAAAAAAAAAAAAAAAIA/AAAAAAAAAAAAAIA/AAAAAAAAAAAAAAAAAAAAAAAAAAAAAAAAAAAAAAAAAAAlAAAADAAAAAAAAIAoAAAADAAAAAMAAAAnAAAAGAAAAAMAAAAAAAAAAAAAAAAAAAAlAAAADAAAAAMAAABMAAAAZAAAAAAAAAAAAAAA//////////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///8AAAAAACUAAAAMAAAAAwAAAEwAAABkAAAAAAAAABYAAAD/AAAASgAAAAAAAAAWAAAAAAEAADUAAAAhAPAAAAAAAAAAAAAAAIA/AAAAAAAAAAAAAIA/AAAAAAAAAAAAAAAAAAAAAAAAAAAAAAAAAAAAAAAAAAAlAAAADAAAAAAAAIAoAAAADAAAAAMAAAAnAAAAGAAAAAMAAAAAAAAA////AAAAAAAlAAAADAAAAAMAAABMAAAAZAAAAAkAAAAnAAAAHwAAAEoAAAAJAAAAJwAAABcAAAAkAAAAIQDwAAAAAAAAAAAAAACAPwAAAAAAAAAAAACAPwAAAAAAAAAAAAAAAAAAAAAAAAAAAAAAAAAAAAAAAAAAJQAAAAwAAAAAAACAKAAAAAwAAAADAAAAUgAAAHABAAADAAAA4P///wAAAAAAAAAAAAAAAJABAAAAAAABAAAAAGEAcgBpAGEAb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ISAAAADAAAAAEAAAAWAAAADAAAAAgAAABUAAAAVAAAAAoAAAAnAAAAHgAAAEoAAAABAAAA0XbJQasKyUEKAAAASwAAAAEAAABMAAAABAAAAAkAAAAnAAAAIAAAAEsAAABQAAAAWAAAABUAAAAWAAAADAAAAAAAAAAlAAAADAAAAAIAAAAnAAAAGAAAAAQAAAAAAAAA////AAAAAAAlAAAADAAAAAQAAABMAAAAZAAAACkAAAAZAAAA9gAAAEoAAAApAAAAGQAAAM4AAAAyAAAAIQDwAAAAAAAAAAAAAACAPwAAAAAAAAAAAACAPwAAAAAAAAAAAAAAAAAAAAAAAAAAAAAAAAAAAAAAAAAAJQAAAAwAAAAAAACAKAAAAAwAAAAEAAAAJwAAABgAAAAEAAAAAAAAAP///wAAAAAAJQAAAAwAAAAEAAAATAAAAGQAAAApAAAAGQAAAPYAAABHAAAAKQAAABkAAADOAAAALwAAACEA8AAAAAAAAAAAAAAAgD8AAAAAAAAAAAAAgD8AAAAAAAAAAAAAAAAAAAAAAAAAAAAAAAAAAAAAAAAAACUAAAAMAAAAAAAAgCgAAAAMAAAABAAAACcAAAAYAAAABAAAAAAAAAD///8AAAAAACUAAAAMAAAABAAAAEwAAABkAAAAKQAAABkAAAD2AAAARwAAACkAAAAZAAAAzgAAAC8AAAAhAPAAAAAAAAAAAAAAAIA/AAAAAAAAAAAAAIA/AAAAAAAAAAAAAAAAAAAAAAAAAAAAAAAAAAAAAAAAAAAlAAAADAAAAAAAAIAoAAAADAAAAAQAAAAhAAAACAAAAGIAAAAMAAAAAQAAAEsAAAAQAAAAAAAAAAUAAAAhAAAACAAAAB4AAAAYAAAAAAAAAAAAAAApAQAAgAAAABwAAAAIAAAAIQAAAAgAAAAhAAAACAAAAHMAAAAMAAAAAAAAABwAAAAIAAAAJQAAAAwAAAAAAACAJQAAAAwAAAAHAACAJQAAAAwAAAAOAACAGQAAAAwAAAD///8AGAAAAAwAAAAAAAAAEgAAAAwAAAACAAAAEwAAAAwAAAABAAAAFAAAAAwAAAANAAAAFQAAAAwAAAABAAAAFgAAAAwAAAAAAAAADQAAABAAAAAAAAAAAAAAADoAAAAMAAAACgAAABsAAAAQAAAAAAAAAAAAAAAjAAAAIAAAANC3Kj8AAAAAAAAAAHvDKj8AACRCAADIQSQAAAAkAAAA0LcqPwAAAAAAAAAAe8MqPwAAJEIAAMhBBAAAAHMAAAAMAAAAAAAAAA0AAAAQAAAAKQAAABkAAABSAAAAcAEAAAQAAAAQAAAABwAAAAAAAAAAAAAAvAIAAAAAAAAHAgIiUwB5AHMAdABlAG0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BAAAAEYAAAAoAAAAHAAAAEdESUMCAAAAAAAAAAAAAAByAAAARQAAAAAAAAAhAAAACAAAAGIAAAAMAAAAAQAAABUAAAAMAAAABAAAABUAAAAMAAAABAAAAEYAAAAUAAAACAAAAFROUFAGAQAAUQAAANAoAAApAAAAGQAAAHMAAABFAAAAAAAAAAAAAAAAAAAAAAAAAGQBAADXAAAAUAAAADAAAACAAAAAUCgAAAAAAACGAO4AcQAAAEQAAAAoAAAAZAEAANcAAAABAAEAAAAAAAAAAAAAAAAAAAAAAAAAAAAAAAAAAAAAAP///wAAAAAAAAAAAAAAAHAAAAAAAAAAAAAAAAAAAAAAAAAAAAAAAAAAAAAAAAAAAAAAAAAAAAAAAAAAAAAAAHAAAAAAAAAAAAAAAAAAAAAAAAAAAAAAAAAAAAAAAAAAAAAAAAAAAAAAAAAAAAAAADgAAAAAAAAAAAAAAAAAAAAAAAAAAAAAAAAAAAAAAAAAAAAAAAAAAAAAAAAAAAAAADAAAAAAAAAAAAAAAAAAAAAAAAAAAAAAAAAAAAAAAAAAAAAAAAAAAAAAAAAAAAAAADgAAAAAAAAAAAAAAAAAAAAAAAAAAAAAAAAAAAAAAAAAAAAAAAAAAAAAAAAAAAAAABwAAAAAAAAAAAAAAAAAAAAAAAAAAAAAAAAAAAAAAAAAAAAAAAAAAAAAAAAAAAAAADwAAAAAAAAAAAAAAAAAAAAAAAAAAAAAAAAAAAAAAAAAAAAAAAAAAAAAAAAAAAAAABwAAAAAAAAAAAAAAAAAAAAAAAAAAAAAAAAAAAAAAAAAAAAAAAAAAAAAAAAAAAAAAB4AAAAAAAAAAAAAAAAAAAAAAAAAAAAAAAAAAAAAAAAAAAAAAAAAAAAAAAAAAAAAAAwAAAAAAAAAAAAAAAAAAAAAAAAAAAAAAAAAAAAAAAAAAAAAAAAAAAAAAAAAAAAAAA4AAAAAAAAAAAAAAAAAAAAAAAAAAAAAAAAAAAAAAAAAAAAAAAAAAAAAAAAAAAAAAAYAAAAAAAAAAAAAAAAAAAAAAAAAAAAAAAAAAAAAAAAAAAAAAAAAAAAAAAAAAAAAAA4AAAAAAAAAAAAAAAAAAAAAAAAAAAAAAAAAAAAAAAAAAAAAAAAAAAAAAAAAAAAAAAcAAAAAAAAAAAAAAAAAAAAAAAAAAAAAAAAAAAAAAAAAAAAAAAAAAAAAAAAAAAAAAAeAAAAAAAAAAAAAAAAAAAAAAAAAAAAAAAAAAAAAAAAAAAAAAAAAAAAAAAAAAAAAAAcAAAAAAAAAAAAAAAAAAAAAAAAAAAAAAAAAAAAAAAAAAAAAAAAAAAAAAAAAAAAAAAOAAAAAAAAAAAAAAAAAAAAAAAAAAAAAAAAAAAAAAAAAAAAAAAAAAAAAAAAAAAAAAAOAAAAAAAAAAAAAAAAAAAAAAAAAAAAAAAAAAAAAAAAAAAAAAAAAAAAAAAAAAAAAAAOAAAAAAAAAAAAAAAAAAAAAAAAAAAAAAAAAAAAAAAAAAAAAAAAAAAAAAAAAAAAAAAHAAAAAAAAAAAAAAAAAAAAAAAAAAAAAAAAAAAAAAAAAAAAAAAAAAAAAAAAAAAAAAAPAAAAAAAAAAAAAAAAAAAAAAAAAAAAAAAAAAAAAAAAAAAAAAAAAAAAAAAAAAAAAAAHAAAAAAAAAAAAAAAAAAAAAAAAAAAAAAAAAAAAAAAAAAAAAAAAAAAAAAAAAAAAAAADgAAAAAAAAAAAAAAAAAAAAAAAAAAAAAAAAAAAAAAAAAAAAAAAAAAAAAAAAAAAAAADAAAAAAAAAAAAAAAAAAAAAAAAAAAAAAAAAAAAAAAAAAAAAAAAAAAAAAAAAAAAAAADgAAAAAAAAAAAAAAAAAAAAAAAAAAAAAAAAAAAAAAAAAAAAAAAAAAAAAAAAAAAAAABwAAAAAAAAAAAAAAAAAAAAAAAAAAAAAAAAAAAAAAAAAAAAAAAAAAAAAAAAAAAAAADwAAAAAAAAAAAAAAAAAAAAAAAAAAAAAAAAAAAAAAAAAAAAAAAAAAAAAAAAAAAAAABwAAAAAAAAAAAAAAAAAAAAAAAAAAAAAAAAAAAAAAAAAAAAAAAAAAAAAAAAAAAAAAB4AAAAAAAAAAAAAAAAAAAAAAAAAAAAAAAAAAAAAAAAAAAAAAAAAAAAAAAAAAAAAABwAAAAAAAAAAAAAAAAAAAAAAAAAAAAAAAAAAAAAAAAAAAAAAAAAAAAAAAAAAAAAAA4AAAAAAAAAAAAAAAAAAAAAAAAAAAAAAAAAAAAAAAAAAAAAAAAAAAAAAAAAAAAAAAYAAAAAAAAAAAAAAAAAAAAAAAAAAAAAAAAAAAAAAAAAAAAAAAAAAAAAAAAAAAAAAA4AAAAAAAAAAAAAAAAAAAAAAAAAAAAAAAAAAAAAAAAAAAAAAAAAAAAAAAAAAAAAAAcAAAAAAAAAAAAAAAAAAAAAAAAAAAAAAAAAAAAAAAAAAAAAAAAAAAAAAAAAAAAAAAeAAAAAAAAAAAAAAAAAAAAAAAAAAAAAAAAAAAAAAAAAAAAAAAAAAAAAAAAAAAAAAAcAAAAAAAAAAAAAAAAAAAAAAAAAAAAAAAAAAAAAAAAAAAAAAAAAAAAAAAAAAAAAAAOAAAAAAAAAAAAAAAAAAAAAAAAAAAAAAAAAAAAAAAAAAAAAAAAAAAAAAAAAAAAAAAOAAAAAAAAAAAAAAAAAAAAAAAAAAAAAAAAAAAAAAAAAAAAAAAAAAAAAAAAAAAAAAAOAAAAAAAAAAAAAAAAAAAAAAAAAAAAAAAAAAAAAAAAAAAAAAAAAAAAAAAAAAAAAAAHAAAAAAAAAAAAAAAAAAAAAAAAAAAAAAAAAAAAAAAAAAAAAAAAAAAAAAAAAAAAAAAHgAAAAAAAAAAAAAAAAAAAAAAAAAAAAAAAAAAAAAAAAAAAAAAAAAAAAAAAAAAAAAAHAAAAAAAAAAAAAAAAAAAAAAAAAAAAAAAAAAAAAAAAAAAAAAAAAAAAAAAAAAAAAAADgAAAAAAAAAAAAAAAAAAAAAAAAAAAAAAAAAAAAAAAAAAAAAAAAAAAAAAAAAAAAAABgAAAAAAAAAAAAAAAAAAAAAAAAAAAAAAAAAAAAAAAAAAAAAAAAAAAAAAAAAAAAAADgAAAAAAAAAAAAAAAAAAAAAAAAAAAAAAAAAAAAAAAAAAAAAAAAAAAAAAAAAAAAAABwAAAAAAAAAAAAAAAAAAAAAAAAAAAAAAAAAAAAAAAAAAAAAAAAAAAAAAAAAAAAAAB4AAAAAAAAAAAAAAAAAAAAAAAAAAAAAAAAAAAAAAAAAAAAAAAAAAAAAAAAAAAAAABwAAAAAAAAAAAAAAAAAAAAAAAAAAAAAAAAAAAAAAAAAAAAAAAAAAAAAAAAAAAAAAA4AAAAAAAAAAAAAAAAAAAAAAAAAAAAAAAAAAAAAAAAAAAAAAAAAAAAAAAAAAAAAAA4AAAAAAAAAAAAAAAAAAAAAAAAAAAAAAAAAAAAAAAAAAAAAAAAAAAAAAAAAAAAAAA4AAAAAAAAAAAAAAAAAAAAAAAAAAAAAAAAAAAAAAAAAAAAAAAAAAAAAAAAAAAAAAAcAAAAAAAAAAAAAAAAAAAAAAAAAAAAAAAAAAAAAAAAAAAAAAAAAAAAAAAAAAAAAAAcAAAAAAAAAAAAAAAAAAAAAAAAAAAAAAAAAAAAAAAAAAAAAAAAAAAAAAAAAAAAAAAcAAAAAAAAAAAAAAAAAAAAAAAAAAAAAAAAAAAAAAAAAAAAAAAAAAAAAAAAAAAAAAAOAAAAAAAAAAAAAAAAAAAAAAAAAAAAAAAAAAAAAAAAAAAAAAAAAAAAAAAAAAAAAAAOAAAAAAAAAAAAAAAAAAAAAAAAAAAAAAAAAAAAAAAAAAAAAAAAAAAAAAAAAAAAAAAOAAAAAAAAAAAAAAAAAAAAAAAAAAAAAAAAAAAAAAAAAAAAAAAAAAAAAAAAAAAAAAAHAAAAAAAAAAAAAAAAAAAAAAAAAAAAAAAAAAAAAAAAAAAAAAAAAAAAAAAAAAAAAAAHAAAAAAAAAAAAAAAAAAAAAAAAAAAAAAAAAAAAAAAAAAAAAAAAAAAAAAAAAAAAAAAHAAAAAAAAAAAAAAAAAAAAAAAAAAAAAAAAAAAAAAAAAAAAAAAAAAAAAAAAAAAAAAADgAAAAAAAAAAAAAAAAAAAAAAAAAAAAAAAAAAAAAAAAAAAAAAAAAAAAAAAAAAAAAADAAAAAAAAAAAAAAAAAAAAAAAAAAAAAAAAAAAAAAAAAAAAAAAAAAAAAAAAAAAAAAADgAAAAAAAAAAAAAAAAAAAAAAAAAAAAAAAAAAAAAAAAAAAAAAAAAAAAAAAAAAAAAABwAAAAAAAAAAAAAAAAAAAAAAAAAAAAAAAAAAAAAAAAAAAAAAAAAAAAAAAAAAAAAADwAAAAAAAAAAAAAAAAAAAAAAAAAAAAAAAAAAAAAAAAAAAAAAAAAAAAAAAAAAAAAABwAAAAAAAAAAAAAAAAAAAAAAAAAAAAAAAAAAAAAAAAAAAAAAAAAAAAAAAAAAAAAAB4AAAAAAAAAAAAAAAAAAAAAAAAAAAAAAAAAAAAAAAAAAAAAAAAAAAAAAAAAAAAAAAwAAAAAAAAAAAAAAAAAAAAAAAAAAAAAAAAAAAAAAAAAAAAAAAAAAAAAAAAAAAAAAA4AAAAAAAAAAAAAAAAAAAAAAAAAAAAAAAAAAAAAAAAAAAAAAAAAAAAAAAAAAAAAAAYAAAAAAAAAAAAAAAAAAAAAAAAAAAAAAAAAAAAAAAAAAAAAAAAAAAAAAAAAAAAAAA8AAAAAAAAAAAAAAAAAAAAAAAAAAAAAAAAAAAAAAAAAAAAAAAAAAAAAAAAAAAAAAAcAAAAAAAAAAAAAAAAAAAAAAAAAAAAAAAAAAAAAAAAAAAAAAAAAAAAAAAAAAAAAAAcAAAAAAAAAAAAAAAAAAAAAAAAAAAAAAAAAAAAAAAAAAAAAAAAAAAAAAAAAAAAAAAcAAAAAAAAAAAAAAAAAAAAAAAAAAAAAAAAAAAAAAAAAAAAAAAAAAAAAAAAAAAAAAAOAAAAAAAAAAAAAAAAAAAAAAAAAAAAAAAAAAAAAAAAAAAAAAAAAAAAAAAAAAAAAAAOAAAAAAAAAAAAAAAAAAAAAAAAAAAAAAAAAAAAAAAAAAAAAAAAAAAAAAAAAAAAAAAOAAAAAAAAAAAAAAAAAAAAAAAAAAAAAAAAAAAAAAAAAAAAAAAAAAAAAAAAAAAAAAAHAAAAAAAAAAAAAAAAAAAAAAAAAAAAAAAAAAAAAAAAAAAAAAAAAAAAAAAAAAAAAAAPAAAAAAAAAAAAAAAAAAAAAAAAAAAAAAAAAAAAAAAAAAAAAAAAAAAAAAAAAAAAAAAHAAAAAAAAAAAAAAAAAAAAAAAAAAAAAAAAAAAAAAAAAAAAAAAAAAAAAAAAAAAAAAADgAAAAAAAAAAAAAAAAAAAAAAAAAAAAAAAAAAAAAAAAAAAAAAAAAAAAAAAAAAAAAAHAAAAAAAAAAAAAAAAAAAAAAAAAAAAAAAAAAAAAAAAAAAAAAAAAAAAAAAAAAAAAAADgAAAAAAAAAAAAAAAAAAAAAAAAAAAAAAAAAAAAAAAAAAAAAAAAAAAAAAAAAX9AAADgAAAAAAAAAAAAAAAAAAAAAAAAAAAAAAAAAAAAAAAAAAAAD+gAAAAAAAAAD//4AADgAAAAAAAAAAAAAAAAAAAAAAAAAAAAAAAAAAAAAAAAAAAAH/wAAAAAAAAAH/f/AABwAAAAAAAAAAAAAAAAAAAABAAAAAAAAAAAAAAAAAAAAAAAP/+AAAAAAAAA/4C/gABwAAAAAAAAAAAAAAAAAAAADgAAAAAAAAAAAAAAAAAAAAAAfB/AAAAAAAAB8AAHwABwAAAAAAAAAAAAAAAAAAAADAAAAAAAAAAAAAAAAAAAAAAA4AP4AAAAAAAD4AAD+AA4AAAAAAAAAAAAAAAAAAAADgAAAAAAAAAAAAAAAAAAAAAB4AB8AAAAAAABAAAAfAAwAAAAAAAAAAAAAAAAAAAABwAAAAAAAAAAAAAAAAAAAAAB4AA+AAAAAAAAAAAAPgA4AAAAAAAAAAAAAAAAAAAADwAAAAAAAAAAAAAAAAAAAAABwAAfAAAAAAAAAAAAHwAcAAAAAAAAAAAAAAAAAAAABwAAAAAAAAAAAAAAAAAAAAADwAAPgAAAAAAAAAAAD4A8AAAAAAAAAAAAAAAAAAAAB4AAAAAAAAAAAAAAAAAAAAABwAADwAAAAAAAAAAAA8AcAAAAAAAAAAAAAEAAAAAABwAAAAAAAAAAAAAAAAAAAAADgAAD4AAAAAAAAAAAA+AeAAAAAAAAAAAAAeAAAAAAA4AAAAAAAAAAAAAAAAAAAAABgAAA8AAAAAAAAAAAAHAcAAAAAAAAAAAAAOAAAAAAA8AAAAAAAAAAAAAAAAAAAAADgAAA+AAAAAAAAAAAAHgOAAAAAAAAAAAAAOAAAAAAA8AAAAAAAAAAAAAAAAAAAAABgAAAeAAAAAAAAAAAADwOAAAAAAAAAAAAAHAAAAAAAcAAAAAAAAAAAAAAAAAAAAADgAAAPgAAAAAAAAAAAD4OAAAAAAAAAAAAAPgAAAAAA+AAAAAAAAAAAAAAAAAAAAABwAAAHAAAAAAAAAAAAA8GAAAAAAAAAAAAAHgAAAAAAcAAAAAAAAAAAAAAAAAAAAADgAAADwAAAAAAAAAAAA+OAAAAAAAAAAAAADgAAAAAAOAAAAAAAAAAAAAAAAAAAAABwAAABwAAAAAAAAAAAAPHAAAAAAAAAAAAADwAAAAAAfAAAAAAAAAAAAAAAAAAAAADwAAAA4AAAAAAAAAAAAPngAACwAAAAAAAAD4AAAAAAPAAAAAAAAAAAAAAAAAAAAABwAAAAcAAAAAAAAAAAAHHAAABwAAAAAAAABwAAAAAAHAAAAAAAAEAAAAAAAAAAAABwAAAAeAAAAAAAAAAAADzgAAA4AAAAAAAAB4AAAAAAPgAAAAAAA/gAAAAAAAAAAABwAAAAPAAAAAAAAAAAABzAAAA4AAAAAAAAB8AAAAAAHAAAAAAAAfwAAAAAAAAAAAA4AAAAPAAAAAAAAAAAAA7gAAA8AAAAAAAAA8AAAAAAHgAAAAAAA74AAAAAAAAAAAAwAAAAHAAAAAAAAAAAAAdgAAAcAAAAAAAAA8AAAAAAHwAAAAAABx4AAAAAAAAAAAA4AAAADgAAAAAAAAAAAAPgAAAeAAAAAAAAA+AAAAAADwAAAAAABw8AAAAAAAAAAAAcAAAABwAAAAAAAAAAAAHwAAAOAAAAAAAAAfAAAAAABwAAAAAABwcAAAAAAAAAAAA8AAAAD4AAAAAAAAAAAAPwAAAOAAAAAAAAAfAAAAAAD4AAAAAADgOAAAAAAAAAAAAcAAAAAwAAAAAAAAAAAAHwAAAHAAAAAAAAAfAAAAAABwAAAAAADgHAAAAAAAAAAAAeAAAAA4AAAAAAAAAAAAD4AAAHgAAAAAAAAPgAAAAAA4AAAAAADgPAAAAAAAAAAAAOAAAAAcAAAAAAAAAAAABwAAAHAAAAAAAAAPgAAAAAB8AAAAAAHAHAAAAAAAAAAAAOAAAAAOAAAAAAAAAAAAA4AAADgAAAAAAAAPwAAAAAA8AAAAAAPADgAAAAAAAAAAAHAAAAAHAAAAAAAAAAAAA8AAABwAAAAAAAAHwAAAAAAcAAAAAAHABwAAAAAAAAAAAHAAAAAPAAAAAAAAAAAAA+AAADwAAAAAAAAH4AAAAAA+AAAAAAOADwAAAAAAAAAAAHAAAAAHAAAAAAAAAAAAA+AAABwAAAAAAAAH4AAAAAAfAAAAAAcABwAAAAAAAAAAADgAAAADgAAAAAAAAAAAA/gAAA4AAAAAAAAD4AAAAAAPgAAAAAeAB4AAAAAAAAAAABwAAAABwAAAAAAAAAAAAfAAAAYAAAAAAAAD8AAAAAAHAAAAAAcAAwAAAAAAAAAAADwAAAAD4AAAAAAAAAAAA7gAAA4AAAAAAAAD+AAAAAAPgAAAAA8AA4AAAAAAAAAAABwAAAABwAAAAAAAAAAAAdwAAAcAAAAAAAAB+AAAAAAHwAAAAAYAAcAAAAAAAAAAAA4AAAAA4AAAAAAAAAAAA44AAAeAAAAAAAAB+AAAAAAPwAAAAA4AAcAAAAAAAAAAAAcAAAAAcAAAAAAAAAAAAccAAAcAAAAAAAAB/AAAAAAHwAAAABwAAcAAAAAAAAAAAA8AAAAAeAAAAAAAAAAAA8eAAAOAAAAAAAAA/gAAAAAD4AAAAB4AAOAAAAAAAAAAAAcAAAAAeAAAAAAAAAAAAceAAAHAAAAAAAAA/AAAAAAD4AAAABwAAOAAAAAAAAAAAAOAAAAAOAAAAAAAAAAAAcPAAAPAAAAAAAAA/gAAAAAD8AAAADwAAOAAAAAAAAAAAAHAAAAAHAAAAAAAAAAAAcHAAAHAAAAAAAAAdwAAAAAB8AAAABwAAHAAAAAAAAAAAAPgAAAAHgAAAAAAAAAAAODgAADgAAAAAAAAfwAAAAAB+AAAADgAAHAAAAAAAAAAAAHAAAAAHAAAAAAAAAAAAcBwAADgAAAAAAAAdwAAAAAB+AAAADgAAHAAAAAAAAAAAADgAAAADgAAAAAAAAAAAOB4AADgAAAAAAAAO4AAAAAA+AAAADgAADgAAAAAAAAAAABwAAAABwAAAAAAAAAAAOA8AABwAAAAAAAAG4AAAAAAfAAAADAAABgAAAAAAAAAAAB4AAAABwAAAAAAAAAAAOA+AAB4AAAAAAAAO8AAAAAA/gAAADgAADwAAAAAAAAAAAA8AAAABwAAAAAAAAAAAGAcAAB4AAAAAAAAHcAAAAAAfAAAAHAAABwAAAAAAAAAAAA8AAAAA4AAAAAAAAAAAOAOAAA4AAAAAAAAHuAAAAAAfgAAAHgAAA4AAAAAAAAAAAAcAAAAAcAAAAAAAAAAAHAHAAAcAAAAAAAAHOAAAAAAPwAAAHAAAAwAAAAAAAAAAAAOAAAAA8AAAAAAAAAAAHADgAAeAAAAAAAADvAAAAAAPwAAAHAAAA4AAAAAAAAAAAAHAAAAAcAAAAAAAAAAAHABwAAcAAAAAAAADnAAAAAAHwAAAHAAAAcAAAAAAAAAAAAHgAAAAOAAAAAAAAAAAHgD4AAOAAAAAAAADngAAAAAP4AAAHAAAA8AAAAAAAAAAAADwAAAAGAAAAAAAAAAADABwAAHAAAAAAAABzAAAAAAH4AAAHAAAAcAAAAAAAAAAAAD4AAAAPAAAAAAAAAAADgA4AAPAAAAAAAAB7gAAAAAD4AAAHAAAAOAAAAAAAAAAAAB4AAAAHAAAAAAAAAAABgAcAAHAAAAAAAABxwAAAAAD8AAAHAAAAOAAAAAAAAAAAAA+AAAAHgAAAAAAAAAADgAeAADgAAAAAAAA54AAAAAD+AAADgAAAOAAAAAAAAAAAAAcAAAADAAAAAAAAAAABwAOAABwAAAAAAAAZwAAAAAB8AAADAAAAHAAAAAAAAAAAAAOAAAADgAAAAAAAAAADwAPAADwAAAAAAAA44AAAAAB+AAADgAAAHgAAAAAAAAAAAAHAAAABwAAAAAAAAAABwAHAABwAAAAAAAAccAAAAAB/AAABwAAAHAAAAAAAAAAAAAHgAAAB4AAAAAAAAAAA4ADgAA4AAAAAAAAe+AAAAAA/AAAB4AAADgAAAAAAAAAAAABwAAABwAAAAAAAAAAAwABwAAcAAAAAAAAccAAAAAA3AAAAcAAABgAAAAAAAAAAAAB4AAAA4AAAAAAAAAAA4ADwAA8AAAAAAAAOOAAAAAA/gAAA+gAADgAAAAAAAAAAAAA8AAAAcAAAAAAAAAAAYABwAAcAAAAAAAAOHAAAAAAfgAAAH0AABwAAAAAAAAAAAAA+AAAA8AAAAAAAAAAA8AA4AAOAAAAAAAAOPAAAAAA/wAAAD/6oB4AAAAAAAAAAAAAfAAAAcAAAAAAAAAAAcAAcAAHAAAAAAAAHHAAAAAAdwAAAB///VwAAAAAAAAAAAAAPgAAAOAAAAAAAAAAAeAA8AAHgAAAAAAAHDgAAAAAP4AAAAL////oAAAAAAAAAAAAHwAAAOAAAAAAAAAAAcAAcAADgAAAAAAAHDgAAAAAMwAAAAABX///UAAAAAAAAAAAD4AAAOAAAAAAAAAAAOAAOAADwAAAAAAADjwAAAAAO4AAAAAAAr///6AAAAAAAAAAB8AAAHAAAAAAAAAAAOAAHAABwAAAAAAADhwAAAAAHcAAAAAAAAcF//1AAAAAAAAAA+AAAPAAAAAAAAAAAOAAPAAA4AAAAAAADg4AAAAAPcAAAAAAAA8AL//AAAAAAAAAAfAAAHAAAAAAAAAAAHAAHAAAcAAAAAAABw4AAAAAHcAAAAAAAAcAAFfAAAAAAAAAAPgAADgAAAAAAAAAAHgADgAA+AAAAAAADw8AAAAAHuAAAAAAAAOAAAKAAAAAAAAAAHgAABgAAAAAAAAAAHAADgAAcAAAAAAABwcAAAAAHGAAAAAAAAMAAAAAAAAAAAAAAD4AADgAAAAAAAAAADgADgAAOAAAAAAAB4eAAAAADvAAAAAAAAOAAAAAAAAAAAAAAB8AABwAAAAAAAAAABwABwAAHAAAAAAAAwMAAAAADnAAAAAAAAGAAAAAAAAAAAAAAA+AAD4AAAAAAAAAADwAA4AAHgAAAAAAA4OAAAAADjgAAAAAAAOAAAAAAAAAAAAAAAfAABwAAAAAAAAAABwAA4AADgAAAAAAAYHAAAAABxgAAAAAAAHAAAAAAAAAAAAAAAPgAA4AAAAAAAAAAA4AA4AAD4AAAAAAA8HgAAAADzwAAAAAAAHAAAAAAAAAAAAAAAHwAA4AAAAAAAAAAA4AAcAABwAAAAAAAcHAAAAABxwAAAAAAAHAAAAAAAAAAAAAAAD4AA4AAAAAAAAAAA4AA+AAA4AAAAAAA+DgAAAAB54AAAAAAAHgAAAAAAAAAAAAAAA8AAcAAAAAAAAAAAcAAMAAAcAAAAAAAcBwAAAABwwAAAAAAADAAAAAAAAAAAAAAAA+AA8AAAAAAAAAAAeAAOAAAeAAAAAAAOD4AAAAA44AAAAAAADgAAAAAAAAAAAAAAAHAAcAAAAAAAAAAAcAAHAAAPAAAAAAAOBwAAAAAwcAAAAAAADgAAAAAAAAAAAAAAAD4AOAAAAAAAAAAAOAAPAAAPgAAAAAAOA4AAAAA4eAAAAAAADgAAAAAAAAAAAAAAABwAMAAAAAAAAAAAHAAHAAAHgAAAAAAGAcAAAAAYOAAAAAAABgAAAAAAAAAAAAAAAA+AOAAAAAAAAAAAPAAHgAADwAAAAAAOAeAAAAA4PAAAAAAADgAAAAAAAAAAAAAAAAfAGAAAAAAAAAAAHAADAAABwAAAAAAHAPAAAAAcHAAAAAAABwAAAAAAAAAAAAAAAAPwOAAAAAAAAAAADgADgAAA4AAAAAAHAPgAAAA8HgAAAAAADwAAAAAAAAAAAAAAAADwHAAAAAAAAAAABgABwAAAcAAAAAAHAHAAAAAcDgAAAAAABwAAAAAAAAAAAAAAAAB+HAAAAAAAAAAADwADwAAA+AAAAAAHgDwAAAAcDwAAAAAADwAAAAAAAAAAAAAAAAAfHAAAAAAAAAAABwABwAAAPAAAAAADABwAAAAcBwAAAAAABwAAAAAAAAAAAAAAAAAPjgAAAAAAAAAAA4AB4AAAPgAAAAADgB4AAAAeA4AAAAAABwAAAAAAAAAAAAAAAAAF3AAAAAAAAAAAAcAAwAAAHAAAAAADgA8AAAAcAcAAAAAABwAAAAAAAAAAAAAAAAAB/gAAAAAAAAAAA8AA4AAAD4AAAAADgA+AAAAOAeAAAAAABwAAAAAAAAAAAAAAAAAAfgAAAAAAAAAAAcAAYAAABwAAAAABgAOAAAAcAeAAAAAABwAAAAAAAAAAAAAAAAAAP4AAAAAAAAAAAOAA8AAAA+AAAAADgAPgAAAOAOAAAAAABwAAAAAAAAAAAAAAAAAAB8AAAAAAAAAAAHAAcAAAAcAAAAABwAHAAAAMAHAAAAAABwAAAAAAAAAAAAAAAAAAD+AAAAAAAAAAAPAAcAAAAOAAAAADgADwAAAOAHgAAAAABwAAAAAAAAAAAAAAAAAAB/wAAAAAAAAAAHAAcAAAAHAAAAABwABwAAAMADwAAAAABwAAAAAAAAAAAAAAAAAAB/4AAAAAAAAAADgAOAAAADgAAAADwAA4AAAOAD4AAAAABwAAAAAAAAAAAAAAAAAABh/AAAAAAMAAABwAOAAAABwAAAABwAAcAAAMABwAAAAABwAAAAAAAAAAAAAAAAAAAg/oAAAAA8AAAB4AOAAAAA8AAAABwAAeAAAOAA4AAAAADwAAAAAAAAAAAAAAAAAAAAH8AAAAB8AAAB4AGAAAAAcAAAABwAAHAAAcAAcAAAAABwAAAAAAAAAAAAAAAAAAAAD/oAAAP4AAAA8AOAAAAAPgAAADwAAHgAAOAAeAAAAADwAAAAAAAAAAAAAAAAAAAAAf0AAAfAAAAAcAHAAAAAHQAAABwAABwAAMAAHAAAAABgAAAAAAAAAAAAAAAAAAAAAD/oAP+AAAAAeAHAAAAAD4AAADwAAB4AAOAAPgAAAADgAAAAAAAAAAAAAAAAAAAAAAf/V/wAAAAAPAHAAAAAB8AAABwAAA8AAcAAHgAAAABgAAAAAAAAAAAAAAAAAAAAAAL///gAAAAAPgDgAAAAA/gAADgAAA+AAeAADwAAAADgAAAAAAAAAAAAAAAAAAAAAAAF/wAAAAAAHADAAAAAAHwAABgAAAPAAcAABwAAAADAAAAAAAAAAAAAAAAAAAAAAAAAiAAAAAAADgDgAAAAAD4AADgAAAPgA8AAA4AAAADgAAAAAAAAAAAAAAAAAAAAAAAAAAAAAAAABwBgAAAAAB/AAHAAAABwAcAAAcAAAAHAAAAAAAAAAAAAAAAAAAAAAAAAAAAAAAAAB4DgAAAAAA/4APAAAAB+A4AAA+AAAAPAAAAAAAAAAAAAAAAAAAAAAAAAAAAAAAAAAcBgAAAAAAH8AeAAAAAfBwAAAPAAAAHAAAAAAAAAAAAAAAAAAAAAAAAAAAAAAAAAA+DgAAAAAAD/7+AAAAAP/wAAAPgAAAOAAAAAAAAAAAAAAAAAAAAAAAAAAAAAAAAAAeBwAAAAAAAf/8AAAAAH/gAAADwAAAMAAAAAAAAAAAAAAAAAAAAAAAAAAAAAAAAAAPBwAAAAAAAD/wAAAAAC+AAAAD4AAAeAAAAAAAAAAAAAAAAAAAAAAAAAAAAAAAAAAHBwAAAAAAAAAAAAAAAAAAAAAB4AAAcAAAAAAAAAAAAAAAAAAAAAAAAAAAAAAAAAADhwAAAAAAAAAAAAAAAAAAAAAA+AAA4AAAAAAAAAAAAAAAAAAAAAAAAAAAAAAAAAABxwAAAAAAAAAAAAAAAAAAAAAAeAAA4AAAAAAAAAAAAAAAAAAAAAAAAAAAAAAAAAAB/wAAAAAAAAAAAAAAAAAAAAAAPgAB4AAAAAAAAAAAAAAAAAAAAAAAAAAAAAAAAAAAfwAAAAAAAAAAAAAAAAAAAAAAHwABwAAAAAAAAAAAAAAAAAAAAAAAAAAAAAAAAAAAPgAAAAAAAAAAAAAAAAAAAAAAD4ADgAAAAAAAAAAAAAAAAAAAAAAAAAAAAAAAAAAAHAAAAAAAAAAAAAAAAAAAAAAAB8AHAAAAAAAAAAAAAAAAAAAAAAAAAAAAAAAAAAAAAAAAAAAAAAAAAAAAAAAAAAAAA/o/AAAAAAAAAAAAAAAAAAAAAAAAAAAAAAAAAAAAAAAAAAAAAAAAAAAAAAAAAAAAAH/8AAAAAAAAAAAAAAAAAAAAAAAAAAAAAAAAAAAAAAAAAAAAAAAAAAAAAAAAAAAAAD/4AAAAAAAAAAAAAAAAAAAAAAAAAAAAAAAAAAAAAAAAAAAAAAAAAAAAAAAAAAAAAAfQAAAAAAAAAAAAAAAAAAAAAAAAAAAAAAAAAAAAAAAAAAAAAAAAAAAAAAAAAAAAAAAAAAAAAAAAABRAAAA1CwBACkAAAAZAAAAcwAAAEUAAAAAAAAAAAAAAAAAAAAAAAAAZAEAANcAAABQAAAAiAEAANgBAAD8KgEAAAAAAMYAiABxAAAARAAAACgAAABkAQAA1wAAAAEACAAAAAAAAAAAAAAAAAAAAAAAWAAAAAAAAAAAAAAA////AJRAPQCTQD0AlEA+AJNBPACVQD0AlT8+AJVAPgCUPz0AkTw8AJU/PQCUPz4AjTg4AJM/PwCUPjwAkjw8AJI9OgCRNjYAk0A+AJI9PQCTPjwAlD06AJJBOwCSPjsAkz8+AJM/PQCRPjoAlDs7AJI/PABVAAAAkD45AJI/PwCQOzsAkTs7AJM+PgCMPTQAkz86AJQ9PQCVQDwAkjk5AJM7OwCSQD4Ak0E+AJQ8PAB/Hx8Akj87AI86OgCUQT4AlEA6AJA8PACQOTkAkz46AH8zMwCRPjkAlD8/AJQ5OQCVPjsAkz09AJRBOwCTPzwAkzo6AJM8PACUPTkAkz87AJE9OQCSPTgAijU1AJA+NwCOPDwAkT06AJQ/PACTPjsAlD46AJI7OwCWPTsAjzc3AJE+OwCROjoAfyoqAJI9NgCSPjoAlj09AI8vLwCTPjgAlD4+AJI9OQB/AAAAAQEBAQEBAQEBAQEBAQEBAQEBAQEBAQEBAQEBAQEBAQEBAQEBAQEBAQEBAQEBAQEBAQEBAQEBAQEBAQEBAQEBAQEBAQEBAQEBAQEBAQEBAQEBAQEBAQEBAQEMCAc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s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D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L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k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PwgIC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BA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MCAgu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kIAg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E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Y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QICDY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Bw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D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c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Rk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Ag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hCAgJ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M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BM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hV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TwICAY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wIBg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ggIH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E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w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J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gp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Q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C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w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V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ECAY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wICB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Q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J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8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C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ggICg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J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w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Y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g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M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G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B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BAg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H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M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Bg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Bg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L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Y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Kg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YCAgZ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MCAY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cICB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sICBM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B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Bgg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H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Bo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QIB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Bg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L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RAICBo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sIB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E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O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k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BCwQICAgMBgEJAQEBAQEBAQEBAQEBAQEBAQEBAQEBAQg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FwgMCQsGCAEhAQEBAQEBAQEBAQEBAQEBAQEBAQEBAQEBAQEBAQEBAQEBAQEBAQEBAQEBAQEBAQEBAQEBAQEBAQEBAQEBAQEBCQsICAgICAgICAgICAgIAwkBAQEBAQEBAQEBAQEBAQEBAQEBBA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YICAgICAgICAgIAQEBAQEBAQEBAQEBAQEBAQEBAQEBAQEBAQEBAQEBAQEBAQEBAQEBAQEBAQEBAQEBAQEBAQEBAQEBAQEBAQkICAgICAgLBgELCwgICAgICAgGTQEBAQEBAQEBAQEBAQEBAQEBCAgHAQEBAQEBAQEBAQEBAQEBAQEBAQEBAQEBAQEBAQEBAQEBAQEBAQEBAQEBAQEBAQEBAQEBAQEBAQEBAQEBAQEBAQEBAQEBAQEBAQEBAQEBAQEBAQEBAQEBAQEBAQEBAQEBAQEBAQEBAQEBAQEBAQEBAQEBAQEBAQEBAQEBAQEBAQEBFQEBAQEBAQEBAQEBAQEBAQEBAQEBAQEBAQEBAQEBAQEBAQEBAQEBAQEBAQEBAQEBAQEBAQEBAQEBAQEBAQEBAQEBAQEBAQEBAQEBAQEBAQEBAQEBAQEBAQEBAQEBAQEBAQEBAQEBAQEBAQEBAQEBAQEECAgICAgICAgICAgICAcBAQEBAQEBAQEBAQEBAQEBAQEBAQEBAQEBAQEBAQEBAQEBAQEBAQEBAQEBAQEBAQEBAQEBAQEBCAYICAgIBghIAQEBAQEBAUgBGggICAgIBwEBAQEBAQEBAQEBAQEBAQEECAQBAQEBAQEBAQEBAQEBAQEBAQEBAQEBAQEBAQEBAQEBAQEBAQEBAQEBAQEBAQEBAQEBAQEBAQEBAQEBAQEBAQEBAQEBAQEBAQEBAQEBAQEBAQEBAQEBAQEBAQEBAQEBAQEBAQEBAQEBAQEBAQEBAQEBAQEBAQEBAQEBAQEBAQEBARkIEwEBAQEBAQEBAQEBAQEBAQEBAQEBAQEBAQEBAQEBAQEBAQEBAQEBAQEBAQEBAQEBAQEBAQEBAQEBAQEBAQEBAQEBAQEBAQEBAQEBAQEBAQEBAQEBAQEBAQEBAQEBAQEBAQEBAQEBAQEBAQEBAQEBBAgIGiYBAQEBAQgaCAgICAgBAQEBAQEBAQEBAQEBAQEBAQEBAQEBAQEBAQEBAQEBAQEBAQEBAQEBAQEBAQEBAQEBAQEBAQwICAgJAQEBAQEBAQEBAQEBAQEBAQEECAgIBwEBAQEBAQEBAQEBAQEBARkICAEBAQEBAQEBAQEBAQEBAQEBAQEBAQEBAQEBAQEBAQEBAQEBAQEBAQEBAQEBAQEBAQEBAQEBAQEBAQEBAQEBAQEBAQEBAQEBAQEBAQEBAQEBAQEBAQEBAQEBAQEBAQEBAQEBAQEBAQEBAQEBAQEBAQEBAQEBAQEBAQEBAQEBAQEBCAgBAQEBAQEBAQEBAQEBAQEBAQEBAQEBAQEBAQEBAQEBAQEBAQEBAQEBAQEBAQEBAQEBAQEBAQEBAQEBAQEBAQEBAQEBAQEBAQEBAQEBAQEBAQEBAQEBAQEBAQEBAQEBAQEBAQEBAQEBAQEBAQEBAQQICAEBAQEBAQEBAQEBCwYICAgLTQEBAQEBAQEBAQEBAQEBAQEBAQEBAQEBAQEBAQEBAQEBAQEBAQEBAQEBAQEBAQEBAQELCAgIBAEBAQEBAQEBAQEBAQEBAQEBAQEaBAgICAMhAQEBAQEBAQEBAQEBAQgIEwEBAQEBAQEBAQEBAQEBAQEBAQEBAQEBAQEBAQEBAQEBAQEBAQEBAQEBAQEBAQEBAQEBAQEBAQEBAQEBAQEBAQEBAQEBAQEBAQEBAQEBAQEBAQEBAQEBAQEBAQEBAQEBAQEBAQEBAQEBAQEBAQEBAQEBAQEBAQEBAQEBAQEBAQEMCAgBAQEBAQEBAQEBAQEBAQEBAQEBAQEBAQEBAQEBAQEBAQEBAQEBAQEBAQEBAQEBAQEBAQEBAQEBAQEBAQEBAQEBAQEBAQEBAQEBAQEBAQEBAQEBAQEBAQEBAQEBAQEBAQEBAQEBAQEBAQEBAQEjCAgHAQEBAQEBAQEBAQEBAQEJCAgECAEBAQEBAQEBAQEBAQEBAQEBAQEBAQEBAQEBAQEBAQEBAQEBAQEBAQEBAQEBAQEBAQEIAQEBAQEBAQEBAQEBAQEBAQEBAQEBAQEBAQQICAkLAQEBAQEBAQEBAQEBCAgBAQEBAQEBAQEBAQEBAQEBAQEBAQEBAQEBAQEBAQEBAQEBAQEBAQEBAQEBAQEBAQEBAQEBAQEBAQEBAQEBAQEBAQEBAQEBAQEBAQEBAQEBAQEBAQEBAQEBAQEBAQEBAQEBAQEBAQEBAQEBAQEBAQEBAQEBAQEBAQEBAQEBAQEBAQEICEcBAQEBAQEBAQEBAQEBAQEBAQEBAQEBAQEBAQEBAQEBAQEBAQEBAQEBAQEBAQEBAQEBAQEBAQEBAQEBAQEBAQEBAQEBAQEBAQEBAQEBAQEBAQEBAQEBAQEBAQEBAQEBAQEBAQEBAQEBAQEBAQcICD4BAQEBAQEBAQEBAQEBAQEGCAgIBAEBAQEBAQEBAQEBAQEBAQEBAQEBAQEBAQEBAQEBAQEBAQEBAQEBAQEBAQEBAQEBAQEBAQEBAQEBAQEBAQEBAQEBAQEBAQEBAQEBAQkICAgGAQEBAQEBAQEBAQEJCAgBAQEBAQEBAQEBAQEBAQEBAQEBAQEBAQEBAQEBAQEBAQEBAQEBAQEBAQEBAQEBAQEBAQEBAQEBAQEBAQEBAQEBAQEBAQEBAQEBAQEBAQEBAQEBAQEBAQEBAQEBAQEBAQEBAQEBAQEBAQEBAQEBAQEBAQEBAQEBAQEBAQEBAQEBCQgICAEBAQEBAQEBAQEBAQEBAQEBAQEBAQEBAQEBAQEBAQEBAQEBAQEBAQEBAQEBAQEBAQEBAQEBAQEBAQEBAQEBAQEBAQEBAQEBAQEBAQEBAQEBAQEBAQEBAQEBAQEBAQEBAQEBAQEBAQEBAQEBBAgEAQEBAQEBAQEBAQEBAQEBAQEECAgIBwEBAQEBAQEBAQEBAQEBAQEBAQEBAQEBAQEBAQEBAQEBAQEBAQEBAQEBAQEBAQEBAQEBAQEBAQEBAQEBAQEBAQEBAQEBAQEBAQEBAQYICAgGAQEBAQEBAQEBAQEICBABAQEBAQEBAQEBAQEBAQEBAQEBAQEBAQEBAQEBAQEBAQEBAQEBAQEBAQEBAQEBAQEBAQEBAQEBAQEBAQEBAQEBAQEBAQEBAQEBAQEBAQEBAQEBAQEBAQEBAQEBAQEBAQEBAQEBAQEBAQEBAQEBAQEBAQEBAQEBAQEBAQEBAQEBCAgIAQEBAQEBAQEBAQEBAQEBAQEBAQEBAQEBAQEBAQEBAQEBAQEBAQEBAQEBAQEBAQEBAQEBAQEBAQEBAQEBAQEBAQEBAQEBAQEBAQEBAQEBAQEBAQEBAQEBAQEBAQEBAQEBAQEBAQEBAQEBAT4ICAsBAQEBAQEBAQEBAQEBAQEBAQEEBAgIBgEBAQEBAQEBAQEBAQEBAQEBAQEBAQEBAQEBAQEBAQEBAQEBAQEBAQEBAQEBAQEBAQEBAQEBAQEBAQEBAQEBAQEBAQEBAQEBAQEBAUAJCAgLAQEBAQEBAQEBBAgIAgEBAQEBAQEBAQEBAQEBAQEBAQEBAQEBAQEBAQEBAQEBAQEBAQEBAQEBAQEBAQEBAQEBAQEBAQEBAQEBAQEBAQEBAQEBAQEBAQEBAQEBAQEBAQEBAQEBAQEBAQEBAQEBAQEBAQEBAQEBAQEBAQEBAQEBAQEBAQEBAQEBAQEBAQEJCAgJAQEBAQEBAQEBAQEBAQEBAQEBAQEBAQEBAQEBAQEBAQEBAQEBAQEBAQEBAQEBAQEBAQEBAQEBAQEBAQEBAQEBAQEBAQEBAQEBAQEBAQEBAQEBAQEBAQEBAQEBAQEBAQEBAQEBAQEBAQEBAQgIEwEBAQEBAQEBAQEBAQEBAQEBAQEBBggIGgEBAQEBAQEBAQEBAQEBAQEBAQEBAQEBAQEBAQEBAQEBAQEBAQEBAQEBAQEBAQEBAQEBAQEBAQEBAQEBAQEBAQEBAQEBAQEBAQEBAQEJCAgEAQEBAQEBAQEBCAgMAQEBAQEBAQEBAQEBAQEBAQEBAQEBAQEBAQEBAQEBAQEBAQEBAQEBAQEBAQEBAQEBAQEBAQEBAQEBAQEBAQEBAQEBAQEBAQEBAQEBAQEBAQEBAQEMAQEBAQEBAQEBAQEBAQEBAQEBAQEBAQEBAQEBAQEBAQEBAQEBAQEBAQEBAQcICAEBAQEBAQEBAQEBAQEBAQEBAQEBAQEBAQEBAQEBAQEBAQEBAQEBAQEBAQEBAQEBAQEBAQEBAQEBAQEBAQEBAQEBAQEBAQEBAQEBAQEBAQEBAQEBAQEBAQEBAQEBAQEBAQEBAQEBAQEBAQEJCAgBAQEBAQEBAQEBAQEBAQEBAQEBAQEKBAgIGQEBAQEBAQEBAQEBAQEBAQEBAQEBAQEBAQEBAQEBAQEBAQEBAQEBAQEBAQEBAQEBAQEBAQEBAQEBAQEBAQEBAQEBAQEBAQEBAQEBAQoMCAgIAQEBAQEBAQEGCAgNAQEBAQEBAQEBAQEBAQEBAQEBAQEBAQEBAQEBAQEBAQEBAQEBAQEBAQEBAQEBAQEBAQEBAQEBAQEBAQEBAQEBAQEBAQEBAQEBAQEBAQEBAQEEBAgGAQEBAQEBAQEBAQEBAQEBAQEBAQEBAQEBAQEBAQEBAQEBAQEBAQEBAQEBAQgIBAEBAQEBAQEBAQEBAQEBAQEBAQEBAQEBAQEBAQEBAQEBAQEBAQEBAQEBAQEBAQEBAQEBAQEBAQEBAQEBAQEBAQEBAQEBAQEBAQEBAQEBAQEBAQEBAQEBAQEBAQEBAQEBAQEBAQEBAQEBAQEICAEBAQEBAQEBAQEBAQEBAQEBAQEBAQEBBggIBAEBAQEBAQEBAQEBAQEBAQEBAQEBAQEBAQEBAQEBAQEBAQEBAQEBAQEBAQEBAQEBAQEBAQEBAQEBAQEBAQEBAQEBAQEBAQEBAQEBAQEBCAgLAQEBAQEBAQkICAEBAQEBAQEBAQEBAQEBAQEBAQEBAQEBAQEBAQEBAQEBAQEBAQEBAQEBAQEBAQEBAQEBAQEBAQEBAQEBAQEBAQEBAQEBAQEBAQEBAQEBAQEBAQEICAcBAQEBAQEBAQEBAQEBAQEBAQEBAQEBAQEBAQEBAQEBAQEBAQEBAQEBAQEBCAgIBAEBAQEBAQEBAQEBAQEBAQEBAQEBAQEBAQEBAQEBAQEBAQEBAQEBAQEBAQEBAQEBAQEBAQEBAQEBAQEBAQEBAQEBAQEBAQEBAQEBAQEBAQEBAQEBAQEBAQEBAQEBAQEBAQEBAQEBAQEBCwgIAQEBAQEBAQEBAQEBAQEBAQEBAQEBAQE7BAgICAEBAQEBAQEBAQEBAQEBAQEBAQEBAQEBAQEBAQEBAQEBAQEBAQEBAQEBAQEBAQEBAQEBAQEBAQEBAQEBAQEBAQEBAQEBAQEBAQEBAQELCAgLAQEBAQEBAQgICwEBAQEBAQEBAQEBAQEBAQEBAQEBAQEBAQEBAQEBAQEBAQEBAQEBAQEBAQEBAQEBAQEBAQEBAQEBAQEBAQEBAQEBAQEBAQEBAQEBAQEBAQEBAQQICAEBAQEBAQEBAQEBAQEBAQEBAQEBAQEBAQEBAQEBAQEBAQEBAQEBAQEBAQEMCAgCAQEBAQEBAQEBAQEBAQEBAQEBAQEBAQEBAQEBAQEBAQEBAQEBAQEBAQEBAQEBAQEBAQEBAQEBAQEBAQEBAQEBAQEBAQEBAQEBAQEBAQEBAQEBAQEBAQEBAQEBAQEBAQEBAQEBAQEBAQEBCAgBAQEBAQEBAQEBAQEBAQEBAQEBAQEBAQEECAgIAQEBAQEBAQEBAQEBAQEBAQEBAQEBAQEBAQEBAQEBAQEBAQEBAQEBAQEBAQEBAQEBAQEBAQEBAQEBAQEBAQEBAQEBAQEBAQEBAQEBAQEMCAgGAQEBAQEBCAgDAQEBAQEBAQEBAQEBAQEBAQEBAQEBAQEBAQEBAQEBAQEBAQEBAQEBAQEBAQEBAQEBAQEBAQEBAQEBAQEBAQEBAQEBAQEBAQEBAQEBAQEBAQEBAQgICAEBAQEBAQEBAQEBAQEBAQEBAQEBAQEBAQEBAQEBAQEBAQEBAQEBAQEBAQEICAYBAQEBAQEBAQEBAQEBAQEBAQEBAQEBAQEBAQEBAQEBAQEBAQEBAQEBAQEBAQEBAQEBAQEBAQEBAQEBAQEBAQEBAQEBAQEBAQEBAQEBAQEBAQEBAQEBAQEBAQEBAQEBAQEBAQEBAQEBAUcICAEBAQEBAQEBAQEBAQEBAQEBAQEBAQEBAQETCAgMIQEBAQEBAQEBAQEBAQEBAQEBAQEBAQEBAQEBAQEBAQEBAQEBAQEBAQEBAQEBAQEBAQEBAQEBAQEBAQEBAQEBAQEBAQEBAQEBAQEBAQ0MCAgGAQEBAQELCAgBAQEBAQEBAQEBAQEBAQEBAQEBAQEBAQEBAQEBAQEBAQEBAQEBAQEBAQEBAQEBAQEBAQEBAQEBAQEBAQEBAQEBAQEBAQEBAQEBAQEBAQEBAQEpCAgIGgEBAQEBAQEBAQEBAQEBAQEBAQEBAQEBAQEBAQEBAQEBAQEBAQEBAQEBLAgICEsBAQEBAQEBAQEBAQEBAQEBAQEBAQEBAQEBAQEBAQEBAQEBAQEBAQEBAQEBAQEBAQEBAQEBAQEBAQEBAQEBAQEBAQEBAQEBAQEBAQEBAQEBAQEBAQEBAQEBAQEBAQEBAQEBAQEBAQEBAQgICQEBAQEBAQEBAQEBAQEBAQEBAQEBAQEBAQEHCAgBAQEBAQEBAQEBAQEBAQEBAQEBAQEBAQEBAQEBAQEBAQEBAQEBAQEBAQEBAQEBAQEBAQEBAQEBAQEBAQEBAQEBAQEBAQEBAQEBAQEBAQELCAgLAQEBAQEICAEBAQEBAQEBAQEBAQEBAQEBAQEBAQEBAQEBAQEBAQEBAQEBAQEBAQEBAQEBAQEBAQEBAQEBAQEBAQEBAQEBAQEBAQEBAQEBAQEBAQEBAQEBAQEGCAgIAQEBAQEBAQEBAQEBAQEBAQEBAQEBAQEBAQEBAQEBAQEBAQEBAQEBAQEBBwgIAQEBAQEBAQEBAQEBAQEBAQEBAQEBAQEBAQEBAQEBAQEBAQEBAQEBAQEBAQEBAQEBAQEBAQEBAQEBAQEBAQEBAQEBAQEBAQEBAQEBAQEBAQEBAQEBAQEBAQEBAQEBAQEBAQEBAQEBAQE3CAgBAQEBAQEBAQEBAQEBAQEBAQEBAQEBAQEBAQEGCAgGAQEBAQEBAQEBAQEBAQEBAQEBAQEBAQEBAQEBAQEBAQEBAQEBAQEBAQEBAQEBAQEBAQEBAQEBAQEBAQEBAQEBAQEBAQEBAQEBAQEBAS8ECAgCAQEBHQgIAQEBAQEBAQEBAQEBAQEBAQEBAQEBAQEBAQEBAQEBAQEBAQEBAQEBAQEBAQEBAQEBAQEBAQEBAQEBAQEBAQEBAQEBAQEBAQEBAQEBAQEBAQEBAQEICAgBAQEBAQEBAQEBAQEBAQEBAQEBAQEBAQEBAQEBAQEBAQEBAQEBAQEBAQEBCAgLAQEBAQEBAQEBAQEBAQEBAQEBAQEBAQEBAQEBAQEBAQEBAQEBAQEBAQEBAQEBAQEBAQEBAQEBAQEBAQEBAQEBAQEBAQEBAQEBAQEBAQEBAQEBAQEBAQEBAQEBAQEBAQEBAQEBAQEBAQEICAcBAQEBAQEBAQEBAQEBAQEBAQEBAQEBAQEBAQEECAgBAQEBAQEBAQEBAQEBAQEBAQEBAQEBAQEBAQEBAQEBAQEBAQEBAQEBAQEBAQEBAQEBAQEBAQEBAQEBAQEBAQEBAQEBAQEBAQEBAQEBAQEJCAgMAQEBCAgDAQEBAQEBAQEBAQEBAQEBAQEBAQEBAQEBAQEBAQEBAQEBAQEBAQEBAQEBAQEBAQEBAQEBAQEBAQEBAQEBAQEBAQEBAQEBAQEBAQEBAQEBAQEBAQgICAcBAQEBAQEBAQEBAQEBAQEBAQEBAQEBAQEBAQEBAQEBAQEBAQEBAQEBATAICAgWAQEBAQEBAQEBAQEBAQEBAQEBAQEBAQEBAQEBAQEBAQEBAQEBAQEBAQEBAQEBAQEBAQEBAQEBAQEBAQEBAQEBAQEBAQEBAQEBAQEBAQEBAQEBAQEBAQEBAQEBAQEBAQEBAQEBAQEBKAgICwEBAQEBAQEBAQEBAQEBAQEBAQEBAQEBAQEBAQEICAYBAQEBAQEBAQEBAQEBAQEBAQEBAQEBAQEBAQEBAQEBAQEBAQEBAQEBAQEBAQEBAQEBAQEBAQEBAQEBAQEBAQEBAQEBAQEBAQEBAQEBAQ4ICAgUAQEMCAgcAQEBAQEBAQEBAQEBAQEBAQEBAQEBVwELBgEBAQEBAQEBAQEBAQEBAQEBAQEBAQEBAQEBAQEBAQEBAQEBAQEBAQEBAQEBAQEBAQEBAQEBAQEBAggICDEBAQEBAQEBAQEBAQEBAQEBAQEBAQEBAQEBAQEBAQEBAQEBAQEBAQEBAQIICAQBAQEBAQEBAQEBAQEBAQEBAQEBAQEBAQEBAQEBAQEBAQEBAQEBAQEBAQEBAQEBAQEBAQEBAQEBAQEBAQEBAQEBAQEBAQEBAQEBAQEBAQEBAQEBAQEBAQEBAQEBAQEBAQEBAQEBAQEBCwgEAQEBAQEBAQEBAQEBAQEBAQEBAQEBAQEBAQEBAQEICAsBAQEBAQEBAQEBAQEBAQEBAQEBAQEBAQEBAQEBAQEBAQEBAQEBAQEBAQEBAQEBAQEBAQEBAQEBAQEBAQEBAQEBAQEBAQEBAQEBAQEBAQMICAEBAQwICAEBAQEBAQEBAQEBAQEBAQEBAQEBAQEBBggIAQEBAQEBAQEBAQEBAQEBAQEBAQEBAQEBAQEBAQEBAQEBAQEBAQEBAQEBAQEBAQEBAQEBAQEBAQEBCAgIAQEBAQEBAQEBAQEBAQEBAQEBAQEBAQEBAQEBAQEBAQEBAQEBAQEBAQEBAQgICAEBAQEBAQEBAQEBAQEBAQEBAQEBAQEBAQEBAQEBAQEBAQEBAQEBAQEBAQEBAQEBAQEBAQYBAQEBAQEBAQEBAQEBAQEBAQEBAQEBAQEBAQEBAQEBAQEBAQEBAQEBAQEBAQEBAQEBAQEGCAgBAQEBAQEBAQEBAQEBAQEBAQEBAQEBAQEBAQEBAQsICAsBAQEBAQEBAQEBAQEBAQEBAQEBAQEBAQEBAQEBAQEBAQEBAQEBAQEBAQEBAQEBAQEBAQEBAQEBAQEBAQEBAQEBAQEBAQEBAQEBAQEBAQcICAsBAQgIAwEBAQEBAQEBAQEBAQEBAQEBAQEBAQEBCAgCAQEBAQEBAQEBAQEBAQEBAQEBAQEBAQEBAQEBAQEBAQEBAQEBAQEBAQEBAQEBAQEBAQEBAQEBAQEECAgIAQEBAQEBAQEBAQEBAQEBAQEBAQEBAQEBAQEBAQEBAQEBAQEBAQEBAQEUCAgIEQEBAQEBAQEBAQEBAQEBAQEBAQEBAQEBAQEBAQEBAQEBAQEBAQEBAQEBAQEBAQEBQwMICAgIBwEBAQEBAQEBAQEBAQEBAQEBAQEBAQEBAQEBAQEBAQEBAQEBAQEBAQEBAQEBAQEBAQwICAEBAQEBAQEBAQEBAQEBAQEBAQEBAQEBAQEBAQEBAQQICAoBAQEBAQEBAQEBAQEBAQEBAQEBAQEBAQEBAQEBAQEBAQEBAQEBAQEBAQEBAQEBAQEBAQEBAQEBAQEBAQEBAQEBAQEBAQEBAQEBAQEBAQYICAEBCAgBAQEBAQEBAQEBAQEBAQEBAQEBAQEBAQEMCAgBAQEBAQEBAQEBAQEBAQEBAQEBAQEBAQEBAQEBAQEBAQEBAQEBAQEBAQEBAQEBAQEBAQEBAQEBAQcICAgLAQEBAQEBAQEBAQEBAQEBAQEBAQEBAQEBAQEBAQEBAQEBAQEBAQEBAQEGCAgBAQEBAQEBAQEBAQEBAQEBAQEBAQEBAQEBAQEBAQEBAQEBAQEBAQEBAQEBAQEBAQEBCAgICAgIAgEBAQEBAQEBAQEBAQEBAQEBAQEBAQEBAQEBAQEBAQEBAQEBAQEBAQEBAQEBAQEBAQgICAEBAQEBAQEBAQEBAQEBAQEBAQEBAQEBAQEBAQEBBwgIBgEBAQEBAQEBAQEBAQEBAQEBAQEBAQEBAQEBAQEBAQEBAQEBAQEBAQEBAQEBAQEBAQEBAQEBAQEBAQEBAQEBAQEBAQEBAQEBAQEBAQEBAQkICAELCAgBAQEBAQEBAQEBAQEBAQEBAQEBAQEBAQgICAkBAQEBAQEBAQEBAQEBAQEBAQEBAQEBAQEBAQEBAQEBAQEBAQEBAQEBAQEBAQEBAQEBAQEBAQEBAQgICAYBAQEBAQEBAQEBAQEBAQEBAQEBAQEBAQEBAQEBAQEBAQEBAQEBAQEBAQcICAgBAQEBAQEBAQEBAQEBAQEBAQEBAQEBAQEBAQEBAQEBAQEBAQEBAQEBAQEBAQEBAQgICwETBAgIEwEBAQEBAQEBAQEBAQEBAQEBAQEBAQEBAQEBAQEBAQEBAQEBAQEBAQEBAQEBAQEBCAgBAQEBAQEBAQEBAQEBAQEBAQEBAQEBAQEBAQEBAQEBCwgIAQEBAQEBAQEBAQEBAQEBAQEBAQEBAQEBAQEBAQEBAQEBAQEBAQEBAQEBAQEBAQEBAQEBAQEBAQEBAQEBAQEBAQEBAQEBAQEBAQEBAQEBAQgIBAEICAEBAQEBAQEBAQEBAQEBAQEBAQEBAQEBAQQIBwEBAQEBAQEBAQEBAQEBAQEBAQEBAQEBAQEBAQEBAQEBAQEBAQEBAQEBAQEBAQEBAQEBAQEBAQEBCQgICAEBAQEBAQEBAQEBAQEBAQEBAQEBAQEBAQEBAQEBAQEBAQEBAQEBAQEBDggICDcBAQEBAQEBAQEBAQEBAQEBAQEBAQEBAQEBAQEBAQEBAQEBAQEBAQEBAQEBAQELCAgBAQEnCAgEAQEBAQEBAQEBAQEBAQEBAQEBAQEBAQEBAQEBAQEBAQEBAQEBAQEBAQEBAQEBAQEGCAgBAQEBAQEBAQEBAQEBAQEBAQEBAQEBAQEBAQEBAQEBBAgEAQEBAQEBAQEBAQEBAQEBAQEBAQEBAQEBAQEBAQEBAQEBAQEBAQEBAQEBAQEBAQEBAQEBAQEBAQEBAQEBAQEBAQEBAQEBAQEBAQEBAQEBAQgICAgIAQEBAQEBAQEBAQEBAQEBAQEBAQEBAQEBBAgIGgEBAQEBAQEBAQEBAQEBAQEBAQEBAQEBAQEBAQEBAQEBAQEBAQEBAQEBAQEBAQEBAQEBAQEBAQECCAgIBAEBAQEBAQEBAQEBAQEBAQEBAQEBAQEBAQEBAQEBAQEBAQEBAQEBAQEBDAgIAgEBAQEBAQEBAQEBAQEBAQEBAQEBAQEBAQEBAQEBAQEBAQEBAQEBAQEBAQEBAQgICwEBAQEaCAgDAQEBAQEBAQEBAQEBAQEBAQEBAQEBAQEBAQEBAQEBAQEBAQEBAQEBAQEBAQEBAQEICEABAQEBAQEBAQEBAQEBAQEBAQEBAQEBAQEBAQEBAQEBCAgHAQEBAQEBAQEBAQEBAQEBAQEBAQEBAQEBAQEBAQEBAQEBAQEBAQEBAQEBAQEBAQEBAQEBAQEBAQEBAQEBAQEBAQEBAQEBAQEBAQEBAQEBAQgICAgMAQEBAQEBAQEBAQEBAQEBAQEBAQEBAQEBCAgEAQEBAQEBAQEBAQEBAQEBAQEBAQEBAQEBAQEBAQEBAQEBAQEBAQEBAQEBAQEBAQEBAQEBAQEBAQEICAgIKgEBAQEBAQEBAQEBAQEBAQEBAQEBAQEBAQEBAQEBAQEBAQEBAQEBAQEBCAgGAQEBAQEBAQEBAQEBAQEBAQEBAQEBAQEBAQEBAQEBAQEBAQEBAQEBAQEBAQEBCAhHAQEBAQEECAgBAQEBAQEBAQEBAQEBAQEBAQEBAQEBAQEBAQEBAQEBAQEBAQEBAQEBAQEBAQEBMAgIBgEBAQEBAQEBAQEBAQEBAQEBAQEBAQEBAQEBAQEBAQ0LCAgJAQEBAQEBAQEBAQEBAQEBAQEBAQEBAQEBAQEBAQEBAQEBAQEBAQEBAQEBAQEBAQEBAQEBAQEBAQEBAQEBAQEBAQEBAQEBAQEBAQEBAQEUBAgICAwBAQEBAQEBAQEBAQEBAQEBAQEBAQEBAQEZCAgBAQEBAQEBAQEBAQEBAQEBAQEBAQEBAQEBAQEBAQEBAQEBAQEBAQEBAQEBAQEBAQEBAQEBAQEBAQsICAgJAQEBAQEBAQEBAQEBAQEBAQEBAQEBAQEBAQEBAQEBAQEBAQEBAQEBARAICAhHAQEBAQEBAQEBAQEBAQEBAQEBAQEBAQEBAQEBAQEBAQEBAQEBAQEBAQEBAQYICAEBAQEBAQEICAYBAQEBAQEBAQEBAQEBAQEBAQEBAQEBAQEBAQEBAQEBAQEBAQEBAQEBAQEBAQEBDAgEAQEBAQEBAQEBAQEBAQEBAQEBAQEBAQEBAQEBAQEBAQEICAEBAQEBAQEBAQEBAQEBAQEBAQEBAQEBAQEBAQEBAQEBAQEBAQEBAQEBAQEBAQEBAQEBAQEBAQEBAQEBAQEBAQEBAQEBAQEBAQEBAQEBAQEMCAgICAEBAQEBAQEBAQEBAQEBAQEBAQEBAQEBAQEICAYBAQEBAQEBAQEBAQEBAQEBAQEBAQEBAQEBAQEBAQEBAQEBAQEBAQEBAQEBAQEBAQEBAQEBAQEBBggICAgBAQEBAQEBAQEBAQEBAQEBAQEBAQEBAQEBAQEBAQEBAQEBAQEBAQEBAQwICAEBAQEBAQEBAQEBAQEBAQEBAQEBAQEBAQEBAQEBAQEBAQEBAQEBAQEBAQEBCAgDAQEBAQEBAQEICAQBAQEBAQEBAQEBAQEBAQEBAQEBAQEBAQEBAQEBAQEBAQEBAQEBAQEBAQEBAQEGCAgEAQEBAQEBAQEBAQEBAQEBAQEBAQEBAQEBAQEBAQEBAQYICAEBAQEBAQEBAQEBAQEBAQEBAQEBAQEBAQEBAQEBAQEBAQEBAQEBAQEBAQEBAQEBAQEBAQEBAQEBAQEBAQEBAQEBAQEBAQEBAQEBAQEBAQELCAgINAEBAQEBAQEBAQEBAQEBAQEBAQEBAQEBAQkICCkBAQEBAQEBAQEBAQEBAQEBAQEBAQEBAQEBAQEBAQEBAQEBAQEBAQEBAQEBAQEBAQEBAQEBAQEBCAgICAYBAQEBAQEBAQEBAQEBAQEBAQEBAQEBAQEBAQEBAQEBAQEBAQEBAQEBAQgICAEBAQEBAQEBAQEBAQEBAQEBAQEBAQEBAQEBAQEBAQEBAQEBAQEBAQEBAQEICAkBAQEBAQEBVggIDAEBAQEBAQEBAQEBAQEBAQEBAQEBAQEBAQEBAQEBAQEBAQEBAQEBAQEBAQEBAQEICAsBAQEBAQEBAQEBAQEBAQEBAQEBAQEBAQEBAQEBAQEBAQwICAEBAQEBAQEBAQEBAQEBAQEBAQEBAQEBAQEBAQEBAQEBAQEBAQEBAQEBAQEBAQEBAQEBAQEBAQEBAQEBAQEBAQEBAQEBAQEBAQEBAQEBAQECCAgBAQEBAQEBAQEBAQEBAQEBAQEBAQEBAQEBEwgIAQEBAQEBAQEBAQEBAQEBAQEBAQEBAQEBAQEBAQEBAQEBAQEBAQEBAQEBAQEBAQEBAQEBAQEBAQEGCAgICAEBAQEBAQEBAQEBAQEBAQEBAQEBAQEBAQEBAQEBAQEBAQEBAQEBAQE+CAgIDAEBAQEBAQEBAQEBAQEBAQEBAQEBAQEBAQEBAQEBAQEBAQEBAQEBAQEBCAgIAQEBAQEBAQEBBwgIAQEBAQEBAQEBAQEBAQEBAQEBAQEBAQEBAQEBAQEBAQEBAQEBAQEBAQEBAQEBAQwICAEBAQEBAQEBAQEBAQEBAQEBAQEBAQEBAQEBAQEBAQEBAQgICwEBAQEBAQEBAQEBAQEBAQEBAQEBAQEBAQEBAQEBAQEBAQEBAQEBAQEBAQEBAQEBAQEBAQEBAQEBAQEBAQEBAQEBAQEBAQEBAQEBAQEBAQEICAYBAQEBAQEBAQEBAQEBAQEBAQEBAQEBAQEBBwgMAQEBAQEBAQEBAQEBAQEBAQEBAQEBAQEBAQEBAQEBAQEBAQEBAQEBAQEBAQEBAQEBAQEBAQEBAQcICAgIAgEBAQEBAQEBAQEBAQEBAQEBAQEBAQEBAQEBAQEBAQEBAQEBAQEBAQEDCAgMAQEBAQEBAQEBAQEBAQEBAQEBAQEBAQEBAQEBAQEBAQEBAQEBAQEBAQoICAYBAQEBAQEBAQEBCAgJAQEBAQEBAQEBAQEBAQEBAQEBAQEBAQEBAQEBAQEBAQEBAQEBAQEBAQEBAQEBAQgIAgEBAQEBAQEBAQEBAQEBAQEBAQEBAQEBAQEBAQEBAQEBAQgIVQEBAQEBAQEBAQEBAQEBAQEBAQEBAQEBAQEBAQEBAQEBAQEBAQEBAQEBAQEBAQEBAQEBAQEBAQEBAQEBAQEBAQEBAQEBAQEBAQEBAQEBAQgICAwBAQEBAQEBAQEBAQEBAQEBAQEBAQEBAQEBCAg5AQEBAQEBAQEBAQEBAQEBAQEBAQEBAQEBAQEBAQEBAQEBAQEBAQEBAQEBAQEBAQEBAQEBAQEBAQgICAgEAQEBAQEBAQEBAQEBAQEBAQEBAQEBAQEBAQEBAQEBAQEBAQEBAQEBAQEICAgBAQEBAQEBAQEBAQEBAQEBAQEBAQEBAQEBAQEBAQEBAQEBAQEBAQEBAQgICAEBAQEBAQEBAQEBCAhLAQEBAQEBAQEBAQEBAQEBAQEBAQEBAQEBAQEBAQEBAQEBAQEBAQEBAQEBAQEBAggEAQEBAQEBAQEBAQEBAQEBAQEBAQEBAQEBAQEBAQEBAQFLCAgMAQEBAQEBAQEBAQEBAQEBAQEBAQEBAQEBAQEBAQEBAQEBAQEBAQEBAQEBAQEBAQEBAQEBAQEBAQEBAQEBAQEBAQEBAQEBAQEBAQEBAQEBCAgICAQBAQEBAQEBAQEBAQEBAQEBAQEBAQEBAUgICAwBAQEBAQEBAQEBAQEBAQEBAQEBAQEBAQEBAQEBAQEBAQEBAQEBAQEBAQEBAQEBAQEBAQEBAQEBDAgICAgLAQEBAQEBAQEBAQEBAQEBAQEBAQEBAQEBAQEBAQEBAQEBAQEBAQEBEAgICAwBAQEBAQEBAQEBAQEBAQEBAQEBAQEBAQEBAQEBAQEBAQEBAQEBAQEGCAQBAQEBAQEBAQEBASUICAwBAQEBAQEBAQEBAQEBAQEBAQEBAQEBAQEBAQEBAQEBAQEBAQEBAQEBAQEBAQETCAgBAQEBAQEBAQEBAQEBAQEBAQEBAQEBAQEBAQEBAQEBAQEGCAgBAQEBAQEBAQEBAQEBAQEBAQEBAQEBAQEBAQEBAQEBAQEBAQEBAQEBAQEBAQEBAQEBAQEBAQEBAQEBAQEBAQEBAQEBAQEBAQEBAQEBAQEICAgICAEBAQEBAQEBAQEBAQEBAQEBAQEBAQEBAQkICAEBAQEBAQEBAQEBAQEBAQEBAQEBAQEBAQEBAQEBAQEBAQEBAQEBAQEBAQEBAQEBAQEBAQEBAQEDCAgICAsBAQEBAQEBAQEBAQEBAQEBAQEBAQEBAQEBAQEBAQEBAQEBAQEBAQEBCwgICAQBAQEBAQEBAQEBAQEBAQEBAQEBAQEBAQEBAQEBAQEBAQEBAQEBKwgIAQEBAQEBAQEBAQEBAQkICAEBAQEBAQEBAQEBAQEBAQEBAQEBAQEBAQEBAQEBAQEBAQEBAQEBAQEBAQEBAQEICAsBAQEBAQEBAQEBAQEBAQEBAQEBAQEBAQEBAQEBAQEBAQEICAsBAQEBAQEBAQEBAQEBAQEBAQEBAQEBAQEBAQEBAQEBAQEBAQEBAQEBAQEBAQEBAQEBAQEBAQEBAQEBAQEBAQEBAQEBAQEBAQEBAQEBAQkICAgIBj4BAQEBAQEBAQEBAQEBAQEBAQEBAQEBAQgIBwEBAQEBAQEBAQEBAQEBAQEBAQEBAQEBAQEBAQEBAQEBAQEBAQEBAQEBAQEBAQEBAQEBAQEBAQEICAgICAEBAQEBAQEBAQEBAQEBAQEBAQEBAQEBAQEBAQEBAQEBAQEBAQEBAQEBCAgIA08BAQEBAQEBAQEBAQEBAQEBAQEBAQEBAQEBAQEBAQEBAQEBAQELCAgOAQEBAQEBAQEBAQEBDAgIBgEBAQEBAQEBAQEBAQEBAQEBAQEBAQEBAQEBAQEBAQEBAQEBAQEBAQEBAQEBAQEICAgBAQEBAQEBAQEBAQEBAQEBAQEBAQEBAQEBAQEBAQEBAQEICAwBAQEBAQEBAQEBAQEBAQEBAQEBAQEBAQEBAQEBAQEBAQEBAQEBAQEBAQEBAQEBAQEBAQEBAQEBAQEBAQEBAQEBAQEBAQEBAQEBAQEBAQgICwgIAQEBAQEBAQEBAQEBAQEBAQEBAQEBAQEBAQgEAQEBAQEBAQEBAQEBAQEBAQEBAQEBAQEBAQEBAQEBAQEBAQEBAQEBAQEBAQEBAQEBAQEBAQEBAQsICAgICwEBAQEBAQEBAQEBAQEBAQEBAQEBAQEBAQEBAQEBAQEBAQEBAQEBAQEBCAgIAQEBAQEBAQEBAQEBAQEBAQEBAQEBAQEBAQEBAQEBAQEBAQEBAQYIBgEBAQEBAQEBAQEBAQEBCAgBAQEBAQEBAQEBAQEBAQEBAQEBAQEBAQEBAQEBAQEBAQEBAQEBAQEBAQEBAQEBCggIBgEBAQEBAQEBAQEBAQEBAQEBAQEBAQEBAQEBAQEBAQEBVAkIBEIBAQEBAQEBAQEBAQEBAQEBAQEBAQEBAQEBAQEBAQEBAQEBAQEBAQEBAQEBAQEBAQEBAQEBAQEBAQEBAQEBAQEBAQEBAQEBAQEBAQEMCAgBBAgIAQEBAQEBAQEBAQEBAQEBAQEBAQEBAQELCAgBAQEBAQEBAQEBAQEBAQEBAQEBAQEBAQEBAQEBAQEBAQEBAQEBAQEBAQEBAQEBAQEBAQEBAQEBRwgICAgIJwEBAQEBAQEBAQEBAQEBAQEBAQEBAQEBAQEBAQEBAQEBAQEBAQEBAQYICAgJAQEBAQEBAQEBAQEBAQEBAQEBAQEBAQEBAQEBAQEBAQEBAQFSCAgCAQEBAQEBAQEBAQEBAQEHCAgBAQEBAQEBAQEBAQEBAQEBAQEBAQEBAQEBAQEBAQEBAQEBAQEBAQEBAQEBAQEBBwgIAQEBAQEBAQEBAQEBAQEBAQEBAQEBAQEBAQEBAQEBAQEBCAgIAQEBAQEBAQEBAQEBAQEBAQEBAQEBAQEBAQEBAQEBAQEBAQEBAQEBAQEBAQEBAQEBAQEBAQEBAQEBAQEBAQEBAQEBAQEBAQEBAQEBAQEICD4BCAgEAQEBAQEBAQEBAQEBAQEBAQEBAQEBAQEICAsBAQEBAQEBAQEBAQEBAQEBAQEBAQEBAQEBAQEBAQEBAQEBAQEBAQEBAQEBAQEBAQEBAQEBAQEBCAgICAgGAQEBAQEBAQEBAQEBAQEBAQEBAQEBAQEBAQEBAQEBAQEBAQEBAQEBAQgICAg3AQEBAQEBAQEBAQEBAQEBAQEBAQEBAQEBAQEBAQEBAQEBAQEICAEBAQEBAQEBAQEBAQEBAQEICBkBAQEBAQEBAQEBAQEBAQEBAQEBAQEBAQEBAQEBAQEBAQEBAQEBAQEBAQEBAQEBCAgDAQEBAQEBAQEBAQEBAQEBAQEBAQEBAQEBAQEBAQEBAQEBCwgIAQEBAQEBAQEBAQEBAQEBAQEBAQEBAQEBAQEBAQEBAQEBAQEBAQEBAQEBAQEBAQEBAQEBAQEBAQEBAQEBAQEBAQEBAQEBAQEBAQEBDwgIAQEBCAgEAQEBAQEBAQEBAQEBAQEBAQEBAQEBAQsICBABAQEBAQEBAQEBAQEBAQEBAQEBAQEBAQEBAQEBAQEBAQEBAQEBAQEBAQEBAQEBAQEBAQEBAQEDCAgICAgBAQEBAQEBAQEBAQEBAQEBAQEBAQEBAQEBAQEBAQEBAQEBAQEBAQFTAggICAYBAQEBAQEBAQEBAQEBAQEBAQEBAQEBAQEBAQEBAQEBAQEBCQgLAQEBAQEBAQEBAQEBAQEBAQYIBgEBAQEBAQEBAQEBAQEBAQEBAQEBAQEBAQEBAQEBAQEBAQEBAQEBAQEBAQEBAQEBCAgaAQEBAQEBAQEBAQEBAQEBAQEBAQEBAQEBAQEBAQEBAQEBCAgHAQEBAQEBAQEBAQEBAQEBAQEBAQEBAQEBAQEBAQEBAQEBAQEBAQEBAQEBAQEBAQEBAQEBAQEBAQEBAQEBAQEBAQEBAQEBAQEBAQEBCAgCAQEBCAgHAQEBAQEBAQEBAQEBAQEBAQEBAQEBEwgIAQEBAQEBAQEBAQEBAQEBAQEBAQEBAQEBAQEBAQEBAQEBAQEBAQEBAQEBAQEBAQEBAQEBAQEBAQkICAgICAcBAQEBAQEBAQEBAQEBAQEBAQEBAQEBAQEBAQEBAQEBAQEBAQEBAQEMCAgICAEBAQEBAQEBAQEBAQEBAQEBAQEBAQEBAQEBAQEBAQEBASAICAEBAQEBAQEBAQEBAQEBAQEBCwgIAQEBAQEBAQEBAQEBAQEBAQEBAQEBAQEBAQEBAQEBAQEBAQEBAQEBAQEBAQEBATEICAcBAQEBAQEBAQEBAQEBAQEBAQEBAQEBAQEBAQEBAQEBAQEHCAhJAQEBAQEBAQEBAQEBAQEBAQEBAQEBAQEBAQEBAQEBAQEBAQEBAQEBAQEBAQEBAQEBAQEBAQEBAQEBAQEBAQEBAQEBAQEBAQEBATQICAcBAQEICAgJAQEBAQEBAQEBAQEBAQEBAQEBAQEBBwgEAQEBAQEBAQEBAQEBAQEBAQEBAQEBAQEBAQEBAQEBAQEBAQEBAQEBAQEBAQEBAQEBAQEBAQEBAQgICwgICCIBAQEBAQEBAQEBAQEBAQEBAQEBAQEBAQEBAQEBAQEBAQEBAQEBAQEICAgIBwEBAQEBAQEBAQEBAQEBAQEBAQEBAQEBAQEBAQEBAQEBBwgIOwEBAQEBAQEBAQEBAQEBAQEBCAgHAQEBAQEBAQEBAQEBAQEBAQEBAQEBAQEBAQEBAQEBAQEBAQEBAQEBAQEBAQEBAQcICAEBAQEBAQEBAQEBAQEBAQEBAQEBAQEBAQEBAQEBAQEBAQgICAIBAQEBAQEBAQEBAQEBAQEBAQEBAQEBAQEBAQEBAQEBAQEBAQEBAQEBAQEBAQEBAQEBAQEBAQEBAQEBAQEBAQEBAQEBAQEBAQEBAQgICQEBASUICAcBAQEBAQEBAQEBAQEBAQEBAQEBAQEBCAgJAQEBAQEBAQEBAQEBAQEBAQEBAQEBAQEBAQEBAQEBAQEBAQEBAQEBAQEBAQEBAQEBAQEBAQEBAggIAwgIAQEBAQEBAQEBAQEBAQEBAQEBAQEBAQEBAQEBAQEBAQEBAQEBAQEBAQsICAgIAQEBAQEBAQEBAQEBAQEBAQEBAQEBAQEBAQEBAQEBAQEGCAQBAQEBAQEBAQEBAQEBAQEBAQEGCAQBAQEBAQEBAQEBAQEBAQEBAQEBAQEBAQEBAQEBAQEBAQEBAQEBAQEBAQEBAQEBAQgIDAEBAQEBAQEBAQEBAQEBAQEBAQEBAQEBAQEBAQEBAQEBAQkICAEBAQEBAQEBAQEBAQEBAQEBAQEBAQEBAQEBAQEBAQEBAQEBAQEBAQEBAQEBAQEBAQEBAQEBAQEBAQEBAQEBAQEBAQEBAQEBAQEBBwgEAQEBAQcICAsBAQEBAQEBAQEBAQEBAQEBAQEBAUkICAQBAQEBAQEBAQEBAQEBAQEBAQEBAQEBAQEBAQEBAQEBAQEBAQEBAQEBAQEBAQEBAQEBAQEBAQEJCAgGCQgJAQEBAQEBAQEBAQEBAQEBAQEBAQEBAQEBAQEBAQEBAQEBAQEBAQEBEwgICAgHAQEBAQEBAQEBAQEBAQEBAQEBAQEBAQEBAQEBAQEBLAgIBwEBAQEBAQEBAQEBAQEBAQEBAQQICAEBAQEBAQEBAQEBAQEBAQEBAQEBAQEBAQEBAQEBAQEBAQEBAQEBAQEBAQEBAQEBAQgIBwEBAQEBAQEBAQEBAQEBAQEBAQEBAQEBAQEBAQEBAQEBAQgIBgEBAQEBAQEBAQEBAQEBAQEBAQEBAQEBAQEBAQEBAQEBAQEBAQEBAQEBAQEBAQEBAQEBAQEBAQEBAQEBAQEBAQEBAQEBAQEBAQEHCAgBAQEBAQsICAEBAQEBAQEBAQEBAQEBAQEBAQEBAQgICAEBAQEBAQEBAQEBAQEBAQEBAQEBAQEBAQEBAQEBAQEBAQEBAQEBAQEBAQEBAQEBAQEBAQEBAQEICAMBCAgLAQEBAQEBAQEBAQEBAQEBAQEBAQEBAQEBAQEBAQEBAQEBAQEBAQEBCAgICAkBAQEBAQEBAQEBAQEBAQEBAQEBAQEBAQEBAQEBAQEBCAgJAQEBAQEBAQEBAQEBAQEBAQEBAQgIAgEBAQEBAQEBAQEBAQEBAQEBAQEBAQEBAQEBAQEBAQEBAQEBAQEBAQEBAQEBAQEvBAgILAEBAQEBAQEBAQEBAQEBAQEBAQEBAQEBAQEBAQEBAQEBBggITQEBAQEBAQEBAQEBAQEBAQEBAQEBAQEBAQEBAQEBAQEBAQEBAQEBAQEBAQEBAQEBAQEBAQEBAQEBAQEBAQEBAQEBAQEBAQEBAQEICDsBAQEBAQYICAEBAQEBAQEBAQEBAQEBAQEBAQEBAQgIBgEBAQEBAQEBAQEBAQEBAQEBAQEBAQEBAQEBAQEBAQEBAQEBAQEBAQEBAQEBAQEBAQEBAQEBAQIICA8ICAYBAQEBAQEBAQEBAQEBAQEBAQEBAQEBAQEBAQEBAQEBAQEBAQEBAQEMCAgICAgBAQEBAQEBAQEBAQEBAQEBAQEBAQEBAQEBAQEBAQYICAEBAQEBAQEBAQEBAQEBAQEBAQEBBAgIAQEBAQEBAQEBAQEBAQEBAQEBAQEBAQEBAQEBAQEBAQEBAQEBAQEBAQEBAQEBAQELCAgBAQEBAQEBAQEBAQEBAQEBAQEBAQEBAQEBAQEBAQEBAQEPCAgBAQEBAQEBAQEBAQEBAQEBAQEBAQEBAQEBAQEBAQEBAQEBAQEBAQEBAQEBAQEBAQEBAQEBAQEBAQEBAQEBAQEBAQEBAQEBAQEBQAgIAQEBAQEBAQgICwEBAQEBAQEBAQEBAQEBAQEBAQEBCwgEAQEBAQEBAQEBAQEBAQEBAQEBAQEBAQEBAQEBAQEBAQEBAQEBAQEBAQEBAQEBAQEBAQEBAQEBGggIARkICAEBAQEBAQEBAQEBAQEBAQEBAQEBAQEBAQEBAQEBAQEBAQEBAQEBAQkICAgIBAEBAQEBAQEBAQEBAQEBAQEBAQEBAQEBAQEBAQEBAggGAQEBAQEBAQEBAQEBAQEBAQEBAQEICAgBAQEBAQEBAQEBAQEBAQEBAQEBAQEBAQEBAQEBAQEBAQEBAQEBAQEBAQEBAQEBAQEJCAgBAQEBAQEBAQEBAQEBAQEBAQEBAQEBAQEBAQEBAQEBAQEECAgBAQEBAQEBAQEBAQEBAQEBAQEBAQEBAQEBAQEBAQEBAQEBAQEBAQEBAQEBAQEBAQEBAQEBAQEBAQEBAQEBAQEBAQEBAQEBAQEBCAgCAQEBAQEBDAgIDAEBAQEBAQEBAQEBAQEBAQEBAQEECAgBAQEBAQEBAQEBAQEBAQEBAQEBAQEBAQEBAQEBAQEBAQEBAQEBAQEBAQEBAQEBAQEBAQEBAQEBCAgEAQgICwEBAQEBAQEBAQEBAQEBAQEBAQEBAQEBAQEBAQEBAQEBAQEBAQEBAQkICAgIAQEBAQEBAQEBAQEBAQEBAQEBAQEBAQEBAQEBAQEICBoBAQEBAQEBAQEBAQEBAQEBAQEBAQEICAcBAQEBAQEBAQEBAQEBAQEBAQEBAQEBAQEBAQEBAQEBAQEBAQEBAQEBAQEBAQEBAQEICAwBAQEBAQEBAQEBAQEBAQEBAQEBAQEBAQEBAQEBAQEBAQEICAIBAQEBAQEBAQEBAQEBAQEBAQEBAQEBAQEBAQEBAQEBAQEBAQEBAQEBAQEBAQEBAQEBAQEBAQEBAQEBAQEBAQEBAQEBAQEBAQEICAYBAQEBAQEBBggICQEBAQEBAQEBAQEBAQEBAQEBAQEICAQBAQEBAQEBAQEBAQEBAQEBAQEBAQEBAQEBAQEBAQEBAQEBAQEBAQEBAQEBAQEBAQEBAQEBAQEBCAgBCwgIAQEBAQEBAQEBAQEBAQEBAQEBAQEBAQEBAQEBAQEBAQEBAQEBAQEBAQgICAgMAQEBAQEBAQEBAQEBAQEBAQEBAQEBAQEBAQEBAQgIAQEBAQEBAQEBAQEBAQEBAQEBAQEBAQEICAEBAQEBAQEBAQEBAQEBAQEBAQEBAQEBAQEBAQEBAQEBAQEBAQEBAQEBAQEBAQEBARkICAcBAQEBAQEBAQEBAQEBAQEBAQEBAQEBAQEBAQEBAQEBAQIICAEBAQEBAQEBAQEBAQEBAQEBAQEBAQEBAQEBAQEBAQEBAQEBAQEBAQEBAQEBAQEBAQEBAQEBAQEBAQEBAQEBAQEBAQEBAQEBAQsICAEBAQEBAQEWCAgJUQEBAQEBAQEBAQEBAQEBAQEBAQcICFIBAQEBAQEBAQEBAQEBAQEBAQEBAQEBAQEBAQEBAQEBAQEBAQEBAQEBAQEBAQEBAQEBAQEBARUICAFSCAgMAQEBAQEBAQEBAQEBAQEBAQEBAQEBAQEBAQEBAQEBAQEBAQEBAQFLCAgICAghAQEBAQEBAQEBAQEBAQEBAQEBAQEBAQEBAQEBCAgjAQEBAQEBAQEBAQEBAQEBAQEBAQEBJwgIAgEBAQEBAQEBAQEBAQEBAQEBAQEBAQEBAQEBAQEBAQEBAQEBAQEBAQEBAQEBAQEBAQsICDsBAQEBAQEBAQEBAQEBAQEBAQEBAQEBAQEBAQEBAQEBBAgIAQEBAQEBAQEBAQEBAQEBAQEBAQEBAQEBAQEBAQEBAQEBAQEBAQEBAQEBAQEBAQEBAQEBAQEBAQEBAQEBAQEBAQEBAQEBAQEBAQgIAQEBAQEBAQELCAgBAQEBAQEBAQEBAQEBAQEBAQEBEAgIBgEBAQEBAQEBAQEBAQEBAQEBAQEBAQEBAQEBAQEBAQEBAQEBAQEBAQEBAQEBAQEBAQEBAQEBAQgIBgEMCAgBAQEBAQEBAQEBAQEBAQEBAQEBAQEBAQEBAQEBAQEBAQEBAQEBAQEMCAgICAEBAQEBAQEBAQEBAQEBAQEBAQEBAQEBAQEBAQYICAEBAQEBAQEBAQEBAQEBAQEBAQEBAQEBCwgHAQEBAQEBAQEBAQEBAQEBAQEBAQEBAQEBAQEBAQEBAQEBAQEBAQEBAQEBAQEBAQEBCQgIBgEBAQEBAQEBAQEBAQEBAQEBAQEBAQEBAQEBAQEBAQEBCQgJAQEBAQEBAQEBAQEBAQEBAQEBAQEBAQEBAQEBAQEBAQEBAQEBAQEBAQEBAQEBAQEBAQEBAQEBAQEBAQEBAQEBAQEBAQEBAQEICAgBAQEBAQEBAQELCAgBAQEBAQEBAQEBAQEBAQEBAQEBCQgIAQEBAQEBAQEBAQEBAQEBAQEBAQEBAQEBAQEBAQEBAQEBAQEBAQEBAQEBAQEBAQEBAQEBAQEBCwgIFAEICBkBAQEBAQEBAQEBAQEBAQEBAQEBAQEBAQEBAQEBAQEBAQEBAQEBAQMICAgIDAEBAQEBAQEBAQEBAQEBAQEBAQEBAQEBAQEBDAgIUAEBAQEBAQEBAQEBAQEBAQEBAQEBAQEBCAgJAQEBAQEBAQEBAQEBAQEBAQEBAQEBAQEBAQEBAQEBAQEBAQEBAQEBAQEBAQEBAQEBAggIAQEBAQEBAQEBAQEBAQEBAQEBAQEBAQEBAQEBAQEBAQEBCAgaAQEBAQEBAQEBAQEBAQEBAQEBAQEBAQEBAQEBAQEBAQEBAQEBAQEBAQEBAQEBAQEBAQEBAQEBAQEBAQEBAQEBAQEBAQEBAQEICAIBAQEBAQEBAQEECAgBAQEBAQEBAQEBAQEBAQEBAQEBCAgZAQEBAQEBAQEBAQEBAQEBAQEBAQEBAQEBAQEBAQEBAQEBAQEBAQEBAQEBAQEBAQEBAQEBAQEJCAgBAQsIBAEBAQEBAQEBAQEBAQEBAQEBAQEBAQEBAQEBAQEBAQEBAQEBAQEBAQgICAgIBAEBAQEBAQEBAQEBAQEBAQEBAQEBAQEBAQEMCAgBAQEBAQEBAQEBAQEBAQEBAQEBAQEBAQEICAEBAQEBAQEBAQEBAQEBAQEBAQEBAQEBAQEBAQEBAQEBAQEBAQEBAQEBAQEBAQEBAQEBBAgIAQEBAQEBAQEBAQEBAQEBAQEBAQEBAQEBAQEBAQEBAT0ICAwBAQEBAQEBAQEBAQEBAQEBAQEBAQEBAQEBAQEBAQEBAQEBAQEBAQEBAQEBAQEBAQEBAQEBAQEBAQEBAQEBAQEBAQEBAQEBAQQIBgEBAQEBAQEBAQEICAsBAQEBAQEBAQEBAQEBAQEBAQELCAgKAQEBAQEBAQEBAQEBAQEBAQEBAQEBAQEBAQEBAQEBAQEBAQEBAQEBAQEBAQEBAQEBAQEBAQEICAwBCwgIEwEBAQEBAQEBAQEBAQEBAQEBAQEBAQEBAQEBAQEBAQEBAQEBAQEBCwgICAgDAQEBAQEBAQEBAQEBAQEBAQEBAQEBAQEBAQQIDAEBAQEBAQEBAQEBAQEBAQEBAQEBAQEBAQYICAEBAQEBAQEBAQEBAQEBAQEBAQEBAQEBAQEBAQEBAQEBAQEBAQEBAQEBAQEBAQEBAQEBCAgIAQEBAQEBAQEBAQEBAQEBAQEBAQEBAQEBAQEBAQEBAQcICAEBAQEBAQEBAQEBAQEBAQEBAQEBAQEBAQEBAQEBAQEBAQEBAQEBAQEBAQEBAQEBAQEBAQEBAQEBAQEBAQEBAQEBAQEBAQEBDAgIAQEBAQEBAQEBAQEICBMBAQEBAQEBAQEBAQEBAQEBARoICAEBAQEBAQEBAQEBAQEBAQEBAQEBAQEBAQEBAQEBAQEBAQEBAQEBAQEBAQEBAQEBAQEBAQEBAQMICAEBBAgMAQEBAQEBAQEBAQEBAQEBAQEBAQEBAQEBAQEBAQEBAQEBAQEBAQEBCAgICAgBAQEBAQEBAQEBAQEBAQEBAQEBAQEBAQEBCAgEAQEBAQEBAQEBAQEBAQEBAQEBAQEBAQEBAQgIBgEBAQEBAQEBAQEBAQEBAQEBAQEBAQEBAQEBAQEBAQEBAQEBAQEBAQEBAQEBAQEBAQEGCAgLAQEBAQEBAQEBAQEBAQEBAQEBAQEBAQEBAQEBAQEBAQgIBgEBAQEBAQEBAQEBAQEBAQEBAQEBAQEBAQEBAQEBAQEBAQEBAQEBAQEBAQEBAQEBAQEBAQEBAQEBAQEBAQEBAQEBAQEBAQEGCAgmAQEBAQEBAQEBFAgIB0IBAQEBAQEBAQEBAQEBAQEBAQcIBAEBAQEBAQEBAQEBAQEBAQEBAQEBAQEBAQEBAQEBAQEBAQEBAQEBAQEBAQEBAQEBAQEBAQEBDwgIAQEGCAgEAQEBAQEBAQEBAQEBAQEBAQEBAQEBAQEBAQEBAQEBAQEBAQEBAT0ICAgICAcBAQEBAQEBAQEBAQEBAQEBAQEBAQEBAQEGCAIBAQEBAQEBAQEBAQEBAQEBAQEBAQEBAQEvCAgMAQEBAQEBAQEBAQEBAQEBAQEBAQEBAQEBAQEBAQEBAQEBAQEBAQEBAQEBAQEBAQEBAQEJCAgGAQEBAQEBAQEBAQEBAQEBAQEBAQEBAQEBAQEBAQEBAQgIAQEBAQEBAQEBAQEBAQEBAQEBAQEBAQEBAQEBAQEBAQEBAQEBAQEBAQEBAQEBAQEBAQEBAQEBAQEBAQEBAQEBAQEBAQEBAQEICAEBAQEBAQEBAQEBAwgIAQEBAQEBAQEBAQEBAQEBAQEBAQgIEwEBAQEBAQEBAQEBAQEBAQEBAQEBAQEBAQEBAQEBAQEBAQEBAQEBAQEBAQEBAQEBAQEBAQEBCAgDAQEICAEBAQEBAQEBAQEBAQEBAQEBAQEBAQEBAQEBAQEBAQEBAQEBAQEBAQIICAgIBgEBAQEBAQEBAQEBAQEBAQEBAQEBAQEBAQMICAEBAQEBAQEBAQEBAQEBAQEBAQEBAQEBAQEGCAgBAQEBAQEBAQEBAQEBAQEBAQEBAQEBAQEBAQEBAQEBAQEBAQEBAQEBAQEBAQEBAQEBAR0ICAgwAQEBAQEBAQEBAQEBAQEBAQEBAQEBAQEBAQEBAQEuCAgDAQEBAQEBAQEBAQEBAQEBAQEBAQEBAQEBAQEBAQEBAQEBAQEBAQEBAQEBAQEBAQEBAQEBAQEBAQEBAQEBAQEBAQEBAQEBAQgIBAEBAQEBAQEBAQEBCQgIAQEBAQEBAQEBAQEBAQEBAQEQCAgLAQEBAQEBAQEBAQEBAQEBAQEBAQEBAQEBAQEBAQEBAQEBAQEBAQEBAQEBAQEBAQEBAQEBAQECCAgQAQsICAEBAQEBAQEBAQEBAQEBAQEBAQEBAQEBAQEBAQEBAQEBAQEBAQEBAQgICAgIAQEBAQEBAQEBAQEBAQEBAQEBAQEBAQEBDAgIAQEBAQEBAQEBAQEBAQEBAQEBAQEBAQEBAQEICAYBAQEBAQEBAQEBAQEBAQEBAQEBAQEBAQEBAQEBAQEBAQEBAQEBAQEBAQEBAQEBAQEBAQkICAkBAQEBAQEBAQEBAQEBAQEBAQEBAQEBAQEBAQEBAQEHCAgBAQEBAQEBAQEBAQEBAQEBAQEBAQEBAQEBAQEBAQEBAQEBAQEBAQEBAQEBAQEBAQEBAQEBAQEBAQEBAQEBAQEBAQEBAQEBAQgIAQEBAQEBAQEBAQEBCAgJAQEBAQEBAQEBAQEBAQEBAQEZCAgBAQEBAQEBAQEBAQEBAQEBAQEBAQEBAQEBAQEBAQEBAQEBAQEBAQEBAQEBAQEBAQEBAQEBARMICAEBAQgIDAEBAQEBAQEBAQEBAQEBAQEBAQEBAQEBAQEBAQEBAQEBAQEBAQEBBAgICAgGAQEBAQEBAQEBAQEBAQEBAQEBAQEBAQEICAgBAQEBAQEBAQEBAQEBAQEBAQEBAQEBAQEBAQkIDAEBAQEBAQEBAQEBAQEBAQEBAQEBAQEBAQEBAQEBAQEBAQEBAQEBAQEBAQEBAQEBAQEBAQYICAtPAQEBAQEBAQEBAQEBAQEBAQEBAQEBAQEBAQEBAQIICBoBAQEBAQEBAQEBAQEBAQEBAQEBAQEBAQEBAQEBAQEBAQEBAQEBAQEBAQEBAQEBAQEBAQEBAQEBAQEBAQEBAQEBAQEBAQECCAgBAQEBAQEBAQEBAQEaCAgMAQEBAQEBAQEBAQEBAQEBAQEICAYBAQEBAQEBAQEBAQEBAQEBAQEBAQEBAQEBAQEBAQEBAQEBAQEBAQEBAQEBAQEBAQEBAQEBAQgICQEBCQgICgEBAQEBAQEBAQEBAQEBAQEBAQEBAQEBAQEBAQEBAQEBAQEBAQECCAgICAgxAQEBAQEBAQEBAQEBAQEBAQEBAQEBAQEICBMBAQEBAQEBAQEBAQEBAQEBAQEBAQEBAQEBBggIAQEBAQEBAQEBAQEBAQEBAQEBAQEBAQEBAQEBAQEBAQEBAQEBAQEBAQEBAQEBAQEBAQEBAQkICAEBAQEBAQEBAQEBAQEBAQEBAQEBAQEBAQEBAQEBAQQIAQEBAQEBAQEBAQEBAQEBAQEBAQEBAQEBAQEBAQEBAQEBAQEBAQEBAQEBAQEBAQEBAQEBAQEBAQEBAQEBAQEBAQEBAQEBAQEICAcBAQEBAQEBAQEBAQEECAcBAQEBAQEBAQEBAQEBAQEBAQEICAkBAQEBAQEBAQEBAQEBAQEBAQEBAQEBAQEBAQEBAQEBAQEBAQEBAQEBAQEBAQEBAQEBAQEBAQgIAQEqCAgBAQEBAQEBAQEBAQEBAQEBAQEBAQEBAQEBAQEBAQEBAQEBAQEBAQEICAgICAEBAQEBAQEBAQEBAQEBAQEBAQEBAQEBAQgIAQEBAQEBAQEBAQEBAQEBAQEBAQEBAQEBAQEBCAgDAQEBAQEBAQEBAQEBAQEBAQEBAQEBAQEBAQEBAQEBAQEBAQEBAQEBAQEBAQEBAQEBAQEBAQcICAEBAQEBAQEBAQEBAQEBAQEBAQEBAQEBAQEBAQEBGQgIAQEBAQEBAQEBAQEBAQEBAQEBAQEBAQEBAQEBAQEBAQEBAQEBAQEBAQEBAQEBAQEBAQEBAQEBAQEBAQEBAQEBAQEBAQEBRAgICQEBAQEBAQEBAQEBAQkICAYBAQEBAQEBAQEBAQEBAQEBSQgIBwEBAQEBAQEBAQEBAQEBAQEBAQEBAQEBAQEBAQEBAQEBAQEBAQEBAQEBAQEBAQEBAQEBAQEECAgBAQEECAgBAQEBAQEBAQEBAQEBAQEBAQEBAQEBAQEBAQEBAQEBAQEBAQEBAQQICAgIBwEBAQEBAQEBAQEBAQEBAQEBAQEBAQEBBwgIAQEBAQEBAQEBAQEBAQEBAQEBAQEBAQEBAQEGCAQNAQEBAQEBAQEBAQEBAQEBAQEBAQEBAQEBAQEBAQEBAQEBAQEBAQEBAQEBAQEBAQEBAQEBAQgIBwEBAQEBAQEBAQEBAQEBAQEBAQEBAQEBAQEBAQEBCAgEAQEBAQEBAQEBAQEBAQEBAQEBAQEBAQEBAQEBAQEBAQEBAQEBAQEBAQEBAQEBAQEBAQEBAQEBAQEBAQEBAQEBAQEBAQEBDAgIAQEBAQEBAQEBAQEBAQsICAEBAQEBAQEBAQEBAQEBAQEBBwgIAQEBAQEBAQEBAQEBAQEBAQEBAQEBAQEBAQEBAQEBAQEBAQEBAQEBAQEBAQEBAQEBAQEBAQEICAYBAQEICAYBAQEBAQEBAQEBAQEBAQEBAQEBAQEBAQEBAQEBAQEBAQEBAQEBBwgIBAgIEwEBAQEBAQEBAQEBAQEBAQEBAQEBAQEBCAgIAQEBAQEBAQEBAQEBAQEBAQEBAQEBAQEBAQcICAEBAQEBAQEBAQEBAQEBAQEBAQEBAQEBAQEBAQEBAQEBAQEBAQEBAQEBAQEBAQEBAQEBAQEBBwgICwEBAQEBAQEBAQEBAQEBAQEBAQEBAQEBAQEBAQEICAgYAQEBAQEBAQEBAQEBAQEBAQEBAQEBAQEBAQEBAQEBAQEBAQEBAQEBAQEBAQEBAQEBAQEBAQEBAQEBAQEBAQEBAQEBAQEBCAgaAQEBAQEBAQEBAQEBAQgIBgEBAQEBAQEBAQEBAQEBAQEBCAgGAQEBAQEBAQEBAQEBAQEBAQEBAQEBAQEBAQEBAQEBAQEBAQEBAQEBAQEBAQEBAQEBAQEBAQwICB8BOAYIBw0BAQEBAQEBAQEBAQEBAQEBAQEBAQEBAQEBAQEBAQEBAQEBAQEBCAgECAgJAQEBAQEBAQEBAQEBAQEBAQEBAQEBAQEZCAgLAQEBAQEBAQEBAQEBAQEBAQEBAQEBAQEBAQgIDAEBAQEBAQEBAQEBAQEBAQEBAQEBAQEBAQEBAQEBAQEBAQEBAQEBAQEBAQEBAQEBAQEBAQEBAQgIBgEBAQEBAQEBAQEBAQEBAQEBAQEBAQEBAQEBAQkICAEBAQEBAQEBAQEBAQEBAQEBAQEBAQEBAQEBAQEBAQEBAQEBAQEBAQEBAQEBAQEBAQEBAQEBAQEBAQEBAQEBAQEBAQEBAQEICAEBAQEBAQEBAQEBAQEBAQgIJgEBAQEBAQEBAQEBAQEBAQEBCAgJAQEBAQEBAQEBAQEBAQEBAQEBAQEBAQEBAQEBAQEBAQEBAQEBAQEBAQEBAQEBAQEBAQEBAggIAQEBCAgIAQEBAQEBAQEBAQEBAQEBAQEBAQEBAQEBAQEBAQEBAQEBAQEBAQEECAELCAgBAQEBAQEBAQEBAQEBAQEBAQEBAQEBAQEBCAgJAQEBAQEBAQEBAQEBAQEBAQEBAQEBAQEBAQgIAQEBAQEBAQEBAQEBAQEBAQEBAQEBAQEBAQEBAQEBAQEBAQEBAQEBAQEBAQEBAQEBAQEBAQEBCwgIDAEBAQEBAQEBAQEBAQEBAQEBAQEBAQEBAQEBAQkIBAEBAQEBAQEBAQEBAQEBAQEBAQEBAQEBAQEBAQEBAQEBAQEBAQEBAQEBAQEBAQEBAQEBAQEBAQEBAQEBAQEBAQEBAQEBAQQIBAEBAQEBAQEBAQEBAQE3CAgLAQEBAQEBAQEBAQEBAQEBATQECAYBAQEBAQEBAQEBAQEBAQEBAQEBAQEBAQEBAQEBAQEBAQEBAQEBAQEBAQEBAQEBAQEBAQEBCAgMAQEBCAgMAQEBAQEBAQEBAQEBAQEBAQEBAQEBAQEBAQEBAQEBAQEBAQEBAQMICBkICAIBAQEBAQEBAQEBAQEBAQEBAQEBAQEBASIECAgIARABAQEBAQEBAQEBAQEBAQEBAQEBAQETCAgBAQEBAQEBAQEBAQEBAQEBAQEBAQEBAQEBAQEBAQEBAQEBAQEBAQEBAQEBAQEBAQEBAQEBAQEBDAgIGQEBAQEBAQEBAQEBAQEBAQEBAQEBAQEBAQEBAQgIGgEBAQEBAQEBAQEBAQEBAQEBAQEBAQEBAQEBAQEBAQEBAQEBAQEBAQEBAQEBAQEBAQEBAQEBAQEBAQEBAQEBAQEBAQEBAQgIAQEBAQEBAQEBAQEBAQEHCAgBAQEBAQEBAQEBAQEBAQEBAQgICAEBAQEBAQEBAQEBAQEBAQEBAQEBAQEBAQEBAQEBAQEBAQEBAQEBAQEBAQEBAQEBAQEBAQEMCAgBAQEBCAgJAQEBAQEBAQEBAQEBAQEBAQEBAQEBAQEBAQEBAQEBAQEBAQEBAQgIGQwICAEBAQEBAQEBAQEBAQEBAQEBAQEBAQEBAQEBCAgICAgBEQEBAQEBAQEBAQEBAQEBAQEBAQEICAMBAQEBAQEBAQEBAQEBAQEBAQEBAQEBAQEBAQEBAQEBAQEBAQEBAQEBAQEBAQEBAQEBAQEBAQEQCQgICQEBAQEBAQEBAQEBAQEBAQEBAQEBAQEBAQFICAgGAQEBAQEBAQEBAQEBAQEBAQEBAQEBAQEBAQEBAQEBAQEBAQEBAQEBAQEBAQEBAQEBAQEBAQEBAQEBAQEBAQEBAQEBAQEECAgLAQEBAQEBAQEBAQEBAQEICAkBAQEBAQEBAQEBAQEBAQEBAQQICAEBAQEBAQEBAQEBAQEBAQEBAQEBAQEBAQEBAQEBAQEBAQEBAQEBAQEBAQEBAQEBAQEBARoICAEBAU0ICAYBAQEBAQEBAQEBAQEBAQEBAQEBAQEBAQEBAQEBAQEBAQEBAQFOCAgGBggIDAEBAQEBAQEBAQEBAQEBAQEBAQEBAQEBAQEBBAgICAgICAcDAwIBCQEQAS8BAQEBAQEBAQQICA0BAQEBAQEBAQEBAQEBAQEBAQEBAQEBAQEBAQEBAQEBAQEBAQEBAQEBAQEBAQEBAQEBAQEBAQEOCAgIDAEBAQEBAQEBAQEBAQEBAQEBAQEBAQEBAQELCAgBAQEBAQEBAQEBAQEBAQEBAQEBAQEBAQEBAQEBAQEBAQEBAQEBAQEBAQEBAQEBAQEBAQEBAQEBAQEBAQEBAQEBAQEBAQEECAQBAQEBAQEBAQEBAQEBAQEICAkBAQEBAQEBAQEBAQEBAQEBAQgIGgEBAQEBAQEBAQEBAQEBAQEBAQEBAQEBAQEBAQEBAQEBAQEBAQEBAQEBAQEBAQEBAQEBAQgIBgEBAQYICAEBAQEBAQEBAQEBAQEBAQEBAQEBAQEBAQEBAQEBAQEBAQEBAQELCAgBCAgHAQEBAQEBAQEBAQEBAQEBAQEBAQEBAQEBAQEBBAsICAgICAgICAgICAgICAgHAwEMAQgBBggIAQEBAQEBAQEBAQEBAQEBAQEBAQEBAQEBAQEBAQEBAQEBAQEBAQEBAQEBAQEBAQEBAQEBAQEBAQEICAgICAEBAQEBAQEBAQEBAQEBAQEBAQEBAQEBAQEICAwBAQEBAQEBAQEBAQEBAQEBAQEBAQEBAQEBAQEBAQEBAQEBAQEBAQEBAQEBAQEBAQEBAQEBAQEBAQEBAQEBAQEBAQEBAQIICBgBAQEBAQEBAQEBAQEBPAgICwEBAQEBAQEBAQEBAQEBAQEBCwgIOQEBAQEBAQEBAQEBAQEBAQEBAQEBAQEBAQEBAQEBAQEBAQEBAQEBAQEBAQEBAQEBAQEBCAgHAQEBAQgIDAEBAQEBAQEBAQEBAQEBAQEBAQEBAQEBAQEBAQEBAQEBAQEBAQEICBoCCAgFAQEBAQEBAQEBAQEBAQEBAQEBAQEBAQEBAQEBAQEqAQYECAgICAgICAgICAgICAgICAgICAgIBAYMCAFAAQEBAQEBAQEBAQEBAQEBAQEBAQEBAQEBAQEBAQEBAQEBAQEBAQEBAQEBAQEBAQEBAQEGCAgIQAEBAQEBAQEBAQEBAQEBAQEBAQEBAQEBAQQICwEBAQEBAQEBAQEBAQEBAQEBAQEBAQEBAQEBAQEBAQEBAQEBAQEBAQEBAQEBAQEBAQEBAQEBAQEBAQEBAQEBAQEBAQEBCAgIAQEBAQEBAQEBAQEBAQEBDAgIAQEBAQEBAQEBAQEBAQEBAQEBCAgGAQEBAQEBAQEBAQEBAQEBAQEBAQEBAQEBAQEBAQEBAQEBAQEBAQEBAQEBAQEBAQEBAQEHCAgBAQEBCQgIAQEBAQEBAQEBAQEBAQEBAQEBAQEBAQEBAQEBAQEBAQEBAQEBAQgIAQEICAEBAQEBAQEBAQEBAQEBAQEBAQEBAQEBAQEBAQEBAQEBAQEBAQEBAQgBBAELBggICAgICAgICAgICAgICAgICAgBBgELAQEBAQEBAQEBAQEBAQEBAQEBAQEBAQEBAQEBAQEBAQEBAQEBAQEBAQEBAQEICAgESwEBAQEBAQEBAQEBAQEBAQEBAQEBAQEBGQgIAQEBAQEBAQEBAQEBAQEBAQEBAQEBAQEBAQEBAQEBAQEBAQEBAQEBAQEBAQEBAQEBAQEBAQEBAQEBAQEBAQEBAQEBAQEBCAgDAQEBAQEBAQEBAQEBAQEBCAgGAQEBAQEBAQEBAQEBAQEBAQEZCAgJAQEBAQEBAQEBAQEBAQEBAQEBAQEBAQEBAQEBAQEBAQEBAQEBAQEBAQEBAQEBAQEBAQEICAYBAQEICAgMAQEBAQEBAQEBAQEBAQEBAQEBAQEBAQEBAQEBAQEBAQEBAQEBCwgIAQQICAEBAQEBAQEBAQEBAQEBAQEBAQEBAQEBAQEBAQEBAQEBAQEBAQEBAQEBAQEBAUwBEAEJEwIICAQICAgICAgICAgICAgICAgGBgEnAQEBAQEBAQEBAQEBAQEBAQEBAQEBAQEBAQEBAQEBAQEBAQEBAQECCAgJHQEBAQEBAQEBAQEBAQEBAQEBAQEBAQEBCAgLAQEBAQEBAQEBAQEBAQEBAQEBAQEBAQEBAQEBAQEBAQEBAQEBAQEBAQEBAQEBAQEBAQEBAQEBAQEBAQEBAQEBAQEBAQECCAgBAQEBAQEBAQEBAQEBAQEBCAguAQEBAQEBAQEBAQEBAQEBAQEGCAgBAQEBAQEBAQEBAQEBAQEBAQEBAQEBAQEBAQEBAQEBAQEBAQEBAQEBAQEBAQEBAQEBAQYICwEBAQEICAgBAQEBAQEBAQEBAQEBAQEBAQEBAQEBAQEBAQEBAQEBAQEBAQEBCAgqAQgICwEBAQEBAQEBAQEBAQEBAQEBAQEBAQEBAQEBAQEBAQEBAQEBAQEBAQEBAQEBAQEBAQEBAQgICAEBAQEBCQELBAgICAgICAgICAgICAQBCQFAAQEBAQEBAQEBAQEBAQEBAQEBAQEBAQEBAQEBAQEBAQEHCAgGEQEBAQEBAQEBAQEBAQEBAQEBAQEBAQoGCAQBAQEBAQEBAQEBAQEBAQEBAQEBAQEBAQEBAQEBAQEBAQEBAQEBAQEBAQEBAQEBAQEBAQEBAQEBAQEBAQEBAQEBAQEBAQgICAEBAQEBAQEBAQEBAQEBARQICAwBAQEBAQEBAQEBAQEBAQEBAQEICAYBAQEBAQEBAQEBAQEBAQEBAQEBAQEBAQEBAQEBAQEBAQEBAQEBAQEBAQEBAQEBAQEBBwgIAQEBAQEICAkBAQEBAQEBAQEBAQEBAQEBAQEBAQEBAQEBAQEBAQEBAQEBARgICAcBCQgGAQEBAQEBAQEBAQEBAQEBAQEBAQEBAQEBAQEBAQEBAQEBAQEBAQEBAQEBAQEBAQEBAQE4CAgEAQEBAQEBAQEBARgBCAYLCAgICAgICAgICAgBAQEBAQEBAQEBAQEBAQEBAQEBAQEBAQEBAQEBAQEBAQEHCAgGCgEBAQEBAQEBAQEBAQEBAQEBAQEBAQsICAEBAQEBAQEBAQEBAQEBAQEBAQEBAQEBAQEBAQEBAQEBAQEBAQEBAQEBAQEBAQEBAQEBAQEBAQEBAQEBAQEBAQEBAQEBAQgICQEBAQEBAQEBAQEBAQEBAQMICAEBAQEBAQEBAQEBAQEBAQEBAQEICEcBAQEBAQEBAQEBAQEBAQEBAQEBAQEBAQEBAQEBAQEBAQEBAQEBAQEBAQEBAQEBAQEBCAgJAQEBAQcIBAEBAQEBAQEBAQEBAQEBAQEBAQEBAQEBAQEBAQEBAQEBAQEBAQwIBgEHCAgBAQEBAQEBAQEBAQEBAQEBAQEBAQEBAQEBAQEBAQEBAQEBAQEBAQEBAQEBAQEBAQEBAQECCAgBAQEBAQEBAQEBAQEBAQEBASUBAgEECAgICAEBAQEBAQEBAQEBAQEBAQEBAQEBAQEBAQEBAQEBAQEBAQEMCAgGAwEBAQEBAQEBAQEBAQEBAQEBAQEBAQgIGQEBAQEBAQEBAQEBAQEBAQEBAQEBAQEBAQEBAQEBAQEBAQEBAQEBAQEBAQEBAQEBAQEBAQEBAQEBAQEBAQEBAQEBAQEBBwgISAEBAQEBAQEBAQEBAQEBAQgIDAEBAQEBAQEBAQEBAQEBAQEBSQgICT0BAQEBAQEBAQEBAQEBAQEBAQEBAQEBAQEBAQEBAQEBAQEBAQEBAQEBAQEBAQEBAUoICAQBAQEBBAgICQEBAQEBAQEBAQEBAQEBAQEBAQEBAQEBAQEBAQEBAQEBAQEBBwgISAEICAMBAQEBAQEBAQEBAQEBAQEBAQEBAQEBAQEBAQEBAQEBAQEBAQEBAQEBAQEBAQEBAQEBAQEICBMBAQEBAQEBAQEBAQEBAQEBAQEBAQEyAUcBAQEBAQEBAQEBAQEBAQEBAQEBAQEBAQEBAQEBAQEBAQEBAQEGCAgEAQEBAQEBAQEBAQEBAQEBAQEBAQEBAQgEAQEBAQEBAQEBAQEBAQEBAQEBAQEBAQEBAQEBAQEBAQEBAQEBAQEBAQEBAQEBAQEBAQEBAQEBAQEBAQEBAQEBAQEBAQEJCAgBAQEBAQEBAQEBAQEBAQEBDAgIAQEBAQEBAQEBAQEBAQEBAQEBCwgIAQEBAQEBAQEBAQEBAQEBAQEBAQEBAQEBAQEBAQEBAQEBAQEBAQEBAQEBAQEBAQEBAQkICAEBAQEBCAgHAQEBAQEBAQEBAQEBAQEBAQEBAQEBAQEBAQEBAQEBAQEBAQEJCAgBAQEICAEBAQEBAQEBAQEBAQEBAQEBAQEBAQEBAQEBAQEBAQEBAQEBAQEBAQEBAQEBAQEBAQEBAQgIAQEBAQEBAQEBAQEBAQEBAQEBAQEBAQEBAQEBAQEBAQEBAQEBAQEBAQEBAQEBAQEBAQEBAQEBAQEBAQEBAQEHCAgGEAEBAQEBAQEBAQEBAQEBAQEBAQEDCAgBAQEBAQEBAQEBAQEBAQEBAQEBAQEBAQEBAQEBAQEBAQEBAQEBAQEBAQEBAQEBAQEBAQEBAQEBAQEBAQEBAQEBAQEBAQEJCAwBAQEBAQEBAQEBAQEBAQEJCAgBAQEBAQEBAQEBAQEBAQEBAQEBBAgIAQEBAQEBAQEBAQEBAQEBAQEBAQEBAQEBAQEBAQEBAQEBAQEBAQEBAQEBAQEBAQEBDAgICQEBAQEDCAgJAQEBAQEBAQEBAQEBAQEBAQEBAQEBAQEBAQEBAQEBAQEBAQEICAwBOwgIGgEBAQEBAQEBAQEBAQEBAQEBAQEBAQEBAQEBAQEBAQEBAQEBAQEBAQEBAQEBAQEBAQEBBAgMAQEBAQEBAQEBAQEBAQEBAQEBAQEBAQEBAQEBAQEBAQEBAQEBAQEBAQEBAQEBAQEBAQEBAQEBAQEBAQEBAQECCAgHJQEBAQEBAQEBAQEBAQEBAQEBAQEICBoBAQEBAQEBAQEBAQEBAQEBAQEBAQEBAQEBAQEBAQEBAQEBAQEBAQEBAQEBAQEBAQEBAQEBAQEBAQEBAQEBAQEBAQEBAQEICEcBAQEBAQEBAQEBAQEBAQECCAQBAQEBAQEBAQEBAQEBAQEBAQEBCAgLAQEBAQEBAQEBAQEBAQEBAQEBAQEBAQEBAQEBAQEBAQEBAQEBAQEBAQEBAQEBAQEBCAgBAQEBAQEICAEBAQEBAQEBAQEBAQEBAQEBAQEBAQEBAQEBAQEBAQEBAQEBAQcIBAEBBAgIAQEBAQEBAQEBAQEBAQEBAQEBAQEBAQEBAQEBAQEBAQEBAQEBAQEBAQEBAQEBAQEBAQEBCAgBAQEBAQEBAQEBAQEBAQEBAQEBAQEBAQEBAQEBAQEBAQEBAQEBAQEBAQEBAQEBAQEBAQEBAQEBAQEBAQEBAQEZCAgEBAEBAQEBAQEBAQEBAQEBAQEBLQQIBDgBAQEBAQEBAQEBAQEBAQEBAQEBAQEBAQEBAQEBAQEBAQEBAQEBAQEBAQEBAQEBAQEBAQEBAQEBAQEBAQEBAQEBAQEBMAgIDAEBAQEBAQEBAQEBAQEBAQEICAwBAQEBAQEBAQEBAQEBAQEBAQEHCAgGAQEBAQEBAQEBAQEBAQEBAQEBAQEBAQEBAQEBAQEBAQEBAQEBAQEBAQEBAQEBAQEECAwBAQEBAQsICAEBAQEBAQEBAQEBAQEBAQEBAQEBAQEBAQEBAQEBAQEBAQEBBggIAQEBCAgGAQEBAQEBAQEBAQEBAQEBAQEBAQEBAQEBAQEBAQEBAQEBAQEBAQEBAQEBAQEBAQEBAQgICAEBAQEBAQEBAQEBAQEBAQEBAQEBAQEBAQEBAQEBAQEBAQEBAQEBAQEBAQEBAQEBAQEBAQEBAQEBAQEBAQEBAQEHCAgIBwEBAQEBAQEBAQEBAQEBAQEBCwgIAQEBAQEBAQEBAQEBAQEBAQEBAQEBAQEBAQEBAQEBAQEBAQEBAQEBAQEBAQEBAQEBAQEBAQEBAQEBAQEBAQEBAQEBAQEBDAgIAQEBAQEBAQEBAQEBAQEBAQgICAEBAQEBAQEBAQEBAQEBAQEBAQEMCAgBAQEBAQEBAQEBAQEBAQEBAQEBAQEBAQEBAQEBAQEBAQEBAQEBAQEBAQEBAQEBAQEICAEBAQEBAQgICwEBAQEBAQEBAQEBAQEBAQEBAQEBAQEBAQEBAQEBAQEBAQEBCAgDAQEBCAgBAQEBAQEBAQEBAQEBAQEBAQEBAQEBAQEBAQEBAQEBAQEBAQEBAQEBAQEBAQEBAQEBAQgIDAEBAQEBAQEBAQEBAQEBAQEBAQEBAQEBAQEBAQEBAQEBAQEBAQEBAQEBAQEBAQEBAQEBAQEBAQEBAQEBAQEBAQEGCAgIGQEBAQEBAQEBAQEBAQEBAQEBCAgCAQEBAQEBAQEBAQEBAQEBAQEBAQEBAQEBAQEBAQEBAQEBAQEBAQEBAQEBAQEBAQEBAQEBAQEBAQEBAQEBAQEBAQEBAQEBCAgGAQEBAQEBAQEBAQEBAQEBDAgIAQEBAQEBAQEBAQEBAQEBAQEBARoICAZFAQEBAQEBAQEBAQEBAQEBAQEBAQEBAQEBAQEBAQEBAQEBAQEBAQEBAQEBAQEBCQgICQEBAQEBDAgIRgEBAQEBAQEBAQEBAQEBAQEBAQEBAQEBAQEBAQEBAQEBATYICAwBAQIICAMBAQEBAQEBAQEBAQEBAQEBAQEBAQEBAQEBAQEBAQEBAQEBAQEBAQEBAQEBAQEBAQEBBAgEAQEBAQEBAQEBAQEBAQEBAQEBAQEBAQEBAQEBAQEBAQEBAQEBAQEBAQEBAQEBAQEBAQEBAQEBAQEBAQEBAQEBAQEMCAgIBgEBAQEBAQEBAQEBAQEBAQELCAYBAQEBAQEBAQEBAQEBAQEBAQEBAQEBAQEBAQEBAQEBAQEBAQEBAQEBAQEBAQEBAQEBAQEBAQEBAQEBAQEBAQEBAQEBAQEICAQBAQEBAQEBAQEBAQEBAQEBCAgGAQEBAQEBAQEBAQEBAQEBAQEBAQYICAEBAQEBAQEBAQEBAQEBAQEBAQEBAQEBAQEBAQEBAQEBAQEBAQEBAQEBAQEBAQEBCAgMAQEBAQEICAgBAQEBAQEBAQEBAQEBAQEBAQEBAQEBAQEBAQEBAQEBAQEBAQsIBwEBAQQIBAEBAQEBAQEBAQEBAQEBAQEBAQEBAQEBAQEBAQEBAQEBAQEBAQEBAQEBAQEBAQEBAQECCAgBAQEBAQEBAQEBAQEBAQEBAQEBAQEBAQEBAQEBAQEBAQEBAQEBAQEBAQEBAQEBAQEBAQEBAQEBAQEBAQEBAQEBAQEqBAgICwEBAQEBAQEBAQEBAQEBAQYICAEBAQEBAQEBAQEBAQEBAQEBAQEBAQEBAQEBAQEBAQEBAQEBAQEBAQEBAQEBAQEBAQEBAQEBAQEBAQEBAQEBAQEBAQEBAQYICAEBAQEBAQEBAQEBAQEBAR4MCAg8AQEBAQEBAQEBAQEBAQEBAQEBAQIICAEBAQEBAQEBAQEBAQEBAQEBAQEBAQEBAQEBAQEBAQEBAQEBAQEBAQEBAQEBAQADCAg4AQEBAQECCAgBAQEBAQEBAQEBAQEBAQEBAQEBAQEBAQEBAQEBAQEBAQEBBwgIEAEBAggICwEBAQEBAQEBAQEBAQEBAQEBAQEBAQEBAQEBAQEBAQEBAQEBAQEBAQEBAQEBAQEBAQgICCsBAQEBAQEBAQEBAQEBAQEBAQEBAQEBAQEBAQEBAQEBAQEBAQEBAQEBAQEBAQEBAQEBAQEBAQEBAQEBAQEBAQEBAQEBCAgICAEBAQEBAQEBAQEBAQEBAQgIBwEBAQEBAQEBAQEBAQEBAQEBAQEBAQEBAQEBAQEBAQEBAQEBAQEBAQEBAQEBAQEBAQEBAQEBAQEBAQEBAQEBAQEBAQEBAQgIDAEBAQEBAQEBAQEBAQEBAQEICAEBAQEBAQEBAQEBAQEBAQEBAQEBAQgICAEBAQEBAQEBAQEBAQEBAQEBAQEBAQEBAQEBAQEBAQEBAQEBAQEBAQEBAQEBAQgICAEBAQEBAQEICAgBAQEBAQEBAQEBAQEBAQEBAQEBAQEBAQEBAQEBAQEBAQEICAgBAQEBCQgBAQEBAQEBAQEBAQEBAQEBAQEBAQEBAQEBAQEBAQEBAQEBAQEBAQEBAQEBAQEBAQEBAQgIAQEBAQEBAQEBAQEBAQEBAQEBAQEBAQEBAQEBAQEBAQEBAQEBAQEBAQEBAQEBAQEBAQEBAQEBAQEBAQEBAQEBAQEBAQFCCwgIBAEBAQEBAQEBAQEBAQFDBAgGAQEBAQEBAQEBAQEBAQEBAQEBAQEBAQEBAQEBAQEBAQEBAQEBAQEBAQEBAQEBAQEBAQEBAQEBAQEBAQEBAQEBAQEBAQEBCAgIKQEBAQEBAQEBAQEBAQEBAQYIBAEBAQEBAQEBAQEBAQEBAQEBAQEBBwgIBwEBAQEBAQEBAQEBAQEBAQEBAQEBAQEBAQEBAQEBAQEBAQEBAQEBAQEBAQEBAQgIDAEBAQEBRAcICTYBAQEBAQEBAQEBAQEBAQEBAQEBAQEBAQEBAQEBAQEBAQEICAkBAQEDCAgBAQEBAQEBAQEBAQEBAQEBAQEBAQEBAQEBAQEBAQEBAQEBAQEBAQEBAQEBAQEBAQEBCAgGAQEBAQEBAQEBAQEBAQEBAQEBAQEBAQEBAQEBAQEBAQEBAQEBAQEBAQEBAQEBAQEBAQEBAQEBAQEBAQEBAQEBAQEBAQEBAQgICAEBAQEBAQEBAQEBAQECCAgBAQEBAQEBAQEBAQEBAQEBAQEBAQEBAQEBAQEBAQEBAQEBAQEBAQEBAQEBAQEBAQEBAQEBAQEBAQEBAQEBAQEBAQEBAQETCAgBAQEBAQEBAQEBAQEBAQEBAQgILgEBAQEBAQEBAQEBAQEBAQEBAQEBBggICQEBAQEBAQEBAQEBAQEBAQEBAQEBAQEBAQEBAQEBAQEBAQEBAQEBAQEBAQEBCAgMAQEBAQEBBwgIAQEBAQEBAQEBAQEBAQEBAQEBAQEBAQEBAQEBAQEBAQEBAQgIAQEBAQEHCAkBAQEBAQEBAQEBAQEBAQEBAQEBAQEBAQEBAQEBAQEBAQEBAQEBAQEBAQEBAQEBAQEICAgBAQEBAQEBAQEBAQEBAQEBAQEBAQEBAQEBAQEBAQEBAQEBAQEBAQEBAQEBAQEBAQEBAQEBAQEBAQEBAQEBAQEBAQEBAQEBAQgICAlBAQEBAQEBAQEBAQEICAsBAQEBAQEBAQEBAQEBAQEBAQEBAQEBAQEBAQEBAQEBAQEBAQEBAQEBAQEBAQEBAQEBAQEBAQEBAQEBAQEBAQEBAQEBAQEJCAkBAQEBAQEBAQEBAQEBAQErCAgHAQEBAQEBAQEBAQEBAQEBAQEBAQEmCAgEQQEBAQEBAQEBAQEBAQEBAQEBAQEBAQEBAQEBAQEBAQEBAQEBAQEBAQEBAQELCAgBAQEBAQEBBggIAQEBAQEBAQEBAQEBAQEBAQEBAQEBAQEBAQEBAQEBAQEBBggIAQEBAQsICAIBAQEBAQEBAQEBAQEBAQEBAQEBAQEBAQEBAQEBAQEBAQEBAQEBAQEBAQEBAQEBAQgICAEBAQEBAQEBAQEBAQEBAQEBAQEBAQEBAQEBAQEBAQEBAQEBAQEBAQEBAQEBAQEBAQEBAQEBAQEBAQEBAQEBAQEBAQEBAQEBAQwICAEBAQEBAQEBAQEBAQgIAQEBAQEBAQEBAQEBAQEBAQEBAQEBAQEBAQEBAQEBAQEBAQEBAQEBAQEBAQEBAQEBAQEBAQEBAQEBAQEBAQEBAQEBAQEBAQEICAIBAQEBAQEBAQEBAQEBAQEGCAQBAQEBAQEBAQEBAQEBAQEBAQEBAQELCAgMAQEBAQEBAQEBAQEBAQEBAQEBAQEBAQEBAQEBAQEBAQEBAQEBAQEBAQEBAQEICAEBAQEBAQEBCAgGAQEBAQEBAQEBAQEBAQEBAQEBAQEBAQEBAQEBAQEBAQEBCAgBAQEBAQkIBAEBAQEBAQEBAQEBAQEBAQEBAQEBAQEBAQEBAQEBAQEBAQEBAQEBAQEBAQEBAQEBAQgIAQEBAQEBAQEBAQEBAQEBAQEBAQEBAQEBAQEBAQEBAQEBAQEBAQEBAQEBAQEBAQEBAQEBAQEBAQEBAQEBAQEBAQEBAQEBAQEBAQkICAgZAQEBAQEBAQEBCAgHAQEBAQEBAQEBAQEBAQEBAQEBAQEBAQEBAQEBAQEBAQEBAQEBAQEBAQEBAQEBAQEBAQEBAQEBAQEBAQEBAQEBAQEBAQEBLAgICwEBAQEBAQEBAQEBAQEBAQwICEABAQEBAQEBAQEBAQEBAQEBAQEBAQEJCAgJAQEBAQEBAQEBAQEBAQEBAQEBAQEBAQEBAQEBAQEBAQEBAQEBAQEBAQEBKggIAQEBAQEBAQEGCAgGAQEBAQEBAQEBAQEBAQEBAQEBAQEBAQEBAQEBAQEBAQIICAEBAQEBEwgIBgEBAQEBAQEBAQEBAQEBAQEBAQEBAQEBAQEBAQEBAQEBAQEBAQEBAQEBAQEBAQEaCAgBAQEBAQEBAQEBAQEBAQEBAQEBAQEBAQEBAQEBAQEBAQEBAQEBAQEBAQEBAQEBAQEBAQEBAQEBAQEBAQEBAQEBAQEBAQEBAQEBAQIICAgEAQEBAQEBAQEBCAgBAQEBAQEBAQEBAQEBAQEBAQEBAQEBAQEBAQEBAQEBAQEBAQEBAQEBAQEBAQEBAQEBAQEBAQEBAQEBAQEBAQEBAQEBAQEBAggIAQEBAQEBAQEBAQEBAQEBAQgIAQEBAQEBAQEBAQEBAQEBAQEBAQEBAQEJCAgBAQEBAQEBAQEBAQEBAQEBAQEBAQEBAQEBAQEBAQEBAQEBAQEBAQEBAQEBCAgDAQEBAQEBAQEMCAgIAQEBAQEBAQEBAQEBAQEBAQEBAQEBAQEBAQEBAQEBAQgIGgEBAQEBDAgIAQEBAQEBAQEBAQEBAQEBAQEBAQEBAQEBAQEBAQEBAQEBAQEBAQEBAQEBAQEBAQEICAgBAQEBAQEBAQEBAQEBAQEBAQEBAQEBAQEBAQEBAQEBAQEBAQEBAQEBAQEBAQEBAQEBAQEBAQEBAQEBAQEBAQEBAQEBAQEBAQEBAQgGCAgHCQEBAQEBARoICAEBAQEBAQEBAQEBAQEBAQEBAQEBAQEBAQEBAQEBAQEBAQEBAQEBAQEBAQEBAQEBAQEBAQEBAQEBAQEBAQEBAQEBAQEBAQEBCAgGAQEBAQEBAQEBAQEBAQEBCwgJAQEBAQEBAQEBAQEBAQEBAQEBAQEBAQEICAwBAQEBAQEBAQEBAQEBAQEBAQEBAQEBAQEBAQEBAQEBAQEBAQEBAQEBAQEJCAgBAQEBAQEBATcICAYsAQEBAQEBAQEBAQEBAQEBAQEBAQEBAQEBAQEBAQE/CAgGAQEBAQEaCAgHAQEBAQEBAQEBAQEBAQEBAQEBAQEBAQEBAQEBAQEBAQEBAQEBAQEBAQEBAQEBHQgIAgEBAQEBAQEBAQEBAQEBAQEBAQEBAQEBAQEBAQEBAQEBAQEBAQEBAQEBAQEBAQEBAQEBAQEBAQEBAQEBAQEBAQEBAQEBAQEBAQEBAQEMCAgIAQEBAQEBAQgIAgEBAQEBAQEBAQEBAQEBAQEBAQEBAQEBAQEBAQEBAQEBAQEBAQEBAQEBAQEBAQEBAQEBAQEBAQEBAQEBAQEBAQEBAQEBAQEBCAgBAQEBAQEBAQEBAQEBAQEBCAgUAQEBAQEBAQEBAQEBAQEBAQEBAQEBAQEICAsBAQEBAQEBAQEBAQEBAQEBAQEBAQEBAQEBAQEBAQEBAQEBAQEBAQEBAQYICAEBAQEBAQEBAQYICAEBAQEBAQEBAQEBAQEBAQEBAQEBAQEBAQEBAQEBAQEICAsBAQEBAQEHCAgBAQEBAQEBAQEBAQEBAQEBAQEBAQEBAQEBAQEBAQEBAQEBAQEBAQEBAQEBAQEBCAgHAQEBAQEBAQEBAQEBAQEBAQEBAQEBAQEBAQEBAQEBAQEBAQEBAQEBAQEBAQEBAQEBAQEBAQEBAQEBAQEBAQEBAQEBAQEBAQEBAQEBAQEaCAgICwkBAQEBBAgEAQEBAQEBAQEBAQEBAQEBAQEBAQEBAQEBAQEBAQEBAQEBAQEBAQEBAQEBAQEBAQEBAQEBAQEBAQEBAQEBAQEBAQEBAQEBATsICAwBAQEBAQEBAQEBAQEBASAICBkBAQEBAQEBAQEBAQEBAQEBAQEBAQEBPQgICBkBAQEBAQEBAQEBAQEBAQEBAQEBAQEBAQEBAQEBAQEBAQEBAQEBAQEBAggIOgEBAQEBAQEBAQsICAsBAQEBAQEBAQEBAQEBAQEBAQEBAQEBAQEBAQEBAQQICAEBAQEBARoICAsBAQEBAQEBAQEBAQEBAQEBAQEBAQEBAQEBAQEBAQEBAQEBAQEBAQEBAQEBAT4ICAsBAQEBAQEBAQEBAQEBAQEBAQEBAQEBAQEBAQEBAQEBAQEBAQEBAQEBAQEBAQEBAQEBAQEBAQEBAQEBAQEBAQEBAQEBAQEBAQEBAQEBAQEBCQgICAYBAQEGCAgBAQEBAQEBAQEBAQEBAQEBAQEBAQEBAQEBAQEBAQEBAQEBAQEBAQEBAQEBAQEBAQEBAQEBAQEBAQEBAQEBAQEBAQEBAQEBAQgICAEBAQEBAQEBAQEBAQEBAQkIAgEBAQEBAQEBAQEBAQEBAQEBAQEBAQEBAQkICAkBAQEBAQEBAQEBAQEBAQEBAQEBAQEBAQEBAQEBAQEBAQEBAQEBAQEBCAgBAQEBAQEBAQEBAQQICAEBAQEBAQEBAQEBAQEBAQEBAQEBAQEBAQEBAQEBBggIAQEBAQEBAQsICAEBAQEBAQEBAQEBAQEBAQEBAQEBAQEBAQEBAQEBAQEBAQEBAQEBAQEBAQEBAQgIBgEBAQEBAQEBAQEBAQEBAQEBAQEBAQEBAQEBAQEBAQEBAQEBAQEBAQEBAQEBAQEBAQEBAQEBAQEBAQEBAQEBAQEBAQEBAQEBAQEBAQEBAQEBDAgICAIBAQEICAkBAQEBAQEBAQEBAQEBAQEBAQEBAQEBAQEBAQEBAQEBAQEBAQEBAQEBAQEBAQEBAQEBAQEBAQEBAQEBAQEBAQEBAQEBAQEBAQgIAwEBAQEBAQEBAQEBAQEBAggIMAEBAQEBAQEBAQEBAQEBAQEBAQEBAQEBCQgIBDwBAQEBAQEBAQEBAQEBAQEBAQEBAQEBAQEBAQEBAQEBAQEBAQEBAQEICAwBAQEBAQEBAQEBGggIBAEBAQEBAQEBAQEBAQEBAQEBAQEBAQEBAQEBAQEHCAgKAQEBAQEBAQgIBAEBAQEBAQEBAQEBAQEBAQEBAQEBAQEBAQEBAQEBAQEBAQEBAQEBAQEBAQEBBwgLAQEBAQEBAQEBAQEBAQEBAQEBAQEBAQEBAQEBAQEBAQEBAQEBAQEBAQEBAQEBAQEBAQEBAQEBAQEBAQEBAQEBAQEBAQEBAQEBAQEBAQEBAQEBLgEICAgBBAgIAQEBAQEBAQEBAQEBAQEBAQEBAQEBAQEBAQEBAQEBAQEBAQEBAQEBAQEBAQEBAQEBAQEBAQEBAQEBAQEBAQEBAQEBAQEBAQEBAQgIOwEBAQEBAQEBAQEBAQEBCAgBAQEBAQEBAQEBAQEBAQEBAQEBAQEBAQEBAggIAQEBAQEBAQEBAQEBAQEBAQEBAQEBAQEBAQEBAQEBAQEBAQEBAQEBAQgICwEBAQEBAQEBAQEBDAgIBgEBAQEBAQEBAQEBAQEBAQEBAQEBAQEBAQEBAQYICAEBAQEBAQEBAQgICwEBAQEBAQEBAQEBAQEBAQEBAQEBAQEBAQEBAQEBAQEBAQEBAQEBAQEBAQEJCAgBAQEBAQEBAQEBAQEBAQEBAQEBAQEBAQEBAQEBAQEBAQEBAQEBAQEBAQEBAQEBAQEBAQEBAQEBAQEBAQEBAQEBAQEBAQEBAQEBAQEBAQEBAQEBAQcICAgICAgLAQEBAQEBAQEBAQEBAQEBAQEBAQEBAQEBAQEBAQEBAQEBAQEBAQEBAQEBAQEBAQEBAQEBAQEBAQEBAQEBAQEBAQEBAQEBAQE3CAgLAQEBAQEBAQEBAQEBAQEICAkBAQEBAQEBAQEBAQEBAQEBAQEBAQEBAQEBAggIBjgBAQEBAQEBAQEBAQEBAQEBAQEBAQEBAQEBAQEBAQEBAQEBAQEBCQgIAQEBAQEBAQEBAQEKCwgIBgEBAQEBAQEBAQEBAQEBAQEBAQEBAQEBAQEBAQgIOQEBAQEBAQEBCQgIOgEBAQEBAQEBAQEBAQEBAQEBAQEBAQEBAQEBAQEBAQEBAQEBAQEBAQEBAQsICAEBAQEBAQEBAQEBAQEBAQEBAQEBAQEBAQEBAQEBAQEBAQEBAQEBAQEBAQEBAQEBAQEBAQEBAQEBAQEBAQEBAQEBAQEBAQEBAQEBAQEBAQEBAQEBAQELCAgICAgBAQEBAQEBAQEBAQEBAQEBAQEBAQEBAQEBAQEBAQEBAQEBAQEBAQEBAQEBAQEBAQEBAQEBAQEBAQEBAQEBAQEBAQEBAQEBAQELCAgBAQEBAQEBAQEBAQEBAQEICAEBAQEBAQEBAQEBAQEBAQEBAQEBAQEBAQEBCQgIAQEBAQEBAQEBAQEBAQEBAQEBAQEBAQEBAQEBAQEBAQEBAQEBAQEBCAgBAQEBAQEBAQEBAQEBCAgIAQEBAQEBAQEBAQEBAQEBAQEBAQEBAQEBAQE3CAgBAQEBAQEBAQETCAgCAQEBAQEBAQEBAQEBAQEBAQEBAQEBAQEBAQEBAQEBAQEBAQEBAQEBAQEBCwgIAQEBAQEBAQEBAQEBAQEBAQEBAQEBAQEBAQEBAQEBAQEBAQEBAQEBAQEBAQEBAQEBAQEBAQEBAQEBAQEBAQEBAQEBAQEBAQEBAQEBAQEBAQEBAQEBAQEDCAgICBo0AQEBAQEBAQEBAQEBAQEBAQEBAQEBAQEBAQEBAQEBAQEBAQEBAQEBAQEBAQEBAQEBAQEBAQEBAQEBAQEBAQEBAQEBAQEBAQEICAMBAQEBAQEBAQEBAQEBCwgICQEBAQEBAQEBAQEBAQEBAQEBAQEBAQEBAQEBBggIBjUBAQEBAQEBAQEBAQEBAQEBAQEBAQEBAQEBAQEBAQEBAQEBAQQICAEBAQEBAQEBAQEBAQEJCAgMNgEBAQEBAQEBAQEBAQEBAQEBAQEBAQEBAQEICAgBAQEBAQEBAQEECAgBAQEBAQEBAQEBAQEBAQEBAQEBAQEBAQEBAQEBAQEBAQEBAQEBAQEBAQEDCAgBAQEBAQEBAQEBAQEBAQEBAQEBAQEBAQEBAQEBAQEBAQEBAQEBAQEBAQEBAQEBAQEBAQEBAQEBAQEBAQEBAQEBAQEBAQEBAQEBAQEBAQEBAQEBAQEBAQEBAQgICAQHAQEBAQEBAQEBAQEBAQEBAQEBAQEBAQEBAQEBAQEBAQEBAQEBAQEBAQEBAQEBAQEBAQEBAQEBAQEBAQEBAQEBAQEBAQEBAQEICBMBAQEBAQEBAQEBAQEBCAgMAQEBAQEBAQEBAQEBAQEBAQEBAQEBAQEBAQEBBAgIAQEBAQEBAQEBAQEBAQEBAQEBAQEBAQEBAQEBAQEBAQEBAQEBAQgICAEBAQEBAQEBAQEBAQEHCAgBAQEBAQEBAQEBAQEBAQEBAQEBAQEBAQEBAQgIAQEBAQEBAQEBAQEICAsBAQEBAQEBAQEBAQEBAQEBAQEBAQEBAQEBAQEBAQEBAQEBAQEBAQEBAQsICAEBAQEBAQEBAQEBAQEBAQEBAQEBAQEBAQEBAQEBAQEBAQEBAQEBAQEBAQEBAQEBAQEBAQEBAQEBAQEBAQEBAQEBAQEBAQEBAQEBAQEBAQEBAQEBAQEBAQEJCAgICAgMAQEBAQEBAQEBAQEBAQEBAQEBAQEBAQEBAQEBAQEBAQEBAQEBAQEBAQEBAQEBAQEBAQEBAQEBAQEBAQEBAQEBAQEBAQEBNAgIBgEBAQEBAQEBAQEBAQEICAkBAQEBAQEBAQEBAQEBAQEBAQEBAQEBAQEBAQEBBAgIAQEBAQEBAQEBAQEBAQEBAQEBAQEBAQEBAQEBAQEBAQEBAQEmCAgBAQEBAQEBAQEBAQEBAQEICAgZAQEBAQEBAQEBAQEBAQEBAQEBAQEBAQEBCAgLAQEBAQEBAQEBAQIICAwBAQEBAQEBAQEBAQEBAQEBAQEBAQEBAQEBAQEBAQEBAQEBAQEBAQEBCwgIAQEBAQEBAQEBAQEBAQEBAQEBAQEBAQEBAQEBAQEBAQEBAQEBAQEBAQEBAQEBAQEBAQEBAQEBAQEBAQEBAQEBAQEBAQEBAQEBAQEBAQEBAQEBAQEBAQEBAQEICAYHCAgIBA8BAQEBAQEBAQEBAQEBAQEBAQEBAQEBAQEBAQEBAQEBAQEBAQEBAQEBAQEBAQEBAQEBAQEBAQEBAQEBAQEBAQEBAQEBBwgIAQEBAQEBAQEBAQEBARkICAEBAQEBAQEBAQEBAQEBAQEBAQEBAQEBAQEBAQEBCAgIAQEBAQEBAQEBAQEBAQEBAQEBAQEBAQEBAQEBAQEBAQEBAQEICAQBAQEBAQEBAQEBAQEBAQEECAgBAQEBAQEBAQEBAQEBAQEBAQEBAQEBAQEICAEBAQEBAQEBAQEBAQQICBoBAQEBAQEBAQEBAQEBAQEBAQEBAQEBAQEBAQEBAQEBAQEBAQEBAQEJCAgBAQEBAQEBAQEBAQEBAQEBAQEBAQEBAQEBAQEBAQEBAQEBAQEBAQEBAQEBAQEBAQEBAQEBAQEBAQEBAQEBAQEBAQEBAQEBAQEBAQEBAQEBAQEBAQEBAQEBAQgICzIGCAgICAQBAQEBAQEBAQEBAQEBAQEBAQEBAQEBAQEBAQEBAQEBAQEBAQEBAQEBAQEBAQEBAQEBAQEBAQEBAQEBAQEBAQEBAQEBBAgHAQEBAQEBAQEBAQEBAQgICQEBAQEBAQEBAQEBAQEBAQEBAQEBAQEBAQEBAQEBCAgIAQEBAQEBAQEBAQEBAQEBAQEBAQEBAQEBAQEBAQEBAQEBLAgIBwEBAQEBAQEBAQEBAQEBAQEICAgBAQEBAQEBAQEBAQEBAQEBAQEBAQEBAQgIBgEBAQEBAQEBAQEBJQgICzMBAQEBAQEBAQEBAQEBAQEBAQEBAQEBAQEBAQEBAQEBAQEBAQEBAQYICAEBAQEBAQEBAQEBAQEBAQEBAQEBAQEBAQEBAQEBAQEBAQEBAQEBAQEBAQEBAQEBAQEBAQEBAQEBAQEBAQEBAQEBAQEBAQEBAQEBAQEBAQEBAQEBAQEBAQEBBAgBAQEBBggICAgLCAEBAQEBAQEBAQEBAQEBAQEBAQEBAQEBAQEBAQEBAQEBAQEBAQEBBAYBAQEBAQEBAQEBAQEBAQEBAQEBAQEBAQEBCAgHAQEBAQEBAQEBAQEBCAgIAQEBAQEBAQEBAQEBAQEBAQEBAQEBAQEBAQEBAQEBCAgIAQEBAQEBAQEBAQEBAQEBAQEBAQEBAQEBAQEBAQEBAQEBCAgCAQEBAQEBAQEBAQEBAQEBAQEICAcBAQEBAQEBAQEBAQEBAQEBAQEBAQEBCAgBAQEBAQEBAQEBAQEBAggIAQEBAQEBAQEBAQEBAQEBAQEBAQEBAQEBAQEBAQEBAQEBAQEBAQEBCAgGAQEBAQEBAQEBAQEBAQEBAQEBAQEBAQEBAQEBAQEBAQEBAQEBAQEBAQEBAQEBAQEBAQEBAQEBAQEBAQEBAQEBAQEBAQEBAQEBAQEBAQEBAQEBAQEBAQEBAQEBMAEBAQEBMQYICAgIDAEiAQEBAQEBAQEBAQEBAQEBAQEBAQEBAQEBAQEBAQEBAQEBBwgICAEBAQEBAQEBAQEBAQEBAQEBAQEBAQEBAQEGCAgdAQEBAQEBAQEBAQEJCAgBAQEBAQEBAQEBAQEBAQEBAQEBAQEBAQEBAQEBAQEBCAgIBwEBAQEBAQEBAQEBAQEBAQEBAQEBAQEBAQEBAQEBAQEICAIBAQEBAQEBAQEBAQEBAQEBAQcICAwBAQEBAQEBAQEBAQEBAQEBAQEBAQEICAYBAQEBAQEBAQEBAQEBBwgIAQEBAQEBAQEBAQEBAQEBAQEBAQEBAQEBAQEBAQEBAQEBAQEBASgICAIBAQEBAQEBAQEBAQEBAQEBAQEBAQEBAQEBAQEBAQEBAQEBAQEBAQEBAQEBAQEBAQEBAQEBAQEBAQEBAQEBAQEBAQEBAQEBAQEBAQEBAQEBAQEBAQEBAQEBAQEBAQEBAQEBAQEHCAgICAgCAQEBAQEBAQEBAQEBAQEBAQEBAQEBAQEBAQEBAQEBAQsICAgHAQEBAQEBAQEBAQEBAQEBAQEBAQEBAQEBAQQICAYBAQEBAQEBAQEBAQEICAEBAQEBAQEBAQEBAQEBAQEBAQEBAQEBAQEBAQEBAQEBBwgIAQEBAQEBAQEBAQEBAQEBAQEBAQEBAQEBAQEBAQEBAQgIDAEBAQEBAQEBAQEBAQEBAQEBAQEICAgBAQEBAQEBAQEBAQEBAQEBAQEBEAgIAQEBAQEBAQEBAQEBAQEBCAgHAQEBAQEBAQEBAQEBAQEBAQEBAQEBAQEBAQEBAQEBAQEBAQEBAQgIGQEBAQEBAQEBAQEBAQEBAQEBAQEBAQEBAQEBAQEBAQEBAQEBAQEBAQEBAQEBAQEBAQEBAQEBAQEBAQEBAQEBAQEBAQEBAQEBAQEBAQEBAQEBAQEBAQEBAQEBAQEBAQEBAQEBAQEQBgcICAgICAsBLQEBAQEBAQEBAQEBAQEBAQEBAQEBAQEBCAYICAgIGgEBAQEBAQEBAQEBAQEBAQEBAQEBAQEBAQEBAQwICAgBAQEBAQEBAQEBLggIAQEBAQEBAQEBAQEBAQEBAQEBAQEBAQEBAQEBAQEBAQEBDAgIBxQBAQEBAQEBAQEBAQEBAQEBAQEBAQEBAQEBAQEvCAgHAQEBAQEBAQEBAQEBAQEBAQEBAQQICAQBAQEBAQEBAQEBAQEBAQEBAQEBCAgDAQEBAQEBAQEBAQEBAQECCAgEAQEBAQEBAQEBAQEBAQEBAQEBAQEBAQEBAQEBAQEBAQEBAQEFCAgTAQEBAQEBAQEBAQEBAQEBAQEBAQEBAQEBAQEBAQEBAQEBAQEBAQEBAQEBAQEBAQEBAQEBAQEBAQEBAQEBAQEBAQEBAQEBAQEBAQEBAQEBAQEBAQEBAQEBAQEBAQEBAQEBAQEBAQEBAQsGCAgICAgBBwEBAQEBAQEBAQEBAQEBAQEBAQEBAQcICAgIAQEBAQEBAQEBAQEBAQEBAQEBAQEBAQEBAQEBAQEBAQgICQEBAQEBAQEBAQEBCAgLAQEBAQEBAQEBAQEBAQEBAQEBAQEBAQEBAQEBAQEBAQEBDAgIAQgBAQEBAQEBAQEBAQEBAQEBAQEBAQEBAQEBAQEICBkBAQEBAQEBAQEBAQEBAQEBAQEBAQEICAgBAQEBAQEBAQEBAQEBAQEBAQEICAEBAQEBAQEBAQEBAQEBAQEBCAgHAQEBAQEBAQEBAQEBAQEBAQEBAQEBAQEBAQEBAQEBAQEBAQEICAEBAQEBAQEBAQEBAQEBAQEBAQEBAQEBAQEBAQEBAQEBAQEBAQEBAQEBAQEBAQEBAQEBAQEBAQEBAQEBAQEBAQEBAQEBAQEBAQEBAQEBAQEBAQEBAQEBAQEBAQEBAQEBAQEBAQEBAQEBAQEBBwQICAgICAgHAScBAQEBAQEBAQEBARoMBAgICAgIBgEBAQEBAQEBAQEBAQEBAQEBAQEBAQEBAQEBAQEBAQEBCwgIGgEBAQEBAQEBAQELCAgBAQEBAQEBAQEBAQEBAQEBAQEBAQEBAQEBAQEBAQEBAQEBAggICAIBAQEBAQEBAQEBAQEBAQEBAQEBAQEBAQEBKwgIAgEBAQEBAQEBAQEBAQEBAQEBAQEBAQcICAIBAQEBAQEBAQEBAQEBAQEBAQgIGgEBAQEBAQEBAQEBAQEBASwECAgqAQEBAQEBAQEBAQEBAQEBAQEBAQEBAQEBAQEBAQEBAQEBGQgIAQEBAQEBAQEBAQEBAQEBAQEBAQEBAQEBAQEBAQEBAQEBAQEBAQEBAQEBAQEBAQEBAQEBAQEBAQEBAQEBAQEBAQEBAQEBAQEBAQEBAQEBAQEBAQEBAQEBAQEBAQEBAQEBAQEBAQEBAQEBAQEBAQEGBAgICAgICAgICwEMAQcBCwkICAgICAgLAQEBAQEBAQEBAQEBAQEBAQEBAQEBAQEBAQEBAQEBAQEBAQEBBggICAEBAQEBAQEBAQMICAEBAQEBAQEBAQEBAQEBAQEBAQEBAQEBAQEBAQEBAQEBAQEBGggICAYBAQEBAQEBAQEBAQEBAQEBAQEBAQEBAQEBCAgJAQEBAQEBAQEBAQEBAQEBAQEBAQEBAQYICAcBAQEBAQEBAQEBAQEBAQEECAgBAQEBAQEBAQEBAQEBAQEBASoICAQBAQEBAQEBAQEBAQEBAQEBAQEBAQEBAQEBAQEBAQEBAQEBCAgBAQEBAQEBAQEBAQEBAQEBAQEBAQEBAQEBAQEBAQEBAQEBAQEBAQEBAQEBAQEBAQEBAQEBAQEBAQEBAQEBAQEBAQEBAQEBAQEBAQEBAQEBAQEBAQEBAQEBAQEBAQEBAQEBAQEBAQEBAQEBAQEBAQEkARoECAgICAgICAgICAgICAgICAwCJQEBAQEBAQEBAQEBAQEBAQEBAQEBAQEBAQEBAQEBAQEBAQEBAQEmCAgLDQEBAQEBAQEBAQgIEwEBAQEBAQEBAQEBAQEBAQEBAQEBAQEBAQEBAQEBAQEBAQEBJwIICAgZKAEBAQEBAQEBAQEBAQEBAQEBAQEBARkICAEBAQEBAQEBAQEBAQEBAQEBAQEBAQEBKQwICAwBAQEBAQEBAQEBAQEBAQIICBwBAQEBAQEBAQEBAQEBAQEBAQcICAsBAQEBAQEBAQEBAQEBAQEBAQEBAQEBAQEBAQEBAQEBAQgIBAEBAQEBAQEBAQEBAQEBAQEBAQEBAQEBAQEBAQEBAQEBAQEBAQEBAQEBAQEBAQEBAQEBAQEBAQEBAQEBAQEBAQEBAQEBAQEBAQEBAQEBAQEBAQEBAQEBAQEBAQEBAQEBAQEBAQEBAQEBAQEBAQEBAQEBAQEBAQEHAQQICAgICAgMDAEBAQEBAQEBAQEBAQEBAQEBAQEBAQEBAQEBAQEBAQEBAQEBAQEBAQEBAQEHCAgBAQEBAQEBAQEBCAgBAQEBAQEBAQEBAQEBAQEBAQEBAQEBAQEBAQEBAQEBAQEBAQEBAQEICAgECwEBAQEBAQEBAQEBAQEBAQEBAQEBAQgEAQEBAQEBAQEBAQEBAQEBAQEBAQEBAQEBAQYICAsBAQEBAQEBAQEBAQEBBwgGAQEBAQEBAQEBAQEBAQEBAQEBAQsICAEBAQEBAQEBAQEBAQEBAQEBAQEBAQEBAQEBAQEBAQEBCAgBAQEBAQEBAQEBAQEBAQEBAQEBAQEBAQEBAQEBAQEBAQEBAQEBAQEBAQEBAQEBAQEBAQEBAQEBAQEBAQEBAQEBAQEBAQEBAQEBAQEBAQEBAQEBAQEBAQEBAQEBAQEBAQEBAQEBAQEBAQEBAQEBAQEBAQEBAQEBAQEBASEBAQEcAQEBAQEBAQEBAQEBAQEBAQEBAQEBAQEBAQEBAQEBAQEBAQEBAQEBAQEBAQEBAQEMCAgBAQEBAQEBAQEECAcBAQEBAQEBAQEBAQEBAQEBAQEBAQEBAQEBAQEBAQEBAQEBAQEBAQEICAgIBgEBAQEBAQEBAQEBAQEBAQEBAQEICAIBAQEBAQEBAQEBAQEBAQEBAQEBAQEBAQEBIgwICAsBAQEBAQEBAQEBARQICAYBAQEBAQEBAQEBAQEBAQEBAQEBAQcICAEBAQEBAQEBAQEBAQEBAQEBAQEBAQEBAQEBAQEBAQEICCMBAQEBAQEBAQEBAQEBAQEBAQEBAQEBAQEBAQEBAQEBAQEBAQEBAQEBAQEBAQEBAQEBAQEBAQEBAQEBAQEBAQEBAQEBAQEBAQEBAQEBAQEBAQEBAQEBAQEBAQEBAQEBAQEBAQEBAQEBAQEBAQEBAQEBAQEBAQEBAQEBAQEBAQEBAQEBAQEBAQEBAQEBAQEBAQEBAQEBAQEBAQEBAQEBAQEBAQEBAQEBAQEBAQEBAQEICAwBAQEBAQEBAQEICAEBAQEBAQEBAQEBAQEBAQEBAQEBAQEBAQEBAQEBAQEBAQEBAQEBAQEECAgICAMJAQEBAQEBAQEBAQEBAQEBBwgIAQEBAQEBAQEBAQEBAQEBAQEBAQEBAQEBAQEBAQEICAgBAQEBAQEBAQEBAQgIIAEBAQEBAQEBAQEBAQEBAQEBAQEBAQgIDAEBAQEBAQEBAQEBAQEBAQEBAQEBAQEBAQEBAQEBCwgIAQEBAQEBAQEBAQEBAQEBAQEBAQEBAQEBAQEBAQEBAQEBAQEBAQEBAQEBAQEBAQEBAQEBAQEBAQEBAQEBAQEBAQEBAQEBAQEBAQEBAQEBAQEBAQEBAQEBAQEBAQEBAQEBAQEBAQEBAQEBAQEBAQEBAQEBAQEBAQEBAQEBAQEBAQEBAQEBAQEBAQEBAQEBAQEBAQEBAQEBAQEBAQEBAQEBAQEBAQEBAQEBAQEBAQEBAQYICAwBAQEBAQEBCQgIAQEBAQEBAQEBAQEBAQEBAQEBAQEBAQEBAQEBAQEBAQEBAQEBAQEBAQEbAggICAgGExwBAQEBAQEBAQEBAQwICAQBAQEBAQEBAQEBAQEBAQEBAQEBAQEBAQEBAQEBAQYICAgEHQEBAQEBAQEICAwBAQEBAQEBAQEBAQEBAQEBAQEBAQEeBggICwEBAQEBAQEBAQEBAQEBAQEBAQEBAQEBAQEBAR8ICAsBAQEBAQEBAQEBAQEBAQEBAQEBAQEBAQEBAQEBAQEBAQEBAQEBAQEBAQEBAQEBAQEBAQEBAQEBAQEBAQEBAQEBAQEBAQEBAQEBAQEBAQEBAQEBAQEBAQEBAQEBAQEBAQEBAQEBAQEBAQEBAQEBAQEBAQEBAQEBAQEBAQEBAQEBAQEBAQEBAQEBAQEBAQEBAQEBAQEBAQEBAQEBAQEBAQEBAQEBAQEBAQEBAQEBAQEBAQEICBMBAQEBAQEBCAgBAQEBAQEBAQEBAQEBAQEBAQEBAQEBAQEBAQEBAQEBAQEBAQEBAQEBAQEBAQYICAgICAcBAQEBAQEBAQEDCAgIAQEBAQEBAQEBAQEBAQEBAQEBAQEBAQEBAQEBAQEBAQEECAgIBwEBAQEBBwgIAQEBAQEBAQEBAQEBAQEBAQEBAQEBAQEBBggIBwEBAQEBAQEBAQEBAQEBAQEBAQEBAQEBAQEBAQgICwEBAQEBAQEBAQEBAQEBAQEBAQEBAQEBAQEBAQEBAQEBAQEBAQEBAQEBAQEBAQEBAQEBAQEBAQEBAQEBAQEBAQEBAQEBAQEBAQEBAQEBAQEBAQEBAQEBAQEBAQEBAQEBAQEBAQEBAQEBAQEBAQEBAQEBAQEBAQEBAQEBAQEBAQEBAQEBAQEBAQEBAQEBAQEBAQEBAQEBAQEBAQEBAQEBAQEBAQEBAQEBAQEBAQEBAQEBFggIBBABAQEBARcICAEBAQEBAQEBAQEBAQEBAQEBAQEBAQEBAQEBAQEBAQEBAQEBAQEBAQEBAQEBARgGCAgICAgIBBkaAQwCBAgICAkBAQEBAQEBAQEBAQEBAQEBAQEBAQEBAQEBAQEBAQEBAQEMCAgICAcMCAgICBoBAQEBAQEBAQEBAQEBAQEBAQEBAQEBAQEKBggIBwEBAQEBAQEBAQEBAQEBAQEBAQEBAQEBAQEGCAgBAQEBAQEBAQEBAQEBAQEBAQEBAQEBAQEBAQEBAQEBAQEBAQEBAQEBAQEBAQEBAQEBAQEBAQEBAQEBAQEBAQEBAQEBAQEBAQEBAQEBAQEBAQEBAQEBAQEBAQEBAQEBAQEBAQEBAQEBAQEBAQEBAQEBAQEBAQEBAQEBAQEBAQEBAQEBAQEBAQEBAQEBAQEBAQEBAQEBAQEBAQEBAQEBAQEBAQEBAQEBAQEBAQEBAQEBAQEBCwgIBAEBAQEBAQgIAgEBAQEBAQEBAQEBAQEBAQEBAQEBAQEBAQEBAQEBAQEBAQEBAQEBAQEBAQEBAQEBCAkICAgICAgICAgICAYJAQEBAQEBAQEBAQEBAQEBAQEBAQEBAQEBAQEBAQEBAQEBAQEJCQgICAgICAgGAQEBAQEBAQEBAQEBAQEBAQEBAQEBAQEBAQEBCAgICQEBAQEBAQEBAQEBAQEBAQEBAQEBAQEBAQgIAQEBAQEBAQEBAQEBAQEBAQEBAQEBAQEBAQEBAQEBAQEBAQEBAQEBAQEBAQEBAQEBAQEBAQEBAQEBAQEBAQEBAQEBAQEBAQEBAQEBAQEBAQEBAQEBAQEBAQEBAQEBAQEBAQEBAQEBAQEBAQEBAQEBAQEBAQEBAQEBAQEBAQEBAQEBAQEBAQEBAQEBAQEBAQEBAQEBAQEBAQEBAQEBAQEBAQEBAQEBAQEBAQEBAQEBAQEBAQEBDAgIAwEBAQEBCAgGAQEBAQEBAQEBAQEBAQEBAQEBAQEBAQEBAQEBAQEBAQEBAQEBAQEBAQEBAQEBAQEBAQEICwgICAgICAwEAQEBAQEBAQEBAQEBAQEBAQEBAQEBAQEBAQEBAQEBAQEBAQEBAQESAQwGCAgGAQEBAQEBAQEBAQEBAQEBAQEBAQEBAQEBAQEBAQETCAgEFAEBAQEBAQEBAQEBAQEBAQEBAQEBAQELCAgVAQEBAQEBAQEBAQEBAQEBAQEBAQEBAQEBAQEBAQEBAQEBAQEBAQEBAQEBAQEBAQEBAQEBAQEBAQEBAQEBAQEBAQEBAQEBAQEBAQEBAQEBAQEBAQEBAQEBAQEBAQEBAQEBAQEBAQEBAQEBAQEBAQEBAQEBAQEBAQEBAQEBAQEBAQEBAQEBAQEBAQEBAQEBAQEBAQEBAQEBAQEBAQEBAQEBAQEBAQEBAQEBAQEBAQEBAQEBAQEBBwgIAQEBAQEICAkBAQEBAQEBAQEBAQEBAQEBAQEBAQEBAQEBAQEBAQEBAQEBAQEBAQEBAQEBAQEBAQEBAQEBAQEBAQEBAQEBAQEBAQEBAQEBAQEBAQEBAQEBAQEBAQEBAQEBAQEBAQEBAQEBAQEBAQEBAQEBAQEBAQEBAQEBAQEBAQEBAQEBAQEBAQEBAQEBAQEDCAgGAQEBAQEBAQEBAQEBAQEBAQEBAQEBAQQIBAEBAQEBAQEBAQEBAQEBAQEBAQEBAQEBAQEBAQEBAQEBAQEBAQEBAQEBAQEBAQEBAQEBAQEBAQEBAQEBAQEBAQEBAQEBAQEBAQEBAQEBAQEBAQEBAQEBAQEBAQEBAQEBAQEBAQEBAQEBAQEBAQEBAQEBAQEBAQEBAQEBAQEBAQEBAQEBAQEBAQEBAQEBAQEBAQEBAQEBAQEBAQEBAQEBAQEBAQEBAQEBAQEBAQEBAQEBAQEBAQEBBwgIAQEBAQQIBgEBAQEBAQEBAQEBAQEBAQEBAQEBAQEBAQEBAQEBAQEBAQEBAQEBAQEBAQEBAQEBAQEBAQEBAQEBAQEBAQEBAQEBAQEBAQEBAQEBAQEBAQEBAQEBAQEBAQEBAQEBAQEBAQEBAQEBAQEBAQEBAQEBAQEBAQEBAQEBAQEBAQEBAQEBAQEBAQEBAQEGCAgGEQEBAQEBAQEBAQEBAQEBAQEBAQEMCAgBAQEBAQEBAQEBAQEBAQEBAQEBAQEBAQEBAQEBAQEBAQEBAQEBAQEBAQEBAQEBAQEBAQEBAQEBAQEBAQEBAQEBAQEBAQEBAQEBAQEBAQEBAQEBAQEBAQEBAQEBAQEBAQEBAQEBAQEBAQEBAQEBAQEBAQEBAQEBAQEBAQEBAQEBAQEBAQEBAQEBAQEBAQEBAQEBAQEBAQEBAQEBAQEBAQEBAQEBAQEBAQEBAQEBAQEBAQEBAQEBAQEBCAgIAQEBCAgGAQEBAQEBAQEBAQEBAQEBAQEBAQEBAQEBAQEBAQEBAQEBAQEBAQEBAQEBAQEBAQEBAQEBAQEBAQEBAQEBAQEBAQEBAQEBAQEBAQEBAQEBAQEBAQEBAQEBAQEBAQEBAQEBAQEBAQEBAQEBAQEBAQEBAQEBAQEBAQEBAQEBAQEBAQEBAQEBAQEBAQEHCAgJAQEBAQEBAQEBAQEBAQEBAQEBAQQICQEBAQEBAQEBAQEBAQEBAQEBAQEBAQEBAQEBAQEBAQEBAQEBAQEBAQEBAQEBAQEBAQEBAQEBAQEBAQEBAQEBAQEBAQEBAQEBAQEBAQEBAQEBAQEBAQEBAQEBAQEBAQEBAQEBAQEBAQEBAQEBAQEBAQEBAQEBAQEBAQEBAQEBAQEBAQEBAQEBAQEBAQEBAQEBAQEBAQEBAQEBAQEBAQEBAQEBAQEBAQEBAQEBAQEBAQEBAQEBAQEBAQEMCAgIBBAICAIBAQEBAQEBAQEBAQEBAQEBAQEBAQEBAQEBAQEBAQEBAQEBAQEBAQEBAQEBAQEBAQEBAQEBAQEBAQEBAQEBAQEBAQEBAQEBAQEBAQEBAQEBAQEBAQEBAQEBAQEBAQEBAQEBAQEBAQEBAQEBAQEBAQEBAQEBAQEBAQEBAQEBAQEBAQEBAQEBAQEBAQEMCAgECAEBAQEBAQEBAQEBAQEBAQELCAgMAQEBAQEBAQEBAQEBAQEBAQEBAQEBAQEBAQEBAQEBAQEBAQEBAQEBAQEBAQEBAQEBAQEBAQEBAQEBAQEBAQEBAQEBAQEBAQEBAQEBAQEBAQEBAQEBAQEBAQEBAQEBAQEBAQEBAQEBAQEBAQEBAQEBAQEBAQEBAQEBAQEBAQEBAQEBAQEBAQEBAQEBAQEBAQEBAQEBAQEBAQEBAQEBAQEBAQEBAQEBAQEBAQEBAQEBAQEBAQEBAQEBAQEBCAgIBAgIBgEBAQEBAQEBAQEBAQEBAQEBAQEBAQEBAQEBAQEBAQEBAQEBAQEBAQEBAQEBAQEBAQEBAQEBAQEBAQEBAQEBAQEBAQEBAQEBAQEBAQEBAQEBAQEBAQEBAQEBAQEBAQEBAQEBAQEBAQEBAQEBAQEBAQEBAQEBAQEBAQEBAQEBAQEBAQEBAQEBAQEBAQEGCAgICAEBAQEBAQEBAQEBAQEBAQgIBAEBAQEBAQEBAQEBAQEBAQEBAQEBAQEBAQEBAQEBAQEBAQEBAQEBAQEBAQEBAQEBAQEBAQEBAQEBAQEBAQEBAQEBAQEBAQEBAQEBAQEBAQEBAQEBAQEBAQEBAQEBAQEBAQEBAQEBAQEBAQEBAQEBAQEBAQEBAQEBAQEBAQEBAQEBAQEBAQEBAQEBAQEBAQEBAQEBAQEBAQEBAQEBAQEBAQEBAQEBAQEBAQEBAQEBAQEBAQEBAQEBAQEBAQEBCQgICAcBAQEBAQEBAQEBAQEBAQEBAQEBAQEBAQEBAQEBAQEBAQEBAQEBAQEBAQEBAQEBAQEBAQEBAQEBAQEBAQEBAQEBAQEBAQEBAQEBAQEBAQEBAQEBAQEBAQEBAQEBAQEBAQEBAQEBAQEBAQEBAQEBAQEBAQEBAQEBAQEBAQEBAQEBAQEBAQEBAQEBAQEBAQEDCAgICwEBAQEBAQEBAQEBAQEICAgBAQEBAQEBAQEBAQEBAQEBAQEBAQEBAQEBAQEBAQEBAQEBAQEBAQEBAQEBAQEBAQEBAQEBAQEBAQEBAQEBAQEBAQEBAQEBAQEBAQEBAQEBAQEBAQEBAQEBAQEBAQEBAQEBAQEBAQEBAQEBAQEBAQEBAQEBAQEBAQEBAQEBAQEBAQEBAQEBAQEBAQEBAQEBAQEBAQEBAQEBAQEBAQEBAQEBAQEBAQEBAQEBAQEBAQEBAQEBAQEBAQEBAQEBAQEBBgQIAQEBAQEBAQEBAQEBAQEBAQEBAQEBAQEBAQEBAQEBAQEBAQEBAQEBAQEBAQEBAQEBAQEBAQEBAQEBAQEBAQEBAQEBAQEBAQEBAQEBAQEBAQEBAQEBAQEBAQEBAQEBAQEBAQEBAQEBAQEBAQEBAQEBAQEBAQEBAQEBAQEBAQEBAQEBAQEBAQEBAQEBAQEBAQEPBAgIBAEBAQEBAQEBAQEBBA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KCwgICAQMAQ0BAQEODAgICAY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cICAgICAkGBAgI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YHCAgICAgICA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gMEBAMBB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UYAAAAUAAAACAAAAFROUFAHAQAARgAAABQAAAAIAAAAR0RJQwMAAAAiAAAADAAAAP////8iAAAADAAAAP////8lAAAADAAAAA0AAIAoAAAADAAAAAQAAAAiAAAADAAAAP////8iAAAADAAAAP7///8nAAAAGAAAAAQAAAAAAAAA////AAAAAAAlAAAADAAAAAQAAABMAAAAZAAAAAAAAABQAAAAKAEAAHwAAAAAAAAAUAAAACkBAAAtAAAAIQDwAAAAAAAAAAAAAACAPwAAAAAAAAAAAACAPwAAAAAAAAAAAAAAAAAAAAAAAAAAAAAAAAAAAAAAAAAAJQAAAAwAAAAAAACAKAAAAAwAAAAEAAAAJwAAABgAAAAEAAAAAAAAAP///wAAAAAAJQAAAAwAAAAEAAAATAAAAGQAAAAJAAAAUAAAAP8AAABcAAAACQAAAFAAAAD3AAAADQAAACEA8AAAAAAAAAAAAAAAgD8AAAAAAAAAAAAAgD8AAAAAAAAAAAAAAAAAAAAAAAAAAAAAAAAAAAAAAAAAACUAAAAMAAAAAAAAgCgAAAAMAAAABAAAACUAAAAMAAAAAQAAABgAAAAMAAAAAAAAAhIAAAAMAAAAAQAAAB4AAAAYAAAACQAAAFAAAAAAAQAAXQAAACUAAAAMAAAAAQAAAFQAAADYAAAACgAAAFAAAAB9AAAAXAAAAAEAAADRdslBqwrJQQoAAABQAAAAFwAAAEwAAAAAAAAAAAAAAAAAAAD//////////3wAAABFAGwAdgBlAHMAIABOAGEAdgBlAHMAIABkAGUAIABPAGwAaQB2AGUAaQByAGEAAAAGAAAAAwAAAAUAAAAGAAAABQAAAAMAAAAIAAAABgAAAAUAAAAGAAAABQAAAAMAAAAHAAAABgAAAAMAAAAJAAAAAwAAAAMAAAAFAAAABgAAAAMAAAAEAAAABgAAAEsAAABAAAAAMAAAAAUAAAAgAAAAAQAAAAEAAAAQAAAAAAAAAAAAAAApAQAAgAAAAAAAAAAAAAAAKQEAAIAAAAAlAAAADAAAAAIAAAAnAAAAGAAAAAQAAAAAAAAA////AAAAAAAlAAAADAAAAAQAAABMAAAAZAAAAAkAAABgAAAA/wAAAGwAAAAJAAAAYAAAAPcAAAANAAAAIQDwAAAAAAAAAAAAAACAPwAAAAAAAAAAAACAPwAAAAAAAAAAAAAAAAAAAAAAAAAAAAAAAAAAAAAAAAAAJQAAAAwAAAAAAACAKAAAAAwAAAAEAAAAJQAAAAwAAAABAAAAGAAAAAwAAAAAAAACEgAAAAwAAAABAAAAHgAAABgAAAAJAAAAYAAAAAABAABtAAAAJQAAAAwAAAABAAAAVAAAAMwAAAAKAAAAYAAAAHgAAABsAAAAAQAAANF2yUGrCslBCgAAAGAAAAAVAAAATAAAAAAAAAAAAAAAAAAAAP//////////eAAAAEEAcgBxAHUAaQB0AGUAdABvACAAZQAgAFUAcgBiAGEAbgBpAHMAdABhAAAABwAAAAQAAAAHAAAABwAAAAMAAAAEAAAABgAAAAQAAAAHAAAAAwAAAAYAAAADAAAACAAAAAQAAAAHAAAABgAAAAcAAAADAAAABQAAAAQAAAAGAAAASwAAAEAAAAAwAAAABQAAACAAAAABAAAAAQAAABAAAAAAAAAAAAAAACkBAACAAAAAAAAAAAAAAAApAQAAgAAAACUAAAAMAAAAAgAAACcAAAAYAAAABAAAAAAAAAD///8AAAAAACUAAAAMAAAABAAAAEwAAABkAAAACQAAAHAAAAAfAQAAfAAAAAkAAABwAAAAFwEAAA0AAAAhAPAAAAAAAAAAAAAAAIA/AAAAAAAAAAAAAIA/AAAAAAAAAAAAAAAAAAAAAAAAAAAAAAAAAAAAAAAAAAAlAAAADAAAAAAAAIAoAAAADAAAAAQAAAAlAAAADAAAAAEAAAAYAAAADAAAAAAAAAISAAAADAAAAAEAAAAWAAAADAAAAAAAAABUAAAAdAEAAAoAAABwAAAAHgEAAHwAAAABAAAA0XbJQasKyUEKAAAAcAAAADEAAABMAAAABAAAAAkAAABwAAAAIAEAAH0AAACwAAAAQQBzAHMAaQBuAGEAZABvACAAcABvAHIAOgAgAEUATABWAEUAUwAgAE4AQQBWAEUAUwAgAEQARQAgAE8ATABJAFYARQBJAFIAQQA6ADAANAAzADQANgAxADcANAA2ADYAMwAAAAcAAAAFAAAABQAAAAMAAAAHAAAABgAAAAcAAAAHAAAAAwAAAAcAAAAHAAAABAAAAAMAAAADAAAABgAAAAUAAAAHAAAABgAAAAYAAAADAAAACAAAAAcAAAAHAAAABgAAAAYAAAADAAAACAAAAAYAAAADAAAACQAAAAUAAAADAAAABwAAAAYAAAADAAAABwAAAAcAAAADAAAABgAAAAYAAAAGAAAABgAAAAYAAAAGAAAABgAAAAYAAAAGAAAABgAAAAYAAAAWAAAADAAAAAAAAAAlAAAADAAAAAIAAAAOAAAAFAAAAAAAAAAQAAAAFAAAAA==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Sintético</vt:lpstr>
      <vt:lpstr>Cronograma</vt:lpstr>
      <vt:lpstr>Cronograma!Area_de_impressao</vt:lpstr>
      <vt:lpstr>Sintético!Area_de_impressao</vt:lpstr>
      <vt:lpstr>Sintético!Titulos_de_impressao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cp:lastPrinted>2024-11-19T12:46:17Z</cp:lastPrinted>
  <dcterms:created xsi:type="dcterms:W3CDTF">2013-09-30T21:25:42Z</dcterms:created>
  <dcterms:modified xsi:type="dcterms:W3CDTF">2025-02-24T18:52:32Z</dcterms:modified>
</cp:coreProperties>
</file>