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sigs" ContentType="application/vnd.openxmlformats-package.digital-signature-origin"/>
  <Override PartName="/xl/workbook.xml" ContentType="application/vnd.openxmlformats-officedocument.spreadsheetml.sheet.main+xml"/>
  <Override PartName="/xl/drawings/drawing3.xml" ContentType="application/vnd.openxmlformats-officedocument.drawing+xml"/>
  <Override PartName="/xl/worksheets/sheet1.xml" ContentType="application/vnd.openxmlformats-officedocument.spreadsheetml.worksheet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embeddings/oleObject1.bin" ContentType="application/vnd.openxmlformats-officedocument.oleObject"/>
  <Override PartName="/xl/comments1.xml" ContentType="application/vnd.openxmlformats-officedocument.spreadsheetml.comments+xml"/>
  <Override PartName="/xl/externalLinks/externalLink2.xml" ContentType="application/vnd.openxmlformats-officedocument.spreadsheetml.externalLink+xml"/>
  <Override PartName="/xl/externalLinks/externalLink1.xml" ContentType="application/vnd.openxmlformats-officedocument.spreadsheetml.externalLink+xml"/>
  <Override PartName="/xl/externalLinks/externalLink3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externalLinks/externalLink4.xml" ContentType="application/vnd.openxmlformats-officedocument.spreadsheetml.externalLink+xml"/>
  <Override PartName="/_xmlsignatures/sig2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.59\Licitação\LICITAÇÃO 2024\P.A.002-2024 Concorrência 001-2024 - Asfalto\Docs para preencher no SIPLAN\"/>
    </mc:Choice>
  </mc:AlternateContent>
  <bookViews>
    <workbookView xWindow="0" yWindow="0" windowWidth="24000" windowHeight="9030"/>
  </bookViews>
  <sheets>
    <sheet name="Planilha Estado, Rua Cel. José" sheetId="2" r:id="rId1"/>
    <sheet name="Planilha Estado - Av. Dias Paes" sheetId="3" r:id="rId2"/>
    <sheet name="Planilha Caixa - Av. Dias Paes" sheetId="1" r:id="rId3"/>
  </sheets>
  <externalReferences>
    <externalReference r:id="rId4"/>
    <externalReference r:id="rId5"/>
    <externalReference r:id="rId6"/>
    <externalReference r:id="rId7"/>
  </externalReferences>
  <definedNames>
    <definedName name="___sub1" localSheetId="1">#REF!</definedName>
    <definedName name="___sub1">#REF!</definedName>
    <definedName name="___sub2" localSheetId="1">#REF!</definedName>
    <definedName name="___sub2">#REF!</definedName>
    <definedName name="___sub3" localSheetId="1">#REF!</definedName>
    <definedName name="___sub3">#REF!</definedName>
    <definedName name="_sub1" localSheetId="1">#REF!</definedName>
    <definedName name="_sub1">#REF!</definedName>
    <definedName name="_sub2" localSheetId="1">#REF!</definedName>
    <definedName name="_sub2">#REF!</definedName>
    <definedName name="_sub3" localSheetId="1">#REF!</definedName>
    <definedName name="_sub3">#REF!</definedName>
    <definedName name="a" localSheetId="1">#REF!</definedName>
    <definedName name="a">#REF!</definedName>
    <definedName name="AA" localSheetId="1" hidden="1">{#N/A,#N/A,FALSE,"ALVENARIA";#N/A,#N/A,FALSE,"BLOCOS";#N/A,#N/A,FALSE,"CINTAS";#N/A,#N/A,FALSE,"CORTINA";#N/A,#N/A,FALSE,"LAJES";#N/A,#N/A,FALSE,"PILARES";#N/A,#N/A,FALSE,"VIGAS"}</definedName>
    <definedName name="AA" hidden="1">{#N/A,#N/A,FALSE,"ALVENARIA";#N/A,#N/A,FALSE,"BLOCOS";#N/A,#N/A,FALSE,"CINTAS";#N/A,#N/A,FALSE,"CORTINA";#N/A,#N/A,FALSE,"LAJES";#N/A,#N/A,FALSE,"PILARES";#N/A,#N/A,FALSE,"VIGAS"}</definedName>
    <definedName name="AREA" localSheetId="1">#REF!</definedName>
    <definedName name="AREA">#REF!</definedName>
    <definedName name="_xlnm.Print_Area" localSheetId="1">'Planilha Estado - Av. Dias Paes'!$A$1:$H$54</definedName>
    <definedName name="_xlnm.Print_Area" localSheetId="0">'Planilha Estado, Rua Cel. José'!$A$1:$H$60</definedName>
    <definedName name="B" localSheetId="1">#REF!</definedName>
    <definedName name="B">#REF!</definedName>
    <definedName name="BDI" localSheetId="1">#REF!</definedName>
    <definedName name="BDI">#REF!</definedName>
    <definedName name="CalculoFossa20" localSheetId="1" hidden="1">{#N/A,#N/A,FALSE,"ALVENARIA";#N/A,#N/A,FALSE,"BLOCOS";#N/A,#N/A,FALSE,"CINTAS";#N/A,#N/A,FALSE,"CORTINA";#N/A,#N/A,FALSE,"LAJES";#N/A,#N/A,FALSE,"PILARES";#N/A,#N/A,FALSE,"VIGAS"}</definedName>
    <definedName name="CalculoFossa20" hidden="1">{#N/A,#N/A,FALSE,"ALVENARIA";#N/A,#N/A,FALSE,"BLOCOS";#N/A,#N/A,FALSE,"CINTAS";#N/A,#N/A,FALSE,"CORTINA";#N/A,#N/A,FALSE,"LAJES";#N/A,#N/A,FALSE,"PILARES";#N/A,#N/A,FALSE,"VIGAS"}</definedName>
    <definedName name="Cedro1COMPLETO" localSheetId="1" hidden="1">{#N/A,#N/A,FALSE,"ALVENARIA";#N/A,#N/A,FALSE,"BLOCOS";#N/A,#N/A,FALSE,"CINTAS";#N/A,#N/A,FALSE,"CORTINA";#N/A,#N/A,FALSE,"LAJES";#N/A,#N/A,FALSE,"PILARES";#N/A,#N/A,FALSE,"VIGAS"}</definedName>
    <definedName name="Cedro1COMPLETO" hidden="1">{#N/A,#N/A,FALSE,"ALVENARIA";#N/A,#N/A,FALSE,"BLOCOS";#N/A,#N/A,FALSE,"CINTAS";#N/A,#N/A,FALSE,"CORTINA";#N/A,#N/A,FALSE,"LAJES";#N/A,#N/A,FALSE,"PILARES";#N/A,#N/A,FALSE,"VIGAS"}</definedName>
    <definedName name="ciclovia" localSheetId="1" hidden="1">{#N/A,#N/A,FALSE,"ALVENARIA";#N/A,#N/A,FALSE,"BLOCOS";#N/A,#N/A,FALSE,"CINTAS";#N/A,#N/A,FALSE,"CORTINA";#N/A,#N/A,FALSE,"LAJES";#N/A,#N/A,FALSE,"PILARES";#N/A,#N/A,FALSE,"VIGAS"}</definedName>
    <definedName name="ciclovia" hidden="1">{#N/A,#N/A,FALSE,"ALVENARIA";#N/A,#N/A,FALSE,"BLOCOS";#N/A,#N/A,FALSE,"CINTAS";#N/A,#N/A,FALSE,"CORTINA";#N/A,#N/A,FALSE,"LAJES";#N/A,#N/A,FALSE,"PILARES";#N/A,#N/A,FALSE,"VIGAS"}</definedName>
    <definedName name="ciclovia2" localSheetId="1" hidden="1">{#N/A,#N/A,FALSE,"ALVENARIA";#N/A,#N/A,FALSE,"BLOCOS";#N/A,#N/A,FALSE,"CINTAS";#N/A,#N/A,FALSE,"CORTINA";#N/A,#N/A,FALSE,"LAJES";#N/A,#N/A,FALSE,"PILARES";#N/A,#N/A,FALSE,"VIGAS"}</definedName>
    <definedName name="ciclovia2" hidden="1">{#N/A,#N/A,FALSE,"ALVENARIA";#N/A,#N/A,FALSE,"BLOCOS";#N/A,#N/A,FALSE,"CINTAS";#N/A,#N/A,FALSE,"CORTINA";#N/A,#N/A,FALSE,"LAJES";#N/A,#N/A,FALSE,"PILARES";#N/A,#N/A,FALSE,"VIGAS"}</definedName>
    <definedName name="ciclovia3" localSheetId="1" hidden="1">{#N/A,#N/A,FALSE,"ALVENARIA";#N/A,#N/A,FALSE,"BLOCOS";#N/A,#N/A,FALSE,"CINTAS";#N/A,#N/A,FALSE,"CORTINA";#N/A,#N/A,FALSE,"LAJES";#N/A,#N/A,FALSE,"PILARES";#N/A,#N/A,FALSE,"VIGAS"}</definedName>
    <definedName name="ciclovia3" hidden="1">{#N/A,#N/A,FALSE,"ALVENARIA";#N/A,#N/A,FALSE,"BLOCOS";#N/A,#N/A,FALSE,"CINTAS";#N/A,#N/A,FALSE,"CORTINA";#N/A,#N/A,FALSE,"LAJES";#N/A,#N/A,FALSE,"PILARES";#N/A,#N/A,FALSE,"VIGAS"}</definedName>
    <definedName name="ciclovia4" localSheetId="1" hidden="1">{#N/A,#N/A,FALSE,"ALVENARIA";#N/A,#N/A,FALSE,"BLOCOS";#N/A,#N/A,FALSE,"CINTAS";#N/A,#N/A,FALSE,"CORTINA";#N/A,#N/A,FALSE,"LAJES";#N/A,#N/A,FALSE,"PILARES";#N/A,#N/A,FALSE,"VIGAS"}</definedName>
    <definedName name="ciclovia4" hidden="1">{#N/A,#N/A,FALSE,"ALVENARIA";#N/A,#N/A,FALSE,"BLOCOS";#N/A,#N/A,FALSE,"CINTAS";#N/A,#N/A,FALSE,"CORTINA";#N/A,#N/A,FALSE,"LAJES";#N/A,#N/A,FALSE,"PILARES";#N/A,#N/A,FALSE,"VIGAS"}</definedName>
    <definedName name="ciclovia5" localSheetId="1" hidden="1">{#N/A,#N/A,FALSE,"ALVENARIA";#N/A,#N/A,FALSE,"BLOCOS";#N/A,#N/A,FALSE,"CINTAS";#N/A,#N/A,FALSE,"CORTINA";#N/A,#N/A,FALSE,"LAJES";#N/A,#N/A,FALSE,"PILARES";#N/A,#N/A,FALSE,"VIGAS"}</definedName>
    <definedName name="ciclovia5" hidden="1">{#N/A,#N/A,FALSE,"ALVENARIA";#N/A,#N/A,FALSE,"BLOCOS";#N/A,#N/A,FALSE,"CINTAS";#N/A,#N/A,FALSE,"CORTINA";#N/A,#N/A,FALSE,"LAJES";#N/A,#N/A,FALSE,"PILARES";#N/A,#N/A,FALSE,"VIGAS"}</definedName>
    <definedName name="ciclovia6" localSheetId="1" hidden="1">{#N/A,#N/A,FALSE,"ALVENARIA";#N/A,#N/A,FALSE,"BLOCOS";#N/A,#N/A,FALSE,"CINTAS";#N/A,#N/A,FALSE,"CORTINA";#N/A,#N/A,FALSE,"LAJES";#N/A,#N/A,FALSE,"PILARES";#N/A,#N/A,FALSE,"VIGAS"}</definedName>
    <definedName name="ciclovia6" hidden="1">{#N/A,#N/A,FALSE,"ALVENARIA";#N/A,#N/A,FALSE,"BLOCOS";#N/A,#N/A,FALSE,"CINTAS";#N/A,#N/A,FALSE,"CORTINA";#N/A,#N/A,FALSE,"LAJES";#N/A,#N/A,FALSE,"PILARES";#N/A,#N/A,FALSE,"VIGAS"}</definedName>
    <definedName name="ciclovia7" localSheetId="1" hidden="1">{#N/A,#N/A,FALSE,"ALVENARIA";#N/A,#N/A,FALSE,"BLOCOS";#N/A,#N/A,FALSE,"CINTAS";#N/A,#N/A,FALSE,"CORTINA";#N/A,#N/A,FALSE,"LAJES";#N/A,#N/A,FALSE,"PILARES";#N/A,#N/A,FALSE,"VIGAS"}</definedName>
    <definedName name="ciclovia7" hidden="1">{#N/A,#N/A,FALSE,"ALVENARIA";#N/A,#N/A,FALSE,"BLOCOS";#N/A,#N/A,FALSE,"CINTAS";#N/A,#N/A,FALSE,"CORTINA";#N/A,#N/A,FALSE,"LAJES";#N/A,#N/A,FALSE,"PILARES";#N/A,#N/A,FALSE,"VIGAS"}</definedName>
    <definedName name="ciclovia8" localSheetId="1" hidden="1">{#N/A,#N/A,FALSE,"ALVENARIA";#N/A,#N/A,FALSE,"BLOCOS";#N/A,#N/A,FALSE,"CINTAS";#N/A,#N/A,FALSE,"CORTINA";#N/A,#N/A,FALSE,"LAJES";#N/A,#N/A,FALSE,"PILARES";#N/A,#N/A,FALSE,"VIGAS"}</definedName>
    <definedName name="ciclovia8" hidden="1">{#N/A,#N/A,FALSE,"ALVENARIA";#N/A,#N/A,FALSE,"BLOCOS";#N/A,#N/A,FALSE,"CINTAS";#N/A,#N/A,FALSE,"CORTINA";#N/A,#N/A,FALSE,"LAJES";#N/A,#N/A,FALSE,"PILARES";#N/A,#N/A,FALSE,"VIGAS"}</definedName>
    <definedName name="cotação" localSheetId="1" hidden="1">{#N/A,#N/A,FALSE,"ALVENARIA";#N/A,#N/A,FALSE,"BLOCOS";#N/A,#N/A,FALSE,"CINTAS";#N/A,#N/A,FALSE,"CORTINA";#N/A,#N/A,FALSE,"LAJES";#N/A,#N/A,FALSE,"PILARES";#N/A,#N/A,FALSE,"VIGAS"}</definedName>
    <definedName name="cotação" hidden="1">{#N/A,#N/A,FALSE,"ALVENARIA";#N/A,#N/A,FALSE,"BLOCOS";#N/A,#N/A,FALSE,"CINTAS";#N/A,#N/A,FALSE,"CORTINA";#N/A,#N/A,FALSE,"LAJES";#N/A,#N/A,FALSE,"PILARES";#N/A,#N/A,FALSE,"VIGAS"}</definedName>
    <definedName name="ddd" localSheetId="1" hidden="1">{#N/A,#N/A,FALSE,"ALVENARIA";#N/A,#N/A,FALSE,"BLOCOS";#N/A,#N/A,FALSE,"CINTAS";#N/A,#N/A,FALSE,"CORTINA";#N/A,#N/A,FALSE,"LAJES";#N/A,#N/A,FALSE,"PILARES";#N/A,#N/A,FALSE,"VIGAS"}</definedName>
    <definedName name="ddd" hidden="1">{#N/A,#N/A,FALSE,"ALVENARIA";#N/A,#N/A,FALSE,"BLOCOS";#N/A,#N/A,FALSE,"CINTAS";#N/A,#N/A,FALSE,"CORTINA";#N/A,#N/A,FALSE,"LAJES";#N/A,#N/A,FALSE,"PILARES";#N/A,#N/A,FALSE,"VIGAS"}</definedName>
    <definedName name="DESONERACAO" hidden="1">IF(OR(Import.Desoneracao="DESONERADO",Import.Desoneracao="SIM"),"SIM","NÃO")</definedName>
    <definedName name="DOLAR">[1]INSUMOS!$G$8</definedName>
    <definedName name="ersdcefgbrnghrbgbrgfbgfwbvbfgvwfv" localSheetId="1">#REF!</definedName>
    <definedName name="ersdcefgbrnghrbgbrgfbgfwbvbfgvwfv">#REF!</definedName>
    <definedName name="Excel_BuiltIn_Database" hidden="1">TEXT(Import.DataBase,"mm-aaaa")</definedName>
    <definedName name="Excel_BuiltIn_Print_Area_2" localSheetId="1">#REF!</definedName>
    <definedName name="Excel_BuiltIn_Print_Area_2">#REF!</definedName>
    <definedName name="Excel_BuiltIn_Print_Area_2_1" localSheetId="1">#REF!</definedName>
    <definedName name="Excel_BuiltIn_Print_Area_2_1">#REF!</definedName>
    <definedName name="Excel_BuiltIn_Print_Area_2_1_1" localSheetId="1">#REF!</definedName>
    <definedName name="Excel_BuiltIn_Print_Area_2_1_1">#REF!</definedName>
    <definedName name="Excel_BuiltIn_Print_Area_2_1_1_1" localSheetId="1">#REF!</definedName>
    <definedName name="Excel_BuiltIn_Print_Area_2_1_1_1">#REF!</definedName>
    <definedName name="Excel_BuiltIn_Print_Area_4" localSheetId="1">#REF!</definedName>
    <definedName name="Excel_BuiltIn_Print_Area_4">#REF!</definedName>
    <definedName name="Fossa20" localSheetId="1" hidden="1">{#N/A,#N/A,FALSE,"ALVENARIA";#N/A,#N/A,FALSE,"BLOCOS";#N/A,#N/A,FALSE,"CINTAS";#N/A,#N/A,FALSE,"CORTINA";#N/A,#N/A,FALSE,"LAJES";#N/A,#N/A,FALSE,"PILARES";#N/A,#N/A,FALSE,"VIGAS"}</definedName>
    <definedName name="Fossa20" hidden="1">{#N/A,#N/A,FALSE,"ALVENARIA";#N/A,#N/A,FALSE,"BLOCOS";#N/A,#N/A,FALSE,"CINTAS";#N/A,#N/A,FALSE,"CORTINA";#N/A,#N/A,FALSE,"LAJES";#N/A,#N/A,FALSE,"PILARES";#N/A,#N/A,FALSE,"VIGAS"}</definedName>
    <definedName name="fran" localSheetId="1" hidden="1">{#N/A,#N/A,FALSE,"ALVENARIA";#N/A,#N/A,FALSE,"BLOCOS";#N/A,#N/A,FALSE,"CINTAS";#N/A,#N/A,FALSE,"CORTINA";#N/A,#N/A,FALSE,"LAJES";#N/A,#N/A,FALSE,"PILARES";#N/A,#N/A,FALSE,"VIGAS"}</definedName>
    <definedName name="fran" hidden="1">{#N/A,#N/A,FALSE,"ALVENARIA";#N/A,#N/A,FALSE,"BLOCOS";#N/A,#N/A,FALSE,"CINTAS";#N/A,#N/A,FALSE,"CORTINA";#N/A,#N/A,FALSE,"LAJES";#N/A,#N/A,FALSE,"PILARES";#N/A,#N/A,FALSE,"VIGAS"}</definedName>
    <definedName name="Import.Apelido" hidden="1">[2]DADOS!$F$16</definedName>
    <definedName name="Import.CR" hidden="1">[2]DADOS!$F$7</definedName>
    <definedName name="Import.CTEF" hidden="1">[2]DADOS!$F$36</definedName>
    <definedName name="Import.DataBase" hidden="1">OFFSET([2]DADOS!$G$19,0,-1)</definedName>
    <definedName name="Import.DescLote" hidden="1">[2]DADOS!$F$17</definedName>
    <definedName name="Import.Desoneracao" hidden="1">OFFSET([2]DADOS!$G$18,0,-1)</definedName>
    <definedName name="Import.empresa" hidden="1">[2]DADOS!$F$37</definedName>
    <definedName name="Import.Município" hidden="1">[2]DADOS!$F$6</definedName>
    <definedName name="Import.Proponente" hidden="1">[2]DADOS!$F$5</definedName>
    <definedName name="import.recurso" hidden="1">[2]DADOS!$F$4</definedName>
    <definedName name="Import.RegimeExecução" hidden="1">OFFSET([2]DADOS!$G$39,0,-1)</definedName>
    <definedName name="Import.SICONV" hidden="1">[2]DADOS!$F$8</definedName>
    <definedName name="leosde" localSheetId="1">#REF!</definedName>
    <definedName name="leosde">#REF!</definedName>
    <definedName name="mac" localSheetId="1" hidden="1">{#N/A,#N/A,FALSE,"ALVENARIA";#N/A,#N/A,FALSE,"BLOCOS";#N/A,#N/A,FALSE,"CINTAS";#N/A,#N/A,FALSE,"CORTINA";#N/A,#N/A,FALSE,"LAJES";#N/A,#N/A,FALSE,"PILARES";#N/A,#N/A,FALSE,"VIGAS"}</definedName>
    <definedName name="mac" hidden="1">{#N/A,#N/A,FALSE,"ALVENARIA";#N/A,#N/A,FALSE,"BLOCOS";#N/A,#N/A,FALSE,"CINTAS";#N/A,#N/A,FALSE,"CORTINA";#N/A,#N/A,FALSE,"LAJES";#N/A,#N/A,FALSE,"PILARES";#N/A,#N/A,FALSE,"VIGAS"}</definedName>
    <definedName name="MACAHDO" localSheetId="1" hidden="1">{#N/A,#N/A,FALSE,"ALVENARIA";#N/A,#N/A,FALSE,"BLOCOS";#N/A,#N/A,FALSE,"CINTAS";#N/A,#N/A,FALSE,"CORTINA";#N/A,#N/A,FALSE,"LAJES";#N/A,#N/A,FALSE,"PILARES";#N/A,#N/A,FALSE,"VIGAS"}</definedName>
    <definedName name="MACAHDO" hidden="1">{#N/A,#N/A,FALSE,"ALVENARIA";#N/A,#N/A,FALSE,"BLOCOS";#N/A,#N/A,FALSE,"CINTAS";#N/A,#N/A,FALSE,"CORTINA";#N/A,#N/A,FALSE,"LAJES";#N/A,#N/A,FALSE,"PILARES";#N/A,#N/A,FALSE,"VIGAS"}</definedName>
    <definedName name="MACHADO" localSheetId="1" hidden="1">{#N/A,#N/A,FALSE,"ALVENARIA";#N/A,#N/A,FALSE,"BLOCOS";#N/A,#N/A,FALSE,"CINTAS";#N/A,#N/A,FALSE,"CORTINA";#N/A,#N/A,FALSE,"LAJES";#N/A,#N/A,FALSE,"PILARES";#N/A,#N/A,FALSE,"VIGAS"}</definedName>
    <definedName name="MACHADO" hidden="1">{#N/A,#N/A,FALSE,"ALVENARIA";#N/A,#N/A,FALSE,"BLOCOS";#N/A,#N/A,FALSE,"CINTAS";#N/A,#N/A,FALSE,"CORTINA";#N/A,#N/A,FALSE,"LAJES";#N/A,#N/A,FALSE,"PILARES";#N/A,#N/A,FALSE,"VIGAS"}</definedName>
    <definedName name="NCOMPOSICOES">7</definedName>
    <definedName name="NCOTACOES">15</definedName>
    <definedName name="noo" localSheetId="1" hidden="1">{#N/A,#N/A,FALSE,"ALVENARIA";#N/A,#N/A,FALSE,"BLOCOS";#N/A,#N/A,FALSE,"CINTAS";#N/A,#N/A,FALSE,"CORTINA";#N/A,#N/A,FALSE,"LAJES";#N/A,#N/A,FALSE,"PILARES";#N/A,#N/A,FALSE,"VIGAS"}</definedName>
    <definedName name="noo" hidden="1">{#N/A,#N/A,FALSE,"ALVENARIA";#N/A,#N/A,FALSE,"BLOCOS";#N/A,#N/A,FALSE,"CINTAS";#N/A,#N/A,FALSE,"CORTINA";#N/A,#N/A,FALSE,"LAJES";#N/A,#N/A,FALSE,"PILARES";#N/A,#N/A,FALSE,"VIGAS"}</definedName>
    <definedName name="obra" localSheetId="1">#REF!</definedName>
    <definedName name="obra">#REF!</definedName>
    <definedName name="obra1" localSheetId="1">#REF!</definedName>
    <definedName name="obra1">#REF!</definedName>
    <definedName name="obra2" localSheetId="1">#REF!</definedName>
    <definedName name="obra2">#REF!</definedName>
    <definedName name="obra3" localSheetId="1">#REF!</definedName>
    <definedName name="obra3">#REF!</definedName>
    <definedName name="obra4" localSheetId="1">#REF!</definedName>
    <definedName name="obra4">#REF!</definedName>
    <definedName name="obra5" localSheetId="1">#REF!</definedName>
    <definedName name="obra5">#REF!</definedName>
    <definedName name="orcamento" localSheetId="1" hidden="1">{#N/A,#N/A,FALSE,"ALVENARIA";#N/A,#N/A,FALSE,"BLOCOS";#N/A,#N/A,FALSE,"CINTAS";#N/A,#N/A,FALSE,"CORTINA";#N/A,#N/A,FALSE,"LAJES";#N/A,#N/A,FALSE,"PILARES";#N/A,#N/A,FALSE,"VIGAS"}</definedName>
    <definedName name="orcamento" hidden="1">{#N/A,#N/A,FALSE,"ALVENARIA";#N/A,#N/A,FALSE,"BLOCOS";#N/A,#N/A,FALSE,"CINTAS";#N/A,#N/A,FALSE,"CORTINA";#N/A,#N/A,FALSE,"LAJES";#N/A,#N/A,FALSE,"PILARES";#N/A,#N/A,FALSE,"VIGAS"}</definedName>
    <definedName name="ORÇAMENTO.BancoRef" hidden="1">'Planilha Caixa - Av. Dias Paes'!$D$8</definedName>
    <definedName name="ORÇAMENTO.CustoUnitario" hidden="1">ROUND('Planilha Caixa - Av. Dias Paes'!$P1,15-13*'Planilha Caixa - Av. Dias Paes'!$AA$8)</definedName>
    <definedName name="ORÇAMENTO.PrecoUnitarioLicitado" hidden="1">'Planilha Caixa - Av. Dias Paes'!$AG1</definedName>
    <definedName name="P.1" localSheetId="1">#REF!</definedName>
    <definedName name="P.1">#REF!</definedName>
    <definedName name="P.10" localSheetId="1">#REF!</definedName>
    <definedName name="P.10">#REF!</definedName>
    <definedName name="P.11" localSheetId="1">#REF!</definedName>
    <definedName name="P.11">#REF!</definedName>
    <definedName name="P.12" localSheetId="1">#REF!</definedName>
    <definedName name="P.12">#REF!</definedName>
    <definedName name="P.13" localSheetId="1">#REF!</definedName>
    <definedName name="P.13">#REF!</definedName>
    <definedName name="P.14" localSheetId="1">#REF!</definedName>
    <definedName name="P.14">#REF!</definedName>
    <definedName name="P.15" localSheetId="1">#REF!</definedName>
    <definedName name="P.15">#REF!</definedName>
    <definedName name="P.2" localSheetId="1">#REF!</definedName>
    <definedName name="P.2">#REF!</definedName>
    <definedName name="P.3" localSheetId="1">#REF!</definedName>
    <definedName name="P.3">#REF!</definedName>
    <definedName name="P.4" localSheetId="1">#REF!</definedName>
    <definedName name="P.4">#REF!</definedName>
    <definedName name="P.5" localSheetId="1">#REF!</definedName>
    <definedName name="P.5">#REF!</definedName>
    <definedName name="P.6" localSheetId="1">#REF!</definedName>
    <definedName name="P.6">#REF!</definedName>
    <definedName name="P.7" localSheetId="1">#REF!</definedName>
    <definedName name="P.7">#REF!</definedName>
    <definedName name="P.8" localSheetId="1">#REF!</definedName>
    <definedName name="P.8">#REF!</definedName>
    <definedName name="P.9" localSheetId="1">#REF!</definedName>
    <definedName name="P.9">#REF!</definedName>
    <definedName name="Pedreiro_de_acabamento">[1]INSUMOS!$B$11</definedName>
    <definedName name="PP1.1" localSheetId="1">#REF!</definedName>
    <definedName name="PP1.1">#REF!</definedName>
    <definedName name="PP1.10" localSheetId="1">#REF!</definedName>
    <definedName name="PP1.10">#REF!</definedName>
    <definedName name="PP1.11" localSheetId="1">#REF!</definedName>
    <definedName name="PP1.11">#REF!</definedName>
    <definedName name="PP1.12" localSheetId="1">#REF!</definedName>
    <definedName name="PP1.12">#REF!</definedName>
    <definedName name="PP1.13" localSheetId="1">#REF!</definedName>
    <definedName name="PP1.13">#REF!</definedName>
    <definedName name="PP1.14" localSheetId="1">#REF!</definedName>
    <definedName name="PP1.14">#REF!</definedName>
    <definedName name="PP1.15" localSheetId="1">#REF!</definedName>
    <definedName name="PP1.15">#REF!</definedName>
    <definedName name="PP1.2" localSheetId="1">#REF!</definedName>
    <definedName name="PP1.2">#REF!</definedName>
    <definedName name="PP1.3" localSheetId="1">#REF!</definedName>
    <definedName name="PP1.3">#REF!</definedName>
    <definedName name="PP1.4" localSheetId="1">#REF!</definedName>
    <definedName name="PP1.4">#REF!</definedName>
    <definedName name="PP1.5" localSheetId="1">#REF!</definedName>
    <definedName name="PP1.5">#REF!</definedName>
    <definedName name="PP1.6" localSheetId="1">#REF!</definedName>
    <definedName name="PP1.6">#REF!</definedName>
    <definedName name="PP1.7" localSheetId="1">#REF!</definedName>
    <definedName name="PP1.7">#REF!</definedName>
    <definedName name="PP1.8" localSheetId="1">#REF!</definedName>
    <definedName name="PP1.8">#REF!</definedName>
    <definedName name="PP1.9" localSheetId="1">#REF!</definedName>
    <definedName name="PP1.9">#REF!</definedName>
    <definedName name="REFERENCIA.Descricao" hidden="1">IF(ISNUMBER('Planilha Caixa - Av. Dias Paes'!$AA1),OFFSET(INDIRECT(ORÇAMENTO.BancoRef),'Planilha Caixa - Av. Dias Paes'!$AA1-1,3,1),'Planilha Caixa - Av. Dias Paes'!$AA1)</definedName>
    <definedName name="REFERENCIA.Unidade" hidden="1">IF(ISNUMBER('Planilha Caixa - Av. Dias Paes'!$AA1),OFFSET(INDIRECT(ORÇAMENTO.BancoRef),'Planilha Caixa - Av. Dias Paes'!$AA1-1,4,1),"-")</definedName>
    <definedName name="SomaAgrup" hidden="1">SUMIF(OFFSET('Planilha Caixa - Av. Dias Paes'!#REF!,1,0,'Planilha Caixa - Av. Dias Paes'!$B1),"S",OFFSET('Planilha Caixa - Av. Dias Paes'!A1,1,0,'Planilha Caixa - Av. Dias Paes'!$B1))</definedName>
    <definedName name="T.1" localSheetId="1">#REF!</definedName>
    <definedName name="T.1">#REF!</definedName>
    <definedName name="T.10" localSheetId="1">#REF!</definedName>
    <definedName name="T.10">#REF!</definedName>
    <definedName name="T.11" localSheetId="1">#REF!</definedName>
    <definedName name="T.11">#REF!</definedName>
    <definedName name="T.12" localSheetId="1">#REF!</definedName>
    <definedName name="T.12">#REF!</definedName>
    <definedName name="T.13" localSheetId="1">#REF!</definedName>
    <definedName name="T.13">#REF!</definedName>
    <definedName name="T.14" localSheetId="1">#REF!</definedName>
    <definedName name="T.14">#REF!</definedName>
    <definedName name="T.15" localSheetId="1">#REF!</definedName>
    <definedName name="T.15">#REF!</definedName>
    <definedName name="T.2" localSheetId="1">#REF!</definedName>
    <definedName name="T.2">#REF!</definedName>
    <definedName name="T.3" localSheetId="1">#REF!</definedName>
    <definedName name="T.3">#REF!</definedName>
    <definedName name="T.4" localSheetId="1">#REF!</definedName>
    <definedName name="T.4">#REF!</definedName>
    <definedName name="T.5" localSheetId="1">#REF!</definedName>
    <definedName name="T.5">#REF!</definedName>
    <definedName name="T.6" localSheetId="1">#REF!</definedName>
    <definedName name="T.6">#REF!</definedName>
    <definedName name="T.7" localSheetId="1">#REF!</definedName>
    <definedName name="T.7">#REF!</definedName>
    <definedName name="T.8" localSheetId="1">#REF!</definedName>
    <definedName name="T.8">#REF!</definedName>
    <definedName name="T.9" localSheetId="1">#REF!</definedName>
    <definedName name="T.9">#REF!</definedName>
    <definedName name="TIPOORCAMENTO" hidden="1">IF(VALUE([2]MENU!$O$3)=2,"Licitado","Proposto")</definedName>
    <definedName name="_xlnm.Print_Titles" localSheetId="1">'Planilha Estado - Av. Dias Paes'!$1:$9</definedName>
    <definedName name="_xlnm.Print_Titles" localSheetId="0">'Planilha Estado, Rua Cel. José'!$1:$9</definedName>
    <definedName name="TOT.P" localSheetId="1">#REF!</definedName>
    <definedName name="TOT.P">#REF!</definedName>
    <definedName name="TOT1.P" localSheetId="1">#REF!</definedName>
    <definedName name="TOT1.P">#REF!</definedName>
    <definedName name="TT.1" localSheetId="1">#REF!</definedName>
    <definedName name="TT.1">#REF!</definedName>
    <definedName name="TT.10" localSheetId="1">#REF!</definedName>
    <definedName name="TT.10">#REF!</definedName>
    <definedName name="TT.11" localSheetId="1">#REF!</definedName>
    <definedName name="TT.11">#REF!</definedName>
    <definedName name="TT.12" localSheetId="1">#REF!</definedName>
    <definedName name="TT.12">#REF!</definedName>
    <definedName name="TT.13" localSheetId="1">#REF!</definedName>
    <definedName name="TT.13">#REF!</definedName>
    <definedName name="TT.14" localSheetId="1">#REF!</definedName>
    <definedName name="TT.14">#REF!</definedName>
    <definedName name="TT.15" localSheetId="1">#REF!</definedName>
    <definedName name="TT.15">#REF!</definedName>
    <definedName name="TT.2" localSheetId="1">#REF!</definedName>
    <definedName name="TT.2">#REF!</definedName>
    <definedName name="TT.3" localSheetId="1">#REF!</definedName>
    <definedName name="TT.3">#REF!</definedName>
    <definedName name="TT.4" localSheetId="1">#REF!</definedName>
    <definedName name="TT.4">#REF!</definedName>
    <definedName name="TT.5" localSheetId="1">#REF!</definedName>
    <definedName name="TT.5">#REF!</definedName>
    <definedName name="TT.6" localSheetId="1">#REF!</definedName>
    <definedName name="TT.6">#REF!</definedName>
    <definedName name="TT.7" localSheetId="1">#REF!</definedName>
    <definedName name="TT.7">#REF!</definedName>
    <definedName name="TT.8" localSheetId="1">#REF!</definedName>
    <definedName name="TT.8">#REF!</definedName>
    <definedName name="TT.9" localSheetId="1">#REF!</definedName>
    <definedName name="TT.9">#REF!</definedName>
    <definedName name="VTOTAL1" hidden="1">ROUND('Planilha Caixa - Av. Dias Paes'!$O1*'Planilha Caixa - Av. Dias Paes'!$R1,15-13*'Planilha Caixa - Av. Dias Paes'!#REF!)</definedName>
    <definedName name="wrn.mode_lev.xls." localSheetId="1" hidden="1">{#N/A,#N/A,FALSE,"ALVENARIA";#N/A,#N/A,FALSE,"BLOCOS";#N/A,#N/A,FALSE,"CINTAS";#N/A,#N/A,FALSE,"CORTINA";#N/A,#N/A,FALSE,"LAJES";#N/A,#N/A,FALSE,"PILARES";#N/A,#N/A,FALSE,"VIGAS"}</definedName>
    <definedName name="wrn.mode_lev.xls." hidden="1">{#N/A,#N/A,FALSE,"ALVENARIA";#N/A,#N/A,FALSE,"BLOCOS";#N/A,#N/A,FALSE,"CINTAS";#N/A,#N/A,FALSE,"CORTINA";#N/A,#N/A,FALSE,"LAJES";#N/A,#N/A,FALSE,"PILARES";#N/A,#N/A,FALSE,"VIGAS"}</definedName>
    <definedName name="x" localSheetId="1" hidden="1">{#N/A,#N/A,FALSE,"ALVENARIA";#N/A,#N/A,FALSE,"BLOCOS";#N/A,#N/A,FALSE,"CINTAS";#N/A,#N/A,FALSE,"CORTINA";#N/A,#N/A,FALSE,"LAJES";#N/A,#N/A,FALSE,"PILARES";#N/A,#N/A,FALSE,"VIGAS"}</definedName>
    <definedName name="x" hidden="1">{#N/A,#N/A,FALSE,"ALVENARIA";#N/A,#N/A,FALSE,"BLOCOS";#N/A,#N/A,FALSE,"CINTAS";#N/A,#N/A,FALSE,"CORTINA";#N/A,#N/A,FALSE,"LAJES";#N/A,#N/A,FALSE,"PILARES";#N/A,#N/A,FALSE,"VIGAS"}</definedName>
    <definedName name="Z_46B44D95_2370_4419_BD85_88291A251F92_.wvu.PrintArea" localSheetId="1" hidden="1">'Planilha Estado - Av. Dias Paes'!$A$1:$H$54</definedName>
    <definedName name="Z_46B44D95_2370_4419_BD85_88291A251F92_.wvu.PrintArea" localSheetId="0" hidden="1">'Planilha Estado, Rua Cel. José'!$A$1:$H$60</definedName>
    <definedName name="Z_46B44D95_2370_4419_BD85_88291A251F92_.wvu.PrintTitles" localSheetId="1" hidden="1">'Planilha Estado - Av. Dias Paes'!$1:$9</definedName>
    <definedName name="Z_46B44D95_2370_4419_BD85_88291A251F92_.wvu.PrintTitles" localSheetId="0" hidden="1">'Planilha Estado, Rua Cel. José'!$1:$9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55" i="3" l="1"/>
  <c r="C53" i="3"/>
  <c r="H37" i="3"/>
  <c r="M32" i="3"/>
  <c r="H26" i="3"/>
  <c r="G26" i="3"/>
  <c r="G25" i="3"/>
  <c r="H25" i="3" s="1"/>
  <c r="G24" i="3"/>
  <c r="H24" i="3" s="1"/>
  <c r="H23" i="3"/>
  <c r="G23" i="3"/>
  <c r="H22" i="3"/>
  <c r="G22" i="3"/>
  <c r="H21" i="3"/>
  <c r="G21" i="3"/>
  <c r="H20" i="3"/>
  <c r="G20" i="3"/>
  <c r="G19" i="3"/>
  <c r="H19" i="3" s="1"/>
  <c r="G18" i="3"/>
  <c r="H18" i="3" s="1"/>
  <c r="H10" i="3"/>
  <c r="G4" i="3"/>
  <c r="H16" i="3" l="1"/>
  <c r="H12" i="3" l="1"/>
  <c r="H27" i="3"/>
  <c r="H42" i="3" s="1"/>
  <c r="L61" i="2" l="1"/>
  <c r="C59" i="2"/>
  <c r="D47" i="2"/>
  <c r="D46" i="2"/>
  <c r="D45" i="2"/>
  <c r="D44" i="2"/>
  <c r="D43" i="2"/>
  <c r="D41" i="2"/>
  <c r="D40" i="2"/>
  <c r="D39" i="2"/>
  <c r="D38" i="2"/>
  <c r="D37" i="2"/>
  <c r="D36" i="2"/>
  <c r="D35" i="2"/>
  <c r="D34" i="2"/>
  <c r="M36" i="2"/>
  <c r="D33" i="2"/>
  <c r="D32" i="2"/>
  <c r="G30" i="2"/>
  <c r="H30" i="2" s="1"/>
  <c r="G29" i="2"/>
  <c r="H29" i="2" s="1"/>
  <c r="G28" i="2"/>
  <c r="H28" i="2" s="1"/>
  <c r="G27" i="2"/>
  <c r="H27" i="2" s="1"/>
  <c r="G26" i="2"/>
  <c r="H26" i="2" s="1"/>
  <c r="H25" i="2"/>
  <c r="G25" i="2"/>
  <c r="G24" i="2"/>
  <c r="H24" i="2" s="1"/>
  <c r="G23" i="2"/>
  <c r="H23" i="2" s="1"/>
  <c r="G22" i="2"/>
  <c r="H22" i="2" s="1"/>
  <c r="D21" i="2"/>
  <c r="D19" i="2"/>
  <c r="D18" i="2"/>
  <c r="D17" i="2"/>
  <c r="D16" i="2"/>
  <c r="D15" i="2"/>
  <c r="D11" i="2"/>
  <c r="G4" i="2"/>
  <c r="H10" i="2" l="1"/>
  <c r="H14" i="2"/>
  <c r="H42" i="2"/>
  <c r="H20" i="2"/>
  <c r="H31" i="2"/>
  <c r="H48" i="2" l="1"/>
  <c r="I19" i="1"/>
  <c r="I16" i="1"/>
  <c r="I13" i="1" s="1"/>
  <c r="B12" i="1" l="1"/>
  <c r="F11" i="1"/>
  <c r="B11" i="1"/>
  <c r="E11" i="1"/>
  <c r="F8" i="1"/>
  <c r="F7" i="1"/>
  <c r="E7" i="1"/>
  <c r="E5" i="1"/>
  <c r="E2" i="1"/>
</calcChain>
</file>

<file path=xl/comments1.xml><?xml version="1.0" encoding="utf-8"?>
<comments xmlns="http://schemas.openxmlformats.org/spreadsheetml/2006/main">
  <authors>
    <author/>
  </authors>
  <commentList>
    <comment ref="A8" authorId="0" shapeId="0">
      <text>
        <r>
          <rPr>
            <b/>
            <sz val="9"/>
            <color indexed="8"/>
            <rFont val="Tahoma"/>
            <family val="2"/>
          </rPr>
          <t xml:space="preserve">FILTRO:
</t>
        </r>
        <r>
          <rPr>
            <sz val="9"/>
            <color indexed="8"/>
            <rFont val="Tahoma"/>
            <family val="2"/>
          </rPr>
          <t>Após a conclusão do Orçamento, utilize o filtro nessa coluna com o valor "F" para ocultar linhas não utilizadas.</t>
        </r>
      </text>
    </comment>
  </commentList>
</comments>
</file>

<file path=xl/sharedStrings.xml><?xml version="1.0" encoding="utf-8"?>
<sst xmlns="http://schemas.openxmlformats.org/spreadsheetml/2006/main" count="485" uniqueCount="276">
  <si>
    <t>PO - PLANILHA ORÇAMENTÁRIA</t>
  </si>
  <si>
    <t>Nº OPERAÇÃO</t>
  </si>
  <si>
    <t>Nº SICONV</t>
  </si>
  <si>
    <t>PROPONENTE / TOMADOR</t>
  </si>
  <si>
    <t>APELIDO DO EMPREENDIMENTO</t>
  </si>
  <si>
    <t>Item</t>
  </si>
  <si>
    <t>Fonte</t>
  </si>
  <si>
    <t>Código</t>
  </si>
  <si>
    <t>Descrição</t>
  </si>
  <si>
    <t>Unidade</t>
  </si>
  <si>
    <t>Quantidade</t>
  </si>
  <si>
    <t>Preço Total
(R$)</t>
  </si>
  <si>
    <t>SINAPI</t>
  </si>
  <si>
    <t>95876</t>
  </si>
  <si>
    <t>100975</t>
  </si>
  <si>
    <t>Composição</t>
  </si>
  <si>
    <t>95877</t>
  </si>
  <si>
    <t>94281</t>
  </si>
  <si>
    <t>003</t>
  </si>
  <si>
    <t>1.2.1.</t>
  </si>
  <si>
    <t>1.2.2.</t>
  </si>
  <si>
    <t>1.3.</t>
  </si>
  <si>
    <t>1.3.1.</t>
  </si>
  <si>
    <t>1.3.2.</t>
  </si>
  <si>
    <t>1.</t>
  </si>
  <si>
    <t>1.1.</t>
  </si>
  <si>
    <t>1.1.1.</t>
  </si>
  <si>
    <t>1.2.</t>
  </si>
  <si>
    <t>TRANSPORTE COM CAMINHÃO BASCULANTE DE 14 M³, EM VIA URBANA PAVIMENTADA, DMT ATÉ 30 KM (UNIDADE: M3XKM). AF_07/2020</t>
  </si>
  <si>
    <t>CARGA, MANOBRA E DESCARGA DE SOLOS E MATERIAIS GRANULARES EM CAMINHÃO BASCULANTE 14 M³ - CARGA COM PÁ CARREGADEIRA (CAÇAMBA DE 1,7 A 2,8 M³ / 128 HP) E DESCARGA LIVRE (UNIDADE: M3). AF_07/2020</t>
  </si>
  <si>
    <t>TRANSPORTE COM CAMINHÃO BASCULANTE DE 18 M³, EM VIA URBANA PAVIMENTADA, DMT ATÉ 30 KM (UNIDADE: M3XKM). AF_07/2020</t>
  </si>
  <si>
    <t>EXECUÇÃO DE SARJETA DE CONCRETO USINADO, MOLDADA  IN LOCO  EM TRECHO RETO, 30 CM BASE X 15 CM ALTURA. AF_06/2016</t>
  </si>
  <si>
    <t>CONFECÇÃO, FORNECIMENTO E INSTALAÇÃO DE SUPORTE METÁLICO</t>
  </si>
  <si>
    <t>CONFECÇÃO E FORNECIMENTO DE PLACAS DE SINALIZAÇÃO</t>
  </si>
  <si>
    <t>-</t>
  </si>
  <si>
    <t>M3XKM</t>
  </si>
  <si>
    <t>M3</t>
  </si>
  <si>
    <t>UN</t>
  </si>
  <si>
    <t>M</t>
  </si>
  <si>
    <t>M2</t>
  </si>
  <si>
    <t>Custo Unitário (R$)</t>
  </si>
  <si>
    <t>PAVIMENTAÇÃO ASFÁLTICA</t>
  </si>
  <si>
    <t>Serviços Preliminares</t>
  </si>
  <si>
    <t>103689</t>
  </si>
  <si>
    <t>FORNECIMENTO E INSTALAÇÃO DE PLACA DE OBRA COM CHAPA GALVANIZADA E ESTRUTURA DE MADEIRA. AF_03/2022_PS</t>
  </si>
  <si>
    <t>Administração Local</t>
  </si>
  <si>
    <t>100320</t>
  </si>
  <si>
    <t>ENGENHEIRO CIVIL PLENO COM ENCARGOS COMPLEMENTARES</t>
  </si>
  <si>
    <t>93572</t>
  </si>
  <si>
    <t>ENCARREGADO GERAL DE OBRAS COM ENCARGOS COMPLEMENTARES</t>
  </si>
  <si>
    <t>Demolição do Pavimento</t>
  </si>
  <si>
    <t>DEMOLIÇÃO DE PAVIMENTO DE PARALELEPÍPEDO, DE FORMA MANUAL</t>
  </si>
  <si>
    <t>1.4.</t>
  </si>
  <si>
    <t>Drenagem Pluvial</t>
  </si>
  <si>
    <t>1.4.1.</t>
  </si>
  <si>
    <t>90106</t>
  </si>
  <si>
    <t>ESCAVAÇÃO MECANIZADA DE VALA COM PROFUNDIDADE ATÉ 1,5 M (MÉDIA MONTANTE E JUSANTE/UMA COMPOSIÇÃO POR TRECHO), RETROESCAV. (0,26 M3), LARGURA DE 0,8 M A 1,5 M, EM SOLO DE 1A CATEGORIA, LOCAIS COM BAIXO NÍVEL DE INTERFERÊNCIA. AF_02/2021</t>
  </si>
  <si>
    <t>1.4.2.</t>
  </si>
  <si>
    <t>101616</t>
  </si>
  <si>
    <t>PREPARO DE FUNDO DE VALA COM LARGURA MENOR QUE 1,5 M (ACERTO DO SOLO NATURAL). AF_08/2020</t>
  </si>
  <si>
    <t>1.4.3.</t>
  </si>
  <si>
    <t>94962</t>
  </si>
  <si>
    <t>CONCRETO MAGRO PARA LASTRO, TRAÇO 1:4,5:4,5 (EM MASSA SECA DE CIMENTO/ AREIA MÉDIA/ BRITA 1) - PREPARO MECÂNICO COM BETONEIRA 400 L. AF_05/2021</t>
  </si>
  <si>
    <t>1.4.4.</t>
  </si>
  <si>
    <t>93382</t>
  </si>
  <si>
    <t>REATERRO MANUAL DE VALAS COM COMPACTAÇÃO MECANIZADA. AF_04/2016</t>
  </si>
  <si>
    <t>1.4.5.</t>
  </si>
  <si>
    <t>1.4.6.</t>
  </si>
  <si>
    <t>1.4.7.</t>
  </si>
  <si>
    <t>92210</t>
  </si>
  <si>
    <t>TUBO DE CONCRETO PARA REDES COLETORAS DE ÁGUAS PLUVIAIS, DIÂMETRO DE 400 MM, JUNTA RÍGIDA, INSTALADO EM LOCAL COM BAIXO NÍVEL DE INTERFERÊNCIAS - FORNECIMENTO E ASSENTAMENTO. AF_12/2015</t>
  </si>
  <si>
    <t>1.4.8.</t>
  </si>
  <si>
    <t>92212</t>
  </si>
  <si>
    <t>TUBO DE CONCRETO PARA REDES COLETORAS DE ÁGUAS PLUVIAIS, DIÂMETRO DE 600 MM, JUNTA RÍGIDA, INSTALADO EM LOCAL COM BAIXO NÍVEL DE INTERFERÊNCIAS - FORNECIMENTO E ASSENTAMENTO. AF_12/2015</t>
  </si>
  <si>
    <t>1.4.9.</t>
  </si>
  <si>
    <t>010</t>
  </si>
  <si>
    <t>BOCA DE LOBO EM CONCRETO ESTRUTURAL, PROFUNDIDADE = 1,00 M, SOBRE LASTRO DE CONCRETO DE 10 CM E GRELHA EM FERRO FUNDIDO 30X100 CM</t>
  </si>
  <si>
    <t>1.4.10.</t>
  </si>
  <si>
    <t>011</t>
  </si>
  <si>
    <t>POÇO DE VISITA EM CONCRETO ESTRUTURAL, PROFUNDIDADE = 1,50 M, COM TAMPÃO DE FERRO FUNDIDO ARTICULADO, 600 MM, CLASSE D400, CARGA MÁXIMA = 40 T, REDONDO, PARA REDE PLUVIAL</t>
  </si>
  <si>
    <t>1.4.11.</t>
  </si>
  <si>
    <t>012</t>
  </si>
  <si>
    <t>DISSIPADOR DE ENERGIA</t>
  </si>
  <si>
    <t>1.4.12.</t>
  </si>
  <si>
    <t>1.4.13.</t>
  </si>
  <si>
    <t>103003</t>
  </si>
  <si>
    <t>GRELHA DE FERRO FUNDIDO SIMPLES COM REQUADRO, 300 X 1000 MM, ASSENTADA COM ARGAMASSA 1 : 3 CIMENTO: AREIA - FORNECIMENTO E INSTALAÇÃO. AF_08/2021</t>
  </si>
  <si>
    <t>MES</t>
  </si>
  <si>
    <t>1.5.</t>
  </si>
  <si>
    <t>Obras Viárias</t>
  </si>
  <si>
    <t>1.5.1.</t>
  </si>
  <si>
    <t>96396</t>
  </si>
  <si>
    <t>EXECUÇÃO E COMPACTAÇÃO DE BASE E OU SUB BASE PARA PAVIMENTAÇÃO DE BRITA GRADUADA SIMPLES - EXCLUSIVE CARGA E TRANSPORTE. AF_11/2019</t>
  </si>
  <si>
    <t>1.5.2.</t>
  </si>
  <si>
    <t>SETOP</t>
  </si>
  <si>
    <t>RO-51228</t>
  </si>
  <si>
    <t>IMPRIMAÇÃO (EXECUÇÃO E FORNECIMENTO DO MATERIAL BETUMINOSO, EXCLUSIVE TRANSPORTE DO MATERIAL BETUMINOSO)</t>
  </si>
  <si>
    <t>1.5.3.</t>
  </si>
  <si>
    <t>1.5.4.</t>
  </si>
  <si>
    <t>95427</t>
  </si>
  <si>
    <t>TRANSPORTE COM CAMINHÃO BASCULANTE DE 18 M³, EM VIA URBANA PAVIMENTADA, ADICIONAL PARA DMT EXCEDENTE A 30 KM (UNIDADE: M3XKM). AF_07/2020</t>
  </si>
  <si>
    <t>1.5.5.</t>
  </si>
  <si>
    <t>95995</t>
  </si>
  <si>
    <t>EXECUÇÃO DE PAVIMENTO COM APLICAÇÃO DE CONCRETO ASFÁLTICO, CAMADA DE ROLAMENTO - EXCLUSIVE CARGA E TRANSPORTE. AF_11/2019</t>
  </si>
  <si>
    <t>1.5.6.</t>
  </si>
  <si>
    <t>94263</t>
  </si>
  <si>
    <t>GUIA (MEIO-FIO) CONCRETO, MOLDADA  IN LOCO  EM TRECHO RETO COM EXTRUSORA, 13 CM BASE X 22 CM ALTURA. AF_06/2016</t>
  </si>
  <si>
    <t>1.6.</t>
  </si>
  <si>
    <t>Acessibilidade</t>
  </si>
  <si>
    <t>1.6.1.</t>
  </si>
  <si>
    <t>94992</t>
  </si>
  <si>
    <t>EXECUÇÃO DE PASSEIO (CALÇADA) OU PISO DE CONCRETO COM CONCRETO MOLDADO IN LOCO, FEITO EM OBRA, ACABAMENTO CONVENCIONAL, ESPESSURA 6 CM, ARMADO. AF_08/2022</t>
  </si>
  <si>
    <t>1.6.2.</t>
  </si>
  <si>
    <t>008</t>
  </si>
  <si>
    <t>DEMOLIÇÃO DE PASSEIO DE CONCRETO, DE FORMA MANUAL</t>
  </si>
  <si>
    <t>1.6.3.</t>
  </si>
  <si>
    <t>004</t>
  </si>
  <si>
    <t>RAMPA PARA ACESSO DE DEFICIENTE, EM CONCRETO ARMADO FCK = 20 MPA, TRAÇO 1:2,7:3 (CIMENTO:AREIA MÉDIA:BRITA 1), PREPARO MECÂNICO COM BETONEIRA 400 L, COM PISO TÁTIL 20X20 CM DE ALERTA</t>
  </si>
  <si>
    <t>1.7.</t>
  </si>
  <si>
    <t>Sinalização</t>
  </si>
  <si>
    <t>1.7.1.</t>
  </si>
  <si>
    <t>102512</t>
  </si>
  <si>
    <t>PINTURA DE EIXO VIÁRIO SOBRE ASFALTO COM TINTA RETRORREFLETIVA A BASE DE RESINA ACRÍLICA COM MICROESFERAS DE VIDRO, APLICAÇÃO MECÂNICA COM DEMARCADORA AUTOPROPELIDA. AF_05/2021</t>
  </si>
  <si>
    <t>1.7.2.</t>
  </si>
  <si>
    <t>102501</t>
  </si>
  <si>
    <t>PINTURA DE FAIXA DE PEDESTRE OU ZEBRADA COM TINTA ACRÍLICA, E  = 30 CM, APLICAÇÃO MANUAL. AF_05/2021</t>
  </si>
  <si>
    <t>1.7.3.</t>
  </si>
  <si>
    <t>005</t>
  </si>
  <si>
    <t>1.7.4.</t>
  </si>
  <si>
    <t>009</t>
  </si>
  <si>
    <t>019350/2022</t>
  </si>
  <si>
    <t>01084142-77</t>
  </si>
  <si>
    <t>Pavimentação em vias públicas urbanas do município de Divinésia/MG</t>
  </si>
  <si>
    <t>PROJETO DE PAVIMENTAÇÃO ASFÁLTICA</t>
  </si>
  <si>
    <t>PLANILHA ORÇAMENTÁRIA DE CUSTOS</t>
  </si>
  <si>
    <t>PREFEITURA MUNICIPAL DE DIVINÉSIA</t>
  </si>
  <si>
    <r>
      <t>FOLHA N</t>
    </r>
    <r>
      <rPr>
        <b/>
        <sz val="8"/>
        <rFont val="Calibri"/>
        <family val="2"/>
        <scheme val="minor"/>
      </rPr>
      <t>º</t>
    </r>
    <r>
      <rPr>
        <b/>
        <sz val="8"/>
        <rFont val="Arial Nova"/>
        <family val="2"/>
      </rPr>
      <t xml:space="preserve">: </t>
    </r>
  </si>
  <si>
    <t>01/01.</t>
  </si>
  <si>
    <r>
      <rPr>
        <b/>
        <sz val="8"/>
        <rFont val="Arial Nova"/>
        <family val="2"/>
      </rPr>
      <t xml:space="preserve">OBRA: </t>
    </r>
    <r>
      <rPr>
        <sz val="8"/>
        <rFont val="Arial Nova"/>
        <family val="2"/>
      </rPr>
      <t>PAVIMENTAÇÃO ASFÁLTICA EM CBUQ</t>
    </r>
  </si>
  <si>
    <t>DATA:</t>
  </si>
  <si>
    <r>
      <rPr>
        <b/>
        <sz val="8"/>
        <rFont val="Arial Nova"/>
        <family val="2"/>
      </rPr>
      <t xml:space="preserve">LOCAL: </t>
    </r>
    <r>
      <rPr>
        <sz val="8"/>
        <rFont val="Arial Nova"/>
        <family val="2"/>
      </rPr>
      <t>RUA CEL. JOSÉ VIRGILINO - CENTRO - DIVINÉSIA-MG</t>
    </r>
  </si>
  <si>
    <t xml:space="preserve">FORMA DE EXECUÇÃO: </t>
  </si>
  <si>
    <r>
      <rPr>
        <b/>
        <sz val="8"/>
        <rFont val="Arial Nova"/>
        <family val="2"/>
      </rPr>
      <t>REGIÃO/MÊS DE REFERÊNCIA:</t>
    </r>
    <r>
      <rPr>
        <sz val="8"/>
        <rFont val="Arial Nova"/>
        <family val="2"/>
      </rPr>
      <t xml:space="preserve"> TABELA SETOP - REGIÃO LESTE - AGOSTO/2023; SEM DESONERAÇÃO</t>
    </r>
  </si>
  <si>
    <t>(    )</t>
  </si>
  <si>
    <t>DIRETA</t>
  </si>
  <si>
    <t>( X )</t>
  </si>
  <si>
    <t>INDIRETA</t>
  </si>
  <si>
    <t>COMPOSIÇÃO/DEMONSTRATIVO DE BDI - EM ANEXO</t>
  </si>
  <si>
    <t>% ISS MUNICIPAL:</t>
  </si>
  <si>
    <t>BDI:</t>
  </si>
  <si>
    <t>ITEM</t>
  </si>
  <si>
    <t>CÓDIGO</t>
  </si>
  <si>
    <t>DESCRIÇÃO</t>
  </si>
  <si>
    <t>UNIDADE</t>
  </si>
  <si>
    <t>QUANTIDADE</t>
  </si>
  <si>
    <t>PREÇO UNITÁRIO S/ BDI</t>
  </si>
  <si>
    <t>PREÇO UNITÁRIO C/ BDI</t>
  </si>
  <si>
    <t>PREÇO TOTAL</t>
  </si>
  <si>
    <t xml:space="preserve">PLACA DE OBRA </t>
  </si>
  <si>
    <t>1.1</t>
  </si>
  <si>
    <t>ED-28427</t>
  </si>
  <si>
    <t>FORNECIMENTO E COLOCAÇÃO DE PLACA DE OBRA EM CHAPA GALVANIZADA #26, ESP. 0,45MM, DIMENSÃO (3X1,5)M, PLOTADA COM ADESIVO VINÍLICO, AFIXADA COM REBITES 4,8X40MM, EM ESTRUTURA METÁLICA DE METALON 20X20MM, ESP. 1,25MM, INCLUSIVE SUPORTE EM EUCALIPTO AUTOCLAVADO PINTADO COM TINTA PVA DUAS (2) DEMÃOS</t>
  </si>
  <si>
    <t>1.2</t>
  </si>
  <si>
    <t>ADMINISTRAÇÃO LOCAL:</t>
  </si>
  <si>
    <t>MÊS</t>
  </si>
  <si>
    <t>REMOÇÃO DE BLOQUETES / MEIO-FIO / PASSEIO</t>
  </si>
  <si>
    <t>2.1</t>
  </si>
  <si>
    <t>RO-43415</t>
  </si>
  <si>
    <t>REMOÇÃO MANUAL DE CALÇAMENTO INTERTRAVADO</t>
  </si>
  <si>
    <t>2.2</t>
  </si>
  <si>
    <t>ED-48472</t>
  </si>
  <si>
    <t>REMOÇÃO MANUAL DE GUIA DE MEIO-FIO PRÉ-MOLDADA EM CONCRETO, COM REAPROVEITAMENTO, INCLUSIVE AFASTAMENTO E EMPILHAMENTO, EXCLUSIVE TRANSPORTE E RETIRADA DO MATERIAL REMOVIDO NÃO REAPROVEITÁVEL</t>
  </si>
  <si>
    <t>2.3</t>
  </si>
  <si>
    <t>ED-48440</t>
  </si>
  <si>
    <t>DEMOLIÇÃO MANUAL DE CONCRETO, SEM ARMAÇÃO, INCLUSIVE AFASTAMENTO E EMPILHAMENTO, EXCLUSIVE TRANSPORTE E RETIRADA DO MATERIAL DEMOLIDO</t>
  </si>
  <si>
    <t>2.4</t>
  </si>
  <si>
    <t>ED-51131</t>
  </si>
  <si>
    <t>CARGA MANUAL DE MATERIAL DE QUALQUER NATUREZA SOBRE
CAMINHÃO, EXCLUSIVE TRANSPORTE</t>
  </si>
  <si>
    <t>2.5</t>
  </si>
  <si>
    <t>ED-29229</t>
  </si>
  <si>
    <t>TRANSPORTE DE MATERIAL DE QUALQUER NATUREZA EM
CAMINHÃO, DISTÂNCIA MENOR OU IGUAL A 1KM, DENTRO DO
PERÍMETRO URBANO, EXCLUSIVE CARGA, INCLUSIVE DESCARGA</t>
  </si>
  <si>
    <t>DRENAGEM</t>
  </si>
  <si>
    <t>3.1</t>
  </si>
  <si>
    <t xml:space="preserve">ED-14762 </t>
  </si>
  <si>
    <t>SARJETA DE CONCRETO URBANO (SCU), TIPO 1, COM FCK 15 MPA, LARGURA DE 50CM COM INCLINAÇÃO DE 3%, ESP. 7CM, PADRÃO DEER-MG, EXCLUSIVE MEIO-FIO, INCLUSIVE ESCAVAÇÃO, APILAOMENTO E TRANSPORTE COM RETIRADA DO MATERIAL ESCAVADO (EM CAÇAMBA)</t>
  </si>
  <si>
    <t>3.2</t>
  </si>
  <si>
    <t>ED-51111</t>
  </si>
  <si>
    <t xml:space="preserve"> ESCAVAÇÃO MECÂNICA DE VALAS COM DESCARGA LATERAL até 1,50 M </t>
  </si>
  <si>
    <t>3.3</t>
  </si>
  <si>
    <t>ED-51094</t>
  </si>
  <si>
    <t xml:space="preserve">APILOAMENTO DO FUNDO DE VALAS COM PLACA </t>
  </si>
  <si>
    <t>3.4</t>
  </si>
  <si>
    <t>ED-51121</t>
  </si>
  <si>
    <t>REATERRO COMPACTADO DE VALA COM EQUIPAMENTO PLACA VIBRATÓRIA</t>
  </si>
  <si>
    <t>3.5</t>
  </si>
  <si>
    <t>ED-48682</t>
  </si>
  <si>
    <t>TUBO DE CONCRETO ARMADO, CLASSE PA1, DIÂMETRO 600MM, INCLUSIVE FORNECIMENTO, ASSENTAMENTO E REJUNTAMENTO, EXCLUSIVE ESCAVAÇÃO</t>
  </si>
  <si>
    <t>3.6</t>
  </si>
  <si>
    <t>ED-48680</t>
  </si>
  <si>
    <t>TUBO DE CONCRETO ARMADO, CLASSE PA1, DIÂMETRO 400MM, INCLUSIVE FORNECIMENTO, ASSENTAMENTO E REJUNTAMENTO, EXCLUSIVE ESCAVAÇÃO</t>
  </si>
  <si>
    <t>3.7</t>
  </si>
  <si>
    <t>ED-48550</t>
  </si>
  <si>
    <t>BOCA DE LOBO SIMPLES (TIPO B - CONCRETO), QUADRO, GRELHA E CANTONEIRA, INCLUSIVE ESCAVAÇÃO, REATERRO E BOTA-FORA</t>
  </si>
  <si>
    <t>U</t>
  </si>
  <si>
    <t>3.8</t>
  </si>
  <si>
    <t>ED-48631</t>
  </si>
  <si>
    <t>POÇO DE VISITA PARA REDE TUBULAR TIPO A DN 600, EXCLUSIVE ESCAVAÇÃO, REATERRO E BOTA FORA</t>
  </si>
  <si>
    <t>3.9</t>
  </si>
  <si>
    <t>ED-48666</t>
  </si>
  <si>
    <t>TAMPÃO CIRCULAR EM FERRO FUNDIDO PARA POÇO DE VISITA, ARTICULADO COM DIÂMETRO DE 60CM, CLASSE 400, INCLUSIVE ASSENTAMENTO, EXCLUSIVE POÇO DE VISITA</t>
  </si>
  <si>
    <t>3.10</t>
  </si>
  <si>
    <t>ED-49812</t>
  </si>
  <si>
    <t>LASTRO DE CONCRETO MAGRO, INCLUSIVE TRANSPORTE, LANÇAMENTO E ADENSAMENTO</t>
  </si>
  <si>
    <t>OBRAS VIÁRIAS</t>
  </si>
  <si>
    <t>4.1</t>
  </si>
  <si>
    <t>RO-41081</t>
  </si>
  <si>
    <t>REGULARIZAÇÃO DO SUB-LEITO (PROCTOR NORMAL)</t>
  </si>
  <si>
    <t>4.2</t>
  </si>
  <si>
    <t>RO-43836</t>
  </si>
  <si>
    <t>BASE, COM MISTURA NA PISTA, DE BICA CORRIDA MELHORADA COM 2% DE CIMENTO, COMPACTADA NA ENERGIA DO PROCTOR INTERMEDIÁRIO (EXECUÇÃO, INCLUINDO FORNECIMENTO E TRANSPORTE DO CIMENTO, FORNECIMENTO DA BICA CORRIDA, ESPALHAMENTO, UMIDECIMENTO, HOMOGENEIZAÇÃO E COMPACTAÇÃO DA MISTURA; EXCLUI O TRANSPORTE DA BICA CORRIDA)</t>
  </si>
  <si>
    <t>4.3</t>
  </si>
  <si>
    <t>RO-41343</t>
  </si>
  <si>
    <t>TRANSPORTE DE MATERIAL DE JAZIDA PARA CONSERVAÇÃO. DISTÂNCIA MÉDIA DE TRANSPORTE DE 40,10 A 50,00 KM</t>
  </si>
  <si>
    <t>4.4</t>
  </si>
  <si>
    <t>4.5</t>
  </si>
  <si>
    <t>RO-51229</t>
  </si>
  <si>
    <t>PINTURA DE LIGAÇÃO (EXECUÇÃO E FORNECIMENTO DO MATERIAL BETUMINOSO, EXCLUSIVE TRANSPORTE DO MATERIAL BETUMINOSO)</t>
  </si>
  <si>
    <t>4.6</t>
  </si>
  <si>
    <t>ED-7623</t>
  </si>
  <si>
    <t>EXECUÇÃO E APLICAÇÃO DE CONCRETO BETUMINOSO USINADO A QUENTE (CBUQ), MASSA COMERCIAL, INCLUINDO FORNECIMENTO E TRANSPORTE DOS AGREGADOS E MATERIAL BETUMINOSO, EXCLUSIVE TRANSPORTE DA MASSA ASFÁLTICA ATÉ A PISTA</t>
  </si>
  <si>
    <t>4.7</t>
  </si>
  <si>
    <t>RO-14037</t>
  </si>
  <si>
    <t>TRANSPORTE DE CONCRETO BETUMINOSO USINADO A QUENTE. DISTÂNCIA MÉDIA  DE TRANSPORTE DE 40,10 A 50,00 KM (VOLUME COMPACTADO)</t>
  </si>
  <si>
    <t>4.8</t>
  </si>
  <si>
    <t>RO-41376</t>
  </si>
  <si>
    <t>TRANSPORTE DE MATERIAL DE QUALQUER NATUREZA. DISTÂNCIA MÉDIA DE TRANSPORTE &gt;= 50,10 KM (REFINARIA ATÉ A OBRA)</t>
  </si>
  <si>
    <t>4.9</t>
  </si>
  <si>
    <t>ED-51139</t>
  </si>
  <si>
    <t>GUIA DE MEIO-FIO, EM CONCRETO COM FCK 20MPA, PRÉMOLDADA, MFC-01 PADRÃO DEER-MG, DIMENSÕES (12X16,7X35)CM, EXCLUSIVE SARJETA, INCLUSIVE ESCAVAÇÃO, APILOAMENTO E TRANSPORTE COM RETIRADA DO MATERIAL ESCAVADO (EM CAÇAMBA)</t>
  </si>
  <si>
    <t>4.10</t>
  </si>
  <si>
    <t>ED-51144</t>
  </si>
  <si>
    <t>PASSEIOS DE CONCRETO E = 8 CM, FCK = 15 MPA PADRÃO PREFEITURA</t>
  </si>
  <si>
    <t>OBRAS COMPLEMENTARES</t>
  </si>
  <si>
    <t>5.1</t>
  </si>
  <si>
    <t>RO-41237</t>
  </si>
  <si>
    <t>LINHAS DE RESINA ACRILICA DE 0,6MM DE ESPESSURA E LARGURA = 0,10M ( EXECUÇÃO, INCLUINDO PRÉ-MARCAÇÃO, FORNECIMENTO E TRANSPORTE DE TODOS OS MATERIAIS)</t>
  </si>
  <si>
    <t>5.2</t>
  </si>
  <si>
    <t>RO-41243</t>
  </si>
  <si>
    <t>LINHAS DE RESINA ACRILICA 0,6MM COM LARGURA &gt; 0,30M (EXECUÇÃO, INCLUSIVE PRÉ-MARCAÇÃO, FORNECIMENTO E TRANSPORTE DE TODOS OS MATERIAIS)</t>
  </si>
  <si>
    <t>5.3</t>
  </si>
  <si>
    <t>RO-41844</t>
  </si>
  <si>
    <t>PLACA DE AÇO CARBONO COM PELÍCULA REFLETIVA GRAU TÉCNICO TIPO I DA ABNT - PLACA QUADRADA (EXECUÇÃO, INCLUINDO FORNECIMENTO E TRANSPORTE DE TODOS OS MATERIAIS, INCLUSIVE POSTE DE SUSTENTAÇÃO)</t>
  </si>
  <si>
    <t>5.4</t>
  </si>
  <si>
    <t>RO-41842</t>
  </si>
  <si>
    <t>PLACA DE AÇO CARBONO COM PELÍCULA REFLETIVA GRAU TÉCNICO TIPO I DA ABNT - PLACA OCTOGONAL (EXECUÇÃO, INCLUINDO FORNECIMENTO E TRANSPORTE DE TODOS OS MATERIAIS, INCLUSIVE POSTE DE SUSTENTAÇÃO)</t>
  </si>
  <si>
    <t>5.5</t>
  </si>
  <si>
    <t>ED-51148</t>
  </si>
  <si>
    <t xml:space="preserve">RAMPA PARA ACESSO DE DEFICIENTE, EM CONCRETO SIMPLES
FCK = 25 MPA, DESEMPENADA, COM PINTURA INDICATIVA, 02
DEMÃOS
</t>
  </si>
  <si>
    <t>VALOR TOTAL DA OBRA</t>
  </si>
  <si>
    <t xml:space="preserve">Lucas Faria Halfeld Clark </t>
  </si>
  <si>
    <t>Engenheiro Civil</t>
  </si>
  <si>
    <t>CREA 286.584/D</t>
  </si>
  <si>
    <t>Cirlei Elizabete de Freitas</t>
  </si>
  <si>
    <r>
      <rPr>
        <b/>
        <sz val="8"/>
        <rFont val="Arial Nova"/>
        <family val="2"/>
      </rPr>
      <t xml:space="preserve">LOCAL: </t>
    </r>
    <r>
      <rPr>
        <sz val="8"/>
        <rFont val="Arial Nova"/>
        <family val="2"/>
      </rPr>
      <t>AVENIDA DIAS PAES - CENTRO - DIVINÉSIA-MG</t>
    </r>
  </si>
  <si>
    <r>
      <rPr>
        <b/>
        <sz val="8"/>
        <rFont val="Arial Nova"/>
        <family val="2"/>
      </rPr>
      <t>REGIÃO/MÊS DE REFERÊNCIA:</t>
    </r>
    <r>
      <rPr>
        <sz val="8"/>
        <rFont val="Arial Nova"/>
        <family val="2"/>
      </rPr>
      <t xml:space="preserve"> TABELA SETOP - REGIÃO LESTE - AGOSTO/2023; COM DESONERAÇÃO</t>
    </r>
  </si>
  <si>
    <t xml:space="preserve">REMOÇÃO DE BLOQUETES </t>
  </si>
  <si>
    <t>M²</t>
  </si>
  <si>
    <t>M³</t>
  </si>
  <si>
    <t>(BOTA-FORA)TRANSPORTE DE MATERIAL DE QUALQUER NATUREZA EM CAMINHÃO, DISTÂNCIA MENOR OU IGUAL A 1KM, DENTRO DO PERÍMETRO URBANO, EXCLUSIVE CARGA, INCLUSIVE DESCARGA</t>
  </si>
  <si>
    <t>(BASE) TRANSPORTE DE MATERIAL DE JAZIDA PARA CONSERVAÇÃO. DISTÂNCIA MÉDIA DE TRANSPORTE DE 40,10 A 50,00 KM</t>
  </si>
  <si>
    <t>M³XKM</t>
  </si>
  <si>
    <t>(CBUQ) TRANSPORTE DE CONCRETO BETUMINOSO USINADO A QUENTE. DISTÂNCIA MÉDIA DE TRANSPORTE &gt; 50,00 KM (VOLUME COMPACTADO) (USINA ATE A OBRA)</t>
  </si>
  <si>
    <t xml:space="preserve">(IMPRIMAÇÃO(CM-30)  E PINTURA DE LIGAÇÃO(RR-1C)) TRANSPORTE DE MATERIAL DE QUALQUER NATUREZA. DISTÂNCIA MÉDIA DE TRANSPORTE &gt;= 50,10 KM (REFINARIA ATÉ A OBRA) </t>
  </si>
  <si>
    <t>TONXKM</t>
  </si>
  <si>
    <t>GUIA DE MEIO-FIO, EM CONCRETO COM FCK 20MPA, PRÉMOLDADA, MFC-01 PADRÃO DER-MG, DIMENSÕES (12X16,7X35)CM , EXCLUSIVE SARJETA, INCLUSIVE ESCAVAÇÃO, APILOAMENTO E TRANSPORTE COM RETIRADA DO MATERIAL ESCAVADO (EM CAÇAMBA)</t>
  </si>
  <si>
    <t>UNI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</si>
</sst>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-* #,##0.00_-;\-* #,##0.00_-;_-* &quot;-&quot;??_-;_-@_-"/>
    <numFmt numFmtId="164" formatCode="mmm\-yy;@"/>
    <numFmt numFmtId="165" formatCode="_(* #,##0.00_);_(* \(#,##0.00\);_(* \-??_);_(@_)"/>
    <numFmt numFmtId="166" formatCode="&quot;R$&quot;\ #,##0.00"/>
    <numFmt numFmtId="167" formatCode="_(* #,##0.00_);_(* \(#,##0.00\);_(* &quot;-&quot;??_);_(@_)"/>
    <numFmt numFmtId="168" formatCode="&quot;R$&quot;#,##0.00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10"/>
      <name val="Calibri"/>
      <family val="2"/>
    </font>
    <font>
      <sz val="8"/>
      <name val="Calibri"/>
      <family val="2"/>
    </font>
    <font>
      <b/>
      <sz val="9"/>
      <color indexed="8"/>
      <name val="Tahoma"/>
      <family val="2"/>
    </font>
    <font>
      <sz val="9"/>
      <color indexed="8"/>
      <name val="Tahoma"/>
      <family val="2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sz val="10"/>
      <name val="Arial Nova"/>
      <family val="2"/>
    </font>
    <font>
      <b/>
      <sz val="10"/>
      <name val="Arial Nova"/>
      <family val="2"/>
    </font>
    <font>
      <b/>
      <u/>
      <sz val="10"/>
      <name val="Arial Nova"/>
      <family val="2"/>
    </font>
    <font>
      <sz val="9"/>
      <name val="Arial Nova"/>
      <family val="2"/>
    </font>
    <font>
      <b/>
      <sz val="8"/>
      <name val="Arial Nova"/>
      <family val="2"/>
    </font>
    <font>
      <b/>
      <sz val="8"/>
      <name val="Calibri"/>
      <family val="2"/>
      <scheme val="minor"/>
    </font>
    <font>
      <sz val="8"/>
      <name val="Arial Nova"/>
      <family val="2"/>
    </font>
    <font>
      <sz val="7"/>
      <name val="Arial Nova"/>
      <family val="2"/>
    </font>
    <font>
      <b/>
      <sz val="9"/>
      <name val="Arial Nova"/>
      <family val="2"/>
    </font>
    <font>
      <b/>
      <sz val="8"/>
      <name val="Arial"/>
      <family val="2"/>
    </font>
    <font>
      <sz val="8"/>
      <name val="Arial"/>
      <family val="2"/>
    </font>
    <font>
      <sz val="9"/>
      <name val="Century Gothic"/>
      <family val="2"/>
    </font>
  </fonts>
  <fills count="11">
    <fill>
      <patternFill patternType="none"/>
    </fill>
    <fill>
      <patternFill patternType="gray125"/>
    </fill>
    <fill>
      <patternFill patternType="solid">
        <fgColor indexed="31"/>
        <bgColor indexed="42"/>
      </patternFill>
    </fill>
    <fill>
      <patternFill patternType="solid">
        <fgColor indexed="43"/>
        <bgColor indexed="26"/>
      </patternFill>
    </fill>
    <fill>
      <patternFill patternType="solid">
        <fgColor indexed="23"/>
        <bgColor indexed="55"/>
      </patternFill>
    </fill>
    <fill>
      <patternFill patternType="lightUp">
        <fgColor indexed="22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indexed="42"/>
      </patternFill>
    </fill>
    <fill>
      <patternFill patternType="solid">
        <fgColor theme="0" tint="-0.249977111117893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</fills>
  <borders count="37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6" fillId="0" borderId="0"/>
    <xf numFmtId="0" fontId="2" fillId="0" borderId="0"/>
    <xf numFmtId="9" fontId="2" fillId="0" borderId="0" applyFont="0" applyFill="0" applyBorder="0" applyAlignment="0" applyProtection="0"/>
    <xf numFmtId="167" fontId="2" fillId="0" borderId="0" applyFont="0" applyFill="0" applyBorder="0" applyAlignment="0" applyProtection="0"/>
  </cellStyleXfs>
  <cellXfs count="172">
    <xf numFmtId="0" fontId="0" fillId="0" borderId="0" xfId="0"/>
    <xf numFmtId="0" fontId="3" fillId="0" borderId="0" xfId="0" applyFont="1" applyAlignment="1">
      <alignment horizontal="left" vertical="center"/>
    </xf>
    <xf numFmtId="0" fontId="0" fillId="0" borderId="1" xfId="0" applyBorder="1" applyAlignment="1">
      <alignment horizontal="center"/>
    </xf>
    <xf numFmtId="0" fontId="4" fillId="0" borderId="0" xfId="0" applyFont="1" applyAlignment="1">
      <alignment horizontal="left" vertical="center"/>
    </xf>
    <xf numFmtId="0" fontId="5" fillId="0" borderId="2" xfId="0" applyFont="1" applyBorder="1" applyAlignment="1">
      <alignment horizontal="center"/>
    </xf>
    <xf numFmtId="0" fontId="0" fillId="0" borderId="0" xfId="0" applyAlignment="1">
      <alignment wrapText="1"/>
    </xf>
    <xf numFmtId="0" fontId="5" fillId="0" borderId="1" xfId="2" applyFont="1" applyBorder="1" applyAlignment="1">
      <alignment vertical="top"/>
    </xf>
    <xf numFmtId="0" fontId="0" fillId="0" borderId="2" xfId="3" applyFont="1" applyBorder="1" applyAlignment="1">
      <alignment vertical="top" wrapText="1"/>
    </xf>
    <xf numFmtId="0" fontId="0" fillId="0" borderId="3" xfId="3" applyFont="1" applyBorder="1" applyAlignment="1">
      <alignment vertical="top" wrapText="1"/>
    </xf>
    <xf numFmtId="0" fontId="0" fillId="0" borderId="4" xfId="3" applyFont="1" applyBorder="1" applyAlignment="1">
      <alignment horizontal="left" vertical="top" wrapText="1"/>
    </xf>
    <xf numFmtId="0" fontId="0" fillId="0" borderId="4" xfId="3" applyFont="1" applyBorder="1" applyAlignment="1">
      <alignment vertical="top" wrapText="1"/>
    </xf>
    <xf numFmtId="0" fontId="5" fillId="0" borderId="1" xfId="2" applyFont="1" applyBorder="1" applyAlignment="1">
      <alignment horizontal="center" vertical="top"/>
    </xf>
    <xf numFmtId="164" fontId="0" fillId="0" borderId="2" xfId="3" applyNumberFormat="1" applyFont="1" applyBorder="1" applyAlignment="1">
      <alignment vertical="top" shrinkToFit="1"/>
    </xf>
    <xf numFmtId="1" fontId="8" fillId="0" borderId="0" xfId="0" applyNumberFormat="1" applyFont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0" fillId="0" borderId="8" xfId="0" applyBorder="1" applyAlignment="1">
      <alignment vertical="center" wrapText="1" shrinkToFit="1"/>
    </xf>
    <xf numFmtId="49" fontId="0" fillId="2" borderId="9" xfId="0" applyNumberFormat="1" applyFill="1" applyBorder="1" applyAlignment="1" applyProtection="1">
      <alignment horizontal="center" vertical="center" wrapText="1"/>
      <protection locked="0"/>
    </xf>
    <xf numFmtId="49" fontId="0" fillId="3" borderId="9" xfId="0" applyNumberFormat="1" applyFill="1" applyBorder="1" applyAlignment="1" applyProtection="1">
      <alignment horizontal="center" vertical="center" wrapText="1"/>
      <protection locked="0"/>
    </xf>
    <xf numFmtId="0" fontId="0" fillId="3" borderId="9" xfId="0" applyFill="1" applyBorder="1" applyAlignment="1" applyProtection="1">
      <alignment horizontal="left" vertical="center" wrapText="1"/>
      <protection locked="0"/>
    </xf>
    <xf numFmtId="0" fontId="0" fillId="3" borderId="9" xfId="0" applyFill="1" applyBorder="1" applyAlignment="1" applyProtection="1">
      <alignment horizontal="center" vertical="center" wrapText="1"/>
      <protection locked="0"/>
    </xf>
    <xf numFmtId="165" fontId="0" fillId="0" borderId="9" xfId="1" applyNumberFormat="1" applyFont="1" applyFill="1" applyBorder="1" applyAlignment="1" applyProtection="1">
      <alignment vertical="center" shrinkToFit="1"/>
    </xf>
    <xf numFmtId="43" fontId="0" fillId="3" borderId="9" xfId="1" applyFont="1" applyFill="1" applyBorder="1" applyAlignment="1" applyProtection="1">
      <alignment vertical="center" wrapText="1"/>
      <protection locked="0"/>
    </xf>
    <xf numFmtId="165" fontId="0" fillId="0" borderId="10" xfId="1" applyNumberFormat="1" applyFont="1" applyFill="1" applyBorder="1" applyAlignment="1" applyProtection="1">
      <alignment horizontal="center" vertical="center" shrinkToFit="1"/>
    </xf>
    <xf numFmtId="49" fontId="5" fillId="4" borderId="12" xfId="0" applyNumberFormat="1" applyFont="1" applyFill="1" applyBorder="1" applyAlignment="1">
      <alignment horizontal="center" vertical="center"/>
    </xf>
    <xf numFmtId="165" fontId="5" fillId="4" borderId="12" xfId="1" applyNumberFormat="1" applyFont="1" applyFill="1" applyBorder="1" applyAlignment="1" applyProtection="1">
      <alignment horizontal="center" vertical="center"/>
    </xf>
    <xf numFmtId="165" fontId="5" fillId="4" borderId="13" xfId="1" applyNumberFormat="1" applyFont="1" applyFill="1" applyBorder="1" applyAlignment="1" applyProtection="1">
      <alignment horizontal="center" vertical="center" shrinkToFit="1"/>
    </xf>
    <xf numFmtId="0" fontId="0" fillId="5" borderId="11" xfId="0" applyFill="1" applyBorder="1"/>
    <xf numFmtId="0" fontId="0" fillId="5" borderId="13" xfId="0" applyFill="1" applyBorder="1"/>
    <xf numFmtId="0" fontId="0" fillId="5" borderId="12" xfId="0" applyFill="1" applyBorder="1"/>
    <xf numFmtId="0" fontId="0" fillId="6" borderId="8" xfId="0" applyFill="1" applyBorder="1" applyAlignment="1">
      <alignment vertical="center" wrapText="1" shrinkToFit="1"/>
    </xf>
    <xf numFmtId="49" fontId="0" fillId="7" borderId="9" xfId="0" applyNumberFormat="1" applyFill="1" applyBorder="1" applyAlignment="1" applyProtection="1">
      <alignment horizontal="center" vertical="center" wrapText="1"/>
      <protection locked="0"/>
    </xf>
    <xf numFmtId="49" fontId="0" fillId="8" borderId="9" xfId="0" applyNumberFormat="1" applyFill="1" applyBorder="1" applyAlignment="1" applyProtection="1">
      <alignment horizontal="center" vertical="center" wrapText="1"/>
      <protection locked="0"/>
    </xf>
    <xf numFmtId="0" fontId="0" fillId="8" borderId="9" xfId="0" applyFill="1" applyBorder="1" applyAlignment="1" applyProtection="1">
      <alignment horizontal="left" vertical="center" wrapText="1"/>
      <protection locked="0"/>
    </xf>
    <xf numFmtId="0" fontId="0" fillId="8" borderId="9" xfId="0" applyFill="1" applyBorder="1" applyAlignment="1" applyProtection="1">
      <alignment horizontal="center" vertical="center" wrapText="1"/>
      <protection locked="0"/>
    </xf>
    <xf numFmtId="165" fontId="0" fillId="6" borderId="9" xfId="1" applyNumberFormat="1" applyFont="1" applyFill="1" applyBorder="1" applyAlignment="1" applyProtection="1">
      <alignment vertical="center" shrinkToFit="1"/>
    </xf>
    <xf numFmtId="43" fontId="0" fillId="8" borderId="9" xfId="1" applyFont="1" applyFill="1" applyBorder="1" applyAlignment="1" applyProtection="1">
      <alignment vertical="center" wrapText="1"/>
      <protection locked="0"/>
    </xf>
    <xf numFmtId="165" fontId="0" fillId="6" borderId="10" xfId="1" applyNumberFormat="1" applyFont="1" applyFill="1" applyBorder="1" applyAlignment="1" applyProtection="1">
      <alignment horizontal="center" vertical="center" shrinkToFit="1"/>
    </xf>
    <xf numFmtId="10" fontId="0" fillId="0" borderId="2" xfId="3" applyNumberFormat="1" applyFont="1" applyBorder="1" applyAlignment="1">
      <alignment horizontal="center" vertical="top" wrapText="1"/>
    </xf>
    <xf numFmtId="0" fontId="13" fillId="0" borderId="0" xfId="3" applyFont="1"/>
    <xf numFmtId="0" fontId="16" fillId="0" borderId="0" xfId="3" applyFont="1"/>
    <xf numFmtId="0" fontId="19" fillId="0" borderId="0" xfId="3" applyFont="1"/>
    <xf numFmtId="0" fontId="17" fillId="0" borderId="23" xfId="3" applyFont="1" applyBorder="1" applyAlignment="1">
      <alignment horizontal="center" vertical="center"/>
    </xf>
    <xf numFmtId="4" fontId="17" fillId="0" borderId="23" xfId="3" applyNumberFormat="1" applyFont="1" applyBorder="1" applyAlignment="1">
      <alignment horizontal="center" vertical="center"/>
    </xf>
    <xf numFmtId="0" fontId="17" fillId="0" borderId="24" xfId="3" applyFont="1" applyBorder="1" applyAlignment="1">
      <alignment horizontal="center" vertical="center"/>
    </xf>
    <xf numFmtId="0" fontId="17" fillId="0" borderId="23" xfId="3" applyFont="1" applyBorder="1" applyAlignment="1">
      <alignment horizontal="center" vertical="center" wrapText="1"/>
    </xf>
    <xf numFmtId="10" fontId="17" fillId="9" borderId="23" xfId="3" applyNumberFormat="1" applyFont="1" applyFill="1" applyBorder="1" applyAlignment="1">
      <alignment horizontal="center" vertical="center"/>
    </xf>
    <xf numFmtId="10" fontId="17" fillId="9" borderId="24" xfId="4" applyNumberFormat="1" applyFont="1" applyFill="1" applyBorder="1" applyAlignment="1">
      <alignment horizontal="center" vertical="center"/>
    </xf>
    <xf numFmtId="0" fontId="17" fillId="0" borderId="22" xfId="3" applyFont="1" applyBorder="1" applyAlignment="1">
      <alignment horizontal="center" vertical="center"/>
    </xf>
    <xf numFmtId="4" fontId="17" fillId="0" borderId="23" xfId="3" applyNumberFormat="1" applyFont="1" applyBorder="1" applyAlignment="1">
      <alignment horizontal="center" vertical="center" wrapText="1"/>
    </xf>
    <xf numFmtId="0" fontId="17" fillId="0" borderId="24" xfId="3" applyFont="1" applyBorder="1" applyAlignment="1">
      <alignment horizontal="center" vertical="center" wrapText="1"/>
    </xf>
    <xf numFmtId="0" fontId="5" fillId="10" borderId="22" xfId="3" applyFont="1" applyFill="1" applyBorder="1" applyAlignment="1">
      <alignment horizontal="center" vertical="center" wrapText="1"/>
    </xf>
    <xf numFmtId="49" fontId="2" fillId="10" borderId="23" xfId="3" applyNumberFormat="1" applyFill="1" applyBorder="1" applyAlignment="1">
      <alignment horizontal="center" vertical="center" wrapText="1"/>
    </xf>
    <xf numFmtId="166" fontId="22" fillId="10" borderId="24" xfId="3" applyNumberFormat="1" applyFont="1" applyFill="1" applyBorder="1" applyAlignment="1">
      <alignment horizontal="center" vertical="center" wrapText="1"/>
    </xf>
    <xf numFmtId="0" fontId="19" fillId="0" borderId="22" xfId="3" applyFont="1" applyBorder="1" applyAlignment="1">
      <alignment horizontal="center" vertical="center"/>
    </xf>
    <xf numFmtId="0" fontId="23" fillId="0" borderId="23" xfId="3" applyFont="1" applyBorder="1" applyAlignment="1">
      <alignment horizontal="center" vertical="center"/>
    </xf>
    <xf numFmtId="0" fontId="23" fillId="0" borderId="23" xfId="3" applyFont="1" applyBorder="1" applyAlignment="1">
      <alignment vertical="center" wrapText="1"/>
    </xf>
    <xf numFmtId="2" fontId="19" fillId="0" borderId="23" xfId="3" applyNumberFormat="1" applyFont="1" applyBorder="1" applyAlignment="1">
      <alignment horizontal="center" vertical="center"/>
    </xf>
    <xf numFmtId="166" fontId="19" fillId="0" borderId="23" xfId="3" applyNumberFormat="1" applyFont="1" applyBorder="1" applyAlignment="1">
      <alignment horizontal="center" vertical="center" wrapText="1"/>
    </xf>
    <xf numFmtId="166" fontId="19" fillId="0" borderId="24" xfId="3" applyNumberFormat="1" applyFont="1" applyBorder="1" applyAlignment="1">
      <alignment horizontal="center" vertical="center" wrapText="1"/>
    </xf>
    <xf numFmtId="0" fontId="23" fillId="0" borderId="21" xfId="3" applyFont="1" applyBorder="1" applyAlignment="1">
      <alignment vertical="center" wrapText="1"/>
    </xf>
    <xf numFmtId="166" fontId="19" fillId="0" borderId="23" xfId="3" applyNumberFormat="1" applyFont="1" applyBorder="1" applyAlignment="1">
      <alignment horizontal="center" vertical="center"/>
    </xf>
    <xf numFmtId="0" fontId="23" fillId="0" borderId="22" xfId="3" applyFont="1" applyBorder="1" applyAlignment="1">
      <alignment horizontal="center" vertical="center" wrapText="1"/>
    </xf>
    <xf numFmtId="0" fontId="23" fillId="0" borderId="23" xfId="3" applyFont="1" applyBorder="1" applyAlignment="1">
      <alignment horizontal="left" vertical="center"/>
    </xf>
    <xf numFmtId="0" fontId="23" fillId="0" borderId="23" xfId="3" applyFont="1" applyBorder="1" applyAlignment="1">
      <alignment horizontal="center" vertical="center" wrapText="1"/>
    </xf>
    <xf numFmtId="0" fontId="23" fillId="0" borderId="23" xfId="3" applyFont="1" applyBorder="1" applyAlignment="1">
      <alignment horizontal="left" vertical="center" wrapText="1"/>
    </xf>
    <xf numFmtId="0" fontId="5" fillId="6" borderId="25" xfId="3" applyFont="1" applyFill="1" applyBorder="1" applyAlignment="1">
      <alignment horizontal="center" vertical="center" wrapText="1"/>
    </xf>
    <xf numFmtId="0" fontId="5" fillId="6" borderId="26" xfId="3" applyFont="1" applyFill="1" applyBorder="1" applyAlignment="1">
      <alignment horizontal="center" vertical="center"/>
    </xf>
    <xf numFmtId="166" fontId="22" fillId="6" borderId="29" xfId="3" applyNumberFormat="1" applyFont="1" applyFill="1" applyBorder="1" applyAlignment="1">
      <alignment horizontal="center" vertical="center" wrapText="1"/>
    </xf>
    <xf numFmtId="4" fontId="23" fillId="0" borderId="23" xfId="3" applyNumberFormat="1" applyFont="1" applyBorder="1" applyAlignment="1">
      <alignment horizontal="center" vertical="center" wrapText="1"/>
    </xf>
    <xf numFmtId="166" fontId="23" fillId="0" borderId="23" xfId="3" applyNumberFormat="1" applyFont="1" applyBorder="1" applyAlignment="1">
      <alignment horizontal="center" vertical="center" wrapText="1"/>
    </xf>
    <xf numFmtId="166" fontId="23" fillId="0" borderId="24" xfId="3" applyNumberFormat="1" applyFont="1" applyBorder="1" applyAlignment="1">
      <alignment horizontal="center" vertical="center" wrapText="1"/>
    </xf>
    <xf numFmtId="49" fontId="23" fillId="0" borderId="23" xfId="3" applyNumberFormat="1" applyFont="1" applyBorder="1" applyAlignment="1">
      <alignment horizontal="center" vertical="center" wrapText="1"/>
    </xf>
    <xf numFmtId="2" fontId="24" fillId="0" borderId="23" xfId="5" applyNumberFormat="1" applyFont="1" applyFill="1" applyBorder="1" applyAlignment="1">
      <alignment horizontal="center" vertical="center" wrapText="1"/>
    </xf>
    <xf numFmtId="0" fontId="6" fillId="0" borderId="23" xfId="3" applyFont="1" applyBorder="1" applyAlignment="1">
      <alignment horizontal="center" vertical="center" wrapText="1"/>
    </xf>
    <xf numFmtId="2" fontId="6" fillId="0" borderId="23" xfId="5" applyNumberFormat="1" applyFont="1" applyFill="1" applyBorder="1" applyAlignment="1">
      <alignment horizontal="center" vertical="center" wrapText="1"/>
    </xf>
    <xf numFmtId="2" fontId="23" fillId="0" borderId="23" xfId="5" applyNumberFormat="1" applyFont="1" applyFill="1" applyBorder="1" applyAlignment="1">
      <alignment horizontal="center" vertical="center" wrapText="1"/>
    </xf>
    <xf numFmtId="4" fontId="23" fillId="0" borderId="23" xfId="3" applyNumberFormat="1" applyFont="1" applyBorder="1" applyAlignment="1">
      <alignment horizontal="center" vertical="center"/>
    </xf>
    <xf numFmtId="49" fontId="5" fillId="10" borderId="23" xfId="3" applyNumberFormat="1" applyFont="1" applyFill="1" applyBorder="1" applyAlignment="1">
      <alignment horizontal="center" vertical="center" wrapText="1"/>
    </xf>
    <xf numFmtId="4" fontId="19" fillId="0" borderId="0" xfId="3" applyNumberFormat="1" applyFont="1"/>
    <xf numFmtId="166" fontId="19" fillId="0" borderId="0" xfId="3" applyNumberFormat="1" applyFont="1"/>
    <xf numFmtId="0" fontId="23" fillId="0" borderId="0" xfId="3" applyFont="1" applyAlignment="1">
      <alignment vertical="top" wrapText="1"/>
    </xf>
    <xf numFmtId="166" fontId="23" fillId="0" borderId="23" xfId="3" applyNumberFormat="1" applyFont="1" applyBorder="1" applyAlignment="1">
      <alignment horizontal="center" vertical="center"/>
    </xf>
    <xf numFmtId="168" fontId="21" fillId="0" borderId="24" xfId="3" applyNumberFormat="1" applyFont="1" applyBorder="1" applyAlignment="1">
      <alignment horizontal="center" vertical="center" wrapText="1"/>
    </xf>
    <xf numFmtId="4" fontId="16" fillId="0" borderId="0" xfId="3" applyNumberFormat="1" applyFont="1"/>
    <xf numFmtId="166" fontId="16" fillId="0" borderId="0" xfId="3" applyNumberFormat="1" applyFont="1"/>
    <xf numFmtId="0" fontId="17" fillId="0" borderId="30" xfId="3" applyFont="1" applyBorder="1" applyAlignment="1">
      <alignment horizontal="center" vertical="center" wrapText="1"/>
    </xf>
    <xf numFmtId="0" fontId="17" fillId="0" borderId="0" xfId="3" applyFont="1" applyAlignment="1">
      <alignment horizontal="center" vertical="center" wrapText="1"/>
    </xf>
    <xf numFmtId="4" fontId="17" fillId="0" borderId="0" xfId="3" applyNumberFormat="1" applyFont="1" applyAlignment="1">
      <alignment horizontal="center" vertical="center" wrapText="1"/>
    </xf>
    <xf numFmtId="4" fontId="17" fillId="0" borderId="31" xfId="3" applyNumberFormat="1" applyFont="1" applyBorder="1" applyAlignment="1">
      <alignment horizontal="center" vertical="center" wrapText="1"/>
    </xf>
    <xf numFmtId="9" fontId="13" fillId="0" borderId="0" xfId="4" applyFont="1"/>
    <xf numFmtId="166" fontId="13" fillId="0" borderId="0" xfId="3" applyNumberFormat="1" applyFont="1"/>
    <xf numFmtId="0" fontId="13" fillId="0" borderId="30" xfId="3" applyFont="1" applyBorder="1" applyAlignment="1">
      <alignment vertical="center"/>
    </xf>
    <xf numFmtId="0" fontId="13" fillId="0" borderId="0" xfId="3" applyFont="1" applyAlignment="1">
      <alignment vertical="center"/>
    </xf>
    <xf numFmtId="4" fontId="13" fillId="0" borderId="0" xfId="3" applyNumberFormat="1" applyFont="1" applyAlignment="1">
      <alignment vertical="center"/>
    </xf>
    <xf numFmtId="0" fontId="13" fillId="0" borderId="31" xfId="3" applyFont="1" applyBorder="1" applyAlignment="1">
      <alignment vertical="center"/>
    </xf>
    <xf numFmtId="0" fontId="13" fillId="0" borderId="32" xfId="3" applyFont="1" applyBorder="1" applyAlignment="1">
      <alignment vertical="center"/>
    </xf>
    <xf numFmtId="0" fontId="14" fillId="0" borderId="0" xfId="3" applyFont="1" applyAlignment="1">
      <alignment vertical="center"/>
    </xf>
    <xf numFmtId="0" fontId="16" fillId="0" borderId="30" xfId="3" applyFont="1" applyBorder="1" applyAlignment="1">
      <alignment vertical="center"/>
    </xf>
    <xf numFmtId="0" fontId="21" fillId="0" borderId="33" xfId="3" applyFont="1" applyBorder="1" applyAlignment="1">
      <alignment horizontal="center" vertical="center"/>
    </xf>
    <xf numFmtId="0" fontId="21" fillId="0" borderId="0" xfId="3" applyFont="1" applyAlignment="1">
      <alignment vertical="center"/>
    </xf>
    <xf numFmtId="0" fontId="16" fillId="0" borderId="31" xfId="3" applyFont="1" applyBorder="1" applyAlignment="1">
      <alignment vertical="center"/>
    </xf>
    <xf numFmtId="0" fontId="16" fillId="0" borderId="30" xfId="3" applyFont="1" applyBorder="1"/>
    <xf numFmtId="0" fontId="16" fillId="0" borderId="0" xfId="3" applyFont="1" applyAlignment="1">
      <alignment horizontal="center"/>
    </xf>
    <xf numFmtId="0" fontId="16" fillId="0" borderId="31" xfId="3" applyFont="1" applyBorder="1"/>
    <xf numFmtId="0" fontId="13" fillId="0" borderId="30" xfId="3" applyFont="1" applyBorder="1"/>
    <xf numFmtId="4" fontId="13" fillId="0" borderId="0" xfId="3" applyNumberFormat="1" applyFont="1"/>
    <xf numFmtId="0" fontId="13" fillId="0" borderId="31" xfId="3" applyFont="1" applyBorder="1"/>
    <xf numFmtId="0" fontId="13" fillId="0" borderId="0" xfId="3" applyFont="1" applyAlignment="1">
      <alignment horizontal="center" vertical="center"/>
    </xf>
    <xf numFmtId="0" fontId="16" fillId="0" borderId="0" xfId="3" applyFont="1" applyAlignment="1">
      <alignment horizontal="center" vertical="center"/>
    </xf>
    <xf numFmtId="0" fontId="16" fillId="0" borderId="34" xfId="3" applyFont="1" applyBorder="1"/>
    <xf numFmtId="0" fontId="16" fillId="0" borderId="35" xfId="3" applyFont="1" applyBorder="1"/>
    <xf numFmtId="0" fontId="16" fillId="0" borderId="35" xfId="3" applyFont="1" applyBorder="1" applyAlignment="1">
      <alignment horizontal="center"/>
    </xf>
    <xf numFmtId="4" fontId="16" fillId="0" borderId="35" xfId="3" applyNumberFormat="1" applyFont="1" applyBorder="1"/>
    <xf numFmtId="0" fontId="16" fillId="0" borderId="36" xfId="3" applyFont="1" applyBorder="1"/>
    <xf numFmtId="0" fontId="19" fillId="0" borderId="23" xfId="3" applyFont="1" applyBorder="1" applyAlignment="1">
      <alignment horizontal="center" vertical="center"/>
    </xf>
    <xf numFmtId="2" fontId="2" fillId="0" borderId="23" xfId="5" applyNumberFormat="1" applyFont="1" applyFill="1" applyBorder="1" applyAlignment="1">
      <alignment horizontal="center" vertical="center" wrapText="1"/>
    </xf>
    <xf numFmtId="0" fontId="2" fillId="0" borderId="23" xfId="3" applyBorder="1" applyAlignment="1">
      <alignment horizontal="center" vertical="center" wrapText="1"/>
    </xf>
    <xf numFmtId="0" fontId="13" fillId="0" borderId="14" xfId="3" applyFont="1" applyBorder="1" applyAlignment="1">
      <alignment horizontal="center"/>
    </xf>
    <xf numFmtId="0" fontId="13" fillId="0" borderId="15" xfId="3" applyFont="1" applyBorder="1" applyAlignment="1">
      <alignment horizontal="center"/>
    </xf>
    <xf numFmtId="0" fontId="14" fillId="0" borderId="15" xfId="3" applyFont="1" applyBorder="1" applyAlignment="1">
      <alignment horizontal="center" vertical="center" wrapText="1"/>
    </xf>
    <xf numFmtId="0" fontId="14" fillId="0" borderId="16" xfId="3" applyFont="1" applyBorder="1" applyAlignment="1">
      <alignment horizontal="center" vertical="center" wrapText="1"/>
    </xf>
    <xf numFmtId="0" fontId="15" fillId="0" borderId="17" xfId="3" applyFont="1" applyBorder="1" applyAlignment="1">
      <alignment horizontal="center" vertical="center"/>
    </xf>
    <xf numFmtId="0" fontId="14" fillId="0" borderId="18" xfId="3" applyFont="1" applyBorder="1" applyAlignment="1">
      <alignment horizontal="center" vertical="center"/>
    </xf>
    <xf numFmtId="0" fontId="14" fillId="0" borderId="19" xfId="3" applyFont="1" applyBorder="1" applyAlignment="1">
      <alignment horizontal="center" vertical="center"/>
    </xf>
    <xf numFmtId="0" fontId="17" fillId="0" borderId="17" xfId="3" applyFont="1" applyBorder="1" applyAlignment="1">
      <alignment horizontal="left" vertical="center"/>
    </xf>
    <xf numFmtId="0" fontId="17" fillId="0" borderId="18" xfId="3" applyFont="1" applyBorder="1" applyAlignment="1">
      <alignment horizontal="left" vertical="center"/>
    </xf>
    <xf numFmtId="0" fontId="17" fillId="0" borderId="20" xfId="3" applyFont="1" applyBorder="1" applyAlignment="1">
      <alignment horizontal="left" vertical="center"/>
    </xf>
    <xf numFmtId="0" fontId="17" fillId="0" borderId="21" xfId="3" applyFont="1" applyBorder="1" applyAlignment="1">
      <alignment horizontal="center" vertical="center"/>
    </xf>
    <xf numFmtId="0" fontId="17" fillId="0" borderId="18" xfId="3" applyFont="1" applyBorder="1" applyAlignment="1">
      <alignment horizontal="center" vertical="center"/>
    </xf>
    <xf numFmtId="2" fontId="17" fillId="0" borderId="18" xfId="3" applyNumberFormat="1" applyFont="1" applyBorder="1" applyAlignment="1">
      <alignment horizontal="center" vertical="center"/>
    </xf>
    <xf numFmtId="2" fontId="17" fillId="0" borderId="19" xfId="3" applyNumberFormat="1" applyFont="1" applyBorder="1" applyAlignment="1">
      <alignment horizontal="center" vertical="center"/>
    </xf>
    <xf numFmtId="4" fontId="23" fillId="0" borderId="21" xfId="3" applyNumberFormat="1" applyFont="1" applyBorder="1" applyAlignment="1">
      <alignment horizontal="center" vertical="center" wrapText="1"/>
    </xf>
    <xf numFmtId="4" fontId="23" fillId="0" borderId="18" xfId="3" applyNumberFormat="1" applyFont="1" applyBorder="1" applyAlignment="1">
      <alignment horizontal="center" vertical="center" wrapText="1"/>
    </xf>
    <xf numFmtId="4" fontId="23" fillId="0" borderId="19" xfId="3" applyNumberFormat="1" applyFont="1" applyBorder="1" applyAlignment="1">
      <alignment horizontal="center" vertical="center" wrapText="1"/>
    </xf>
    <xf numFmtId="0" fontId="5" fillId="6" borderId="27" xfId="3" applyFont="1" applyFill="1" applyBorder="1" applyAlignment="1">
      <alignment horizontal="left" vertical="center" wrapText="1"/>
    </xf>
    <xf numFmtId="0" fontId="5" fillId="6" borderId="0" xfId="3" applyFont="1" applyFill="1" applyAlignment="1">
      <alignment horizontal="left" vertical="center" wrapText="1"/>
    </xf>
    <xf numFmtId="0" fontId="5" fillId="6" borderId="28" xfId="3" applyFont="1" applyFill="1" applyBorder="1" applyAlignment="1">
      <alignment horizontal="left" vertical="center" wrapText="1"/>
    </xf>
    <xf numFmtId="0" fontId="19" fillId="0" borderId="17" xfId="3" applyFont="1" applyBorder="1" applyAlignment="1">
      <alignment horizontal="left" vertical="center"/>
    </xf>
    <xf numFmtId="0" fontId="19" fillId="0" borderId="18" xfId="3" applyFont="1" applyBorder="1" applyAlignment="1">
      <alignment horizontal="left" vertical="center"/>
    </xf>
    <xf numFmtId="0" fontId="19" fillId="0" borderId="20" xfId="3" applyFont="1" applyBorder="1" applyAlignment="1">
      <alignment horizontal="left" vertical="center"/>
    </xf>
    <xf numFmtId="14" fontId="17" fillId="0" borderId="18" xfId="3" applyNumberFormat="1" applyFont="1" applyBorder="1" applyAlignment="1">
      <alignment horizontal="center" vertical="center"/>
    </xf>
    <xf numFmtId="14" fontId="17" fillId="0" borderId="19" xfId="3" applyNumberFormat="1" applyFont="1" applyBorder="1" applyAlignment="1">
      <alignment horizontal="center" vertical="center"/>
    </xf>
    <xf numFmtId="0" fontId="19" fillId="0" borderId="22" xfId="3" applyFont="1" applyBorder="1" applyAlignment="1">
      <alignment horizontal="left" vertical="center" wrapText="1"/>
    </xf>
    <xf numFmtId="0" fontId="19" fillId="0" borderId="23" xfId="3" applyFont="1" applyBorder="1" applyAlignment="1">
      <alignment horizontal="left" vertical="center" wrapText="1"/>
    </xf>
    <xf numFmtId="0" fontId="17" fillId="0" borderId="23" xfId="3" applyFont="1" applyBorder="1" applyAlignment="1">
      <alignment horizontal="center" vertical="center"/>
    </xf>
    <xf numFmtId="0" fontId="17" fillId="0" borderId="24" xfId="3" applyFont="1" applyBorder="1" applyAlignment="1">
      <alignment horizontal="center" vertical="center"/>
    </xf>
    <xf numFmtId="0" fontId="19" fillId="9" borderId="17" xfId="3" applyFont="1" applyFill="1" applyBorder="1" applyAlignment="1">
      <alignment horizontal="left" vertical="center" wrapText="1"/>
    </xf>
    <xf numFmtId="0" fontId="19" fillId="9" borderId="18" xfId="3" applyFont="1" applyFill="1" applyBorder="1" applyAlignment="1">
      <alignment horizontal="left" vertical="center" wrapText="1"/>
    </xf>
    <xf numFmtId="0" fontId="19" fillId="9" borderId="20" xfId="3" applyFont="1" applyFill="1" applyBorder="1" applyAlignment="1">
      <alignment horizontal="left" vertical="center" wrapText="1"/>
    </xf>
    <xf numFmtId="0" fontId="16" fillId="0" borderId="0" xfId="3" applyFont="1" applyAlignment="1">
      <alignment horizontal="center" vertical="center"/>
    </xf>
    <xf numFmtId="0" fontId="20" fillId="9" borderId="17" xfId="3" applyFont="1" applyFill="1" applyBorder="1" applyAlignment="1">
      <alignment horizontal="left" vertical="center" wrapText="1"/>
    </xf>
    <xf numFmtId="0" fontId="20" fillId="9" borderId="18" xfId="3" applyFont="1" applyFill="1" applyBorder="1" applyAlignment="1">
      <alignment horizontal="left" vertical="center" wrapText="1"/>
    </xf>
    <xf numFmtId="0" fontId="20" fillId="9" borderId="20" xfId="3" applyFont="1" applyFill="1" applyBorder="1" applyAlignment="1">
      <alignment horizontal="left" vertical="center" wrapText="1"/>
    </xf>
    <xf numFmtId="0" fontId="21" fillId="0" borderId="22" xfId="3" applyFont="1" applyBorder="1" applyAlignment="1">
      <alignment horizontal="center" vertical="center" wrapText="1"/>
    </xf>
    <xf numFmtId="0" fontId="21" fillId="0" borderId="23" xfId="3" applyFont="1" applyBorder="1" applyAlignment="1">
      <alignment horizontal="center" vertical="center" wrapText="1"/>
    </xf>
    <xf numFmtId="0" fontId="21" fillId="0" borderId="24" xfId="3" applyFont="1" applyBorder="1" applyAlignment="1">
      <alignment horizontal="center" vertical="center" wrapText="1"/>
    </xf>
    <xf numFmtId="0" fontId="5" fillId="10" borderId="21" xfId="3" applyFont="1" applyFill="1" applyBorder="1" applyAlignment="1">
      <alignment horizontal="left" vertical="center" wrapText="1"/>
    </xf>
    <xf numFmtId="0" fontId="5" fillId="10" borderId="18" xfId="3" applyFont="1" applyFill="1" applyBorder="1" applyAlignment="1">
      <alignment horizontal="left" vertical="center" wrapText="1"/>
    </xf>
    <xf numFmtId="0" fontId="5" fillId="10" borderId="20" xfId="3" applyFont="1" applyFill="1" applyBorder="1" applyAlignment="1">
      <alignment horizontal="left" vertical="center" wrapText="1"/>
    </xf>
    <xf numFmtId="0" fontId="21" fillId="0" borderId="17" xfId="3" applyFont="1" applyBorder="1" applyAlignment="1">
      <alignment horizontal="center" vertical="center" wrapText="1"/>
    </xf>
    <xf numFmtId="0" fontId="21" fillId="0" borderId="18" xfId="3" applyFont="1" applyBorder="1" applyAlignment="1">
      <alignment horizontal="center" vertical="center" wrapText="1"/>
    </xf>
    <xf numFmtId="0" fontId="21" fillId="0" borderId="20" xfId="3" applyFont="1" applyBorder="1" applyAlignment="1">
      <alignment horizontal="center" vertical="center" wrapText="1"/>
    </xf>
    <xf numFmtId="0" fontId="13" fillId="0" borderId="0" xfId="3" applyFont="1" applyAlignment="1">
      <alignment horizontal="center" vertical="center"/>
    </xf>
    <xf numFmtId="0" fontId="7" fillId="0" borderId="0" xfId="0" applyFont="1" applyAlignment="1">
      <alignment horizontal="center" textRotation="90"/>
    </xf>
    <xf numFmtId="0" fontId="11" fillId="0" borderId="2" xfId="3" applyFont="1" applyBorder="1" applyAlignment="1">
      <alignment horizontal="left" vertical="top" wrapText="1"/>
    </xf>
    <xf numFmtId="0" fontId="0" fillId="0" borderId="6" xfId="3" applyFont="1" applyBorder="1" applyAlignment="1">
      <alignment horizontal="left" vertical="top" wrapText="1"/>
    </xf>
    <xf numFmtId="0" fontId="5" fillId="4" borderId="11" xfId="0" applyFont="1" applyFill="1" applyBorder="1" applyAlignment="1">
      <alignment horizontal="left" vertical="center" wrapText="1"/>
    </xf>
    <xf numFmtId="0" fontId="5" fillId="0" borderId="1" xfId="2" applyFont="1" applyBorder="1" applyAlignment="1">
      <alignment horizontal="left" vertical="top"/>
    </xf>
    <xf numFmtId="0" fontId="0" fillId="0" borderId="2" xfId="3" applyFont="1" applyBorder="1" applyAlignment="1">
      <alignment horizontal="left" vertical="top" wrapText="1"/>
    </xf>
    <xf numFmtId="0" fontId="5" fillId="0" borderId="5" xfId="2" applyFont="1" applyBorder="1" applyAlignment="1">
      <alignment horizontal="left" vertical="top"/>
    </xf>
  </cellXfs>
  <cellStyles count="6">
    <cellStyle name="Normal" xfId="0" builtinId="0"/>
    <cellStyle name="Normal 2" xfId="3"/>
    <cellStyle name="Normal_FICHA DE VERIFICAÇÃO PRELIMINAR - Plano R" xfId="2"/>
    <cellStyle name="Porcentagem 2" xfId="4"/>
    <cellStyle name="Vírgula" xfId="1" builtinId="3"/>
    <cellStyle name="Vírgula 2" xfId="5"/>
  </cellStyles>
  <dxfs count="234"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10"/>
      </font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2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1.xml"/><Relationship Id="rId9" Type="http://schemas.openxmlformats.org/officeDocument/2006/relationships/styles" Target="styles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495300</xdr:colOff>
      <xdr:row>0</xdr:row>
      <xdr:rowOff>76200</xdr:rowOff>
    </xdr:from>
    <xdr:to>
      <xdr:col>2</xdr:col>
      <xdr:colOff>3838575</xdr:colOff>
      <xdr:row>0</xdr:row>
      <xdr:rowOff>771525</xdr:rowOff>
    </xdr:to>
    <xdr:sp macro="" textlink="">
      <xdr:nvSpPr>
        <xdr:cNvPr id="2" name="Text Box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876300" y="76200"/>
          <a:ext cx="41243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1050" b="1" i="0" u="none" strike="noStrike" baseline="0">
              <a:solidFill>
                <a:srgbClr val="000000"/>
              </a:solidFill>
              <a:latin typeface="Arial Nova" panose="020B0504020202020204" pitchFamily="34" charset="0"/>
              <a:cs typeface="Arial"/>
            </a:rPr>
            <a:t>ESTADO DE MINAS GERAIS</a:t>
          </a:r>
        </a:p>
        <a:p>
          <a:pPr algn="l" rtl="0">
            <a:defRPr sz="1000"/>
          </a:pPr>
          <a:r>
            <a:rPr lang="pt-BR" sz="800" b="0" i="0" u="none" strike="noStrike" baseline="0">
              <a:solidFill>
                <a:srgbClr val="000000"/>
              </a:solidFill>
              <a:latin typeface="Arial Nova" panose="020B0504020202020204" pitchFamily="34" charset="0"/>
              <a:cs typeface="Arial"/>
            </a:rPr>
            <a:t>Secretaria de Estado de Infraestrutura e Mobilidade</a:t>
          </a:r>
        </a:p>
        <a:p>
          <a:pPr algn="l" rtl="0">
            <a:defRPr sz="1000"/>
          </a:pPr>
          <a:r>
            <a:rPr lang="pt-BR" sz="800" b="0" i="0" u="none" strike="noStrike" baseline="0">
              <a:solidFill>
                <a:srgbClr val="000000"/>
              </a:solidFill>
              <a:latin typeface="Arial Nova" panose="020B0504020202020204" pitchFamily="34" charset="0"/>
              <a:cs typeface="Arial"/>
            </a:rPr>
            <a:t>Subsecretaria de Infraestrutura</a:t>
          </a:r>
        </a:p>
        <a:p>
          <a:pPr algn="l" rtl="0">
            <a:defRPr sz="1000"/>
          </a:pPr>
          <a:r>
            <a:rPr lang="pt-BR" sz="800" b="0" i="0" u="none" strike="noStrike" baseline="0">
              <a:solidFill>
                <a:srgbClr val="000000"/>
              </a:solidFill>
              <a:latin typeface="Arial Nova" panose="020B0504020202020204" pitchFamily="34" charset="0"/>
              <a:cs typeface="Arial"/>
            </a:rPr>
            <a:t>Superintendência de Obras Públicas</a:t>
          </a:r>
        </a:p>
        <a:p>
          <a:pPr algn="l" rtl="0">
            <a:defRPr sz="1000"/>
          </a:pPr>
          <a:r>
            <a:rPr lang="pt-BR" sz="800" b="0" i="0" u="none" strike="noStrike" baseline="0">
              <a:solidFill>
                <a:srgbClr val="000000"/>
              </a:solidFill>
              <a:latin typeface="Arial Nova" panose="020B0504020202020204" pitchFamily="34" charset="0"/>
              <a:cs typeface="Arial"/>
            </a:rPr>
            <a:t>Diretoria de Engenharia e Qualidade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104775</xdr:colOff>
          <xdr:row>0</xdr:row>
          <xdr:rowOff>133350</xdr:rowOff>
        </xdr:from>
        <xdr:to>
          <xdr:col>1</xdr:col>
          <xdr:colOff>504825</xdr:colOff>
          <xdr:row>0</xdr:row>
          <xdr:rowOff>704850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495300</xdr:colOff>
      <xdr:row>0</xdr:row>
      <xdr:rowOff>76200</xdr:rowOff>
    </xdr:from>
    <xdr:to>
      <xdr:col>2</xdr:col>
      <xdr:colOff>3838575</xdr:colOff>
      <xdr:row>0</xdr:row>
      <xdr:rowOff>771525</xdr:rowOff>
    </xdr:to>
    <xdr:sp macro="" textlink="">
      <xdr:nvSpPr>
        <xdr:cNvPr id="2" name="Text Box 6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876300" y="76200"/>
          <a:ext cx="4124325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endParaRPr lang="pt-BR" sz="800" b="0" i="0" u="none" strike="noStrike" baseline="0">
            <a:solidFill>
              <a:srgbClr val="000000"/>
            </a:solidFill>
            <a:latin typeface="Arial Nova" panose="020B0504020202020204" pitchFamily="34" charset="0"/>
            <a:cs typeface="Arial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</xdr:colOff>
      <xdr:row>0</xdr:row>
      <xdr:rowOff>19050</xdr:rowOff>
    </xdr:from>
    <xdr:to>
      <xdr:col>2</xdr:col>
      <xdr:colOff>1009650</xdr:colOff>
      <xdr:row>1</xdr:row>
      <xdr:rowOff>171450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9050"/>
          <a:ext cx="1800225" cy="3810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5</xdr:col>
      <xdr:colOff>714375</xdr:colOff>
      <xdr:row>8</xdr:row>
      <xdr:rowOff>152400</xdr:rowOff>
    </xdr:from>
    <xdr:to>
      <xdr:col>8</xdr:col>
      <xdr:colOff>1028700</xdr:colOff>
      <xdr:row>9</xdr:row>
      <xdr:rowOff>0</xdr:rowOff>
    </xdr:to>
    <xdr:sp macro="" textlink="" fLocksText="0">
      <xdr:nvSpPr>
        <xdr:cNvPr id="3" name="TextBoxArred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 flipH="1">
          <a:off x="9448800" y="1438275"/>
          <a:ext cx="4686300" cy="361950"/>
        </a:xfrm>
        <a:prstGeom prst="rect">
          <a:avLst/>
        </a:prstGeom>
        <a:noFill/>
        <a:ln w="6480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360" tIns="22680" rIns="27360" bIns="0" anchor="t"/>
        <a:lstStyle/>
        <a:p>
          <a:pPr algn="ctr" rtl="0">
            <a:defRPr sz="1000"/>
          </a:pPr>
          <a:r>
            <a:rPr lang="pt-B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Considerar valores arredondados com (0,00)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projetos\Meus%20documentos\Planilhas\OR&#199;AMENTO%202.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anf\Desktop\CAIXA%202021%20Divin&#233;sia\PLANILHA%20M&#218;LTIPLA%20nov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anf\Desktop\Estado%20Asfalto%202023\PLANILHA%20ORCAMENTARIA%20-%20CRONOGRAMA%20-%20MEMORIA%20DE%20C&#193;LCULO%20-%20DIVIN&#201;SIA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anf\Desktop\Estado%20Reforma%202023\5,%206%20E%207-%20PLANILHA%20-%20CRONOGRAMA%20-%20MEMORIA%20DE%20C&#193;LCULO%20-%20ASFALT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COMPOS."/>
      <sheetName val="ORÇAMENTO"/>
      <sheetName val="CONCRETO FUNDAÇÃO"/>
      <sheetName val="CONCRETO ESTRUTURA"/>
      <sheetName val="PARETO  |  ABC"/>
      <sheetName val="GRÁFICO"/>
    </sheetNames>
    <sheetDataSet>
      <sheetData sheetId="0">
        <row r="8">
          <cell r="G8">
            <v>2.89</v>
          </cell>
        </row>
        <row r="11">
          <cell r="B11" t="str">
            <v xml:space="preserve">  Pedreiro de acabamento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BM"/>
      <sheetName val="QCI"/>
      <sheetName val="RRE"/>
      <sheetName val="OFÍCIO"/>
    </sheetNames>
    <sheetDataSet>
      <sheetData sheetId="0" refreshError="1">
        <row r="3">
          <cell r="O3">
            <v>1</v>
          </cell>
        </row>
      </sheetData>
      <sheetData sheetId="1" refreshError="1">
        <row r="4">
          <cell r="F4" t="str">
            <v>OGU</v>
          </cell>
        </row>
        <row r="5">
          <cell r="F5" t="str">
            <v>MUNICÍPIO DE DIVINÉSIA</v>
          </cell>
        </row>
        <row r="6">
          <cell r="F6" t="str">
            <v>DIVINÉSIA/MG</v>
          </cell>
        </row>
        <row r="7">
          <cell r="F7" t="str">
            <v>01082019-59/2021</v>
          </cell>
        </row>
        <row r="8">
          <cell r="F8" t="str">
            <v>055149/2021</v>
          </cell>
        </row>
        <row r="16">
          <cell r="F16" t="str">
            <v>CALÇAMENTO EM BLOCOS SEXTAVADOS</v>
          </cell>
        </row>
        <row r="17">
          <cell r="F17" t="str">
            <v>PAVIMENTAÇÃO DE ESTRADAS VICINAIS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ferição de áreas"/>
      <sheetName val="Memória de Cálculo"/>
      <sheetName val="Planilha Orcamentária"/>
      <sheetName val="Cronograma"/>
      <sheetName val="ADM LOCAL"/>
    </sheetNames>
    <sheetDataSet>
      <sheetData sheetId="0"/>
      <sheetData sheetId="1">
        <row r="9">
          <cell r="D9" t="str">
            <v>UN</v>
          </cell>
        </row>
        <row r="12">
          <cell r="D12" t="str">
            <v>M²</v>
          </cell>
        </row>
        <row r="13">
          <cell r="D13" t="str">
            <v>M</v>
          </cell>
        </row>
        <row r="14">
          <cell r="D14" t="str">
            <v>M³</v>
          </cell>
        </row>
        <row r="15">
          <cell r="D15" t="str">
            <v>M³</v>
          </cell>
        </row>
        <row r="16">
          <cell r="D16" t="str">
            <v>M³</v>
          </cell>
        </row>
        <row r="19">
          <cell r="D19" t="str">
            <v>M</v>
          </cell>
        </row>
        <row r="30">
          <cell r="D30" t="str">
            <v>M²</v>
          </cell>
        </row>
        <row r="31">
          <cell r="D31" t="str">
            <v>M³</v>
          </cell>
        </row>
        <row r="32">
          <cell r="D32" t="str">
            <v>M³XKM</v>
          </cell>
        </row>
        <row r="33">
          <cell r="D33" t="str">
            <v>M²</v>
          </cell>
        </row>
        <row r="34">
          <cell r="D34" t="str">
            <v>M²</v>
          </cell>
        </row>
        <row r="35">
          <cell r="D35" t="str">
            <v>M³</v>
          </cell>
        </row>
        <row r="36">
          <cell r="D36" t="str">
            <v>M³XKM</v>
          </cell>
        </row>
        <row r="37">
          <cell r="D37" t="str">
            <v>TONXKM</v>
          </cell>
        </row>
        <row r="38">
          <cell r="D38" t="str">
            <v>M</v>
          </cell>
        </row>
        <row r="39">
          <cell r="D39" t="str">
            <v>M²</v>
          </cell>
        </row>
        <row r="41">
          <cell r="D41" t="str">
            <v>M</v>
          </cell>
        </row>
        <row r="42">
          <cell r="D42" t="str">
            <v>M²</v>
          </cell>
        </row>
        <row r="43">
          <cell r="D43" t="str">
            <v>M²</v>
          </cell>
        </row>
        <row r="44">
          <cell r="D44" t="str">
            <v>M²</v>
          </cell>
        </row>
        <row r="45">
          <cell r="D45" t="str">
            <v>UNI</v>
          </cell>
        </row>
        <row r="57">
          <cell r="C57" t="str">
            <v>Prefeita Municipal</v>
          </cell>
        </row>
      </sheetData>
      <sheetData sheetId="2">
        <row r="3">
          <cell r="A3" t="str">
            <v>PREFEITURA MUNICIPAL DE DIVINÉSIA</v>
          </cell>
        </row>
      </sheetData>
      <sheetData sheetId="3"/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mória de Cálculo"/>
      <sheetName val="Planilha Orcamentária"/>
      <sheetName val="Cronograma"/>
      <sheetName val="Aferição de áreas"/>
    </sheetNames>
    <sheetDataSet>
      <sheetData sheetId="0">
        <row r="46">
          <cell r="C46" t="str">
            <v xml:space="preserve">Lucas Faria Halfeld Clark </v>
          </cell>
        </row>
        <row r="53">
          <cell r="C53" t="str">
            <v>Prefeita Municipal</v>
          </cell>
        </row>
      </sheetData>
      <sheetData sheetId="1">
        <row r="3">
          <cell r="A3" t="str">
            <v>PREFEITURA MUNICIPAL DE DIVINÉSIA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P61"/>
  <sheetViews>
    <sheetView showGridLines="0" showZeros="0" tabSelected="1" view="pageBreakPreview" topLeftCell="A3" zoomScale="90" zoomScaleNormal="90" zoomScaleSheetLayoutView="90" workbookViewId="0">
      <selection activeCell="I45" sqref="I45"/>
    </sheetView>
  </sheetViews>
  <sheetFormatPr defaultColWidth="9.140625" defaultRowHeight="12.75"/>
  <cols>
    <col min="1" max="1" width="5.7109375" style="40" customWidth="1"/>
    <col min="2" max="2" width="11.7109375" style="40" customWidth="1"/>
    <col min="3" max="3" width="60.7109375" style="40" customWidth="1"/>
    <col min="4" max="4" width="10.140625" style="40" customWidth="1"/>
    <col min="5" max="5" width="11.7109375" style="40" customWidth="1"/>
    <col min="6" max="6" width="11.7109375" style="107" customWidth="1"/>
    <col min="7" max="7" width="11.7109375" style="40" customWidth="1"/>
    <col min="8" max="8" width="15" style="40" bestFit="1" customWidth="1"/>
    <col min="9" max="11" width="9.140625" style="40"/>
    <col min="12" max="12" width="14.140625" style="40" bestFit="1" customWidth="1"/>
    <col min="13" max="13" width="10.140625" style="40" bestFit="1" customWidth="1"/>
    <col min="14" max="16384" width="9.140625" style="40"/>
  </cols>
  <sheetData>
    <row r="1" spans="1:16" ht="65.099999999999994" customHeight="1">
      <c r="A1" s="119"/>
      <c r="B1" s="120"/>
      <c r="C1" s="121"/>
      <c r="D1" s="121"/>
      <c r="E1" s="121"/>
      <c r="F1" s="121"/>
      <c r="G1" s="121"/>
      <c r="H1" s="122"/>
    </row>
    <row r="2" spans="1:16" s="41" customFormat="1" ht="20.100000000000001" customHeight="1">
      <c r="A2" s="123" t="s">
        <v>134</v>
      </c>
      <c r="B2" s="124"/>
      <c r="C2" s="124"/>
      <c r="D2" s="124"/>
      <c r="E2" s="124"/>
      <c r="F2" s="124"/>
      <c r="G2" s="124"/>
      <c r="H2" s="125"/>
    </row>
    <row r="3" spans="1:16" s="42" customFormat="1" ht="20.100000000000001" customHeight="1">
      <c r="A3" s="126" t="s">
        <v>135</v>
      </c>
      <c r="B3" s="127"/>
      <c r="C3" s="127"/>
      <c r="D3" s="128"/>
      <c r="E3" s="129" t="s">
        <v>136</v>
      </c>
      <c r="F3" s="130"/>
      <c r="G3" s="131" t="s">
        <v>137</v>
      </c>
      <c r="H3" s="132"/>
    </row>
    <row r="4" spans="1:16" s="42" customFormat="1" ht="20.100000000000001" customHeight="1">
      <c r="A4" s="139" t="s">
        <v>138</v>
      </c>
      <c r="B4" s="140"/>
      <c r="C4" s="140"/>
      <c r="D4" s="141"/>
      <c r="E4" s="129" t="s">
        <v>139</v>
      </c>
      <c r="F4" s="130"/>
      <c r="G4" s="142">
        <f>TODAY()</f>
        <v>45357</v>
      </c>
      <c r="H4" s="143"/>
    </row>
    <row r="5" spans="1:16" s="42" customFormat="1" ht="24" customHeight="1">
      <c r="A5" s="144" t="s">
        <v>140</v>
      </c>
      <c r="B5" s="145"/>
      <c r="C5" s="145"/>
      <c r="D5" s="145"/>
      <c r="E5" s="146" t="s">
        <v>141</v>
      </c>
      <c r="F5" s="146"/>
      <c r="G5" s="146"/>
      <c r="H5" s="147"/>
    </row>
    <row r="6" spans="1:16" s="42" customFormat="1" ht="24.95" customHeight="1">
      <c r="A6" s="148" t="s">
        <v>142</v>
      </c>
      <c r="B6" s="149"/>
      <c r="C6" s="149"/>
      <c r="D6" s="150"/>
      <c r="E6" s="43" t="s">
        <v>143</v>
      </c>
      <c r="F6" s="44" t="s">
        <v>144</v>
      </c>
      <c r="G6" s="43" t="s">
        <v>145</v>
      </c>
      <c r="H6" s="45" t="s">
        <v>146</v>
      </c>
    </row>
    <row r="7" spans="1:16" s="42" customFormat="1" ht="24.95" customHeight="1">
      <c r="A7" s="152" t="s">
        <v>147</v>
      </c>
      <c r="B7" s="153"/>
      <c r="C7" s="153"/>
      <c r="D7" s="154"/>
      <c r="E7" s="46" t="s">
        <v>148</v>
      </c>
      <c r="F7" s="47">
        <v>0.03</v>
      </c>
      <c r="G7" s="43" t="s">
        <v>149</v>
      </c>
      <c r="H7" s="48">
        <v>0.22500000000000001</v>
      </c>
    </row>
    <row r="8" spans="1:16" ht="3.75" customHeight="1">
      <c r="A8" s="155"/>
      <c r="B8" s="156"/>
      <c r="C8" s="156"/>
      <c r="D8" s="156"/>
      <c r="E8" s="156"/>
      <c r="F8" s="156"/>
      <c r="G8" s="156"/>
      <c r="H8" s="157"/>
    </row>
    <row r="9" spans="1:16" s="42" customFormat="1" ht="35.1" customHeight="1">
      <c r="A9" s="49" t="s">
        <v>150</v>
      </c>
      <c r="B9" s="43" t="s">
        <v>151</v>
      </c>
      <c r="C9" s="43" t="s">
        <v>152</v>
      </c>
      <c r="D9" s="43" t="s">
        <v>153</v>
      </c>
      <c r="E9" s="46" t="s">
        <v>154</v>
      </c>
      <c r="F9" s="50" t="s">
        <v>155</v>
      </c>
      <c r="G9" s="46" t="s">
        <v>156</v>
      </c>
      <c r="H9" s="51" t="s">
        <v>157</v>
      </c>
    </row>
    <row r="10" spans="1:16" s="42" customFormat="1" ht="13.15" customHeight="1">
      <c r="A10" s="52">
        <v>1</v>
      </c>
      <c r="B10" s="53"/>
      <c r="C10" s="158" t="s">
        <v>158</v>
      </c>
      <c r="D10" s="159"/>
      <c r="E10" s="159"/>
      <c r="F10" s="159"/>
      <c r="G10" s="160"/>
      <c r="H10" s="54">
        <f>H11+H13+H12</f>
        <v>21134.43</v>
      </c>
    </row>
    <row r="11" spans="1:16" s="42" customFormat="1" ht="69" customHeight="1">
      <c r="A11" s="55" t="s">
        <v>159</v>
      </c>
      <c r="B11" s="56" t="s">
        <v>160</v>
      </c>
      <c r="C11" s="57" t="s">
        <v>161</v>
      </c>
      <c r="D11" s="58" t="str">
        <f>'[3]Memória de Cálculo'!D9</f>
        <v>UN</v>
      </c>
      <c r="E11" s="58">
        <v>1</v>
      </c>
      <c r="F11" s="59">
        <v>1396.17</v>
      </c>
      <c r="G11" s="59">
        <v>1710.31</v>
      </c>
      <c r="H11" s="60">
        <v>1710.31</v>
      </c>
    </row>
    <row r="12" spans="1:16" s="42" customFormat="1" ht="17.25" customHeight="1">
      <c r="A12" s="55" t="s">
        <v>162</v>
      </c>
      <c r="B12" s="56" t="s">
        <v>15</v>
      </c>
      <c r="C12" s="57" t="s">
        <v>163</v>
      </c>
      <c r="D12" s="58" t="s">
        <v>164</v>
      </c>
      <c r="E12" s="58">
        <v>4</v>
      </c>
      <c r="F12" s="59">
        <v>3964.11</v>
      </c>
      <c r="G12" s="59">
        <v>4856.03</v>
      </c>
      <c r="H12" s="60">
        <v>19424.12</v>
      </c>
    </row>
    <row r="13" spans="1:16" s="42" customFormat="1" ht="30" hidden="1" customHeight="1">
      <c r="A13" s="55"/>
      <c r="B13" s="56"/>
      <c r="C13" s="61"/>
      <c r="D13" s="58"/>
      <c r="E13" s="58"/>
      <c r="F13" s="62"/>
      <c r="G13" s="59"/>
      <c r="H13" s="60"/>
      <c r="K13" s="42">
        <v>385785.93</v>
      </c>
    </row>
    <row r="14" spans="1:16" s="42" customFormat="1" ht="13.15" customHeight="1">
      <c r="A14" s="52">
        <v>2</v>
      </c>
      <c r="B14" s="53"/>
      <c r="C14" s="158" t="s">
        <v>165</v>
      </c>
      <c r="D14" s="159"/>
      <c r="E14" s="159"/>
      <c r="F14" s="159"/>
      <c r="G14" s="160"/>
      <c r="H14" s="54">
        <f>SUM(H15:H19)</f>
        <v>66268.73</v>
      </c>
    </row>
    <row r="15" spans="1:16" s="42" customFormat="1" ht="19.5" customHeight="1">
      <c r="A15" s="63" t="s">
        <v>166</v>
      </c>
      <c r="B15" s="56" t="s">
        <v>167</v>
      </c>
      <c r="C15" s="64" t="s">
        <v>168</v>
      </c>
      <c r="D15" s="58" t="str">
        <f>'[3]Memória de Cálculo'!D12</f>
        <v>M²</v>
      </c>
      <c r="E15" s="58">
        <v>1919.28</v>
      </c>
      <c r="F15" s="59">
        <v>16</v>
      </c>
      <c r="G15" s="59">
        <v>19.600000000000001</v>
      </c>
      <c r="H15" s="60">
        <v>37617.89</v>
      </c>
    </row>
    <row r="16" spans="1:16" s="42" customFormat="1" ht="33.75">
      <c r="A16" s="65" t="s">
        <v>169</v>
      </c>
      <c r="B16" s="56" t="s">
        <v>170</v>
      </c>
      <c r="C16" s="66" t="s">
        <v>171</v>
      </c>
      <c r="D16" s="58" t="str">
        <f>'[3]Memória de Cálculo'!D13</f>
        <v>M</v>
      </c>
      <c r="E16" s="58">
        <v>344.07692307692304</v>
      </c>
      <c r="F16" s="59">
        <v>11</v>
      </c>
      <c r="G16" s="59">
        <v>13.48</v>
      </c>
      <c r="H16" s="60">
        <v>4638.16</v>
      </c>
      <c r="N16" s="133"/>
      <c r="O16" s="134"/>
      <c r="P16" s="135"/>
    </row>
    <row r="17" spans="1:9" s="42" customFormat="1" ht="42" customHeight="1">
      <c r="A17" s="65" t="s">
        <v>172</v>
      </c>
      <c r="B17" s="56" t="s">
        <v>173</v>
      </c>
      <c r="C17" s="66" t="s">
        <v>174</v>
      </c>
      <c r="D17" s="58" t="str">
        <f>'[3]Memória de Cálculo'!D14</f>
        <v>M³</v>
      </c>
      <c r="E17" s="58">
        <v>35.2928</v>
      </c>
      <c r="F17" s="59">
        <v>285.77</v>
      </c>
      <c r="G17" s="59">
        <v>350.07</v>
      </c>
      <c r="H17" s="60">
        <v>12354.95</v>
      </c>
    </row>
    <row r="18" spans="1:9" s="42" customFormat="1" ht="30" customHeight="1">
      <c r="A18" s="63" t="s">
        <v>175</v>
      </c>
      <c r="B18" s="56" t="s">
        <v>176</v>
      </c>
      <c r="C18" s="66" t="s">
        <v>177</v>
      </c>
      <c r="D18" s="58" t="str">
        <f>'[3]Memória de Cálculo'!D15</f>
        <v>M³</v>
      </c>
      <c r="E18" s="58">
        <v>204.48563999999999</v>
      </c>
      <c r="F18" s="59">
        <v>39.520000000000003</v>
      </c>
      <c r="G18" s="59">
        <v>48.41</v>
      </c>
      <c r="H18" s="60">
        <v>9899.15</v>
      </c>
    </row>
    <row r="19" spans="1:9" s="42" customFormat="1" ht="42.75" customHeight="1">
      <c r="A19" s="63" t="s">
        <v>178</v>
      </c>
      <c r="B19" s="56" t="s">
        <v>179</v>
      </c>
      <c r="C19" s="66" t="s">
        <v>180</v>
      </c>
      <c r="D19" s="58" t="str">
        <f>'[3]Memória de Cálculo'!D16</f>
        <v>M³</v>
      </c>
      <c r="E19" s="58">
        <v>204.48563999999999</v>
      </c>
      <c r="F19" s="59">
        <v>7.02</v>
      </c>
      <c r="G19" s="59">
        <v>8.6</v>
      </c>
      <c r="H19" s="60">
        <v>1758.58</v>
      </c>
    </row>
    <row r="20" spans="1:9" s="42" customFormat="1" ht="13.15" customHeight="1">
      <c r="A20" s="67">
        <v>3</v>
      </c>
      <c r="B20" s="68"/>
      <c r="C20" s="136" t="s">
        <v>181</v>
      </c>
      <c r="D20" s="137"/>
      <c r="E20" s="137"/>
      <c r="F20" s="137"/>
      <c r="G20" s="138"/>
      <c r="H20" s="69">
        <f>SUM(H21:H30)</f>
        <v>15224.92</v>
      </c>
    </row>
    <row r="21" spans="1:9" s="42" customFormat="1" ht="57.75" customHeight="1">
      <c r="A21" s="63" t="s">
        <v>182</v>
      </c>
      <c r="B21" s="65" t="s">
        <v>183</v>
      </c>
      <c r="C21" s="66" t="s">
        <v>184</v>
      </c>
      <c r="D21" s="70" t="str">
        <f>'[3]Memória de Cálculo'!D19</f>
        <v>M</v>
      </c>
      <c r="E21" s="70">
        <v>296.83999999999997</v>
      </c>
      <c r="F21" s="71">
        <v>41.87</v>
      </c>
      <c r="G21" s="71">
        <v>51.29</v>
      </c>
      <c r="H21" s="72">
        <v>15224.92</v>
      </c>
    </row>
    <row r="22" spans="1:9" s="42" customFormat="1" ht="24" hidden="1" customHeight="1">
      <c r="A22" s="63" t="s">
        <v>185</v>
      </c>
      <c r="B22" s="73" t="s">
        <v>186</v>
      </c>
      <c r="C22" s="66" t="s">
        <v>187</v>
      </c>
      <c r="D22" s="74" t="s">
        <v>36</v>
      </c>
      <c r="E22" s="70"/>
      <c r="F22" s="70">
        <v>9.57</v>
      </c>
      <c r="G22" s="70">
        <f t="shared" ref="G22:G30" si="0">ROUND(F22*1.2868,2)</f>
        <v>12.31</v>
      </c>
      <c r="H22" s="72">
        <f t="shared" ref="H22:H30" si="1">ROUND(G22*E22,2)</f>
        <v>0</v>
      </c>
    </row>
    <row r="23" spans="1:9" s="42" customFormat="1" ht="24" hidden="1" customHeight="1">
      <c r="A23" s="63" t="s">
        <v>188</v>
      </c>
      <c r="B23" s="65" t="s">
        <v>189</v>
      </c>
      <c r="C23" s="66" t="s">
        <v>190</v>
      </c>
      <c r="D23" s="75" t="s">
        <v>36</v>
      </c>
      <c r="E23" s="70"/>
      <c r="F23" s="70">
        <v>11.41</v>
      </c>
      <c r="G23" s="70">
        <f t="shared" si="0"/>
        <v>14.68</v>
      </c>
      <c r="H23" s="72">
        <f t="shared" si="1"/>
        <v>0</v>
      </c>
    </row>
    <row r="24" spans="1:9" s="42" customFormat="1" ht="24" hidden="1" customHeight="1">
      <c r="A24" s="63" t="s">
        <v>191</v>
      </c>
      <c r="B24" s="73" t="s">
        <v>192</v>
      </c>
      <c r="C24" s="66" t="s">
        <v>193</v>
      </c>
      <c r="D24" s="76" t="s">
        <v>36</v>
      </c>
      <c r="E24" s="70"/>
      <c r="F24" s="70">
        <v>37.19</v>
      </c>
      <c r="G24" s="70">
        <f t="shared" si="0"/>
        <v>47.86</v>
      </c>
      <c r="H24" s="72">
        <f t="shared" si="1"/>
        <v>0</v>
      </c>
    </row>
    <row r="25" spans="1:9" s="42" customFormat="1" ht="24" hidden="1" customHeight="1">
      <c r="A25" s="63" t="s">
        <v>194</v>
      </c>
      <c r="B25" s="56" t="s">
        <v>195</v>
      </c>
      <c r="C25" s="57" t="s">
        <v>196</v>
      </c>
      <c r="D25" s="77" t="s">
        <v>38</v>
      </c>
      <c r="E25" s="70"/>
      <c r="F25" s="56">
        <v>184.74</v>
      </c>
      <c r="G25" s="70">
        <f t="shared" si="0"/>
        <v>237.72</v>
      </c>
      <c r="H25" s="72">
        <f t="shared" si="1"/>
        <v>0</v>
      </c>
    </row>
    <row r="26" spans="1:9" s="42" customFormat="1" ht="24" hidden="1" customHeight="1">
      <c r="A26" s="63" t="s">
        <v>197</v>
      </c>
      <c r="B26" s="56" t="s">
        <v>198</v>
      </c>
      <c r="C26" s="57" t="s">
        <v>199</v>
      </c>
      <c r="D26" s="77" t="s">
        <v>38</v>
      </c>
      <c r="E26" s="70"/>
      <c r="F26" s="56">
        <v>121.19</v>
      </c>
      <c r="G26" s="70">
        <f t="shared" si="0"/>
        <v>155.94999999999999</v>
      </c>
      <c r="H26" s="72">
        <f t="shared" si="1"/>
        <v>0</v>
      </c>
    </row>
    <row r="27" spans="1:9" s="42" customFormat="1" ht="24" hidden="1" customHeight="1">
      <c r="A27" s="63" t="s">
        <v>200</v>
      </c>
      <c r="B27" s="56" t="s">
        <v>201</v>
      </c>
      <c r="C27" s="66" t="s">
        <v>202</v>
      </c>
      <c r="D27" s="77" t="s">
        <v>203</v>
      </c>
      <c r="E27" s="70"/>
      <c r="F27" s="78">
        <v>1207.52</v>
      </c>
      <c r="G27" s="70">
        <f t="shared" si="0"/>
        <v>1553.84</v>
      </c>
      <c r="H27" s="72">
        <f t="shared" si="1"/>
        <v>0</v>
      </c>
    </row>
    <row r="28" spans="1:9" s="42" customFormat="1" ht="24" hidden="1" customHeight="1">
      <c r="A28" s="63" t="s">
        <v>204</v>
      </c>
      <c r="B28" s="56" t="s">
        <v>205</v>
      </c>
      <c r="C28" s="57" t="s">
        <v>206</v>
      </c>
      <c r="D28" s="77" t="s">
        <v>203</v>
      </c>
      <c r="E28" s="70"/>
      <c r="F28" s="78">
        <v>2002.8</v>
      </c>
      <c r="G28" s="70">
        <f t="shared" si="0"/>
        <v>2577.1999999999998</v>
      </c>
      <c r="H28" s="72">
        <f t="shared" si="1"/>
        <v>0</v>
      </c>
    </row>
    <row r="29" spans="1:9" s="42" customFormat="1" ht="35.450000000000003" hidden="1" customHeight="1">
      <c r="A29" s="63" t="s">
        <v>207</v>
      </c>
      <c r="B29" s="56" t="s">
        <v>208</v>
      </c>
      <c r="C29" s="66" t="s">
        <v>209</v>
      </c>
      <c r="D29" s="77" t="s">
        <v>203</v>
      </c>
      <c r="E29" s="70"/>
      <c r="F29" s="56">
        <v>464.93</v>
      </c>
      <c r="G29" s="70">
        <f t="shared" si="0"/>
        <v>598.27</v>
      </c>
      <c r="H29" s="72">
        <f t="shared" si="1"/>
        <v>0</v>
      </c>
    </row>
    <row r="30" spans="1:9" s="42" customFormat="1" ht="24" hidden="1" customHeight="1">
      <c r="A30" s="63" t="s">
        <v>210</v>
      </c>
      <c r="B30" s="56" t="s">
        <v>211</v>
      </c>
      <c r="C30" s="57" t="s">
        <v>212</v>
      </c>
      <c r="D30" s="77" t="s">
        <v>36</v>
      </c>
      <c r="E30" s="70"/>
      <c r="F30" s="56">
        <v>504.77</v>
      </c>
      <c r="G30" s="70">
        <f t="shared" si="0"/>
        <v>649.54</v>
      </c>
      <c r="H30" s="72">
        <f t="shared" si="1"/>
        <v>0</v>
      </c>
    </row>
    <row r="31" spans="1:9" s="42" customFormat="1" ht="13.15" customHeight="1">
      <c r="A31" s="52">
        <v>4</v>
      </c>
      <c r="B31" s="79"/>
      <c r="C31" s="158" t="s">
        <v>213</v>
      </c>
      <c r="D31" s="159"/>
      <c r="E31" s="159"/>
      <c r="F31" s="159"/>
      <c r="G31" s="160"/>
      <c r="H31" s="54">
        <f>SUM(H32:H41)</f>
        <v>297857.70999999996</v>
      </c>
      <c r="I31" s="80"/>
    </row>
    <row r="32" spans="1:9" s="42" customFormat="1" ht="26.25" customHeight="1">
      <c r="A32" s="63" t="s">
        <v>214</v>
      </c>
      <c r="B32" s="73" t="s">
        <v>215</v>
      </c>
      <c r="C32" s="66" t="s">
        <v>216</v>
      </c>
      <c r="D32" s="70" t="str">
        <f>'[3]Memória de Cálculo'!D30</f>
        <v>M²</v>
      </c>
      <c r="E32" s="70">
        <v>1919.28</v>
      </c>
      <c r="F32" s="71">
        <v>1.22</v>
      </c>
      <c r="G32" s="71">
        <v>1.49</v>
      </c>
      <c r="H32" s="72">
        <v>2859.73</v>
      </c>
    </row>
    <row r="33" spans="1:15" s="42" customFormat="1" ht="72.75" customHeight="1">
      <c r="A33" s="63" t="s">
        <v>217</v>
      </c>
      <c r="B33" s="56" t="s">
        <v>218</v>
      </c>
      <c r="C33" s="66" t="s">
        <v>219</v>
      </c>
      <c r="D33" s="70" t="str">
        <f>'[3]Memória de Cálculo'!D31</f>
        <v>M³</v>
      </c>
      <c r="E33" s="70">
        <v>287.892</v>
      </c>
      <c r="F33" s="71">
        <v>163.78</v>
      </c>
      <c r="G33" s="71">
        <v>200.63</v>
      </c>
      <c r="H33" s="72">
        <v>57759.77</v>
      </c>
      <c r="I33" s="80"/>
    </row>
    <row r="34" spans="1:15" s="42" customFormat="1" ht="27.75" customHeight="1">
      <c r="A34" s="63" t="s">
        <v>220</v>
      </c>
      <c r="B34" s="56" t="s">
        <v>221</v>
      </c>
      <c r="C34" s="66" t="s">
        <v>222</v>
      </c>
      <c r="D34" s="70" t="str">
        <f>'[3]Memória de Cálculo'!D32</f>
        <v>M³XKM</v>
      </c>
      <c r="E34" s="70">
        <v>12033.8856</v>
      </c>
      <c r="F34" s="71">
        <v>1.33</v>
      </c>
      <c r="G34" s="71">
        <v>1.63</v>
      </c>
      <c r="H34" s="72">
        <v>19615.23</v>
      </c>
      <c r="I34" s="80"/>
    </row>
    <row r="35" spans="1:15" s="42" customFormat="1" ht="27.75" customHeight="1">
      <c r="A35" s="63" t="s">
        <v>223</v>
      </c>
      <c r="B35" s="73" t="s">
        <v>95</v>
      </c>
      <c r="C35" s="66" t="s">
        <v>96</v>
      </c>
      <c r="D35" s="70" t="str">
        <f>'[3]Memória de Cálculo'!D33</f>
        <v>M²</v>
      </c>
      <c r="E35" s="70">
        <v>1919.28</v>
      </c>
      <c r="F35" s="71">
        <v>3.55</v>
      </c>
      <c r="G35" s="71">
        <v>4.3499999999999996</v>
      </c>
      <c r="H35" s="72">
        <v>8348.8700000000008</v>
      </c>
      <c r="I35" s="80"/>
    </row>
    <row r="36" spans="1:15" s="42" customFormat="1" ht="27.75" customHeight="1">
      <c r="A36" s="63" t="s">
        <v>224</v>
      </c>
      <c r="B36" s="73" t="s">
        <v>225</v>
      </c>
      <c r="C36" s="66" t="s">
        <v>226</v>
      </c>
      <c r="D36" s="70" t="str">
        <f>'[3]Memória de Cálculo'!D34</f>
        <v>M²</v>
      </c>
      <c r="E36" s="70">
        <v>1770.85</v>
      </c>
      <c r="F36" s="71">
        <v>1.88</v>
      </c>
      <c r="G36" s="71">
        <v>2.2999999999999998</v>
      </c>
      <c r="H36" s="72">
        <v>4072.96</v>
      </c>
      <c r="M36" s="81">
        <f>L36*G33</f>
        <v>0</v>
      </c>
    </row>
    <row r="37" spans="1:15" s="42" customFormat="1" ht="52.5" customHeight="1">
      <c r="A37" s="63" t="s">
        <v>227</v>
      </c>
      <c r="B37" s="73" t="s">
        <v>228</v>
      </c>
      <c r="C37" s="66" t="s">
        <v>229</v>
      </c>
      <c r="D37" s="70" t="str">
        <f>'[3]Memória de Cálculo'!D35</f>
        <v>M³</v>
      </c>
      <c r="E37" s="70">
        <v>70.834000000000003</v>
      </c>
      <c r="F37" s="71">
        <v>1535.32</v>
      </c>
      <c r="G37" s="71">
        <v>1880.77</v>
      </c>
      <c r="H37" s="72">
        <v>133222.46</v>
      </c>
    </row>
    <row r="38" spans="1:15" s="42" customFormat="1" ht="22.5">
      <c r="A38" s="63" t="s">
        <v>230</v>
      </c>
      <c r="B38" s="65" t="s">
        <v>231</v>
      </c>
      <c r="C38" s="82" t="s">
        <v>232</v>
      </c>
      <c r="D38" s="70" t="str">
        <f>'[3]Memória de Cálculo'!D36</f>
        <v>M³XKM</v>
      </c>
      <c r="E38" s="70">
        <v>2960.8611999999998</v>
      </c>
      <c r="F38" s="71">
        <v>2</v>
      </c>
      <c r="G38" s="71">
        <v>2.4500000000000002</v>
      </c>
      <c r="H38" s="72">
        <v>7254.11</v>
      </c>
    </row>
    <row r="39" spans="1:15" s="42" customFormat="1" ht="30" customHeight="1">
      <c r="A39" s="63" t="s">
        <v>233</v>
      </c>
      <c r="B39" s="65" t="s">
        <v>234</v>
      </c>
      <c r="C39" s="66" t="s">
        <v>235</v>
      </c>
      <c r="D39" s="70" t="str">
        <f>'[3]Memória de Cálculo'!D37</f>
        <v>TONXKM</v>
      </c>
      <c r="E39" s="70">
        <v>739.75</v>
      </c>
      <c r="F39" s="71">
        <v>0.78</v>
      </c>
      <c r="G39" s="71">
        <v>0.96</v>
      </c>
      <c r="H39" s="72">
        <v>710.16</v>
      </c>
    </row>
    <row r="40" spans="1:15" s="42" customFormat="1" ht="48" customHeight="1">
      <c r="A40" s="63" t="s">
        <v>236</v>
      </c>
      <c r="B40" s="65" t="s">
        <v>237</v>
      </c>
      <c r="C40" s="66" t="s">
        <v>238</v>
      </c>
      <c r="D40" s="70" t="str">
        <f>'[3]Memória de Cálculo'!D38</f>
        <v>M</v>
      </c>
      <c r="E40" s="70">
        <v>344.07692307692304</v>
      </c>
      <c r="F40" s="83">
        <v>59.78</v>
      </c>
      <c r="G40" s="71">
        <v>73.23</v>
      </c>
      <c r="H40" s="72">
        <v>25196.75</v>
      </c>
    </row>
    <row r="41" spans="1:15" s="42" customFormat="1" ht="48" customHeight="1">
      <c r="A41" s="63" t="s">
        <v>239</v>
      </c>
      <c r="B41" s="65" t="s">
        <v>240</v>
      </c>
      <c r="C41" s="66" t="s">
        <v>241</v>
      </c>
      <c r="D41" s="70" t="str">
        <f>'[3]Memória de Cálculo'!D39</f>
        <v>M²</v>
      </c>
      <c r="E41" s="70">
        <v>441.16</v>
      </c>
      <c r="F41" s="83">
        <v>71.83</v>
      </c>
      <c r="G41" s="71">
        <v>87.99</v>
      </c>
      <c r="H41" s="72">
        <v>38817.67</v>
      </c>
    </row>
    <row r="42" spans="1:15" s="42" customFormat="1" ht="13.15" customHeight="1">
      <c r="A42" s="52">
        <v>5</v>
      </c>
      <c r="B42" s="79"/>
      <c r="C42" s="158" t="s">
        <v>242</v>
      </c>
      <c r="D42" s="159"/>
      <c r="E42" s="159"/>
      <c r="F42" s="159"/>
      <c r="G42" s="160"/>
      <c r="H42" s="54">
        <f>SUM(H43:H47)</f>
        <v>4606.34</v>
      </c>
    </row>
    <row r="43" spans="1:15" s="42" customFormat="1" ht="45.6" customHeight="1">
      <c r="A43" s="63" t="s">
        <v>243</v>
      </c>
      <c r="B43" s="65" t="s">
        <v>244</v>
      </c>
      <c r="C43" s="66" t="s">
        <v>245</v>
      </c>
      <c r="D43" s="70" t="str">
        <f>'[3]Memória de Cálculo'!D41</f>
        <v>M</v>
      </c>
      <c r="E43" s="70">
        <v>597.32999999999993</v>
      </c>
      <c r="F43" s="83">
        <v>2.97</v>
      </c>
      <c r="G43" s="71">
        <v>3.64</v>
      </c>
      <c r="H43" s="72">
        <v>2174.2800000000002</v>
      </c>
    </row>
    <row r="44" spans="1:15" s="42" customFormat="1" ht="45.6" customHeight="1">
      <c r="A44" s="63" t="s">
        <v>246</v>
      </c>
      <c r="B44" s="65" t="s">
        <v>247</v>
      </c>
      <c r="C44" s="66" t="s">
        <v>248</v>
      </c>
      <c r="D44" s="70" t="str">
        <f>'[3]Memória de Cálculo'!D42</f>
        <v>M²</v>
      </c>
      <c r="E44" s="70">
        <v>16.960000000000004</v>
      </c>
      <c r="F44" s="83">
        <v>26.04</v>
      </c>
      <c r="G44" s="71">
        <v>31.9</v>
      </c>
      <c r="H44" s="72">
        <v>541.02</v>
      </c>
    </row>
    <row r="45" spans="1:15" s="42" customFormat="1" ht="33.75">
      <c r="A45" s="63" t="s">
        <v>249</v>
      </c>
      <c r="B45" s="65" t="s">
        <v>250</v>
      </c>
      <c r="C45" s="66" t="s">
        <v>251</v>
      </c>
      <c r="D45" s="70" t="str">
        <f>'[3]Memória de Cálculo'!D43</f>
        <v>M²</v>
      </c>
      <c r="E45" s="70">
        <v>0.8</v>
      </c>
      <c r="F45" s="83">
        <v>645.07000000000005</v>
      </c>
      <c r="G45" s="71">
        <v>790.21</v>
      </c>
      <c r="H45" s="72">
        <v>632.16999999999996</v>
      </c>
    </row>
    <row r="46" spans="1:15" s="42" customFormat="1" ht="45.75" customHeight="1">
      <c r="A46" s="63" t="s">
        <v>252</v>
      </c>
      <c r="B46" s="56" t="s">
        <v>253</v>
      </c>
      <c r="C46" s="66" t="s">
        <v>254</v>
      </c>
      <c r="D46" s="70" t="str">
        <f>'[3]Memória de Cálculo'!D44</f>
        <v>M²</v>
      </c>
      <c r="E46" s="70">
        <v>0.3</v>
      </c>
      <c r="F46" s="83">
        <v>625.44000000000005</v>
      </c>
      <c r="G46" s="71">
        <v>766.16</v>
      </c>
      <c r="H46" s="72">
        <v>229.85</v>
      </c>
    </row>
    <row r="47" spans="1:15" s="42" customFormat="1" ht="48.75" customHeight="1">
      <c r="A47" s="63" t="s">
        <v>255</v>
      </c>
      <c r="B47" s="56" t="s">
        <v>256</v>
      </c>
      <c r="C47" s="66" t="s">
        <v>257</v>
      </c>
      <c r="D47" s="70" t="str">
        <f>'[3]Memória de Cálculo'!D45</f>
        <v>UNI</v>
      </c>
      <c r="E47" s="70">
        <v>2</v>
      </c>
      <c r="F47" s="83">
        <v>420.01</v>
      </c>
      <c r="G47" s="71">
        <v>514.51</v>
      </c>
      <c r="H47" s="72">
        <v>1029.02</v>
      </c>
      <c r="O47" s="80"/>
    </row>
    <row r="48" spans="1:15" s="41" customFormat="1" ht="20.100000000000001" customHeight="1">
      <c r="A48" s="161" t="s">
        <v>258</v>
      </c>
      <c r="B48" s="162"/>
      <c r="C48" s="162"/>
      <c r="D48" s="162"/>
      <c r="E48" s="162"/>
      <c r="F48" s="162"/>
      <c r="G48" s="163"/>
      <c r="H48" s="84">
        <f>H31+H14+H10+H20+H42</f>
        <v>405092.12999999995</v>
      </c>
      <c r="J48" s="85"/>
      <c r="L48" s="86"/>
    </row>
    <row r="49" spans="1:12" ht="14.25" customHeight="1">
      <c r="A49" s="87"/>
      <c r="B49" s="88"/>
      <c r="C49" s="88"/>
      <c r="D49" s="88"/>
      <c r="E49" s="88"/>
      <c r="F49" s="89"/>
      <c r="G49" s="88"/>
      <c r="H49" s="90"/>
      <c r="J49" s="91"/>
      <c r="L49" s="92"/>
    </row>
    <row r="50" spans="1:12" ht="11.25" customHeight="1">
      <c r="A50" s="93"/>
      <c r="B50" s="94"/>
      <c r="C50" s="94"/>
      <c r="D50" s="94"/>
      <c r="E50" s="94"/>
      <c r="F50" s="95"/>
      <c r="G50" s="94"/>
      <c r="H50" s="96"/>
    </row>
    <row r="51" spans="1:12" ht="11.25" customHeight="1">
      <c r="A51" s="93"/>
      <c r="C51" s="97"/>
      <c r="D51" s="98"/>
      <c r="E51" s="94"/>
      <c r="F51" s="94"/>
      <c r="G51" s="94"/>
      <c r="H51" s="96"/>
    </row>
    <row r="52" spans="1:12" s="41" customFormat="1" ht="12">
      <c r="A52" s="99"/>
      <c r="C52" s="100" t="s">
        <v>259</v>
      </c>
      <c r="D52" s="101"/>
      <c r="E52" s="151"/>
      <c r="F52" s="151"/>
      <c r="G52" s="151"/>
      <c r="H52" s="102"/>
    </row>
    <row r="53" spans="1:12" s="41" customFormat="1" ht="12">
      <c r="A53" s="103"/>
      <c r="C53" s="104" t="s">
        <v>260</v>
      </c>
      <c r="F53" s="85"/>
      <c r="H53" s="105"/>
      <c r="L53" s="86"/>
    </row>
    <row r="54" spans="1:12">
      <c r="A54" s="106"/>
      <c r="C54" s="104" t="s">
        <v>261</v>
      </c>
      <c r="H54" s="108"/>
    </row>
    <row r="55" spans="1:12">
      <c r="A55" s="106"/>
      <c r="H55" s="108"/>
    </row>
    <row r="56" spans="1:12">
      <c r="A56" s="106"/>
      <c r="H56" s="108"/>
      <c r="L56" s="92"/>
    </row>
    <row r="57" spans="1:12" ht="11.25" customHeight="1">
      <c r="A57" s="93"/>
      <c r="C57" s="97"/>
      <c r="D57" s="94"/>
      <c r="E57" s="164"/>
      <c r="F57" s="164"/>
      <c r="G57" s="109"/>
      <c r="H57" s="96"/>
    </row>
    <row r="58" spans="1:12" s="41" customFormat="1" ht="12">
      <c r="A58" s="99"/>
      <c r="C58" s="100" t="s">
        <v>262</v>
      </c>
      <c r="D58" s="101"/>
      <c r="E58" s="151"/>
      <c r="F58" s="151"/>
      <c r="G58" s="110"/>
      <c r="H58" s="102"/>
    </row>
    <row r="59" spans="1:12" s="41" customFormat="1" ht="12" customHeight="1">
      <c r="A59" s="103"/>
      <c r="C59" s="104" t="str">
        <f>'[3]Memória de Cálculo'!C57</f>
        <v>Prefeita Municipal</v>
      </c>
      <c r="F59" s="85"/>
      <c r="H59" s="105"/>
    </row>
    <row r="60" spans="1:12" s="41" customFormat="1" ht="12" customHeight="1" thickBot="1">
      <c r="A60" s="111"/>
      <c r="B60" s="112"/>
      <c r="C60" s="113"/>
      <c r="D60" s="112"/>
      <c r="E60" s="112"/>
      <c r="F60" s="114"/>
      <c r="G60" s="112"/>
      <c r="H60" s="115"/>
    </row>
    <row r="61" spans="1:12">
      <c r="L61" s="40">
        <f>850000*0.01</f>
        <v>8500</v>
      </c>
    </row>
  </sheetData>
  <mergeCells count="24">
    <mergeCell ref="E58:F58"/>
    <mergeCell ref="A7:D7"/>
    <mergeCell ref="A8:H8"/>
    <mergeCell ref="C10:G10"/>
    <mergeCell ref="C14:G14"/>
    <mergeCell ref="C31:G31"/>
    <mergeCell ref="C42:G42"/>
    <mergeCell ref="A48:G48"/>
    <mergeCell ref="E52:G52"/>
    <mergeCell ref="E57:F57"/>
    <mergeCell ref="N16:P16"/>
    <mergeCell ref="C20:G20"/>
    <mergeCell ref="A4:D4"/>
    <mergeCell ref="E4:F4"/>
    <mergeCell ref="G4:H4"/>
    <mergeCell ref="A5:D5"/>
    <mergeCell ref="E5:H5"/>
    <mergeCell ref="A6:D6"/>
    <mergeCell ref="A1:B1"/>
    <mergeCell ref="C1:H1"/>
    <mergeCell ref="A2:H2"/>
    <mergeCell ref="A3:D3"/>
    <mergeCell ref="E3:F3"/>
    <mergeCell ref="G3:H3"/>
  </mergeCells>
  <printOptions horizontalCentered="1"/>
  <pageMargins left="0.7" right="0.7" top="0.75" bottom="0.75" header="0.3" footer="0.3"/>
  <pageSetup paperSize="9" scale="63" fitToHeight="0" orientation="portrait" horizontalDpi="1200" verticalDpi="1200" r:id="rId1"/>
  <headerFooter alignWithMargins="0"/>
  <rowBreaks count="1" manualBreakCount="1">
    <brk id="41" min="7" max="7" man="1"/>
  </rowBreaks>
  <drawing r:id="rId2"/>
  <legacyDrawing r:id="rId3"/>
  <oleObjects>
    <mc:AlternateContent xmlns:mc="http://schemas.openxmlformats.org/markup-compatibility/2006">
      <mc:Choice Requires="x14">
        <oleObject progId="Word.Picture.8" shapeId="2049" r:id="rId4">
          <objectPr defaultSize="0" autoPict="0" r:id="rId5">
            <anchor moveWithCells="1">
              <from>
                <xdr:col>0</xdr:col>
                <xdr:colOff>104775</xdr:colOff>
                <xdr:row>0</xdr:row>
                <xdr:rowOff>133350</xdr:rowOff>
              </from>
              <to>
                <xdr:col>1</xdr:col>
                <xdr:colOff>504825</xdr:colOff>
                <xdr:row>0</xdr:row>
                <xdr:rowOff>704850</xdr:rowOff>
              </to>
            </anchor>
          </objectPr>
        </oleObject>
      </mc:Choice>
      <mc:Fallback>
        <oleObject progId="Word.Picture.8" shapeId="2049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55"/>
  <sheetViews>
    <sheetView showGridLines="0" showZeros="0" view="pageBreakPreview" zoomScale="90" zoomScaleNormal="90" zoomScaleSheetLayoutView="90" workbookViewId="0">
      <selection activeCell="E38" sqref="E38:H41"/>
    </sheetView>
  </sheetViews>
  <sheetFormatPr defaultColWidth="9.140625" defaultRowHeight="12.75"/>
  <cols>
    <col min="1" max="1" width="5.7109375" style="40" customWidth="1"/>
    <col min="2" max="2" width="11.7109375" style="40" customWidth="1"/>
    <col min="3" max="3" width="60.7109375" style="40" customWidth="1"/>
    <col min="4" max="4" width="10.140625" style="40" customWidth="1"/>
    <col min="5" max="5" width="11.7109375" style="40" customWidth="1"/>
    <col min="6" max="6" width="11.7109375" style="107" customWidth="1"/>
    <col min="7" max="7" width="11.7109375" style="40" customWidth="1"/>
    <col min="8" max="8" width="15" style="40" bestFit="1" customWidth="1"/>
    <col min="9" max="11" width="9.140625" style="40"/>
    <col min="12" max="12" width="14.140625" style="40" bestFit="1" customWidth="1"/>
    <col min="13" max="13" width="10.140625" style="40" bestFit="1" customWidth="1"/>
    <col min="14" max="16384" width="9.140625" style="40"/>
  </cols>
  <sheetData>
    <row r="1" spans="1:8">
      <c r="A1" s="119"/>
      <c r="B1" s="120"/>
      <c r="C1" s="121"/>
      <c r="D1" s="121"/>
      <c r="E1" s="121"/>
      <c r="F1" s="121"/>
      <c r="G1" s="121"/>
      <c r="H1" s="122"/>
    </row>
    <row r="2" spans="1:8" s="41" customFormat="1" ht="20.100000000000001" customHeight="1">
      <c r="A2" s="123" t="s">
        <v>134</v>
      </c>
      <c r="B2" s="124"/>
      <c r="C2" s="124"/>
      <c r="D2" s="124"/>
      <c r="E2" s="124"/>
      <c r="F2" s="124"/>
      <c r="G2" s="124"/>
      <c r="H2" s="125"/>
    </row>
    <row r="3" spans="1:8" s="42" customFormat="1" ht="20.100000000000001" customHeight="1">
      <c r="A3" s="126" t="s">
        <v>135</v>
      </c>
      <c r="B3" s="127"/>
      <c r="C3" s="127"/>
      <c r="D3" s="128"/>
      <c r="E3" s="129" t="s">
        <v>136</v>
      </c>
      <c r="F3" s="130"/>
      <c r="G3" s="131" t="s">
        <v>137</v>
      </c>
      <c r="H3" s="132"/>
    </row>
    <row r="4" spans="1:8" s="42" customFormat="1" ht="20.100000000000001" customHeight="1">
      <c r="A4" s="139" t="s">
        <v>138</v>
      </c>
      <c r="B4" s="140"/>
      <c r="C4" s="140"/>
      <c r="D4" s="141"/>
      <c r="E4" s="129" t="s">
        <v>139</v>
      </c>
      <c r="F4" s="130"/>
      <c r="G4" s="142">
        <f>TODAY()</f>
        <v>45357</v>
      </c>
      <c r="H4" s="143"/>
    </row>
    <row r="5" spans="1:8" s="42" customFormat="1" ht="24" customHeight="1">
      <c r="A5" s="144" t="s">
        <v>263</v>
      </c>
      <c r="B5" s="145"/>
      <c r="C5" s="145"/>
      <c r="D5" s="145"/>
      <c r="E5" s="146" t="s">
        <v>141</v>
      </c>
      <c r="F5" s="146"/>
      <c r="G5" s="146"/>
      <c r="H5" s="147"/>
    </row>
    <row r="6" spans="1:8" s="42" customFormat="1" ht="24.95" customHeight="1">
      <c r="A6" s="148" t="s">
        <v>264</v>
      </c>
      <c r="B6" s="149"/>
      <c r="C6" s="149"/>
      <c r="D6" s="150"/>
      <c r="E6" s="43" t="s">
        <v>143</v>
      </c>
      <c r="F6" s="44" t="s">
        <v>144</v>
      </c>
      <c r="G6" s="43" t="s">
        <v>145</v>
      </c>
      <c r="H6" s="45" t="s">
        <v>146</v>
      </c>
    </row>
    <row r="7" spans="1:8" s="42" customFormat="1" ht="24.95" customHeight="1">
      <c r="A7" s="152" t="s">
        <v>147</v>
      </c>
      <c r="B7" s="153"/>
      <c r="C7" s="153"/>
      <c r="D7" s="154"/>
      <c r="E7" s="46" t="s">
        <v>148</v>
      </c>
      <c r="F7" s="47">
        <v>0.03</v>
      </c>
      <c r="G7" s="43" t="s">
        <v>149</v>
      </c>
      <c r="H7" s="48">
        <v>0.22539999999999999</v>
      </c>
    </row>
    <row r="8" spans="1:8" ht="3.75" customHeight="1">
      <c r="A8" s="155"/>
      <c r="B8" s="156"/>
      <c r="C8" s="156"/>
      <c r="D8" s="156"/>
      <c r="E8" s="156"/>
      <c r="F8" s="156"/>
      <c r="G8" s="156"/>
      <c r="H8" s="157"/>
    </row>
    <row r="9" spans="1:8" s="42" customFormat="1" ht="35.1" customHeight="1">
      <c r="A9" s="49" t="s">
        <v>150</v>
      </c>
      <c r="B9" s="43" t="s">
        <v>151</v>
      </c>
      <c r="C9" s="43" t="s">
        <v>152</v>
      </c>
      <c r="D9" s="43" t="s">
        <v>153</v>
      </c>
      <c r="E9" s="46" t="s">
        <v>154</v>
      </c>
      <c r="F9" s="50" t="s">
        <v>155</v>
      </c>
      <c r="G9" s="46" t="s">
        <v>156</v>
      </c>
      <c r="H9" s="51" t="s">
        <v>157</v>
      </c>
    </row>
    <row r="10" spans="1:8" s="42" customFormat="1" ht="13.15" customHeight="1">
      <c r="A10" s="52">
        <v>1</v>
      </c>
      <c r="B10" s="53"/>
      <c r="C10" s="158" t="s">
        <v>158</v>
      </c>
      <c r="D10" s="159"/>
      <c r="E10" s="159"/>
      <c r="F10" s="159"/>
      <c r="G10" s="160"/>
      <c r="H10" s="54">
        <f>H11</f>
        <v>1675.29</v>
      </c>
    </row>
    <row r="11" spans="1:8" s="42" customFormat="1" ht="69" customHeight="1">
      <c r="A11" s="55" t="s">
        <v>159</v>
      </c>
      <c r="B11" s="56" t="s">
        <v>160</v>
      </c>
      <c r="C11" s="57" t="s">
        <v>161</v>
      </c>
      <c r="D11" s="116" t="s">
        <v>37</v>
      </c>
      <c r="E11" s="58">
        <v>1</v>
      </c>
      <c r="F11" s="59">
        <v>1367.14</v>
      </c>
      <c r="G11" s="59">
        <v>1675.29</v>
      </c>
      <c r="H11" s="60">
        <v>1675.29</v>
      </c>
    </row>
    <row r="12" spans="1:8" s="42" customFormat="1" ht="13.15" customHeight="1">
      <c r="A12" s="52">
        <v>2</v>
      </c>
      <c r="B12" s="53"/>
      <c r="C12" s="158" t="s">
        <v>265</v>
      </c>
      <c r="D12" s="159"/>
      <c r="E12" s="159"/>
      <c r="F12" s="159"/>
      <c r="G12" s="160"/>
      <c r="H12" s="54">
        <f>SUM(H13:H15)</f>
        <v>54667.060000000005</v>
      </c>
    </row>
    <row r="13" spans="1:8" s="42" customFormat="1" ht="19.5" customHeight="1">
      <c r="A13" s="63" t="s">
        <v>166</v>
      </c>
      <c r="B13" s="56" t="s">
        <v>167</v>
      </c>
      <c r="C13" s="64" t="s">
        <v>168</v>
      </c>
      <c r="D13" s="117" t="s">
        <v>266</v>
      </c>
      <c r="E13" s="70">
        <v>2585.6600000000003</v>
      </c>
      <c r="F13" s="59">
        <v>13.86</v>
      </c>
      <c r="G13" s="59">
        <v>16.98</v>
      </c>
      <c r="H13" s="60">
        <v>43904.51</v>
      </c>
    </row>
    <row r="14" spans="1:8" s="42" customFormat="1" ht="30" customHeight="1">
      <c r="A14" s="63" t="s">
        <v>169</v>
      </c>
      <c r="B14" s="56" t="s">
        <v>176</v>
      </c>
      <c r="C14" s="66" t="s">
        <v>177</v>
      </c>
      <c r="D14" s="117" t="s">
        <v>267</v>
      </c>
      <c r="E14" s="70">
        <v>206.85280000000003</v>
      </c>
      <c r="F14" s="59">
        <v>35.54</v>
      </c>
      <c r="G14" s="59">
        <v>43.55</v>
      </c>
      <c r="H14" s="60">
        <v>9008.44</v>
      </c>
    </row>
    <row r="15" spans="1:8" s="42" customFormat="1" ht="42.75" customHeight="1">
      <c r="A15" s="63" t="s">
        <v>172</v>
      </c>
      <c r="B15" s="56" t="s">
        <v>179</v>
      </c>
      <c r="C15" s="66" t="s">
        <v>268</v>
      </c>
      <c r="D15" s="117" t="s">
        <v>267</v>
      </c>
      <c r="E15" s="70">
        <v>206.85280000000003</v>
      </c>
      <c r="F15" s="59">
        <v>6.92</v>
      </c>
      <c r="G15" s="59">
        <v>8.48</v>
      </c>
      <c r="H15" s="60">
        <v>1754.11</v>
      </c>
    </row>
    <row r="16" spans="1:8" s="42" customFormat="1" ht="13.15" customHeight="1">
      <c r="A16" s="67">
        <v>3</v>
      </c>
      <c r="B16" s="68"/>
      <c r="C16" s="136" t="s">
        <v>181</v>
      </c>
      <c r="D16" s="137"/>
      <c r="E16" s="137"/>
      <c r="F16" s="137"/>
      <c r="G16" s="138"/>
      <c r="H16" s="69">
        <f>SUM(H17:H26)</f>
        <v>18348.080000000002</v>
      </c>
    </row>
    <row r="17" spans="1:13" s="42" customFormat="1" ht="57.75" customHeight="1">
      <c r="A17" s="63" t="s">
        <v>182</v>
      </c>
      <c r="B17" s="65" t="s">
        <v>183</v>
      </c>
      <c r="C17" s="66" t="s">
        <v>184</v>
      </c>
      <c r="D17" s="117" t="s">
        <v>38</v>
      </c>
      <c r="E17" s="70">
        <v>374.68</v>
      </c>
      <c r="F17" s="71">
        <v>39.96</v>
      </c>
      <c r="G17" s="71">
        <v>48.97</v>
      </c>
      <c r="H17" s="72">
        <v>18348.080000000002</v>
      </c>
    </row>
    <row r="18" spans="1:13" s="42" customFormat="1" ht="24" hidden="1" customHeight="1">
      <c r="A18" s="63" t="s">
        <v>185</v>
      </c>
      <c r="B18" s="73" t="s">
        <v>186</v>
      </c>
      <c r="C18" s="66" t="s">
        <v>187</v>
      </c>
      <c r="D18" s="74" t="s">
        <v>36</v>
      </c>
      <c r="E18" s="70"/>
      <c r="F18" s="70">
        <v>9.57</v>
      </c>
      <c r="G18" s="70">
        <f t="shared" ref="G18:G26" si="0">ROUND(F18*1.2868,2)</f>
        <v>12.31</v>
      </c>
      <c r="H18" s="72">
        <f t="shared" ref="H18:H26" si="1">ROUND(G18*E18,2)</f>
        <v>0</v>
      </c>
    </row>
    <row r="19" spans="1:13" s="42" customFormat="1" ht="24" hidden="1" customHeight="1">
      <c r="A19" s="63" t="s">
        <v>188</v>
      </c>
      <c r="B19" s="65" t="s">
        <v>189</v>
      </c>
      <c r="C19" s="66" t="s">
        <v>190</v>
      </c>
      <c r="D19" s="75" t="s">
        <v>36</v>
      </c>
      <c r="E19" s="70"/>
      <c r="F19" s="70">
        <v>11.41</v>
      </c>
      <c r="G19" s="70">
        <f t="shared" si="0"/>
        <v>14.68</v>
      </c>
      <c r="H19" s="72">
        <f t="shared" si="1"/>
        <v>0</v>
      </c>
    </row>
    <row r="20" spans="1:13" s="42" customFormat="1" ht="24" hidden="1" customHeight="1">
      <c r="A20" s="63" t="s">
        <v>191</v>
      </c>
      <c r="B20" s="73" t="s">
        <v>192</v>
      </c>
      <c r="C20" s="66" t="s">
        <v>193</v>
      </c>
      <c r="D20" s="76" t="s">
        <v>36</v>
      </c>
      <c r="E20" s="70"/>
      <c r="F20" s="70">
        <v>37.19</v>
      </c>
      <c r="G20" s="70">
        <f t="shared" si="0"/>
        <v>47.86</v>
      </c>
      <c r="H20" s="72">
        <f t="shared" si="1"/>
        <v>0</v>
      </c>
    </row>
    <row r="21" spans="1:13" s="42" customFormat="1" ht="24" hidden="1" customHeight="1">
      <c r="A21" s="63" t="s">
        <v>194</v>
      </c>
      <c r="B21" s="56" t="s">
        <v>195</v>
      </c>
      <c r="C21" s="57" t="s">
        <v>196</v>
      </c>
      <c r="D21" s="77" t="s">
        <v>38</v>
      </c>
      <c r="E21" s="70"/>
      <c r="F21" s="56">
        <v>184.74</v>
      </c>
      <c r="G21" s="70">
        <f t="shared" si="0"/>
        <v>237.72</v>
      </c>
      <c r="H21" s="72">
        <f t="shared" si="1"/>
        <v>0</v>
      </c>
    </row>
    <row r="22" spans="1:13" s="42" customFormat="1" ht="24" hidden="1" customHeight="1">
      <c r="A22" s="63" t="s">
        <v>197</v>
      </c>
      <c r="B22" s="56" t="s">
        <v>198</v>
      </c>
      <c r="C22" s="57" t="s">
        <v>199</v>
      </c>
      <c r="D22" s="77" t="s">
        <v>38</v>
      </c>
      <c r="E22" s="70"/>
      <c r="F22" s="56">
        <v>121.19</v>
      </c>
      <c r="G22" s="70">
        <f t="shared" si="0"/>
        <v>155.94999999999999</v>
      </c>
      <c r="H22" s="72">
        <f t="shared" si="1"/>
        <v>0</v>
      </c>
    </row>
    <row r="23" spans="1:13" s="42" customFormat="1" ht="24" hidden="1" customHeight="1">
      <c r="A23" s="63" t="s">
        <v>200</v>
      </c>
      <c r="B23" s="56" t="s">
        <v>201</v>
      </c>
      <c r="C23" s="66" t="s">
        <v>202</v>
      </c>
      <c r="D23" s="77" t="s">
        <v>203</v>
      </c>
      <c r="E23" s="70"/>
      <c r="F23" s="78">
        <v>1207.52</v>
      </c>
      <c r="G23" s="70">
        <f t="shared" si="0"/>
        <v>1553.84</v>
      </c>
      <c r="H23" s="72">
        <f t="shared" si="1"/>
        <v>0</v>
      </c>
    </row>
    <row r="24" spans="1:13" s="42" customFormat="1" ht="24" hidden="1" customHeight="1">
      <c r="A24" s="63" t="s">
        <v>204</v>
      </c>
      <c r="B24" s="56" t="s">
        <v>205</v>
      </c>
      <c r="C24" s="57" t="s">
        <v>206</v>
      </c>
      <c r="D24" s="77" t="s">
        <v>203</v>
      </c>
      <c r="E24" s="70"/>
      <c r="F24" s="78">
        <v>2002.8</v>
      </c>
      <c r="G24" s="70">
        <f t="shared" si="0"/>
        <v>2577.1999999999998</v>
      </c>
      <c r="H24" s="72">
        <f t="shared" si="1"/>
        <v>0</v>
      </c>
    </row>
    <row r="25" spans="1:13" s="42" customFormat="1" ht="35.450000000000003" hidden="1" customHeight="1">
      <c r="A25" s="63" t="s">
        <v>207</v>
      </c>
      <c r="B25" s="56" t="s">
        <v>208</v>
      </c>
      <c r="C25" s="66" t="s">
        <v>209</v>
      </c>
      <c r="D25" s="77" t="s">
        <v>203</v>
      </c>
      <c r="E25" s="70"/>
      <c r="F25" s="56">
        <v>464.93</v>
      </c>
      <c r="G25" s="70">
        <f t="shared" si="0"/>
        <v>598.27</v>
      </c>
      <c r="H25" s="72">
        <f t="shared" si="1"/>
        <v>0</v>
      </c>
    </row>
    <row r="26" spans="1:13" s="42" customFormat="1" ht="24" hidden="1" customHeight="1">
      <c r="A26" s="63" t="s">
        <v>210</v>
      </c>
      <c r="B26" s="56" t="s">
        <v>211</v>
      </c>
      <c r="C26" s="57" t="s">
        <v>212</v>
      </c>
      <c r="D26" s="77" t="s">
        <v>36</v>
      </c>
      <c r="E26" s="70"/>
      <c r="F26" s="56">
        <v>504.77</v>
      </c>
      <c r="G26" s="70">
        <f t="shared" si="0"/>
        <v>649.54</v>
      </c>
      <c r="H26" s="72">
        <f t="shared" si="1"/>
        <v>0</v>
      </c>
    </row>
    <row r="27" spans="1:13" s="42" customFormat="1" ht="13.15" customHeight="1">
      <c r="A27" s="52">
        <v>4</v>
      </c>
      <c r="B27" s="79"/>
      <c r="C27" s="158" t="s">
        <v>213</v>
      </c>
      <c r="D27" s="159"/>
      <c r="E27" s="159"/>
      <c r="F27" s="159"/>
      <c r="G27" s="160"/>
      <c r="H27" s="54">
        <f>SUM(H28:H36)</f>
        <v>387210.08</v>
      </c>
      <c r="I27" s="80"/>
    </row>
    <row r="28" spans="1:13" s="42" customFormat="1" ht="26.25" customHeight="1">
      <c r="A28" s="63" t="s">
        <v>214</v>
      </c>
      <c r="B28" s="73" t="s">
        <v>215</v>
      </c>
      <c r="C28" s="66" t="s">
        <v>216</v>
      </c>
      <c r="D28" s="117" t="s">
        <v>266</v>
      </c>
      <c r="E28" s="70">
        <v>2585.6600000000003</v>
      </c>
      <c r="F28" s="71">
        <v>1.18</v>
      </c>
      <c r="G28" s="71">
        <v>1.45</v>
      </c>
      <c r="H28" s="72">
        <v>3749.21</v>
      </c>
    </row>
    <row r="29" spans="1:13" s="42" customFormat="1" ht="72.75" customHeight="1">
      <c r="A29" s="63" t="s">
        <v>217</v>
      </c>
      <c r="B29" s="56" t="s">
        <v>218</v>
      </c>
      <c r="C29" s="66" t="s">
        <v>219</v>
      </c>
      <c r="D29" s="117" t="s">
        <v>267</v>
      </c>
      <c r="E29" s="70">
        <v>387.84900000000005</v>
      </c>
      <c r="F29" s="71">
        <v>163.29</v>
      </c>
      <c r="G29" s="71">
        <v>200.1</v>
      </c>
      <c r="H29" s="72">
        <v>77608.58</v>
      </c>
      <c r="I29" s="80"/>
    </row>
    <row r="30" spans="1:13" s="42" customFormat="1" ht="27.75" customHeight="1">
      <c r="A30" s="63" t="s">
        <v>220</v>
      </c>
      <c r="B30" s="56" t="s">
        <v>221</v>
      </c>
      <c r="C30" s="66" t="s">
        <v>269</v>
      </c>
      <c r="D30" s="117" t="s">
        <v>270</v>
      </c>
      <c r="E30" s="70">
        <v>16212.09</v>
      </c>
      <c r="F30" s="71">
        <v>1.3</v>
      </c>
      <c r="G30" s="71">
        <v>1.59</v>
      </c>
      <c r="H30" s="72">
        <v>25777.22</v>
      </c>
      <c r="I30" s="80"/>
    </row>
    <row r="31" spans="1:13" s="42" customFormat="1" ht="27.75" customHeight="1">
      <c r="A31" s="63" t="s">
        <v>223</v>
      </c>
      <c r="B31" s="73" t="s">
        <v>95</v>
      </c>
      <c r="C31" s="66" t="s">
        <v>96</v>
      </c>
      <c r="D31" s="117" t="s">
        <v>266</v>
      </c>
      <c r="E31" s="70">
        <v>2398.3200000000002</v>
      </c>
      <c r="F31" s="71">
        <v>3.53</v>
      </c>
      <c r="G31" s="71">
        <v>4.33</v>
      </c>
      <c r="H31" s="72">
        <v>10384.73</v>
      </c>
      <c r="I31" s="80"/>
    </row>
    <row r="32" spans="1:13" s="42" customFormat="1" ht="27.75" customHeight="1">
      <c r="A32" s="63" t="s">
        <v>224</v>
      </c>
      <c r="B32" s="73" t="s">
        <v>225</v>
      </c>
      <c r="C32" s="66" t="s">
        <v>226</v>
      </c>
      <c r="D32" s="117" t="s">
        <v>266</v>
      </c>
      <c r="E32" s="70">
        <v>2398.3200000000002</v>
      </c>
      <c r="F32" s="71">
        <v>1.87</v>
      </c>
      <c r="G32" s="71">
        <v>2.29</v>
      </c>
      <c r="H32" s="72">
        <v>5492.15</v>
      </c>
      <c r="M32" s="81">
        <f>L32*G29</f>
        <v>0</v>
      </c>
    </row>
    <row r="33" spans="1:15" s="42" customFormat="1" ht="52.5" customHeight="1">
      <c r="A33" s="63" t="s">
        <v>227</v>
      </c>
      <c r="B33" s="73" t="s">
        <v>228</v>
      </c>
      <c r="C33" s="66" t="s">
        <v>229</v>
      </c>
      <c r="D33" s="117" t="s">
        <v>267</v>
      </c>
      <c r="E33" s="70">
        <v>119.91600000000001</v>
      </c>
      <c r="F33" s="71">
        <v>1530.55</v>
      </c>
      <c r="G33" s="71">
        <v>1875.54</v>
      </c>
      <c r="H33" s="72">
        <v>224907.25</v>
      </c>
    </row>
    <row r="34" spans="1:15" s="42" customFormat="1" ht="33.75">
      <c r="A34" s="63" t="s">
        <v>230</v>
      </c>
      <c r="B34" s="65" t="s">
        <v>231</v>
      </c>
      <c r="C34" s="82" t="s">
        <v>271</v>
      </c>
      <c r="D34" s="117" t="s">
        <v>270</v>
      </c>
      <c r="E34" s="70">
        <v>5012.49</v>
      </c>
      <c r="F34" s="71">
        <v>1.95</v>
      </c>
      <c r="G34" s="71">
        <v>2.39</v>
      </c>
      <c r="H34" s="72">
        <v>11979.85</v>
      </c>
    </row>
    <row r="35" spans="1:15" s="42" customFormat="1" ht="33.75">
      <c r="A35" s="63" t="s">
        <v>233</v>
      </c>
      <c r="B35" s="65" t="s">
        <v>234</v>
      </c>
      <c r="C35" s="66" t="s">
        <v>272</v>
      </c>
      <c r="D35" s="118" t="s">
        <v>273</v>
      </c>
      <c r="E35" s="70">
        <v>945.9</v>
      </c>
      <c r="F35" s="71">
        <v>0.77</v>
      </c>
      <c r="G35" s="71">
        <v>0.94</v>
      </c>
      <c r="H35" s="72">
        <v>889.15</v>
      </c>
    </row>
    <row r="36" spans="1:15" s="42" customFormat="1" ht="46.5" customHeight="1">
      <c r="A36" s="63" t="s">
        <v>236</v>
      </c>
      <c r="B36" s="65" t="s">
        <v>237</v>
      </c>
      <c r="C36" s="66" t="s">
        <v>274</v>
      </c>
      <c r="D36" s="118" t="s">
        <v>38</v>
      </c>
      <c r="E36" s="70">
        <v>383.26000000000005</v>
      </c>
      <c r="F36" s="71">
        <v>56.26</v>
      </c>
      <c r="G36" s="71">
        <v>68.94</v>
      </c>
      <c r="H36" s="72">
        <v>26421.94</v>
      </c>
    </row>
    <row r="37" spans="1:15" s="42" customFormat="1" ht="13.15" customHeight="1">
      <c r="A37" s="52">
        <v>5</v>
      </c>
      <c r="B37" s="79"/>
      <c r="C37" s="158" t="s">
        <v>242</v>
      </c>
      <c r="D37" s="159"/>
      <c r="E37" s="159"/>
      <c r="F37" s="159"/>
      <c r="G37" s="160"/>
      <c r="H37" s="54">
        <f>SUM(H38:H41)</f>
        <v>3759.9100000000003</v>
      </c>
    </row>
    <row r="38" spans="1:15" s="42" customFormat="1" ht="45.6" customHeight="1">
      <c r="A38" s="63" t="s">
        <v>243</v>
      </c>
      <c r="B38" s="65" t="s">
        <v>244</v>
      </c>
      <c r="C38" s="66" t="s">
        <v>245</v>
      </c>
      <c r="D38" s="118" t="s">
        <v>38</v>
      </c>
      <c r="E38" s="70">
        <v>374.68</v>
      </c>
      <c r="F38" s="83">
        <v>2.93</v>
      </c>
      <c r="G38" s="71">
        <v>3.59</v>
      </c>
      <c r="H38" s="72">
        <v>1345.1</v>
      </c>
    </row>
    <row r="39" spans="1:15" s="42" customFormat="1" ht="45.6" customHeight="1">
      <c r="A39" s="63" t="s">
        <v>246</v>
      </c>
      <c r="B39" s="65" t="s">
        <v>247</v>
      </c>
      <c r="C39" s="66" t="s">
        <v>248</v>
      </c>
      <c r="D39" s="118" t="s">
        <v>266</v>
      </c>
      <c r="E39" s="70">
        <v>26.77</v>
      </c>
      <c r="F39" s="83">
        <v>25.68</v>
      </c>
      <c r="G39" s="71">
        <v>31.47</v>
      </c>
      <c r="H39" s="72">
        <v>842.45</v>
      </c>
    </row>
    <row r="40" spans="1:15" s="42" customFormat="1" ht="33.75">
      <c r="A40" s="63" t="s">
        <v>249</v>
      </c>
      <c r="B40" s="65" t="s">
        <v>250</v>
      </c>
      <c r="C40" s="66" t="s">
        <v>251</v>
      </c>
      <c r="D40" s="118" t="s">
        <v>266</v>
      </c>
      <c r="E40" s="70">
        <v>0.8</v>
      </c>
      <c r="F40" s="83">
        <v>627.32000000000005</v>
      </c>
      <c r="G40" s="71">
        <v>768.72</v>
      </c>
      <c r="H40" s="72">
        <v>614.98</v>
      </c>
    </row>
    <row r="41" spans="1:15" s="42" customFormat="1" ht="48.75" customHeight="1">
      <c r="A41" s="63" t="s">
        <v>252</v>
      </c>
      <c r="B41" s="56" t="s">
        <v>256</v>
      </c>
      <c r="C41" s="66" t="s">
        <v>257</v>
      </c>
      <c r="D41" s="116" t="s">
        <v>275</v>
      </c>
      <c r="E41" s="70">
        <v>2</v>
      </c>
      <c r="F41" s="83">
        <v>390.64</v>
      </c>
      <c r="G41" s="71">
        <v>478.69</v>
      </c>
      <c r="H41" s="72">
        <v>957.38</v>
      </c>
      <c r="O41" s="80"/>
    </row>
    <row r="42" spans="1:15" s="41" customFormat="1" ht="20.100000000000001" customHeight="1">
      <c r="A42" s="161" t="s">
        <v>258</v>
      </c>
      <c r="B42" s="162"/>
      <c r="C42" s="162"/>
      <c r="D42" s="162"/>
      <c r="E42" s="162"/>
      <c r="F42" s="162"/>
      <c r="G42" s="163"/>
      <c r="H42" s="84">
        <f>H27+H12+H10+H16+H37</f>
        <v>465660.42</v>
      </c>
      <c r="J42" s="85"/>
      <c r="L42" s="86"/>
    </row>
    <row r="43" spans="1:15" ht="14.25" customHeight="1">
      <c r="A43" s="87"/>
      <c r="B43" s="88"/>
      <c r="C43" s="88"/>
      <c r="D43" s="88"/>
      <c r="E43" s="88"/>
      <c r="F43" s="89"/>
      <c r="G43" s="88"/>
      <c r="H43" s="90"/>
      <c r="J43" s="91"/>
      <c r="L43" s="92"/>
    </row>
    <row r="44" spans="1:15" ht="11.25" customHeight="1">
      <c r="A44" s="93"/>
      <c r="B44" s="94"/>
      <c r="C44" s="94"/>
      <c r="D44" s="94"/>
      <c r="E44" s="94"/>
      <c r="F44" s="95"/>
      <c r="G44" s="94"/>
      <c r="H44" s="96"/>
    </row>
    <row r="45" spans="1:15" ht="11.25" customHeight="1">
      <c r="A45" s="93"/>
      <c r="C45" s="97"/>
      <c r="D45" s="98"/>
      <c r="E45" s="94"/>
      <c r="F45" s="94"/>
      <c r="G45" s="94"/>
      <c r="H45" s="96"/>
    </row>
    <row r="46" spans="1:15" s="41" customFormat="1" ht="12">
      <c r="A46" s="99"/>
      <c r="C46" s="100" t="s">
        <v>259</v>
      </c>
      <c r="D46" s="101"/>
      <c r="E46" s="151"/>
      <c r="F46" s="151"/>
      <c r="G46" s="151"/>
      <c r="H46" s="102"/>
    </row>
    <row r="47" spans="1:15" s="41" customFormat="1" ht="12">
      <c r="A47" s="103"/>
      <c r="C47" s="104" t="s">
        <v>260</v>
      </c>
      <c r="F47" s="85"/>
      <c r="H47" s="105"/>
      <c r="L47" s="86"/>
    </row>
    <row r="48" spans="1:15">
      <c r="A48" s="106"/>
      <c r="C48" s="104" t="s">
        <v>261</v>
      </c>
      <c r="H48" s="108"/>
    </row>
    <row r="49" spans="1:12">
      <c r="A49" s="106"/>
      <c r="H49" s="108"/>
    </row>
    <row r="50" spans="1:12">
      <c r="A50" s="106"/>
      <c r="H50" s="108"/>
      <c r="L50" s="92"/>
    </row>
    <row r="51" spans="1:12" ht="11.25" customHeight="1">
      <c r="A51" s="93"/>
      <c r="C51" s="97"/>
      <c r="D51" s="94"/>
      <c r="E51" s="164"/>
      <c r="F51" s="164"/>
      <c r="G51" s="109"/>
      <c r="H51" s="96"/>
    </row>
    <row r="52" spans="1:12" s="41" customFormat="1" ht="12">
      <c r="A52" s="99"/>
      <c r="C52" s="100" t="s">
        <v>262</v>
      </c>
      <c r="D52" s="101"/>
      <c r="E52" s="151"/>
      <c r="F52" s="151"/>
      <c r="G52" s="110"/>
      <c r="H52" s="102"/>
    </row>
    <row r="53" spans="1:12" s="41" customFormat="1" ht="12" customHeight="1">
      <c r="A53" s="103"/>
      <c r="C53" s="104" t="str">
        <f>'[4]Memória de Cálculo'!C53</f>
        <v>Prefeita Municipal</v>
      </c>
      <c r="F53" s="85"/>
      <c r="H53" s="105"/>
    </row>
    <row r="54" spans="1:12" s="41" customFormat="1" ht="12" customHeight="1" thickBot="1">
      <c r="A54" s="111"/>
      <c r="B54" s="112"/>
      <c r="C54" s="113"/>
      <c r="D54" s="112"/>
      <c r="E54" s="112"/>
      <c r="F54" s="114"/>
      <c r="G54" s="112"/>
      <c r="H54" s="115"/>
    </row>
    <row r="55" spans="1:12">
      <c r="L55" s="40">
        <f>850000*0.01</f>
        <v>8500</v>
      </c>
    </row>
  </sheetData>
  <mergeCells count="23">
    <mergeCell ref="C37:G37"/>
    <mergeCell ref="A42:G42"/>
    <mergeCell ref="E46:G46"/>
    <mergeCell ref="E51:F51"/>
    <mergeCell ref="E52:F52"/>
    <mergeCell ref="C27:G27"/>
    <mergeCell ref="A4:D4"/>
    <mergeCell ref="E4:F4"/>
    <mergeCell ref="G4:H4"/>
    <mergeCell ref="A5:D5"/>
    <mergeCell ref="E5:H5"/>
    <mergeCell ref="A6:D6"/>
    <mergeCell ref="A7:D7"/>
    <mergeCell ref="A8:H8"/>
    <mergeCell ref="C10:G10"/>
    <mergeCell ref="C12:G12"/>
    <mergeCell ref="C16:G16"/>
    <mergeCell ref="A1:B1"/>
    <mergeCell ref="C1:H1"/>
    <mergeCell ref="A2:H2"/>
    <mergeCell ref="A3:D3"/>
    <mergeCell ref="E3:F3"/>
    <mergeCell ref="G3:H3"/>
  </mergeCells>
  <printOptions horizontalCentered="1"/>
  <pageMargins left="0.7" right="0.7" top="0.75" bottom="0.75" header="0.3" footer="0.3"/>
  <pageSetup paperSize="9" scale="63" fitToHeight="0" orientation="portrait" horizontalDpi="1200" verticalDpi="12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I52"/>
  <sheetViews>
    <sheetView workbookViewId="0">
      <selection activeCell="E8" sqref="E8"/>
    </sheetView>
  </sheetViews>
  <sheetFormatPr defaultRowHeight="15"/>
  <cols>
    <col min="3" max="3" width="14.85546875" customWidth="1"/>
    <col min="4" max="4" width="18.5703125" customWidth="1"/>
    <col min="5" max="5" width="42" customWidth="1"/>
    <col min="7" max="7" width="11.42578125" customWidth="1"/>
    <col min="8" max="8" width="11.28515625" customWidth="1"/>
    <col min="9" max="9" width="11.5703125" bestFit="1" customWidth="1"/>
  </cols>
  <sheetData>
    <row r="1" spans="1:9" ht="15.75">
      <c r="E1" s="1" t="s">
        <v>0</v>
      </c>
      <c r="G1" s="1"/>
      <c r="I1" s="2"/>
    </row>
    <row r="2" spans="1:9">
      <c r="E2" s="3" t="str">
        <f>IF(TIPOORCAMENTO="licitado","Orçamento Licitado","Orçamento Base para Licitação")&amp;" - "&amp;import.recurso</f>
        <v>Orçamento Base para Licitação - OGU</v>
      </c>
      <c r="I2" s="4"/>
    </row>
    <row r="3" spans="1:9">
      <c r="E3" s="5"/>
    </row>
    <row r="4" spans="1:9" ht="15" customHeight="1">
      <c r="B4" s="169" t="s">
        <v>1</v>
      </c>
      <c r="C4" s="169"/>
      <c r="D4" s="6" t="s">
        <v>2</v>
      </c>
      <c r="E4" s="6" t="s">
        <v>3</v>
      </c>
      <c r="F4" s="169" t="s">
        <v>4</v>
      </c>
      <c r="G4" s="169"/>
      <c r="H4" s="169"/>
      <c r="I4" s="169"/>
    </row>
    <row r="5" spans="1:9">
      <c r="B5" s="170" t="s">
        <v>131</v>
      </c>
      <c r="C5" s="170"/>
      <c r="D5" s="7" t="s">
        <v>130</v>
      </c>
      <c r="E5" s="8" t="str">
        <f>Import.Proponente</f>
        <v>MUNICÍPIO DE DIVINÉSIA</v>
      </c>
      <c r="F5" s="170" t="s">
        <v>133</v>
      </c>
      <c r="G5" s="170"/>
      <c r="H5" s="170"/>
      <c r="I5" s="170"/>
    </row>
    <row r="6" spans="1:9">
      <c r="B6" s="9"/>
      <c r="C6" s="9"/>
      <c r="D6" s="10"/>
      <c r="E6" s="10"/>
      <c r="F6" s="9"/>
      <c r="G6" s="9"/>
      <c r="H6" s="9"/>
      <c r="I6" s="9"/>
    </row>
    <row r="7" spans="1:9">
      <c r="B7" s="169"/>
      <c r="C7" s="169"/>
      <c r="D7" s="6"/>
      <c r="E7" s="6" t="str">
        <f>IF(TIPOORCAMENTO="Licitado","NOME DA EMPRESA","DESCRIÇÃO DO LOTE")</f>
        <v>DESCRIÇÃO DO LOTE</v>
      </c>
      <c r="F7" s="171" t="str">
        <f>IF(TIPOORCAMENTO="Licitado","REGIME DE EXECUÇÃO","MUNICÍPIO / UF")</f>
        <v>MUNICÍPIO / UF</v>
      </c>
      <c r="G7" s="171"/>
      <c r="H7" s="171"/>
      <c r="I7" s="11"/>
    </row>
    <row r="8" spans="1:9" ht="30">
      <c r="A8" s="165"/>
      <c r="B8" s="166"/>
      <c r="C8" s="166"/>
      <c r="D8" s="12"/>
      <c r="E8" s="8" t="s">
        <v>132</v>
      </c>
      <c r="F8" s="167" t="str">
        <f>IF(TIPOORCAMENTO="Licitado",Import.RegimeExecução,Import.Município)</f>
        <v>DIVINÉSIA/MG</v>
      </c>
      <c r="G8" s="167"/>
      <c r="H8" s="167"/>
      <c r="I8" s="39"/>
    </row>
    <row r="9" spans="1:9">
      <c r="A9" s="165"/>
    </row>
    <row r="10" spans="1:9" ht="38.25">
      <c r="A10" s="13"/>
      <c r="B10" s="14" t="s">
        <v>5</v>
      </c>
      <c r="C10" s="14" t="s">
        <v>6</v>
      </c>
      <c r="D10" s="14" t="s">
        <v>7</v>
      </c>
      <c r="E10" s="14" t="s">
        <v>8</v>
      </c>
      <c r="F10" s="15" t="s">
        <v>9</v>
      </c>
      <c r="G10" s="14" t="s">
        <v>10</v>
      </c>
      <c r="H10" s="14" t="s">
        <v>40</v>
      </c>
      <c r="I10" s="14" t="s">
        <v>11</v>
      </c>
    </row>
    <row r="11" spans="1:9" hidden="1">
      <c r="A11" s="16"/>
      <c r="B11" s="17" t="e">
        <f>IF(OR(#REF!=0,#REF!=""),"-",CONCATENATE(#REF!&amp;".",IF(AND($A$5&gt;=2,#REF!&gt;=2),#REF!&amp;".",""),IF(AND($A$5&gt;=3,#REF!&gt;=3),#REF!&amp;".",""),IF(AND($A$5&gt;=4,#REF!&gt;=4),#REF!&amp;".",""),IF(#REF!="S",#REF!&amp;".","")))</f>
        <v>#REF!</v>
      </c>
      <c r="C11" s="18" t="s">
        <v>12</v>
      </c>
      <c r="D11" s="19"/>
      <c r="E11" s="20" t="e">
        <f>IF(#REF!="S",REFERENCIA.Descricao,"(digite a descrição aqui)")</f>
        <v>#REF!</v>
      </c>
      <c r="F11" s="21" t="str">
        <f>REFERENCIA.Unidade</f>
        <v>-</v>
      </c>
      <c r="G11" s="22"/>
      <c r="H11" s="23"/>
      <c r="I11" s="24"/>
    </row>
    <row r="12" spans="1:9">
      <c r="A12" s="16"/>
      <c r="B12" s="168" t="str">
        <f>Import.DescLote</f>
        <v>PAVIMENTAÇÃO DE ESTRADAS VICINAIS</v>
      </c>
      <c r="C12" s="168"/>
      <c r="D12" s="168"/>
      <c r="E12" s="168"/>
      <c r="F12" s="25"/>
      <c r="G12" s="26"/>
      <c r="H12" s="26"/>
      <c r="I12" s="27"/>
    </row>
    <row r="13" spans="1:9" ht="14.25" customHeight="1">
      <c r="A13" s="16"/>
      <c r="B13" s="31" t="s">
        <v>24</v>
      </c>
      <c r="C13" s="32" t="s">
        <v>12</v>
      </c>
      <c r="D13" s="33"/>
      <c r="E13" s="34" t="s">
        <v>41</v>
      </c>
      <c r="F13" s="35"/>
      <c r="G13" s="36"/>
      <c r="H13" s="37"/>
      <c r="I13" s="38">
        <f>I14+I16+I19+I22+I36+I43+I47</f>
        <v>489472.57999999996</v>
      </c>
    </row>
    <row r="14" spans="1:9">
      <c r="A14" s="16"/>
      <c r="B14" s="31" t="s">
        <v>25</v>
      </c>
      <c r="C14" s="32" t="s">
        <v>12</v>
      </c>
      <c r="D14" s="33"/>
      <c r="E14" s="34" t="s">
        <v>42</v>
      </c>
      <c r="F14" s="35"/>
      <c r="G14" s="36"/>
      <c r="H14" s="37"/>
      <c r="I14" s="38">
        <v>1735.7</v>
      </c>
    </row>
    <row r="15" spans="1:9" ht="45">
      <c r="A15" s="16"/>
      <c r="B15" s="17" t="s">
        <v>26</v>
      </c>
      <c r="C15" s="18" t="s">
        <v>12</v>
      </c>
      <c r="D15" s="19" t="s">
        <v>43</v>
      </c>
      <c r="E15" s="20" t="s">
        <v>44</v>
      </c>
      <c r="F15" s="21" t="s">
        <v>39</v>
      </c>
      <c r="G15" s="22">
        <v>4.5</v>
      </c>
      <c r="H15" s="23">
        <v>385.71</v>
      </c>
      <c r="I15" s="24">
        <v>1735.7</v>
      </c>
    </row>
    <row r="16" spans="1:9">
      <c r="A16" s="16"/>
      <c r="B16" s="31" t="s">
        <v>27</v>
      </c>
      <c r="C16" s="32" t="s">
        <v>12</v>
      </c>
      <c r="D16" s="33"/>
      <c r="E16" s="34" t="s">
        <v>45</v>
      </c>
      <c r="F16" s="35" t="s">
        <v>34</v>
      </c>
      <c r="G16" s="36">
        <v>0</v>
      </c>
      <c r="H16" s="37">
        <v>0</v>
      </c>
      <c r="I16" s="38">
        <f>I17+I18</f>
        <v>9919.89</v>
      </c>
    </row>
    <row r="17" spans="1:9" ht="30">
      <c r="A17" s="16"/>
      <c r="B17" s="17" t="s">
        <v>19</v>
      </c>
      <c r="C17" s="18" t="s">
        <v>12</v>
      </c>
      <c r="D17" s="19" t="s">
        <v>46</v>
      </c>
      <c r="E17" s="20" t="s">
        <v>47</v>
      </c>
      <c r="F17" s="21" t="s">
        <v>87</v>
      </c>
      <c r="G17" s="22">
        <v>7.0000000000000007E-2</v>
      </c>
      <c r="H17" s="23">
        <v>25051.3</v>
      </c>
      <c r="I17" s="24">
        <v>1753.59</v>
      </c>
    </row>
    <row r="18" spans="1:9" ht="30">
      <c r="A18" s="16"/>
      <c r="B18" s="17" t="s">
        <v>20</v>
      </c>
      <c r="C18" s="18" t="s">
        <v>12</v>
      </c>
      <c r="D18" s="19" t="s">
        <v>48</v>
      </c>
      <c r="E18" s="20" t="s">
        <v>49</v>
      </c>
      <c r="F18" s="21" t="s">
        <v>87</v>
      </c>
      <c r="G18" s="22">
        <v>0.73</v>
      </c>
      <c r="H18" s="23">
        <v>11186.71</v>
      </c>
      <c r="I18" s="24">
        <v>8166.3</v>
      </c>
    </row>
    <row r="19" spans="1:9">
      <c r="A19" s="16"/>
      <c r="B19" s="31" t="s">
        <v>21</v>
      </c>
      <c r="C19" s="32" t="s">
        <v>12</v>
      </c>
      <c r="D19" s="33"/>
      <c r="E19" s="34" t="s">
        <v>50</v>
      </c>
      <c r="F19" s="35" t="s">
        <v>34</v>
      </c>
      <c r="G19" s="36">
        <v>0</v>
      </c>
      <c r="H19" s="37">
        <v>0</v>
      </c>
      <c r="I19" s="38">
        <f>I20+I21</f>
        <v>10231.06</v>
      </c>
    </row>
    <row r="20" spans="1:9" ht="30">
      <c r="A20" s="16"/>
      <c r="B20" s="17" t="s">
        <v>22</v>
      </c>
      <c r="C20" s="18" t="s">
        <v>15</v>
      </c>
      <c r="D20" s="19" t="s">
        <v>18</v>
      </c>
      <c r="E20" s="20" t="s">
        <v>51</v>
      </c>
      <c r="F20" s="21" t="s">
        <v>39</v>
      </c>
      <c r="G20" s="22">
        <v>2182.85</v>
      </c>
      <c r="H20" s="23">
        <v>4.6399999999999997</v>
      </c>
      <c r="I20" s="24">
        <v>10128.42</v>
      </c>
    </row>
    <row r="21" spans="1:9" ht="60">
      <c r="A21" s="16"/>
      <c r="B21" s="17" t="s">
        <v>23</v>
      </c>
      <c r="C21" s="18" t="s">
        <v>12</v>
      </c>
      <c r="D21" s="19" t="s">
        <v>16</v>
      </c>
      <c r="E21" s="20" t="s">
        <v>30</v>
      </c>
      <c r="F21" s="21" t="s">
        <v>35</v>
      </c>
      <c r="G21" s="22">
        <v>49.11</v>
      </c>
      <c r="H21" s="23">
        <v>2.09</v>
      </c>
      <c r="I21" s="24">
        <v>102.64</v>
      </c>
    </row>
    <row r="22" spans="1:9">
      <c r="A22" s="16"/>
      <c r="B22" s="31" t="s">
        <v>52</v>
      </c>
      <c r="C22" s="32" t="s">
        <v>12</v>
      </c>
      <c r="D22" s="33"/>
      <c r="E22" s="34" t="s">
        <v>53</v>
      </c>
      <c r="F22" s="35" t="s">
        <v>34</v>
      </c>
      <c r="G22" s="36">
        <v>0</v>
      </c>
      <c r="H22" s="37">
        <v>0</v>
      </c>
      <c r="I22" s="38">
        <v>99217.53</v>
      </c>
    </row>
    <row r="23" spans="1:9" ht="105">
      <c r="A23" s="16"/>
      <c r="B23" s="17" t="s">
        <v>54</v>
      </c>
      <c r="C23" s="18" t="s">
        <v>12</v>
      </c>
      <c r="D23" s="19" t="s">
        <v>55</v>
      </c>
      <c r="E23" s="20" t="s">
        <v>56</v>
      </c>
      <c r="F23" s="21" t="s">
        <v>36</v>
      </c>
      <c r="G23" s="22">
        <v>153.46</v>
      </c>
      <c r="H23" s="23">
        <v>8.51</v>
      </c>
      <c r="I23" s="24">
        <v>1305.94</v>
      </c>
    </row>
    <row r="24" spans="1:9" ht="45">
      <c r="A24" s="16"/>
      <c r="B24" s="17" t="s">
        <v>57</v>
      </c>
      <c r="C24" s="18" t="s">
        <v>12</v>
      </c>
      <c r="D24" s="19" t="s">
        <v>58</v>
      </c>
      <c r="E24" s="20" t="s">
        <v>59</v>
      </c>
      <c r="F24" s="21" t="s">
        <v>39</v>
      </c>
      <c r="G24" s="22">
        <v>104.56</v>
      </c>
      <c r="H24" s="23">
        <v>6.84</v>
      </c>
      <c r="I24" s="24">
        <v>715.19</v>
      </c>
    </row>
    <row r="25" spans="1:9" ht="75">
      <c r="A25" s="16"/>
      <c r="B25" s="17" t="s">
        <v>60</v>
      </c>
      <c r="C25" s="18" t="s">
        <v>12</v>
      </c>
      <c r="D25" s="19" t="s">
        <v>61</v>
      </c>
      <c r="E25" s="20" t="s">
        <v>62</v>
      </c>
      <c r="F25" s="21" t="s">
        <v>36</v>
      </c>
      <c r="G25" s="22">
        <v>5.23</v>
      </c>
      <c r="H25" s="23">
        <v>483.24</v>
      </c>
      <c r="I25" s="24">
        <v>2527.35</v>
      </c>
    </row>
    <row r="26" spans="1:9" ht="30">
      <c r="A26" s="16"/>
      <c r="B26" s="17" t="s">
        <v>63</v>
      </c>
      <c r="C26" s="18" t="s">
        <v>12</v>
      </c>
      <c r="D26" s="19" t="s">
        <v>64</v>
      </c>
      <c r="E26" s="20" t="s">
        <v>65</v>
      </c>
      <c r="F26" s="21" t="s">
        <v>36</v>
      </c>
      <c r="G26" s="22">
        <v>115.25</v>
      </c>
      <c r="H26" s="23">
        <v>34.81</v>
      </c>
      <c r="I26" s="24">
        <v>4011.85</v>
      </c>
    </row>
    <row r="27" spans="1:9" ht="60">
      <c r="A27" s="16"/>
      <c r="B27" s="17" t="s">
        <v>66</v>
      </c>
      <c r="C27" s="18" t="s">
        <v>12</v>
      </c>
      <c r="D27" s="19" t="s">
        <v>13</v>
      </c>
      <c r="E27" s="20" t="s">
        <v>28</v>
      </c>
      <c r="F27" s="21" t="s">
        <v>35</v>
      </c>
      <c r="G27" s="22">
        <v>8.56</v>
      </c>
      <c r="H27" s="23">
        <v>2.4500000000000002</v>
      </c>
      <c r="I27" s="24">
        <v>20.97</v>
      </c>
    </row>
    <row r="28" spans="1:9" ht="90">
      <c r="A28" s="16"/>
      <c r="B28" s="17" t="s">
        <v>67</v>
      </c>
      <c r="C28" s="18" t="s">
        <v>12</v>
      </c>
      <c r="D28" s="19" t="s">
        <v>14</v>
      </c>
      <c r="E28" s="20" t="s">
        <v>29</v>
      </c>
      <c r="F28" s="21" t="s">
        <v>36</v>
      </c>
      <c r="G28" s="22">
        <v>57.08</v>
      </c>
      <c r="H28" s="23">
        <v>10.36</v>
      </c>
      <c r="I28" s="24">
        <v>591.35</v>
      </c>
    </row>
    <row r="29" spans="1:9" ht="90">
      <c r="A29" s="16"/>
      <c r="B29" s="17" t="s">
        <v>68</v>
      </c>
      <c r="C29" s="18" t="s">
        <v>12</v>
      </c>
      <c r="D29" s="19" t="s">
        <v>69</v>
      </c>
      <c r="E29" s="20" t="s">
        <v>70</v>
      </c>
      <c r="F29" s="21" t="s">
        <v>38</v>
      </c>
      <c r="G29" s="22">
        <v>22.7</v>
      </c>
      <c r="H29" s="23">
        <v>236.88</v>
      </c>
      <c r="I29" s="24">
        <v>5377.18</v>
      </c>
    </row>
    <row r="30" spans="1:9" ht="90">
      <c r="A30" s="16"/>
      <c r="B30" s="17" t="s">
        <v>71</v>
      </c>
      <c r="C30" s="18" t="s">
        <v>12</v>
      </c>
      <c r="D30" s="19" t="s">
        <v>72</v>
      </c>
      <c r="E30" s="20" t="s">
        <v>73</v>
      </c>
      <c r="F30" s="21" t="s">
        <v>38</v>
      </c>
      <c r="G30" s="22">
        <v>86.4</v>
      </c>
      <c r="H30" s="23">
        <v>429.1</v>
      </c>
      <c r="I30" s="24">
        <v>37074.239999999998</v>
      </c>
    </row>
    <row r="31" spans="1:9" ht="60">
      <c r="A31" s="16"/>
      <c r="B31" s="17" t="s">
        <v>74</v>
      </c>
      <c r="C31" s="18" t="s">
        <v>15</v>
      </c>
      <c r="D31" s="19" t="s">
        <v>75</v>
      </c>
      <c r="E31" s="20" t="s">
        <v>76</v>
      </c>
      <c r="F31" s="21" t="s">
        <v>37</v>
      </c>
      <c r="G31" s="22">
        <v>4</v>
      </c>
      <c r="H31" s="23">
        <v>1092.47</v>
      </c>
      <c r="I31" s="24">
        <v>4369.88</v>
      </c>
    </row>
    <row r="32" spans="1:9" ht="75">
      <c r="A32" s="16"/>
      <c r="B32" s="17" t="s">
        <v>77</v>
      </c>
      <c r="C32" s="18" t="s">
        <v>15</v>
      </c>
      <c r="D32" s="19" t="s">
        <v>78</v>
      </c>
      <c r="E32" s="20" t="s">
        <v>79</v>
      </c>
      <c r="F32" s="21" t="s">
        <v>37</v>
      </c>
      <c r="G32" s="22">
        <v>2</v>
      </c>
      <c r="H32" s="23">
        <v>5267.19</v>
      </c>
      <c r="I32" s="24">
        <v>10534.38</v>
      </c>
    </row>
    <row r="33" spans="1:9">
      <c r="A33" s="16"/>
      <c r="B33" s="17" t="s">
        <v>80</v>
      </c>
      <c r="C33" s="18" t="s">
        <v>15</v>
      </c>
      <c r="D33" s="19" t="s">
        <v>81</v>
      </c>
      <c r="E33" s="20" t="s">
        <v>82</v>
      </c>
      <c r="F33" s="21" t="s">
        <v>36</v>
      </c>
      <c r="G33" s="22">
        <v>1</v>
      </c>
      <c r="H33" s="23">
        <v>788.74</v>
      </c>
      <c r="I33" s="24">
        <v>788.74</v>
      </c>
    </row>
    <row r="34" spans="1:9" ht="60">
      <c r="A34" s="16"/>
      <c r="B34" s="17" t="s">
        <v>83</v>
      </c>
      <c r="C34" s="18" t="s">
        <v>12</v>
      </c>
      <c r="D34" s="19" t="s">
        <v>17</v>
      </c>
      <c r="E34" s="20" t="s">
        <v>31</v>
      </c>
      <c r="F34" s="21" t="s">
        <v>38</v>
      </c>
      <c r="G34" s="22">
        <v>366.04999999999995</v>
      </c>
      <c r="H34" s="23">
        <v>74.84</v>
      </c>
      <c r="I34" s="24">
        <v>27395.18</v>
      </c>
    </row>
    <row r="35" spans="1:9" ht="60">
      <c r="A35" s="16"/>
      <c r="B35" s="17" t="s">
        <v>84</v>
      </c>
      <c r="C35" s="18" t="s">
        <v>12</v>
      </c>
      <c r="D35" s="19" t="s">
        <v>85</v>
      </c>
      <c r="E35" s="20" t="s">
        <v>86</v>
      </c>
      <c r="F35" s="21" t="s">
        <v>37</v>
      </c>
      <c r="G35" s="22">
        <v>12</v>
      </c>
      <c r="H35" s="23">
        <v>375.44</v>
      </c>
      <c r="I35" s="24">
        <v>4505.28</v>
      </c>
    </row>
    <row r="36" spans="1:9">
      <c r="A36" s="16"/>
      <c r="B36" s="31" t="s">
        <v>88</v>
      </c>
      <c r="C36" s="32" t="s">
        <v>12</v>
      </c>
      <c r="D36" s="33"/>
      <c r="E36" s="34" t="s">
        <v>89</v>
      </c>
      <c r="F36" s="35" t="s">
        <v>34</v>
      </c>
      <c r="G36" s="36">
        <v>0</v>
      </c>
      <c r="H36" s="37">
        <v>0</v>
      </c>
      <c r="I36" s="38">
        <v>335733.98</v>
      </c>
    </row>
    <row r="37" spans="1:9" ht="60">
      <c r="A37" s="16"/>
      <c r="B37" s="17" t="s">
        <v>90</v>
      </c>
      <c r="C37" s="18" t="s">
        <v>12</v>
      </c>
      <c r="D37" s="19" t="s">
        <v>91</v>
      </c>
      <c r="E37" s="20" t="s">
        <v>92</v>
      </c>
      <c r="F37" s="21" t="s">
        <v>36</v>
      </c>
      <c r="G37" s="22">
        <v>310.95999999999998</v>
      </c>
      <c r="H37" s="23">
        <v>232.6</v>
      </c>
      <c r="I37" s="24">
        <v>72329.3</v>
      </c>
    </row>
    <row r="38" spans="1:9" ht="45">
      <c r="A38" s="16"/>
      <c r="B38" s="17" t="s">
        <v>93</v>
      </c>
      <c r="C38" s="18" t="s">
        <v>94</v>
      </c>
      <c r="D38" s="19" t="s">
        <v>95</v>
      </c>
      <c r="E38" s="20" t="s">
        <v>96</v>
      </c>
      <c r="F38" s="21" t="s">
        <v>39</v>
      </c>
      <c r="G38" s="22">
        <v>2073.0299999999997</v>
      </c>
      <c r="H38" s="23">
        <v>4.8099999999999996</v>
      </c>
      <c r="I38" s="24">
        <v>9971.27</v>
      </c>
    </row>
    <row r="39" spans="1:9" ht="60">
      <c r="A39" s="16"/>
      <c r="B39" s="17" t="s">
        <v>97</v>
      </c>
      <c r="C39" s="18" t="s">
        <v>12</v>
      </c>
      <c r="D39" s="19" t="s">
        <v>16</v>
      </c>
      <c r="E39" s="20" t="s">
        <v>30</v>
      </c>
      <c r="F39" s="21" t="s">
        <v>35</v>
      </c>
      <c r="G39" s="22">
        <v>12438.3</v>
      </c>
      <c r="H39" s="23">
        <v>2.09</v>
      </c>
      <c r="I39" s="24">
        <v>25996.05</v>
      </c>
    </row>
    <row r="40" spans="1:9" ht="60">
      <c r="A40" s="16"/>
      <c r="B40" s="17" t="s">
        <v>98</v>
      </c>
      <c r="C40" s="18" t="s">
        <v>12</v>
      </c>
      <c r="D40" s="19" t="s">
        <v>99</v>
      </c>
      <c r="E40" s="20" t="s">
        <v>100</v>
      </c>
      <c r="F40" s="21" t="s">
        <v>35</v>
      </c>
      <c r="G40" s="22">
        <v>4892.3999999999996</v>
      </c>
      <c r="H40" s="23">
        <v>0.85</v>
      </c>
      <c r="I40" s="24">
        <v>4158.54</v>
      </c>
    </row>
    <row r="41" spans="1:9" ht="60">
      <c r="A41" s="16"/>
      <c r="B41" s="17" t="s">
        <v>101</v>
      </c>
      <c r="C41" s="18" t="s">
        <v>12</v>
      </c>
      <c r="D41" s="19" t="s">
        <v>102</v>
      </c>
      <c r="E41" s="20" t="s">
        <v>103</v>
      </c>
      <c r="F41" s="21" t="s">
        <v>36</v>
      </c>
      <c r="G41" s="22">
        <v>103.65</v>
      </c>
      <c r="H41" s="23">
        <v>2091.91</v>
      </c>
      <c r="I41" s="24">
        <v>216826.47</v>
      </c>
    </row>
    <row r="42" spans="1:9" ht="45">
      <c r="A42" s="16"/>
      <c r="B42" s="17" t="s">
        <v>104</v>
      </c>
      <c r="C42" s="18" t="s">
        <v>12</v>
      </c>
      <c r="D42" s="19" t="s">
        <v>105</v>
      </c>
      <c r="E42" s="20" t="s">
        <v>106</v>
      </c>
      <c r="F42" s="21" t="s">
        <v>38</v>
      </c>
      <c r="G42" s="22">
        <v>149.94999999999999</v>
      </c>
      <c r="H42" s="23">
        <v>43.03</v>
      </c>
      <c r="I42" s="24">
        <v>6452.35</v>
      </c>
    </row>
    <row r="43" spans="1:9">
      <c r="A43" s="16"/>
      <c r="B43" s="31" t="s">
        <v>107</v>
      </c>
      <c r="C43" s="32" t="s">
        <v>12</v>
      </c>
      <c r="D43" s="33"/>
      <c r="E43" s="34" t="s">
        <v>108</v>
      </c>
      <c r="F43" s="35" t="s">
        <v>34</v>
      </c>
      <c r="G43" s="36">
        <v>0</v>
      </c>
      <c r="H43" s="37">
        <v>0</v>
      </c>
      <c r="I43" s="38">
        <v>24343.95</v>
      </c>
    </row>
    <row r="44" spans="1:9" ht="75">
      <c r="A44" s="16"/>
      <c r="B44" s="17" t="s">
        <v>109</v>
      </c>
      <c r="C44" s="18" t="s">
        <v>12</v>
      </c>
      <c r="D44" s="19" t="s">
        <v>110</v>
      </c>
      <c r="E44" s="20" t="s">
        <v>111</v>
      </c>
      <c r="F44" s="21" t="s">
        <v>39</v>
      </c>
      <c r="G44" s="22">
        <v>198.72</v>
      </c>
      <c r="H44" s="23">
        <v>103.73</v>
      </c>
      <c r="I44" s="24">
        <v>20613.23</v>
      </c>
    </row>
    <row r="45" spans="1:9" ht="30">
      <c r="A45" s="16"/>
      <c r="B45" s="17" t="s">
        <v>112</v>
      </c>
      <c r="C45" s="18" t="s">
        <v>15</v>
      </c>
      <c r="D45" s="19" t="s">
        <v>113</v>
      </c>
      <c r="E45" s="20" t="s">
        <v>114</v>
      </c>
      <c r="F45" s="21" t="s">
        <v>39</v>
      </c>
      <c r="G45" s="22">
        <v>84.78</v>
      </c>
      <c r="H45" s="23">
        <v>9.56</v>
      </c>
      <c r="I45" s="24">
        <v>810.5</v>
      </c>
    </row>
    <row r="46" spans="1:9" ht="75">
      <c r="A46" s="16"/>
      <c r="B46" s="17" t="s">
        <v>115</v>
      </c>
      <c r="C46" s="18" t="s">
        <v>15</v>
      </c>
      <c r="D46" s="19" t="s">
        <v>116</v>
      </c>
      <c r="E46" s="20" t="s">
        <v>117</v>
      </c>
      <c r="F46" s="21" t="s">
        <v>37</v>
      </c>
      <c r="G46" s="22">
        <v>2</v>
      </c>
      <c r="H46" s="23">
        <v>1460.11</v>
      </c>
      <c r="I46" s="24">
        <v>2920.22</v>
      </c>
    </row>
    <row r="47" spans="1:9">
      <c r="A47" s="16"/>
      <c r="B47" s="31" t="s">
        <v>118</v>
      </c>
      <c r="C47" s="32" t="s">
        <v>12</v>
      </c>
      <c r="D47" s="33"/>
      <c r="E47" s="34" t="s">
        <v>119</v>
      </c>
      <c r="F47" s="35" t="s">
        <v>34</v>
      </c>
      <c r="G47" s="37">
        <v>0</v>
      </c>
      <c r="H47" s="37">
        <v>0</v>
      </c>
      <c r="I47" s="38">
        <v>8290.4699999999993</v>
      </c>
    </row>
    <row r="48" spans="1:9" ht="90">
      <c r="A48" s="16"/>
      <c r="B48" s="17" t="s">
        <v>120</v>
      </c>
      <c r="C48" s="18" t="s">
        <v>12</v>
      </c>
      <c r="D48" s="19" t="s">
        <v>121</v>
      </c>
      <c r="E48" s="20" t="s">
        <v>122</v>
      </c>
      <c r="F48" s="21" t="s">
        <v>38</v>
      </c>
      <c r="G48" s="22">
        <v>397.15</v>
      </c>
      <c r="H48" s="23">
        <v>6.36</v>
      </c>
      <c r="I48" s="24">
        <v>2525.87</v>
      </c>
    </row>
    <row r="49" spans="1:9" ht="45">
      <c r="A49" s="16"/>
      <c r="B49" s="17" t="s">
        <v>123</v>
      </c>
      <c r="C49" s="18" t="s">
        <v>12</v>
      </c>
      <c r="D49" s="19" t="s">
        <v>124</v>
      </c>
      <c r="E49" s="20" t="s">
        <v>125</v>
      </c>
      <c r="F49" s="21" t="s">
        <v>39</v>
      </c>
      <c r="G49" s="22">
        <v>25.6</v>
      </c>
      <c r="H49" s="23">
        <v>27.59</v>
      </c>
      <c r="I49" s="24">
        <v>706.3</v>
      </c>
    </row>
    <row r="50" spans="1:9" ht="30">
      <c r="A50" s="16"/>
      <c r="B50" s="17" t="s">
        <v>126</v>
      </c>
      <c r="C50" s="18" t="s">
        <v>15</v>
      </c>
      <c r="D50" s="19" t="s">
        <v>127</v>
      </c>
      <c r="E50" s="20" t="s">
        <v>32</v>
      </c>
      <c r="F50" s="21" t="s">
        <v>37</v>
      </c>
      <c r="G50" s="22">
        <v>8</v>
      </c>
      <c r="H50" s="23">
        <v>427.17</v>
      </c>
      <c r="I50" s="24">
        <v>3417.36</v>
      </c>
    </row>
    <row r="51" spans="1:9" ht="30">
      <c r="A51" s="16"/>
      <c r="B51" s="17" t="s">
        <v>128</v>
      </c>
      <c r="C51" s="18" t="s">
        <v>15</v>
      </c>
      <c r="D51" s="19" t="s">
        <v>129</v>
      </c>
      <c r="E51" s="20" t="s">
        <v>33</v>
      </c>
      <c r="F51" s="21" t="s">
        <v>39</v>
      </c>
      <c r="G51" s="22">
        <v>2.2000000000000002</v>
      </c>
      <c r="H51" s="23">
        <v>745.88</v>
      </c>
      <c r="I51" s="24">
        <v>1640.94</v>
      </c>
    </row>
    <row r="52" spans="1:9">
      <c r="A52" s="16"/>
      <c r="B52" s="28"/>
      <c r="C52" s="30"/>
      <c r="D52" s="30"/>
      <c r="E52" s="30"/>
      <c r="F52" s="30"/>
      <c r="G52" s="30"/>
      <c r="H52" s="30"/>
      <c r="I52" s="29"/>
    </row>
  </sheetData>
  <mergeCells count="10">
    <mergeCell ref="A8:A9"/>
    <mergeCell ref="B8:C8"/>
    <mergeCell ref="F8:H8"/>
    <mergeCell ref="B12:E12"/>
    <mergeCell ref="B4:C4"/>
    <mergeCell ref="F4:I4"/>
    <mergeCell ref="B5:C5"/>
    <mergeCell ref="F5:I5"/>
    <mergeCell ref="B7:C7"/>
    <mergeCell ref="F7:H7"/>
  </mergeCells>
  <phoneticPr fontId="12" type="noConversion"/>
  <conditionalFormatting sqref="E11 B11 E13:E15 E37:E38 E40 E42 B13:B15 I11 I13:I15 E21 I21:I22 B21:B22 B35:B42 I35:I42">
    <cfRule type="expression" dxfId="233" priority="269" stopIfTrue="1">
      <formula>#REF!=1</formula>
    </cfRule>
    <cfRule type="expression" dxfId="232" priority="270" stopIfTrue="1">
      <formula>OR(#REF!=0,#REF!=2,#REF!=3,#REF!=4)</formula>
    </cfRule>
  </conditionalFormatting>
  <conditionalFormatting sqref="H11 H13:H15 H35 H37:H42 H21">
    <cfRule type="expression" dxfId="231" priority="271" stopIfTrue="1">
      <formula>#REF!=1</formula>
    </cfRule>
    <cfRule type="expression" dxfId="230" priority="272" stopIfTrue="1">
      <formula>OR(#REF!=0,#REF!=2,#REF!=3,#REF!=4)</formula>
    </cfRule>
    <cfRule type="expression" dxfId="229" priority="273" stopIfTrue="1">
      <formula>AND(TIPOORCAMENTO="Licitado",#REF!&lt;&gt;"L",#REF!&lt;&gt;-1)</formula>
    </cfRule>
  </conditionalFormatting>
  <conditionalFormatting sqref="C11:D11 F11:G11 C13:D15 C37:D38 C40:D40 C42:D42 F13:G15 C21:D21 F21:G22 F35:G42">
    <cfRule type="expression" dxfId="228" priority="274" stopIfTrue="1">
      <formula>#REF!=1</formula>
    </cfRule>
    <cfRule type="expression" dxfId="227" priority="275" stopIfTrue="1">
      <formula>OR(#REF!=0,#REF!=2,#REF!=3,#REF!=4)</formula>
    </cfRule>
  </conditionalFormatting>
  <conditionalFormatting sqref="B8:C8">
    <cfRule type="expression" dxfId="226" priority="276" stopIfTrue="1">
      <formula>ISERROR(INDIRECT($D$9))</formula>
    </cfRule>
  </conditionalFormatting>
  <conditionalFormatting sqref="E22">
    <cfRule type="expression" dxfId="225" priority="261" stopIfTrue="1">
      <formula>#REF!=1</formula>
    </cfRule>
    <cfRule type="expression" dxfId="224" priority="262" stopIfTrue="1">
      <formula>OR(#REF!=0,#REF!=2,#REF!=3,#REF!=4)</formula>
    </cfRule>
  </conditionalFormatting>
  <conditionalFormatting sqref="H22">
    <cfRule type="expression" dxfId="223" priority="263" stopIfTrue="1">
      <formula>#REF!=1</formula>
    </cfRule>
    <cfRule type="expression" dxfId="222" priority="264" stopIfTrue="1">
      <formula>OR(#REF!=0,#REF!=2,#REF!=3,#REF!=4)</formula>
    </cfRule>
    <cfRule type="expression" dxfId="221" priority="265" stopIfTrue="1">
      <formula>AND(TIPOORCAMENTO="Licitado",#REF!&lt;&gt;"L",#REF!&lt;&gt;-1)</formula>
    </cfRule>
  </conditionalFormatting>
  <conditionalFormatting sqref="C22:D22">
    <cfRule type="expression" dxfId="220" priority="266" stopIfTrue="1">
      <formula>#REF!=1</formula>
    </cfRule>
    <cfRule type="expression" dxfId="219" priority="267" stopIfTrue="1">
      <formula>OR(#REF!=0,#REF!=2,#REF!=3,#REF!=4)</formula>
    </cfRule>
  </conditionalFormatting>
  <conditionalFormatting sqref="E36">
    <cfRule type="expression" dxfId="218" priority="253" stopIfTrue="1">
      <formula>#REF!=1</formula>
    </cfRule>
    <cfRule type="expression" dxfId="217" priority="254" stopIfTrue="1">
      <formula>OR(#REF!=0,#REF!=2,#REF!=3,#REF!=4)</formula>
    </cfRule>
  </conditionalFormatting>
  <conditionalFormatting sqref="H36">
    <cfRule type="expression" dxfId="216" priority="255" stopIfTrue="1">
      <formula>#REF!=1</formula>
    </cfRule>
    <cfRule type="expression" dxfId="215" priority="256" stopIfTrue="1">
      <formula>OR(#REF!=0,#REF!=2,#REF!=3,#REF!=4)</formula>
    </cfRule>
    <cfRule type="expression" dxfId="214" priority="257" stopIfTrue="1">
      <formula>AND(TIPOORCAMENTO="Licitado",#REF!&lt;&gt;"L",#REF!&lt;&gt;-1)</formula>
    </cfRule>
  </conditionalFormatting>
  <conditionalFormatting sqref="C36:D36">
    <cfRule type="expression" dxfId="213" priority="258" stopIfTrue="1">
      <formula>#REF!=1</formula>
    </cfRule>
    <cfRule type="expression" dxfId="212" priority="259" stopIfTrue="1">
      <formula>OR(#REF!=0,#REF!=2,#REF!=3,#REF!=4)</formula>
    </cfRule>
  </conditionalFormatting>
  <conditionalFormatting sqref="E39">
    <cfRule type="expression" dxfId="211" priority="245" stopIfTrue="1">
      <formula>#REF!=1</formula>
    </cfRule>
    <cfRule type="expression" dxfId="210" priority="246" stopIfTrue="1">
      <formula>OR(#REF!=0,#REF!=2,#REF!=3,#REF!=4)</formula>
    </cfRule>
  </conditionalFormatting>
  <conditionalFormatting sqref="C39:D39">
    <cfRule type="expression" dxfId="209" priority="250" stopIfTrue="1">
      <formula>#REF!=1</formula>
    </cfRule>
    <cfRule type="expression" dxfId="208" priority="251" stopIfTrue="1">
      <formula>OR(#REF!=0,#REF!=2,#REF!=3,#REF!=4)</formula>
    </cfRule>
  </conditionalFormatting>
  <conditionalFormatting sqref="E35">
    <cfRule type="expression" dxfId="207" priority="237" stopIfTrue="1">
      <formula>#REF!=1</formula>
    </cfRule>
    <cfRule type="expression" dxfId="206" priority="238" stopIfTrue="1">
      <formula>OR(#REF!=0,#REF!=2,#REF!=3,#REF!=4)</formula>
    </cfRule>
  </conditionalFormatting>
  <conditionalFormatting sqref="C35:D35">
    <cfRule type="expression" dxfId="205" priority="242" stopIfTrue="1">
      <formula>#REF!=1</formula>
    </cfRule>
    <cfRule type="expression" dxfId="204" priority="243" stopIfTrue="1">
      <formula>OR(#REF!=0,#REF!=2,#REF!=3,#REF!=4)</formula>
    </cfRule>
  </conditionalFormatting>
  <conditionalFormatting sqref="E41">
    <cfRule type="expression" dxfId="203" priority="229" stopIfTrue="1">
      <formula>#REF!=1</formula>
    </cfRule>
    <cfRule type="expression" dxfId="202" priority="230" stopIfTrue="1">
      <formula>OR(#REF!=0,#REF!=2,#REF!=3,#REF!=4)</formula>
    </cfRule>
  </conditionalFormatting>
  <conditionalFormatting sqref="C41:D41">
    <cfRule type="expression" dxfId="201" priority="234" stopIfTrue="1">
      <formula>#REF!=1</formula>
    </cfRule>
    <cfRule type="expression" dxfId="200" priority="235" stopIfTrue="1">
      <formula>OR(#REF!=0,#REF!=2,#REF!=3,#REF!=4)</formula>
    </cfRule>
  </conditionalFormatting>
  <conditionalFormatting sqref="E19 B19 I19">
    <cfRule type="expression" dxfId="199" priority="196" stopIfTrue="1">
      <formula>#REF!=1</formula>
    </cfRule>
    <cfRule type="expression" dxfId="198" priority="197" stopIfTrue="1">
      <formula>OR(#REF!=0,#REF!=2,#REF!=3,#REF!=4)</formula>
    </cfRule>
  </conditionalFormatting>
  <conditionalFormatting sqref="H19">
    <cfRule type="expression" dxfId="197" priority="198" stopIfTrue="1">
      <formula>#REF!=1</formula>
    </cfRule>
    <cfRule type="expression" dxfId="196" priority="199" stopIfTrue="1">
      <formula>OR(#REF!=0,#REF!=2,#REF!=3,#REF!=4)</formula>
    </cfRule>
    <cfRule type="expression" dxfId="195" priority="200" stopIfTrue="1">
      <formula>AND(TIPOORCAMENTO="Licitado",#REF!&lt;&gt;"L",#REF!&lt;&gt;-1)</formula>
    </cfRule>
  </conditionalFormatting>
  <conditionalFormatting sqref="C19:D19 F19:G19">
    <cfRule type="expression" dxfId="194" priority="201" stopIfTrue="1">
      <formula>#REF!=1</formula>
    </cfRule>
    <cfRule type="expression" dxfId="193" priority="202" stopIfTrue="1">
      <formula>OR(#REF!=0,#REF!=2,#REF!=3,#REF!=4)</formula>
    </cfRule>
  </conditionalFormatting>
  <conditionalFormatting sqref="E16 B16 I16">
    <cfRule type="expression" dxfId="192" priority="175" stopIfTrue="1">
      <formula>#REF!=1</formula>
    </cfRule>
    <cfRule type="expression" dxfId="191" priority="176" stopIfTrue="1">
      <formula>OR(#REF!=0,#REF!=2,#REF!=3,#REF!=4)</formula>
    </cfRule>
  </conditionalFormatting>
  <conditionalFormatting sqref="H16">
    <cfRule type="expression" dxfId="190" priority="177" stopIfTrue="1">
      <formula>#REF!=1</formula>
    </cfRule>
    <cfRule type="expression" dxfId="189" priority="178" stopIfTrue="1">
      <formula>OR(#REF!=0,#REF!=2,#REF!=3,#REF!=4)</formula>
    </cfRule>
    <cfRule type="expression" dxfId="188" priority="179" stopIfTrue="1">
      <formula>AND(TIPOORCAMENTO="Licitado",#REF!&lt;&gt;"L",#REF!&lt;&gt;-1)</formula>
    </cfRule>
  </conditionalFormatting>
  <conditionalFormatting sqref="C16:D16 F16:G16">
    <cfRule type="expression" dxfId="187" priority="180" stopIfTrue="1">
      <formula>#REF!=1</formula>
    </cfRule>
    <cfRule type="expression" dxfId="186" priority="181" stopIfTrue="1">
      <formula>OR(#REF!=0,#REF!=2,#REF!=3,#REF!=4)</formula>
    </cfRule>
  </conditionalFormatting>
  <conditionalFormatting sqref="I20 B20 E20">
    <cfRule type="expression" dxfId="185" priority="189" stopIfTrue="1">
      <formula>#REF!=1</formula>
    </cfRule>
    <cfRule type="expression" dxfId="184" priority="190" stopIfTrue="1">
      <formula>OR(#REF!=0,#REF!=2,#REF!=3,#REF!=4)</formula>
    </cfRule>
  </conditionalFormatting>
  <conditionalFormatting sqref="H20">
    <cfRule type="expression" dxfId="183" priority="191" stopIfTrue="1">
      <formula>#REF!=1</formula>
    </cfRule>
    <cfRule type="expression" dxfId="182" priority="192" stopIfTrue="1">
      <formula>OR(#REF!=0,#REF!=2,#REF!=3,#REF!=4)</formula>
    </cfRule>
    <cfRule type="expression" dxfId="181" priority="193" stopIfTrue="1">
      <formula>AND(TIPOORCAMENTO="Licitado",#REF!&lt;&gt;"L",#REF!&lt;&gt;-1)</formula>
    </cfRule>
  </conditionalFormatting>
  <conditionalFormatting sqref="F20:G20 C20:D20">
    <cfRule type="expression" dxfId="180" priority="194" stopIfTrue="1">
      <formula>#REF!=1</formula>
    </cfRule>
    <cfRule type="expression" dxfId="179" priority="195" stopIfTrue="1">
      <formula>OR(#REF!=0,#REF!=2,#REF!=3,#REF!=4)</formula>
    </cfRule>
  </conditionalFormatting>
  <conditionalFormatting sqref="I18 B18 E18">
    <cfRule type="expression" dxfId="178" priority="182" stopIfTrue="1">
      <formula>#REF!=1</formula>
    </cfRule>
    <cfRule type="expression" dxfId="177" priority="183" stopIfTrue="1">
      <formula>OR(#REF!=0,#REF!=2,#REF!=3,#REF!=4)</formula>
    </cfRule>
  </conditionalFormatting>
  <conditionalFormatting sqref="H18">
    <cfRule type="expression" dxfId="176" priority="184" stopIfTrue="1">
      <formula>#REF!=1</formula>
    </cfRule>
    <cfRule type="expression" dxfId="175" priority="185" stopIfTrue="1">
      <formula>OR(#REF!=0,#REF!=2,#REF!=3,#REF!=4)</formula>
    </cfRule>
    <cfRule type="expression" dxfId="174" priority="186" stopIfTrue="1">
      <formula>AND(TIPOORCAMENTO="Licitado",#REF!&lt;&gt;"L",#REF!&lt;&gt;-1)</formula>
    </cfRule>
  </conditionalFormatting>
  <conditionalFormatting sqref="F18:G18 C18:D18">
    <cfRule type="expression" dxfId="173" priority="187" stopIfTrue="1">
      <formula>#REF!=1</formula>
    </cfRule>
    <cfRule type="expression" dxfId="172" priority="188" stopIfTrue="1">
      <formula>OR(#REF!=0,#REF!=2,#REF!=3,#REF!=4)</formula>
    </cfRule>
  </conditionalFormatting>
  <conditionalFormatting sqref="I17 B17 E17">
    <cfRule type="expression" dxfId="171" priority="168" stopIfTrue="1">
      <formula>#REF!=1</formula>
    </cfRule>
    <cfRule type="expression" dxfId="170" priority="169" stopIfTrue="1">
      <formula>OR(#REF!=0,#REF!=2,#REF!=3,#REF!=4)</formula>
    </cfRule>
  </conditionalFormatting>
  <conditionalFormatting sqref="H17">
    <cfRule type="expression" dxfId="169" priority="170" stopIfTrue="1">
      <formula>#REF!=1</formula>
    </cfRule>
    <cfRule type="expression" dxfId="168" priority="171" stopIfTrue="1">
      <formula>OR(#REF!=0,#REF!=2,#REF!=3,#REF!=4)</formula>
    </cfRule>
    <cfRule type="expression" dxfId="167" priority="172" stopIfTrue="1">
      <formula>AND(TIPOORCAMENTO="Licitado",#REF!&lt;&gt;"L",#REF!&lt;&gt;-1)</formula>
    </cfRule>
  </conditionalFormatting>
  <conditionalFormatting sqref="F17:G17 C17:D17">
    <cfRule type="expression" dxfId="166" priority="173" stopIfTrue="1">
      <formula>#REF!=1</formula>
    </cfRule>
    <cfRule type="expression" dxfId="165" priority="174" stopIfTrue="1">
      <formula>OR(#REF!=0,#REF!=2,#REF!=3,#REF!=4)</formula>
    </cfRule>
  </conditionalFormatting>
  <conditionalFormatting sqref="B23 I23">
    <cfRule type="expression" dxfId="164" priority="161" stopIfTrue="1">
      <formula>#REF!=1</formula>
    </cfRule>
    <cfRule type="expression" dxfId="163" priority="162" stopIfTrue="1">
      <formula>OR(#REF!=0,#REF!=2,#REF!=3,#REF!=4)</formula>
    </cfRule>
  </conditionalFormatting>
  <conditionalFormatting sqref="H23">
    <cfRule type="expression" dxfId="162" priority="163" stopIfTrue="1">
      <formula>#REF!=1</formula>
    </cfRule>
    <cfRule type="expression" dxfId="161" priority="164" stopIfTrue="1">
      <formula>OR(#REF!=0,#REF!=2,#REF!=3,#REF!=4)</formula>
    </cfRule>
    <cfRule type="expression" dxfId="160" priority="165" stopIfTrue="1">
      <formula>AND(TIPOORCAMENTO="Licitado",#REF!&lt;&gt;"L",#REF!&lt;&gt;-1)</formula>
    </cfRule>
  </conditionalFormatting>
  <conditionalFormatting sqref="F23:G23">
    <cfRule type="expression" dxfId="159" priority="166" stopIfTrue="1">
      <formula>#REF!=1</formula>
    </cfRule>
    <cfRule type="expression" dxfId="158" priority="167" stopIfTrue="1">
      <formula>OR(#REF!=0,#REF!=2,#REF!=3,#REF!=4)</formula>
    </cfRule>
  </conditionalFormatting>
  <conditionalFormatting sqref="E23">
    <cfRule type="expression" dxfId="157" priority="157" stopIfTrue="1">
      <formula>#REF!=1</formula>
    </cfRule>
    <cfRule type="expression" dxfId="156" priority="158" stopIfTrue="1">
      <formula>OR(#REF!=0,#REF!=2,#REF!=3,#REF!=4)</formula>
    </cfRule>
  </conditionalFormatting>
  <conditionalFormatting sqref="C23:D23">
    <cfRule type="expression" dxfId="155" priority="159" stopIfTrue="1">
      <formula>#REF!=1</formula>
    </cfRule>
    <cfRule type="expression" dxfId="154" priority="160" stopIfTrue="1">
      <formula>OR(#REF!=0,#REF!=2,#REF!=3,#REF!=4)</formula>
    </cfRule>
  </conditionalFormatting>
  <conditionalFormatting sqref="B24 I24">
    <cfRule type="expression" dxfId="153" priority="150" stopIfTrue="1">
      <formula>#REF!=1</formula>
    </cfRule>
    <cfRule type="expression" dxfId="152" priority="151" stopIfTrue="1">
      <formula>OR(#REF!=0,#REF!=2,#REF!=3,#REF!=4)</formula>
    </cfRule>
  </conditionalFormatting>
  <conditionalFormatting sqref="H24">
    <cfRule type="expression" dxfId="151" priority="152" stopIfTrue="1">
      <formula>#REF!=1</formula>
    </cfRule>
    <cfRule type="expression" dxfId="150" priority="153" stopIfTrue="1">
      <formula>OR(#REF!=0,#REF!=2,#REF!=3,#REF!=4)</formula>
    </cfRule>
    <cfRule type="expression" dxfId="149" priority="154" stopIfTrue="1">
      <formula>AND(TIPOORCAMENTO="Licitado",#REF!&lt;&gt;"L",#REF!&lt;&gt;-1)</formula>
    </cfRule>
  </conditionalFormatting>
  <conditionalFormatting sqref="F24:G24">
    <cfRule type="expression" dxfId="148" priority="155" stopIfTrue="1">
      <formula>#REF!=1</formula>
    </cfRule>
    <cfRule type="expression" dxfId="147" priority="156" stopIfTrue="1">
      <formula>OR(#REF!=0,#REF!=2,#REF!=3,#REF!=4)</formula>
    </cfRule>
  </conditionalFormatting>
  <conditionalFormatting sqref="E24">
    <cfRule type="expression" dxfId="146" priority="146" stopIfTrue="1">
      <formula>#REF!=1</formula>
    </cfRule>
    <cfRule type="expression" dxfId="145" priority="147" stopIfTrue="1">
      <formula>OR(#REF!=0,#REF!=2,#REF!=3,#REF!=4)</formula>
    </cfRule>
  </conditionalFormatting>
  <conditionalFormatting sqref="C24:D24">
    <cfRule type="expression" dxfId="144" priority="148" stopIfTrue="1">
      <formula>#REF!=1</formula>
    </cfRule>
    <cfRule type="expression" dxfId="143" priority="149" stopIfTrue="1">
      <formula>OR(#REF!=0,#REF!=2,#REF!=3,#REF!=4)</formula>
    </cfRule>
  </conditionalFormatting>
  <conditionalFormatting sqref="B25 I25">
    <cfRule type="expression" dxfId="142" priority="139" stopIfTrue="1">
      <formula>#REF!=1</formula>
    </cfRule>
    <cfRule type="expression" dxfId="141" priority="140" stopIfTrue="1">
      <formula>OR(#REF!=0,#REF!=2,#REF!=3,#REF!=4)</formula>
    </cfRule>
  </conditionalFormatting>
  <conditionalFormatting sqref="H25">
    <cfRule type="expression" dxfId="140" priority="141" stopIfTrue="1">
      <formula>#REF!=1</formula>
    </cfRule>
    <cfRule type="expression" dxfId="139" priority="142" stopIfTrue="1">
      <formula>OR(#REF!=0,#REF!=2,#REF!=3,#REF!=4)</formula>
    </cfRule>
    <cfRule type="expression" dxfId="138" priority="143" stopIfTrue="1">
      <formula>AND(TIPOORCAMENTO="Licitado",#REF!&lt;&gt;"L",#REF!&lt;&gt;-1)</formula>
    </cfRule>
  </conditionalFormatting>
  <conditionalFormatting sqref="F25:G25">
    <cfRule type="expression" dxfId="137" priority="144" stopIfTrue="1">
      <formula>#REF!=1</formula>
    </cfRule>
    <cfRule type="expression" dxfId="136" priority="145" stopIfTrue="1">
      <formula>OR(#REF!=0,#REF!=2,#REF!=3,#REF!=4)</formula>
    </cfRule>
  </conditionalFormatting>
  <conditionalFormatting sqref="E25">
    <cfRule type="expression" dxfId="135" priority="135" stopIfTrue="1">
      <formula>#REF!=1</formula>
    </cfRule>
    <cfRule type="expression" dxfId="134" priority="136" stopIfTrue="1">
      <formula>OR(#REF!=0,#REF!=2,#REF!=3,#REF!=4)</formula>
    </cfRule>
  </conditionalFormatting>
  <conditionalFormatting sqref="C25:D25">
    <cfRule type="expression" dxfId="133" priority="137" stopIfTrue="1">
      <formula>#REF!=1</formula>
    </cfRule>
    <cfRule type="expression" dxfId="132" priority="138" stopIfTrue="1">
      <formula>OR(#REF!=0,#REF!=2,#REF!=3,#REF!=4)</formula>
    </cfRule>
  </conditionalFormatting>
  <conditionalFormatting sqref="B26 I26">
    <cfRule type="expression" dxfId="131" priority="128" stopIfTrue="1">
      <formula>#REF!=1</formula>
    </cfRule>
    <cfRule type="expression" dxfId="130" priority="129" stopIfTrue="1">
      <formula>OR(#REF!=0,#REF!=2,#REF!=3,#REF!=4)</formula>
    </cfRule>
  </conditionalFormatting>
  <conditionalFormatting sqref="H26">
    <cfRule type="expression" dxfId="129" priority="130" stopIfTrue="1">
      <formula>#REF!=1</formula>
    </cfRule>
    <cfRule type="expression" dxfId="128" priority="131" stopIfTrue="1">
      <formula>OR(#REF!=0,#REF!=2,#REF!=3,#REF!=4)</formula>
    </cfRule>
    <cfRule type="expression" dxfId="127" priority="132" stopIfTrue="1">
      <formula>AND(TIPOORCAMENTO="Licitado",#REF!&lt;&gt;"L",#REF!&lt;&gt;-1)</formula>
    </cfRule>
  </conditionalFormatting>
  <conditionalFormatting sqref="F26:G26">
    <cfRule type="expression" dxfId="126" priority="133" stopIfTrue="1">
      <formula>#REF!=1</formula>
    </cfRule>
    <cfRule type="expression" dxfId="125" priority="134" stopIfTrue="1">
      <formula>OR(#REF!=0,#REF!=2,#REF!=3,#REF!=4)</formula>
    </cfRule>
  </conditionalFormatting>
  <conditionalFormatting sqref="E26">
    <cfRule type="expression" dxfId="124" priority="124" stopIfTrue="1">
      <formula>#REF!=1</formula>
    </cfRule>
    <cfRule type="expression" dxfId="123" priority="125" stopIfTrue="1">
      <formula>OR(#REF!=0,#REF!=2,#REF!=3,#REF!=4)</formula>
    </cfRule>
  </conditionalFormatting>
  <conditionalFormatting sqref="C26:D26">
    <cfRule type="expression" dxfId="122" priority="126" stopIfTrue="1">
      <formula>#REF!=1</formula>
    </cfRule>
    <cfRule type="expression" dxfId="121" priority="127" stopIfTrue="1">
      <formula>OR(#REF!=0,#REF!=2,#REF!=3,#REF!=4)</formula>
    </cfRule>
  </conditionalFormatting>
  <conditionalFormatting sqref="B27 I27">
    <cfRule type="expression" dxfId="120" priority="117" stopIfTrue="1">
      <formula>#REF!=1</formula>
    </cfRule>
    <cfRule type="expression" dxfId="119" priority="118" stopIfTrue="1">
      <formula>OR(#REF!=0,#REF!=2,#REF!=3,#REF!=4)</formula>
    </cfRule>
  </conditionalFormatting>
  <conditionalFormatting sqref="H27">
    <cfRule type="expression" dxfId="118" priority="119" stopIfTrue="1">
      <formula>#REF!=1</formula>
    </cfRule>
    <cfRule type="expression" dxfId="117" priority="120" stopIfTrue="1">
      <formula>OR(#REF!=0,#REF!=2,#REF!=3,#REF!=4)</formula>
    </cfRule>
    <cfRule type="expression" dxfId="116" priority="121" stopIfTrue="1">
      <formula>AND(TIPOORCAMENTO="Licitado",#REF!&lt;&gt;"L",#REF!&lt;&gt;-1)</formula>
    </cfRule>
  </conditionalFormatting>
  <conditionalFormatting sqref="F27:G27">
    <cfRule type="expression" dxfId="115" priority="122" stopIfTrue="1">
      <formula>#REF!=1</formula>
    </cfRule>
    <cfRule type="expression" dxfId="114" priority="123" stopIfTrue="1">
      <formula>OR(#REF!=0,#REF!=2,#REF!=3,#REF!=4)</formula>
    </cfRule>
  </conditionalFormatting>
  <conditionalFormatting sqref="E27">
    <cfRule type="expression" dxfId="113" priority="113" stopIfTrue="1">
      <formula>#REF!=1</formula>
    </cfRule>
    <cfRule type="expression" dxfId="112" priority="114" stopIfTrue="1">
      <formula>OR(#REF!=0,#REF!=2,#REF!=3,#REF!=4)</formula>
    </cfRule>
  </conditionalFormatting>
  <conditionalFormatting sqref="C27:D27">
    <cfRule type="expression" dxfId="111" priority="115" stopIfTrue="1">
      <formula>#REF!=1</formula>
    </cfRule>
    <cfRule type="expression" dxfId="110" priority="116" stopIfTrue="1">
      <formula>OR(#REF!=0,#REF!=2,#REF!=3,#REF!=4)</formula>
    </cfRule>
  </conditionalFormatting>
  <conditionalFormatting sqref="B28 I28">
    <cfRule type="expression" dxfId="109" priority="106" stopIfTrue="1">
      <formula>#REF!=1</formula>
    </cfRule>
    <cfRule type="expression" dxfId="108" priority="107" stopIfTrue="1">
      <formula>OR(#REF!=0,#REF!=2,#REF!=3,#REF!=4)</formula>
    </cfRule>
  </conditionalFormatting>
  <conditionalFormatting sqref="H28">
    <cfRule type="expression" dxfId="107" priority="108" stopIfTrue="1">
      <formula>#REF!=1</formula>
    </cfRule>
    <cfRule type="expression" dxfId="106" priority="109" stopIfTrue="1">
      <formula>OR(#REF!=0,#REF!=2,#REF!=3,#REF!=4)</formula>
    </cfRule>
    <cfRule type="expression" dxfId="105" priority="110" stopIfTrue="1">
      <formula>AND(TIPOORCAMENTO="Licitado",#REF!&lt;&gt;"L",#REF!&lt;&gt;-1)</formula>
    </cfRule>
  </conditionalFormatting>
  <conditionalFormatting sqref="F28:G28">
    <cfRule type="expression" dxfId="104" priority="111" stopIfTrue="1">
      <formula>#REF!=1</formula>
    </cfRule>
    <cfRule type="expression" dxfId="103" priority="112" stopIfTrue="1">
      <formula>OR(#REF!=0,#REF!=2,#REF!=3,#REF!=4)</formula>
    </cfRule>
  </conditionalFormatting>
  <conditionalFormatting sqref="E28">
    <cfRule type="expression" dxfId="102" priority="102" stopIfTrue="1">
      <formula>#REF!=1</formula>
    </cfRule>
    <cfRule type="expression" dxfId="101" priority="103" stopIfTrue="1">
      <formula>OR(#REF!=0,#REF!=2,#REF!=3,#REF!=4)</formula>
    </cfRule>
  </conditionalFormatting>
  <conditionalFormatting sqref="C28:D28">
    <cfRule type="expression" dxfId="100" priority="104" stopIfTrue="1">
      <formula>#REF!=1</formula>
    </cfRule>
    <cfRule type="expression" dxfId="99" priority="105" stopIfTrue="1">
      <formula>OR(#REF!=0,#REF!=2,#REF!=3,#REF!=4)</formula>
    </cfRule>
  </conditionalFormatting>
  <conditionalFormatting sqref="B29 I29">
    <cfRule type="expression" dxfId="98" priority="95" stopIfTrue="1">
      <formula>#REF!=1</formula>
    </cfRule>
    <cfRule type="expression" dxfId="97" priority="96" stopIfTrue="1">
      <formula>OR(#REF!=0,#REF!=2,#REF!=3,#REF!=4)</formula>
    </cfRule>
  </conditionalFormatting>
  <conditionalFormatting sqref="H29">
    <cfRule type="expression" dxfId="96" priority="97" stopIfTrue="1">
      <formula>#REF!=1</formula>
    </cfRule>
    <cfRule type="expression" dxfId="95" priority="98" stopIfTrue="1">
      <formula>OR(#REF!=0,#REF!=2,#REF!=3,#REF!=4)</formula>
    </cfRule>
    <cfRule type="expression" dxfId="94" priority="99" stopIfTrue="1">
      <formula>AND(TIPOORCAMENTO="Licitado",#REF!&lt;&gt;"L",#REF!&lt;&gt;-1)</formula>
    </cfRule>
  </conditionalFormatting>
  <conditionalFormatting sqref="F29:G29">
    <cfRule type="expression" dxfId="93" priority="100" stopIfTrue="1">
      <formula>#REF!=1</formula>
    </cfRule>
    <cfRule type="expression" dxfId="92" priority="101" stopIfTrue="1">
      <formula>OR(#REF!=0,#REF!=2,#REF!=3,#REF!=4)</formula>
    </cfRule>
  </conditionalFormatting>
  <conditionalFormatting sqref="E29">
    <cfRule type="expression" dxfId="91" priority="91" stopIfTrue="1">
      <formula>#REF!=1</formula>
    </cfRule>
    <cfRule type="expression" dxfId="90" priority="92" stopIfTrue="1">
      <formula>OR(#REF!=0,#REF!=2,#REF!=3,#REF!=4)</formula>
    </cfRule>
  </conditionalFormatting>
  <conditionalFormatting sqref="C29:D29">
    <cfRule type="expression" dxfId="89" priority="93" stopIfTrue="1">
      <formula>#REF!=1</formula>
    </cfRule>
    <cfRule type="expression" dxfId="88" priority="94" stopIfTrue="1">
      <formula>OR(#REF!=0,#REF!=2,#REF!=3,#REF!=4)</formula>
    </cfRule>
  </conditionalFormatting>
  <conditionalFormatting sqref="B30 I30">
    <cfRule type="expression" dxfId="87" priority="84" stopIfTrue="1">
      <formula>#REF!=1</formula>
    </cfRule>
    <cfRule type="expression" dxfId="86" priority="85" stopIfTrue="1">
      <formula>OR(#REF!=0,#REF!=2,#REF!=3,#REF!=4)</formula>
    </cfRule>
  </conditionalFormatting>
  <conditionalFormatting sqref="H30">
    <cfRule type="expression" dxfId="85" priority="86" stopIfTrue="1">
      <formula>#REF!=1</formula>
    </cfRule>
    <cfRule type="expression" dxfId="84" priority="87" stopIfTrue="1">
      <formula>OR(#REF!=0,#REF!=2,#REF!=3,#REF!=4)</formula>
    </cfRule>
    <cfRule type="expression" dxfId="83" priority="88" stopIfTrue="1">
      <formula>AND(TIPOORCAMENTO="Licitado",#REF!&lt;&gt;"L",#REF!&lt;&gt;-1)</formula>
    </cfRule>
  </conditionalFormatting>
  <conditionalFormatting sqref="F30:G30">
    <cfRule type="expression" dxfId="82" priority="89" stopIfTrue="1">
      <formula>#REF!=1</formula>
    </cfRule>
    <cfRule type="expression" dxfId="81" priority="90" stopIfTrue="1">
      <formula>OR(#REF!=0,#REF!=2,#REF!=3,#REF!=4)</formula>
    </cfRule>
  </conditionalFormatting>
  <conditionalFormatting sqref="E30">
    <cfRule type="expression" dxfId="80" priority="80" stopIfTrue="1">
      <formula>#REF!=1</formula>
    </cfRule>
    <cfRule type="expression" dxfId="79" priority="81" stopIfTrue="1">
      <formula>OR(#REF!=0,#REF!=2,#REF!=3,#REF!=4)</formula>
    </cfRule>
  </conditionalFormatting>
  <conditionalFormatting sqref="C30:D30">
    <cfRule type="expression" dxfId="78" priority="82" stopIfTrue="1">
      <formula>#REF!=1</formula>
    </cfRule>
    <cfRule type="expression" dxfId="77" priority="83" stopIfTrue="1">
      <formula>OR(#REF!=0,#REF!=2,#REF!=3,#REF!=4)</formula>
    </cfRule>
  </conditionalFormatting>
  <conditionalFormatting sqref="B31 I31">
    <cfRule type="expression" dxfId="76" priority="73" stopIfTrue="1">
      <formula>#REF!=1</formula>
    </cfRule>
    <cfRule type="expression" dxfId="75" priority="74" stopIfTrue="1">
      <formula>OR(#REF!=0,#REF!=2,#REF!=3,#REF!=4)</formula>
    </cfRule>
  </conditionalFormatting>
  <conditionalFormatting sqref="H31">
    <cfRule type="expression" dxfId="74" priority="75" stopIfTrue="1">
      <formula>#REF!=1</formula>
    </cfRule>
    <cfRule type="expression" dxfId="73" priority="76" stopIfTrue="1">
      <formula>OR(#REF!=0,#REF!=2,#REF!=3,#REF!=4)</formula>
    </cfRule>
    <cfRule type="expression" dxfId="72" priority="77" stopIfTrue="1">
      <formula>AND(TIPOORCAMENTO="Licitado",#REF!&lt;&gt;"L",#REF!&lt;&gt;-1)</formula>
    </cfRule>
  </conditionalFormatting>
  <conditionalFormatting sqref="F31:G31">
    <cfRule type="expression" dxfId="71" priority="78" stopIfTrue="1">
      <formula>#REF!=1</formula>
    </cfRule>
    <cfRule type="expression" dxfId="70" priority="79" stopIfTrue="1">
      <formula>OR(#REF!=0,#REF!=2,#REF!=3,#REF!=4)</formula>
    </cfRule>
  </conditionalFormatting>
  <conditionalFormatting sqref="E31">
    <cfRule type="expression" dxfId="69" priority="69" stopIfTrue="1">
      <formula>#REF!=1</formula>
    </cfRule>
    <cfRule type="expression" dxfId="68" priority="70" stopIfTrue="1">
      <formula>OR(#REF!=0,#REF!=2,#REF!=3,#REF!=4)</formula>
    </cfRule>
  </conditionalFormatting>
  <conditionalFormatting sqref="C31:D31">
    <cfRule type="expression" dxfId="67" priority="71" stopIfTrue="1">
      <formula>#REF!=1</formula>
    </cfRule>
    <cfRule type="expression" dxfId="66" priority="72" stopIfTrue="1">
      <formula>OR(#REF!=0,#REF!=2,#REF!=3,#REF!=4)</formula>
    </cfRule>
  </conditionalFormatting>
  <conditionalFormatting sqref="B32 I32">
    <cfRule type="expression" dxfId="65" priority="62" stopIfTrue="1">
      <formula>#REF!=1</formula>
    </cfRule>
    <cfRule type="expression" dxfId="64" priority="63" stopIfTrue="1">
      <formula>OR(#REF!=0,#REF!=2,#REF!=3,#REF!=4)</formula>
    </cfRule>
  </conditionalFormatting>
  <conditionalFormatting sqref="H32">
    <cfRule type="expression" dxfId="63" priority="64" stopIfTrue="1">
      <formula>#REF!=1</formula>
    </cfRule>
    <cfRule type="expression" dxfId="62" priority="65" stopIfTrue="1">
      <formula>OR(#REF!=0,#REF!=2,#REF!=3,#REF!=4)</formula>
    </cfRule>
    <cfRule type="expression" dxfId="61" priority="66" stopIfTrue="1">
      <formula>AND(TIPOORCAMENTO="Licitado",#REF!&lt;&gt;"L",#REF!&lt;&gt;-1)</formula>
    </cfRule>
  </conditionalFormatting>
  <conditionalFormatting sqref="F32:G32">
    <cfRule type="expression" dxfId="60" priority="67" stopIfTrue="1">
      <formula>#REF!=1</formula>
    </cfRule>
    <cfRule type="expression" dxfId="59" priority="68" stopIfTrue="1">
      <formula>OR(#REF!=0,#REF!=2,#REF!=3,#REF!=4)</formula>
    </cfRule>
  </conditionalFormatting>
  <conditionalFormatting sqref="E32">
    <cfRule type="expression" dxfId="58" priority="58" stopIfTrue="1">
      <formula>#REF!=1</formula>
    </cfRule>
    <cfRule type="expression" dxfId="57" priority="59" stopIfTrue="1">
      <formula>OR(#REF!=0,#REF!=2,#REF!=3,#REF!=4)</formula>
    </cfRule>
  </conditionalFormatting>
  <conditionalFormatting sqref="C32:D32">
    <cfRule type="expression" dxfId="56" priority="60" stopIfTrue="1">
      <formula>#REF!=1</formula>
    </cfRule>
    <cfRule type="expression" dxfId="55" priority="61" stopIfTrue="1">
      <formula>OR(#REF!=0,#REF!=2,#REF!=3,#REF!=4)</formula>
    </cfRule>
  </conditionalFormatting>
  <conditionalFormatting sqref="B33 I33">
    <cfRule type="expression" dxfId="54" priority="51" stopIfTrue="1">
      <formula>#REF!=1</formula>
    </cfRule>
    <cfRule type="expression" dxfId="53" priority="52" stopIfTrue="1">
      <formula>OR(#REF!=0,#REF!=2,#REF!=3,#REF!=4)</formula>
    </cfRule>
  </conditionalFormatting>
  <conditionalFormatting sqref="H33">
    <cfRule type="expression" dxfId="52" priority="53" stopIfTrue="1">
      <formula>#REF!=1</formula>
    </cfRule>
    <cfRule type="expression" dxfId="51" priority="54" stopIfTrue="1">
      <formula>OR(#REF!=0,#REF!=2,#REF!=3,#REF!=4)</formula>
    </cfRule>
    <cfRule type="expression" dxfId="50" priority="55" stopIfTrue="1">
      <formula>AND(TIPOORCAMENTO="Licitado",#REF!&lt;&gt;"L",#REF!&lt;&gt;-1)</formula>
    </cfRule>
  </conditionalFormatting>
  <conditionalFormatting sqref="F33:G33">
    <cfRule type="expression" dxfId="49" priority="56" stopIfTrue="1">
      <formula>#REF!=1</formula>
    </cfRule>
    <cfRule type="expression" dxfId="48" priority="57" stopIfTrue="1">
      <formula>OR(#REF!=0,#REF!=2,#REF!=3,#REF!=4)</formula>
    </cfRule>
  </conditionalFormatting>
  <conditionalFormatting sqref="E33">
    <cfRule type="expression" dxfId="47" priority="47" stopIfTrue="1">
      <formula>#REF!=1</formula>
    </cfRule>
    <cfRule type="expression" dxfId="46" priority="48" stopIfTrue="1">
      <formula>OR(#REF!=0,#REF!=2,#REF!=3,#REF!=4)</formula>
    </cfRule>
  </conditionalFormatting>
  <conditionalFormatting sqref="C33:D33">
    <cfRule type="expression" dxfId="45" priority="49" stopIfTrue="1">
      <formula>#REF!=1</formula>
    </cfRule>
    <cfRule type="expression" dxfId="44" priority="50" stopIfTrue="1">
      <formula>OR(#REF!=0,#REF!=2,#REF!=3,#REF!=4)</formula>
    </cfRule>
  </conditionalFormatting>
  <conditionalFormatting sqref="B34 I34">
    <cfRule type="expression" dxfId="43" priority="40" stopIfTrue="1">
      <formula>#REF!=1</formula>
    </cfRule>
    <cfRule type="expression" dxfId="42" priority="41" stopIfTrue="1">
      <formula>OR(#REF!=0,#REF!=2,#REF!=3,#REF!=4)</formula>
    </cfRule>
  </conditionalFormatting>
  <conditionalFormatting sqref="H34">
    <cfRule type="expression" dxfId="41" priority="42" stopIfTrue="1">
      <formula>#REF!=1</formula>
    </cfRule>
    <cfRule type="expression" dxfId="40" priority="43" stopIfTrue="1">
      <formula>OR(#REF!=0,#REF!=2,#REF!=3,#REF!=4)</formula>
    </cfRule>
    <cfRule type="expression" dxfId="39" priority="44" stopIfTrue="1">
      <formula>AND(TIPOORCAMENTO="Licitado",#REF!&lt;&gt;"L",#REF!&lt;&gt;-1)</formula>
    </cfRule>
  </conditionalFormatting>
  <conditionalFormatting sqref="F34:G34">
    <cfRule type="expression" dxfId="38" priority="45" stopIfTrue="1">
      <formula>#REF!=1</formula>
    </cfRule>
    <cfRule type="expression" dxfId="37" priority="46" stopIfTrue="1">
      <formula>OR(#REF!=0,#REF!=2,#REF!=3,#REF!=4)</formula>
    </cfRule>
  </conditionalFormatting>
  <conditionalFormatting sqref="E34">
    <cfRule type="expression" dxfId="36" priority="36" stopIfTrue="1">
      <formula>#REF!=1</formula>
    </cfRule>
    <cfRule type="expression" dxfId="35" priority="37" stopIfTrue="1">
      <formula>OR(#REF!=0,#REF!=2,#REF!=3,#REF!=4)</formula>
    </cfRule>
  </conditionalFormatting>
  <conditionalFormatting sqref="C34:D34">
    <cfRule type="expression" dxfId="34" priority="38" stopIfTrue="1">
      <formula>#REF!=1</formula>
    </cfRule>
    <cfRule type="expression" dxfId="33" priority="39" stopIfTrue="1">
      <formula>OR(#REF!=0,#REF!=2,#REF!=3,#REF!=4)</formula>
    </cfRule>
  </conditionalFormatting>
  <conditionalFormatting sqref="E47">
    <cfRule type="expression" dxfId="32" priority="22" stopIfTrue="1">
      <formula>#REF!=1</formula>
    </cfRule>
    <cfRule type="expression" dxfId="31" priority="23" stopIfTrue="1">
      <formula>OR(#REF!=0,#REF!=2,#REF!=3,#REF!=4)</formula>
    </cfRule>
  </conditionalFormatting>
  <conditionalFormatting sqref="E48:E51 B47:B51 I47:I51">
    <cfRule type="expression" dxfId="30" priority="29" stopIfTrue="1">
      <formula>#REF!=1</formula>
    </cfRule>
    <cfRule type="expression" dxfId="29" priority="30" stopIfTrue="1">
      <formula>OR(#REF!=0,#REF!=2,#REF!=3,#REF!=4)</formula>
    </cfRule>
  </conditionalFormatting>
  <conditionalFormatting sqref="H48:H51">
    <cfRule type="expression" dxfId="28" priority="31" stopIfTrue="1">
      <formula>#REF!=1</formula>
    </cfRule>
    <cfRule type="expression" dxfId="27" priority="32" stopIfTrue="1">
      <formula>OR(#REF!=0,#REF!=2,#REF!=3,#REF!=4)</formula>
    </cfRule>
    <cfRule type="expression" dxfId="26" priority="33" stopIfTrue="1">
      <formula>AND(TIPOORCAMENTO="Licitado",#REF!&lt;&gt;"L",#REF!&lt;&gt;-1)</formula>
    </cfRule>
  </conditionalFormatting>
  <conditionalFormatting sqref="C48:D51 F48:G51 F47">
    <cfRule type="expression" dxfId="25" priority="34" stopIfTrue="1">
      <formula>#REF!=1</formula>
    </cfRule>
    <cfRule type="expression" dxfId="24" priority="35" stopIfTrue="1">
      <formula>OR(#REF!=0,#REF!=2,#REF!=3,#REF!=4)</formula>
    </cfRule>
  </conditionalFormatting>
  <conditionalFormatting sqref="E43">
    <cfRule type="expression" dxfId="23" priority="8" stopIfTrue="1">
      <formula>#REF!=1</formula>
    </cfRule>
    <cfRule type="expression" dxfId="22" priority="9" stopIfTrue="1">
      <formula>OR(#REF!=0,#REF!=2,#REF!=3,#REF!=4)</formula>
    </cfRule>
  </conditionalFormatting>
  <conditionalFormatting sqref="H47">
    <cfRule type="expression" dxfId="21" priority="24" stopIfTrue="1">
      <formula>#REF!=1</formula>
    </cfRule>
    <cfRule type="expression" dxfId="20" priority="25" stopIfTrue="1">
      <formula>OR(#REF!=0,#REF!=2,#REF!=3,#REF!=4)</formula>
    </cfRule>
    <cfRule type="expression" dxfId="19" priority="26" stopIfTrue="1">
      <formula>AND(TIPOORCAMENTO="Licitado",#REF!&lt;&gt;"L",#REF!&lt;&gt;-1)</formula>
    </cfRule>
  </conditionalFormatting>
  <conditionalFormatting sqref="C47:D47">
    <cfRule type="expression" dxfId="18" priority="27" stopIfTrue="1">
      <formula>#REF!=1</formula>
    </cfRule>
    <cfRule type="expression" dxfId="17" priority="28" stopIfTrue="1">
      <formula>OR(#REF!=0,#REF!=2,#REF!=3,#REF!=4)</formula>
    </cfRule>
  </conditionalFormatting>
  <conditionalFormatting sqref="E44:E46 B43:B46 I43:I46">
    <cfRule type="expression" dxfId="16" priority="15" stopIfTrue="1">
      <formula>#REF!=1</formula>
    </cfRule>
    <cfRule type="expression" dxfId="15" priority="16" stopIfTrue="1">
      <formula>OR(#REF!=0,#REF!=2,#REF!=3,#REF!=4)</formula>
    </cfRule>
  </conditionalFormatting>
  <conditionalFormatting sqref="H44:H46">
    <cfRule type="expression" dxfId="14" priority="17" stopIfTrue="1">
      <formula>#REF!=1</formula>
    </cfRule>
    <cfRule type="expression" dxfId="13" priority="18" stopIfTrue="1">
      <formula>OR(#REF!=0,#REF!=2,#REF!=3,#REF!=4)</formula>
    </cfRule>
    <cfRule type="expression" dxfId="12" priority="19" stopIfTrue="1">
      <formula>AND(TIPOORCAMENTO="Licitado",#REF!&lt;&gt;"L",#REF!&lt;&gt;-1)</formula>
    </cfRule>
  </conditionalFormatting>
  <conditionalFormatting sqref="C44:D46 F43:G45 F46">
    <cfRule type="expression" dxfId="11" priority="20" stopIfTrue="1">
      <formula>#REF!=1</formula>
    </cfRule>
    <cfRule type="expression" dxfId="10" priority="21" stopIfTrue="1">
      <formula>OR(#REF!=0,#REF!=2,#REF!=3,#REF!=4)</formula>
    </cfRule>
  </conditionalFormatting>
  <conditionalFormatting sqref="H43">
    <cfRule type="expression" dxfId="9" priority="10" stopIfTrue="1">
      <formula>#REF!=1</formula>
    </cfRule>
    <cfRule type="expression" dxfId="8" priority="11" stopIfTrue="1">
      <formula>OR(#REF!=0,#REF!=2,#REF!=3,#REF!=4)</formula>
    </cfRule>
    <cfRule type="expression" dxfId="7" priority="12" stopIfTrue="1">
      <formula>AND(TIPOORCAMENTO="Licitado",#REF!&lt;&gt;"L",#REF!&lt;&gt;-1)</formula>
    </cfRule>
  </conditionalFormatting>
  <conditionalFormatting sqref="C43:D43">
    <cfRule type="expression" dxfId="6" priority="13" stopIfTrue="1">
      <formula>#REF!=1</formula>
    </cfRule>
    <cfRule type="expression" dxfId="5" priority="14" stopIfTrue="1">
      <formula>OR(#REF!=0,#REF!=2,#REF!=3,#REF!=4)</formula>
    </cfRule>
  </conditionalFormatting>
  <conditionalFormatting sqref="G47">
    <cfRule type="expression" dxfId="4" priority="3" stopIfTrue="1">
      <formula>#REF!=1</formula>
    </cfRule>
    <cfRule type="expression" dxfId="3" priority="4" stopIfTrue="1">
      <formula>OR(#REF!=0,#REF!=2,#REF!=3,#REF!=4)</formula>
    </cfRule>
    <cfRule type="expression" dxfId="2" priority="5" stopIfTrue="1">
      <formula>AND(TIPOORCAMENTO="Licitado",#REF!&lt;&gt;"L",#REF!&lt;&gt;-1)</formula>
    </cfRule>
  </conditionalFormatting>
  <conditionalFormatting sqref="G46">
    <cfRule type="expression" dxfId="1" priority="1" stopIfTrue="1">
      <formula>#REF!=1</formula>
    </cfRule>
    <cfRule type="expression" dxfId="0" priority="2" stopIfTrue="1">
      <formula>OR(#REF!=0,#REF!=2,#REF!=3,#REF!=4)</formula>
    </cfRule>
  </conditionalFormatting>
  <dataValidations count="3">
    <dataValidation allowBlank="1" showInputMessage="1" showErrorMessage="1" prompt="A entrada de quantidades é feita na coluna AJ se acompanhamento por BM, ou na aba &quot;Memória de Cálculo/PLQ&quot; se acompanhamento por PLE." sqref="G11 G48:G51 G13:G46"/>
    <dataValidation type="list" allowBlank="1" sqref="C11 C13:C51">
      <formula1>"SINAPI,SINAPI-I,SICRO,Composição,Cotação"</formula1>
      <formula2>0</formula2>
    </dataValidation>
    <dataValidation type="decimal" operator="greaterThan" allowBlank="1" showErrorMessage="1" error="Apenas números decimais maiores que zero." sqref="H11 H13:H51 G47">
      <formula1>0</formula1>
      <formula2>0</formula2>
    </dataValidation>
  </dataValidations>
  <pageMargins left="0.511811024" right="0.511811024" top="0.78740157499999996" bottom="0.78740157499999996" header="0.31496062000000002" footer="0.31496062000000002"/>
  <pageSetup paperSize="9" scale="93" fitToHeight="0" orientation="landscape" r:id="rId1"/>
  <drawing r:id="rId2"/>
  <legacyDrawing r:id="rId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2.xml"/></Relationships>
</file>

<file path=_xmlsignatures/sig2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HxQeSDN1JvO25l1rtxWkMllooD/LN5uEWUDZY8Jonp0=</DigestValue>
    </Reference>
    <Reference Type="http://www.w3.org/2000/09/xmldsig#Object" URI="#idOfficeObject">
      <DigestMethod Algorithm="http://www.w3.org/2001/04/xmlenc#sha256"/>
      <DigestValue>Z8f0lvCo7YejjfyWvzbUFfKnUfa6p8GLHz5C7Hjt3BM=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+mdTUBqkf6+uD3QAd+kvnzc7Bpa0vnFBAWHfWaztIDg=</DigestValue>
    </Reference>
  </SignedInfo>
  <SignatureValue>kOgRX9LxATjdhRue7W5VlB+Qj09vFDZRemkXdYoGUrw55uwPTYC40DMpVv5sHFeKyJ7dxaiC5P48
JyCTNr0GPfvsE0u1t9ry7uz3DNenxYx+AgZBTTJSJCYCpNgRQBVyaLyH6Ro3EqcTE3NmJBvORNFf
/SyJ0hTsM14UXMvCiQSuPBFA3t1V64DlwiqcKI8NBuLhSaiH5gUs/G5BUQnoPWaZ8KMp1oveVxu4
+kZsB/DFvVJAH+77alYK4v9mUDlYuIpeHLhHv77RlyhqMoeYaiRrlvL9oIy0NLcQk9N6Y8idgr/y
hIooZP2GkRdn+4MZIY1FkZNAELAZm7ooaTcilw==</SignatureValue>
  <KeyInfo>
    <X509Data>
      <X509Certificate>MIIHQzCCBSugAwIBAgIITUQkAQk4o1QwDQYJKoZIhvcNAQELBQAwWTELMAkGA1UEBhMCQlIxEzARBgNVBAoTCklDUC1CcmFzaWwxFTATBgNVBAsTDEFDIFNPTFVUSSB2NTEeMBwGA1UEAxMVQUMgU09MVVRJIE11bHRpcGxhIHY1MB4XDTI0MDExMTEyMTMwMFoXDTI1MDExMDEyMTMwMFowgd0xCzAJBgNVBAYTAkJSMRMwEQYDVQQKEwpJQ1AtQnJhc2lsMQswCQYDVQQIEwJNRzESMBAGA1UEBxMJRGl2aW5lc2lhMR4wHAYDVQQLExVBQyBTT0xVVEkgTXVsdGlwbGEgdjUxFzAVBgNVBAsTDjE5MjY2OTg0MDAwMTg1MRMwEQYDVQQLEwpQcmVzZW5jaWFsMRowGAYDVQQLExFDZXJ0aWZpY2FkbyBQSiBBMTEuMCwGA1UEAxMlTVVOSUNJUElPIERFIERJVklORVNJQToxODEyODI4MDAwMDE4MzCCASIwDQYJKoZIhvcNAQEBBQADggEPADCCAQoCggEBALvrHx6jr73xariEx3SfaL7trl4GEeu7xT7eCx39V1SEG4wKdBwU8vWEFuOtsIz4EUZnGbWxCgCcu2jc9M5cIH6K/KSvSHf77+Fldv3SCXCWeD+Kv9OQCmY0m6OouscOXfzSuhS63Y6Fc+24+8n/RyxHZ6WkG2dFXW3aE2q0HX1gAPkIus1fdx8w6u0j7GtBxEZDpqd0WtXkFZZkaaC6WgTlux9T/vr/lBFETLFc4d0bYhFjcvTu48+1JQBPBXLHFHojysLIg8PNxou//ATHXEdqMbf1iMaCp+iQCvQ9X/aDbOjjUKEme0DLyTSzhfP9URi7wHf6t6EsepJU+Cs3lhUCAwEAAaOCAogwggKEMAkGA1UdEwQCMAAwHwYDVR0jBBgwFoAUxVLtJYAJ35yCyJ9Hxt20XzHdubEwVAYIKwYBBQUHAQEESDBGMEQGCCsGAQUFBzAChjhodHRwOi8vY2NkLmFjc29sdXRpLmNvbS5ici9sY3IvYWMtc29sdXRpLW11bHRpcGxhLXY1LnA3YjCBwwYDVR0RBIG7MIG4gSBjb252ZW5pb3MuZGl2aW5lc2lhQHlhaG9vLmNvbS5icqAmBgVgTAEDAqAdExtDSVJMRUkgRUxJWkFCRVRFIERFIEZSRUlUQVOgGQYFYEwBAwOgEBMOMTgxMjgyODAwMDAxODOgOAYFYEwBAwSgLxMtMjMwODE5NjU1MzAxMTE5ODY5MTAwMDAwMDAwMDAwMDAwMDAwMDAwMDAwMDAwoBcGBWBMAQMHoA4TDDAwMDAwMDAwMDAwMDBdBgNVHSAEVjBUMFIGBmBMAQIBJjBIMEYGCCsGAQUFBwIBFjpodHRwOi8vY2NkLmFjc29sdXRpLmNvbS5ici9kb2NzL2RwYy1hYy1zb2x1dGktbXVsdGlwbGEucGRmMB0GA1UdJQQWMBQGCCsGAQUFBwMCBggrBgEFBQcDBDCBjAYDVR0fBIGEMIGBMD6gPKA6hjhodHRwOi8vY2NkLmFjc29sdXRpLmNvbS5ici9sY3IvYWMtc29sdXRpLW11bHRpcGxhLXY1LmNybDA/oD2gO4Y5aHR0cDovL2NjZDIuYWNzb2x1dGkuY29tLmJyL2xjci9hYy1zb2x1dGktbXVsdGlwbGEtdjUuY3JsMB0GA1UdDgQWBBTtrjiVI/y67rW8uWRDNHU0aFiMmTAOBgNVHQ8BAf8EBAMCBeAwDQYJKoZIhvcNAQELBQADggIBACwc8k4Y2YR6M0YWQxGh/GYyTHR9phZz/cXP1Zs/LczdcvbH1L+6UUfPKihS/4AXSP7vf6j88eA3nNaO2Xxtg3cEFN0vLQUb2kIjlYfPcdUPZsa/4/ALdZ+7hDbyJL8jH3xx5jrXCp9rtbNoWl7TODc54NiM5so054VP1Epm1PpcBpC44110IDWgNVMuV8pIGjLERQUafQZggulVjLwBU+NDNhDm5/3g9l8Q4K3DqCX67f/l9r0lwVCbErhmfs7lhuyiDyH29u9wzJfRHGus2uFllhG+IQp0VyzmfyghLXNPIHDlnGUZ4t6qgiSbNzct8QuzwK/JHsUpxT/LcTVGzjVzqbf0jy6IgiCSF02Tg6DZ8myXdqidBqV4/t9V6CUYFhBhrChGflAv5W0waqUhN/P+O3WGYrg7mus0RwK9Bw0xpzaJzdnrRqckzZKJCICgj8Xa/teTBo+xezWkXgbCNsXzIMDegyk8zbtI/vw5IwF3vUT9QNSy1Er3Qktqdc7hgeqV45tPszIqt1KikR+c35OMHyHv+3FTZLq0NkLTfn+2+pZ4jYFZi4/l6by1FVebUnCp9LS00IzXbh3qiZYqeXlA7PtNaTM9iHpuj1MIhPJXsnIuDqjbfuSfvglFbhcZwTJjjb/ph5OlAWneA99NYO3zpbQE7LWovmBNZHO2TF5A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11"/>
            <mdssi:RelationshipReference xmlns:mdssi="http://schemas.openxmlformats.org/package/2006/digital-signature" SourceId="rId5"/>
            <mdssi:RelationshipReference xmlns:mdssi="http://schemas.openxmlformats.org/package/2006/digital-signature" SourceId="rId10"/>
            <mdssi:RelationshipReference xmlns:mdssi="http://schemas.openxmlformats.org/package/2006/digital-signature" SourceId="rId4"/>
            <mdssi:RelationshipReference xmlns:mdssi="http://schemas.openxmlformats.org/package/2006/digital-signature" SourceId="rId9"/>
            <mdssi:RelationshipReference xmlns:mdssi="http://schemas.openxmlformats.org/package/2006/digital-signature" SourceId="rId8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iZZCkGuu94iWckk3uMkokkPzdGWMdDyG5pP9eplcytY=</DigestValue>
      </Reference>
      <Reference URI="/xl/calcChain.xml?ContentType=application/vnd.openxmlformats-officedocument.spreadsheetml.calcChain+xml">
        <DigestMethod Algorithm="http://www.w3.org/2001/04/xmlenc#sha256"/>
        <DigestValue>rQ+EmkCIQNbo7umbt/j4Re3pp4N6te0Qv2aW8NMlglY=</DigestValue>
      </Reference>
      <Reference URI="/xl/comments1.xml?ContentType=application/vnd.openxmlformats-officedocument.spreadsheetml.comments+xml">
        <DigestMethod Algorithm="http://www.w3.org/2001/04/xmlenc#sha256"/>
        <DigestValue>SJ2kvd9/+IMRSNkBTmIa7wthReC9rDgU3nQ08gemjr4=</DigestValue>
      </Reference>
      <Reference URI="/xl/drawings/_rels/drawing3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y+aQ+TzmCHyq3rn6BtcGIbItxLifq+yUrwp6BAMUTlk=</DigestValue>
      </Reference>
      <Reference URI="/xl/drawings/_rels/vmlDrawing1.v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LLQF6CCIfjb3dFrBWtNElhv3ShnoV7Cmzqz7zlCW6P8=</DigestValue>
      </Reference>
      <Reference URI="/xl/drawings/drawing1.xml?ContentType=application/vnd.openxmlformats-officedocument.drawing+xml">
        <DigestMethod Algorithm="http://www.w3.org/2001/04/xmlenc#sha256"/>
        <DigestValue>LRX+GPW8N2FsK/Vb9z6pltubsKM0fS5yqy0iMCnvfMI=</DigestValue>
      </Reference>
      <Reference URI="/xl/drawings/drawing2.xml?ContentType=application/vnd.openxmlformats-officedocument.drawing+xml">
        <DigestMethod Algorithm="http://www.w3.org/2001/04/xmlenc#sha256"/>
        <DigestValue>RwJMvnVhzfPByMoUskp8FNlIN9qgT0z3pVoSEnHEzwY=</DigestValue>
      </Reference>
      <Reference URI="/xl/drawings/drawing3.xml?ContentType=application/vnd.openxmlformats-officedocument.drawing+xml">
        <DigestMethod Algorithm="http://www.w3.org/2001/04/xmlenc#sha256"/>
        <DigestValue>WzByTDoYevldfoTw95bvkPyuoTP/7+j5rgB3Yn4X3iY=</DigestValue>
      </Reference>
      <Reference URI="/xl/drawings/vmlDrawing1.vml?ContentType=application/vnd.openxmlformats-officedocument.vmlDrawing">
        <DigestMethod Algorithm="http://www.w3.org/2001/04/xmlenc#sha256"/>
        <DigestValue>3U0BWmmxu/jGwVj/LqhSjdJg+wfMPzu2w7IGneQkaPY=</DigestValue>
      </Reference>
      <Reference URI="/xl/drawings/vmlDrawing2.vml?ContentType=application/vnd.openxmlformats-officedocument.vmlDrawing">
        <DigestMethod Algorithm="http://www.w3.org/2001/04/xmlenc#sha256"/>
        <DigestValue>Hj265Ocnvh8KUWtzCMAMMYGfbJWSI4srwA2Svw5O26s=</DigestValue>
      </Reference>
      <Reference URI="/xl/embeddings/oleObject1.bin?ContentType=application/vnd.openxmlformats-officedocument.oleObject">
        <DigestMethod Algorithm="http://www.w3.org/2001/04/xmlenc#sha256"/>
        <DigestValue>A4huyp4xxHiOR7ZoueHg2htIWMRfZutK7tPBqBVAVfA=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XvYZGeVUD8H2KEKZGAlqxk9eUEskTP2TMz+d83MlfUU=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bP6QT6d0X4ACOLX+lChPL40fP5Rs0j1MmCiDQ8PH+cs=</DigestValue>
      </Reference>
      <Reference URI="/xl/externalLinks/_rels/externalLink3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Y21pUdGwU4639s5kEMXXFLXEcSQ3n+gO9KFSbl5d+AA=</DigestValue>
      </Reference>
      <Reference URI="/xl/externalLinks/_rels/externalLink4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byxu7S/GYCfMrKXWvJ4FzxSLXKxoN+i1+OUsJNOZEFQ=</DigestValue>
      </Reference>
      <Reference URI="/xl/externalLinks/externalLink1.xml?ContentType=application/vnd.openxmlformats-officedocument.spreadsheetml.externalLink+xml">
        <DigestMethod Algorithm="http://www.w3.org/2001/04/xmlenc#sha256"/>
        <DigestValue>LcZsSujSD/L7LcxU7CJ/d1hPlFkxZmiDwzZL6GCOrWY=</DigestValue>
      </Reference>
      <Reference URI="/xl/externalLinks/externalLink2.xml?ContentType=application/vnd.openxmlformats-officedocument.spreadsheetml.externalLink+xml">
        <DigestMethod Algorithm="http://www.w3.org/2001/04/xmlenc#sha256"/>
        <DigestValue>JyQb5U/jtMyatGk4+g/NqmDyo366p/I5cHCwGuHf0/0=</DigestValue>
      </Reference>
      <Reference URI="/xl/externalLinks/externalLink3.xml?ContentType=application/vnd.openxmlformats-officedocument.spreadsheetml.externalLink+xml">
        <DigestMethod Algorithm="http://www.w3.org/2001/04/xmlenc#sha256"/>
        <DigestValue>qxF/hTsGS7lQ417uassm4beEppyWarKNspKhXCdYEu4=</DigestValue>
      </Reference>
      <Reference URI="/xl/externalLinks/externalLink4.xml?ContentType=application/vnd.openxmlformats-officedocument.spreadsheetml.externalLink+xml">
        <DigestMethod Algorithm="http://www.w3.org/2001/04/xmlenc#sha256"/>
        <DigestValue>X1tN1AeEjp/Fh0q4wzqgYQ0fldrjhHBz/DpMAFw3Ruw=</DigestValue>
      </Reference>
      <Reference URI="/xl/media/image1.emf?ContentType=image/x-emf">
        <DigestMethod Algorithm="http://www.w3.org/2001/04/xmlenc#sha256"/>
        <DigestValue>4chNOGXgZh9ph+ql1o17cWsBFndu38Se4ENnTYB8Yac=</DigestValue>
      </Reference>
      <Reference URI="/xl/media/image2.emf?ContentType=image/x-emf">
        <DigestMethod Algorithm="http://www.w3.org/2001/04/xmlenc#sha256"/>
        <DigestValue>hkpJPCNAxd5gCyn2TldWX2/bIRPuewDd9mxtXpqZJ4I=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Jo8PQjXrD+SIsu8KfS83HZZ9UDwQbss9zhdPf/2Nohs=</DigestValue>
      </Reference>
      <Reference URI="/xl/printerSettings/printerSettings2.bin?ContentType=application/vnd.openxmlformats-officedocument.spreadsheetml.printerSettings">
        <DigestMethod Algorithm="http://www.w3.org/2001/04/xmlenc#sha256"/>
        <DigestValue>Jo8PQjXrD+SIsu8KfS83HZZ9UDwQbss9zhdPf/2Nohs=</DigestValue>
      </Reference>
      <Reference URI="/xl/printerSettings/printerSettings3.bin?ContentType=application/vnd.openxmlformats-officedocument.spreadsheetml.printerSettings">
        <DigestMethod Algorithm="http://www.w3.org/2001/04/xmlenc#sha256"/>
        <DigestValue>s6l80irlBTW+uFk7nR5c7WcaDa2jSh3MPBgl0IjaDO0=</DigestValue>
      </Reference>
      <Reference URI="/xl/sharedStrings.xml?ContentType=application/vnd.openxmlformats-officedocument.spreadsheetml.sharedStrings+xml">
        <DigestMethod Algorithm="http://www.w3.org/2001/04/xmlenc#sha256"/>
        <DigestValue>72IVXNXXL7voVv5M2IW7AFgEnC1NqwsZaIfb5XuiqnI=</DigestValue>
      </Reference>
      <Reference URI="/xl/styles.xml?ContentType=application/vnd.openxmlformats-officedocument.spreadsheetml.styles+xml">
        <DigestMethod Algorithm="http://www.w3.org/2001/04/xmlenc#sha256"/>
        <DigestValue>Bu3NXxWYp+hAlOIobU9+JiAwUcfLaalRdh5b3RvJue8=</DigestValue>
      </Reference>
      <Reference URI="/xl/theme/theme1.xml?ContentType=application/vnd.openxmlformats-officedocument.theme+xml">
        <DigestMethod Algorithm="http://www.w3.org/2001/04/xmlenc#sha256"/>
        <DigestValue>UjOvE6DspcGH4J48/R/wKpX04oXW2mCGbLigBn8v2Wg=</DigestValue>
      </Reference>
      <Reference URI="/xl/workbook.xml?ContentType=application/vnd.openxmlformats-officedocument.spreadsheetml.sheet.main+xml">
        <DigestMethod Algorithm="http://www.w3.org/2001/04/xmlenc#sha256"/>
        <DigestValue>dHGh3qdP2UkfTOSuJsT8PrUlOwmJt//fT+mhfVXES2Q=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ooNT4HnOjhHPVGvil5QShHLpYoZDgm9uxSNOqDhmv0w=</DigestValue>
      </Reference>
      <Reference URI="/xl/worksheets/_rels/sheet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gc8gglqzrTW6QqtJ1wKoNXolcaOgzOM1fQMzKARu980=</DigestValue>
      </Reference>
      <Reference URI="/xl/worksheets/_rels/sheet3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PAzlIIRzQBGgwEWfeXSoho7vYkBzx0YanJCgcMaetVQ=</DigestValue>
      </Reference>
      <Reference URI="/xl/worksheets/sheet1.xml?ContentType=application/vnd.openxmlformats-officedocument.spreadsheetml.worksheet+xml">
        <DigestMethod Algorithm="http://www.w3.org/2001/04/xmlenc#sha256"/>
        <DigestValue>/GvvjyP+AWdoK7usTRco9UdCZnfWOsR61cRPvheiZ68=</DigestValue>
      </Reference>
      <Reference URI="/xl/worksheets/sheet2.xml?ContentType=application/vnd.openxmlformats-officedocument.spreadsheetml.worksheet+xml">
        <DigestMethod Algorithm="http://www.w3.org/2001/04/xmlenc#sha256"/>
        <DigestValue>T8jCad6UrC15IzkHpVpjYDGJ93z4rihf/U2/S1vy8b8=</DigestValue>
      </Reference>
      <Reference URI="/xl/worksheets/sheet3.xml?ContentType=application/vnd.openxmlformats-officedocument.spreadsheetml.worksheet+xml">
        <DigestMethod Algorithm="http://www.w3.org/2001/04/xmlenc#sha256"/>
        <DigestValue>jKvJJe7oju6/8XaDvLA8lq4BBO0vOQXwmJ0eCG/B/QE=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2024-03-06T16:37:48Z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1600</HorizontalResolution>
          <VerticalResolution>900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2024-03-06T16:37:48Z</xd:SigningTime>
          <xd:SigningCertificate>
            <xd:Cert>
              <xd:CertDigest>
                <DigestMethod Algorithm="http://www.w3.org/2001/04/xmlenc#sha256"/>
                <DigestValue>N5ykxMTAHJl+wtyy9PO+d6CicVvfhgT+JAbMetz8WLw=</DigestValue>
              </xd:CertDigest>
              <xd:IssuerSerial>
                <X509IssuerName>CN=AC SOLUTI Multipla v5, OU=AC SOLUTI v5, O=ICP-Brasil, C=BR</X509IssuerName>
                <X509SerialNumber>5567614626205049684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  <xd:SignedDataObjectProperties>
          <xd:CommitmentTypeIndication>
            <xd:CommitmentTypeId>
              <xd:Identifier>http://uri.etsi.org/01903/v1.2.2#ProofOfApproval</xd:Identifier>
              <xd:Description>Aprovou este documento</xd:Description>
            </xd:CommitmentTypeId>
            <xd:AllSignedDataObjects/>
          </xd:CommitmentTypeIndication>
        </xd:SignedDataObjectProperties>
      </xd:SignedProperties>
      <xd:UnsignedProperties>
        <xd:UnsignedSignatureProperties>
          <xd:CertificateValues>
            <xd:EncapsulatedX509Certificate>MIIHFjCCBP6gAwIBAgIBDDANBgkqhkiG9w0BAQ0FADBvMQswCQYDVQQGEwJCUjETMBEGA1UEChMKSUNQLUJyYXNpbDE0MDIGA1UECxMrQXV0b3JpZGFkZSBDZXJ0aWZpY2Fkb3JhIFJhaXogQnJhc2lsZWlyYSB2NTEVMBMGA1UEAxMMQUMgU09MVVRJIHY1MB4XDTE5MDIwNTE0MzQ1NloXDTI5MDMwMjExNTg1OVowWTELMAkGA1UEBhMCQlIxEzARBgNVBAoTCklDUC1CcmFzaWwxFTATBgNVBAsTDEFDIFNPTFVUSSB2NTEeMBwGA1UEAxMVQUMgU09MVVRJIE11bHRpcGxhIHY1MIICIjANBgkqhkiG9w0BAQEFAAOCAg8AMIICCgKCAgEAuIIdPZR/Ntz47joJvl7bf95r1gdFRBMo+evFua6ExWPPifqy6/gO97XvtjJuMdJIYqExiijS0STmUP2Sq1BDOz8VkpTBAzF6wiDMX4224uWn7ndK8J3BmOWzmIj4Lfk+lFNbwIYSeJ6/C6TSwcZpqQy6NOhLW3eOIr+EWdJFEiyr2yU0hzSRvDtdmpl2DzntlUO+5pgM5YD5GR/YxsrrycCV10ZSXN7BJLGIVZAg0BBc5d8/QYBqzk7FKdviRi2k79XV+feH1UzpUaOD2s/fTQqqhDDaNEbd+LpP9pVeuB/xxuSK70SDDWFoaKP4dqxgDBEZIAPUOJ9aIFiVUFJxNPTBgQVTb5mdKknLywVCMPA8Nf88iv1gEk3wZq3y4kyJddg5UrIVnY2xzoG3z61/N93ty1B7Inpm3D917bvuLXaYcGfDGyPYSKXITc8yvdB8FuUW3C3ugTUxU7IywrP0M58jGYXbEWotHG1CwDwureKRVaYnzt062NDYOha7r88bXD4FymU4ieMyYN/SX0VviCXnzG+x4lWYwj+r29gSZ2LBSAe3q5MePTRkU3V25Fopm7olQka7zpuKTN7ITFQWJ78yhKEdcUEAsTB03BhAPXdJ0iUjoPzFIdUZAtfa4KP/C/YODMo/oY9ru/OrOoOixte8koyHAbQube9OFZ7ATNsCAwEAAaOCAdEwggHNMB0GA1UdDgQWBBTFUu0lgAnfnILIn0fG3bRfMd25sTAPBgNVHRMBAf8EBTADAQH/MB8GA1UdIwQYMBaAFErHl9y4Wa0KBztHVSbf1bInrnpxMIHvBgNVHSAEgecwgeQwSgYGYEwBAgEmMEAwPgYIKwYBBQUHAgEWMmh0dHBzOi8vY2NkLmFjc29sdXRpLmNvbS5ici9kb2NzL2RwYy1hYy1zb2x1dGkucGRmMEoGBmBMAQIEDzBAMD4GCCsGAQUFBwIBFjJodHRwczovL2NjZC5hY3NvbHV0aS5jb20uYnIvZG9jcy9kcGMtYWMtc29sdXRpLnBkZjBKBgZgTAECAyUwQDA+BggrBgEFBQcCARYyaHR0cHM6Ly9jY2QuYWNzb2x1dGkuY29tLmJyL2RvY3MvZHBjLWFjLXNvbHV0aS5wZGYweAYDVR0fBHEwbzA1oDOgMYYvaHR0cDovL2NjZC5hY3NvbHV0aS5jb20uYnIvbGNyL2FjLXNvbHV0aS12NS5jcmwwNqA0oDKGMGh0dHA6Ly9jY2QyLmFjc29sdXRpLmNvbS5ici9sY3IvYWMtc29sdXRpLXY1LmNybDAOBgNVHQ8BAf8EBAMCAQYwDQYJKoZIhvcNAQENBQADggIBALRfV/fT9jlFPGFrAa1Hnri1WgOlG9dhBL2orVahlkeS4NXe2FyT8VbOmhOkWGsHoCd7jwly7v5Q1CMo3Uw92E8akgqtbXj9kTXB80tSDctkIC++eAilOJCFMYomK5/X8TjVwj9KSnWRgXihEd+Hc/bowV7nIe3B6Ebs+C2VoVkkMT6qT/TqafrmIH9uJfvKWuOWtGv4RLNTg6YHxqEUnD+R+l0iohxuh29+uaJhjElRrd8gNFqvEDWm4EdhWTvzMkZdH4Zun1yMUl5Y3CdD5zSLOVcgGrmE0Skh9drDZTN4BdV84FJTGrj0DwANXUNSihpaMr32Cnav7J0zmDFXeM7tIj/CVfmxQczVfRlwSb2LM+NE8+XkQFZfeHOOa2ioeI1jlGuLjuLqj9yVAX2Vn/MkFsA1tt9CeHCEI7cEBi55B9bgjBNN1kOC9XZBdxp5RS3eZSe6T1AZovxgAQEirEKmCxmlICDz4qVh1SgT3Gvj7Pubrv6SqL7dJK6VxQlUPJAibQDn29uyqwHwFX/jmbxol3GOE3ae1AKBFONwlE2YkwJb5li+IGnUeFgIwiQwZdm43TFu68QeTE2Mq30w0GsY6nbLhOnBbsrmX+dBwWi85JFtZsy9y3Kr+jNdExUPIc7VQbYZGu+5cdHthRJcTnllZeQU36sTKznw5NK0QhdR</xd:EncapsulatedX509Certificate>
            <xd:EncapsulatedX509Certificate>MIIGPjCCBCagAwIBAgIBCzANBgkqhkiG9w0BAQ0FADCBlzELMAkGA1UEBhMCQlIxEzARBgNVBAoMCklDUC1CcmFzaWwxPTA7BgNVBAsMNEluc3RpdHV0byBOYWNpb25hbCBkZSBUZWNub2xvZ2lhIGRhIEluZm9ybWFjYW8gLSBJVEkxNDAyBgNVBAMMK0F1dG9yaWRhZGUgQ2VydGlmaWNhZG9yYSBSYWl6IEJyYXNpbGVpcmEgdjUwHhcNMTgwNjI5MTg1NTIwWhcNMjkwMzAyMTIwMDIwWjBvMQswCQYDVQQGEwJCUjETMBEGA1UEChMKSUNQLUJyYXNpbDE0MDIGA1UECxMrQXV0b3JpZGFkZSBDZXJ0aWZpY2Fkb3JhIFJhaXogQnJhc2lsZWlyYSB2NTEVMBMGA1UEAxMMQUMgU09MVVRJIHY1MIICIjANBgkqhkiG9w0BAQEFAAOCAg8AMIICCgKCAgEAtoQbmI4YZawD53+Un9kiyaLa1Yf0OtZ1HtRX8dEJ/a8gMegdj8octdGAid1SKe7IMYRCN554iZldoDhfK7YLJxbjQaT/OfA7fRu6uA7z7joS34zdYhEN4P4EgL3DTCQPVzStjExIhu+qG0VV4cuZQ8n+jrRL653/liXqTwgVJd1YHZO/vQnjWWUmuANO1Gxp/cIRjASUenWfT0LV3Uiu9x9ZwYi/fS6eX7ihmpxVgRrzf717EcYZziVjNJj/wwLRbVs4pgz005d+W96iqxhi0Hb/f4rBYqYci9DwEFzYdvkkk62KbrbHw+lhpGXdQs+wHPYR8rh6nxdNwMuXLyF1UU9EXxy5TGsrbQmCdjWVDcJs2ViLDcmBHSdvLcgkOQYj7vCw5Mpfu+7s2veGa0H/U+FrdYSn4JXy9E78TNcRv5mV1y98eDR4iHSSJMPcPmn54QImkoXwch6t5EmmPEd1FpPD0bw5cs8Fm30GFkIH1245ANRI298V9s3qcR+hHTKianI7uFmrgZEPu8hl8rNnQmAo1q8XOShp8h9XB1xh6I9yETNX+LbaPsoZ7iFNbvQ6+TLxBzM6wcKaT9eW6DXscIRFviyqeLy2finG9IE9hGYVeWoLl2uGVqFr124HTLppej/0Wbfel7QjDL0I99u2vKviD14J+2E+UBLjsFgOf5UCAwEAAaOBuzCBuDAUBgNVHSAEDTALMAkGBWBMAQEuMAAwPwYDVR0fBDgwNjA0oDKgMIYuaHR0cDovL2FjcmFpei5pY3BicmFzaWwuZ292LmJyL0xDUmFjcmFpenY1LmNybDAfBgNVHSMEGDAWgBRpqL512cTvbOcTReRhbuVo+LZAXjAdBgNVHQ4EFgQUSseX3LhZrQoHO0dVJt/VsieuenEwDwYDVR0TAQH/BAUwAwEB/zAOBgNVHQ8BAf8EBAMCAQYwDQYJKoZIhvcNAQENBQADggIBAHTHprVP4HJFNsMWtG/1uj+CRSITHaIqKokRSoDFGRuxKLWNAXv1G59Ioyn0iiQimDUijBSVizNBHRFYpxs6J+0Ju9z8cHUWahqBkqhMLNNzPDjWCgxiBCGwMHvkSku1nJHkKf0Tbo7XL5GvZTE7rXY4phop6hqImfCPdaG9uoI2RENAuGF5Vsa/7I7x3pbKwQV78UbmrFfCoLrZB8e3pawY5JVxZU5PHyf59A+g8l9o5g7IqMtkKdpq2r52q/1SRaRZHWYwMc2o823nb57fjP+n21Ccxnve2j3a1lmsCbpvfwgkku9xTzOE3BhTSFYMUGeD7FUfSmztTxuvtYGG4dKqfHXYmKE/GHtrKwbj4zU9DNsItO4BXCGnJg+Cm/1qJAvCBT8NHMwPp82jvxc7JC3KSREmLFQfhj5ndMi0T/B0HWhOEpe30GeZQToRxjPjV68UBjURNzEybWMTQwPf5hx6TtxCQ1ogUNR9Em/qmt3EWxXB+JDv3CgjeCNgzQQ8AQHdAvRYDu7z8xNhTaE+SL9+Ctp1LS9O9n8Miu4ZwsG/WP0A36ftUQSZ9QizDue2iS4HCvK8qhBWmqq8bF5pnPWCXSxxj7x+rKo648BBJSKpd4B5sQW+YG43ONUuE6VmFio4ofrwjvf+xZVoghfkADeq6/5hsGNJsLzXDfr6hCDB</xd:EncapsulatedX509Certificate>
            <xd:EncapsulatedX509Certificate>MIIGoTCCBImgAwIBAgIBATANBgkqhkiG9w0BAQ0FADCBlzELMAkGA1UEBhMCQlIxEzARBgNVBAoMCklDUC1CcmFzaWwxPTA7BgNVBAsMNEluc3RpdHV0byBOYWNpb25hbCBkZSBUZWNub2xvZ2lhIGRhIEluZm9ybWFjYW8gLSBJVEkxNDAyBgNVBAMMK0F1dG9yaWRhZGUgQ2VydGlmaWNhZG9yYSBSYWl6IEJyYXNpbGVpcmEgdjUwHhcNMTYwMzAyMTMwMTM4WhcNMjkwMzAyMjM1OTM4WjCBlzELMAkGA1UEBhMCQlIxEzARBgNVBAoMCklDUC1CcmFzaWwxPTA7BgNVBAsMNEluc3RpdHV0byBOYWNpb25hbCBkZSBUZWNub2xvZ2lhIGRhIEluZm9ybWFjYW8gLSBJVEkxNDAyBgNVBAMMK0F1dG9yaWRhZGUgQ2VydGlmaWNhZG9yYSBSYWl6IEJyYXNpbGVpcmEgdjUwggIiMA0GCSqGSIb3DQEBAQUAA4ICDwAwggIKAoICAQD3LXgabUWsF+gUXw/6YODeF2XkqEyfk3VehdsIx+3/ERgdjCS/ouxYR0Epi2hdoMUVJDNf3XQfjAWXJyCoTneHYAl2McMdvoqtLB2ileQlJiis0fTtYTJayee9BAIdIrCor1Lc0vozXCpDtq5nTwhjIocaZtcuFsdrkl+nbfYxl5m7vjTkTMS6j8ffjmFzbNPDlJuV3Vy7AzapPVJrMl6UHPXCHMYMzl0KxR/47S5XGgmLYkYt8bNCHA3fg07y+Gtvgu+SNhMPwWKIgwhYw+9vErOnavRhOimYo4M2AwNpNK0OKLI7Im5V094jFp4Ty+mlmfQH00k8nkSUEN+1TGGkhv16c2hukbx9iCfbmk7im2hGKjQA8eH64VPYoS2qdKbPbd3xDDHN2croYKpy2U2oQTVBSf9hC3o6fKo3zp0U3dNiw7ZgWKS9UwP31Q0gwgB1orZgLuF+LIppHYwxcTG/AovNWa4sTPukMiX2L+p7uIHExTZJJU4YoDacQh/mfbPIz3261He4YFmQ35sfw3eKHQSOLyiVfev/n0l/r308PijEd+d+Hz5RmqIzS8jYXZIeJxym4mEjE1fKpeP56Ea52LlIJ8ZqsJ3xzHWu3WkAVz4hMqrX6BPMGW2IxOuEUQyIaCBg1lI6QLiPMHvo2/J7gu4YfqRcH6i27W3HyzamEQIDAQABo4H1MIHyME4GA1UdIARHMEUwQwYFYEwBAQAwOjA4BggrBgEFBQcCARYsaHR0cDovL2FjcmFpei5pY3BicmFzaWwuZ292LmJyL0RQQ2FjcmFpei5wZGYwPwYDVR0fBDgwNjA0oDKgMIYuaHR0cDovL2FjcmFpei5pY3BicmFzaWwuZ292LmJyL0xDUmFjcmFpenY1LmNybDAfBgNVHSMEGDAWgBRpqL512cTvbOcTReRhbuVo+LZAXjAdBgNVHQ4EFgQUaai+ddnE72znE0XkYW7laPi2QF4wDwYDVR0TAQH/BAUwAwEB/zAOBgNVHQ8BAf8EBAMCAQYwDQYJKoZIhvcNAQENBQADggIBABRt2/JiWapef7o/plhR4PxymlMIp/JeZ5F0BZ1XafmYpl5g6pRokFrIRMFXLyEhlgo51I05InyCc9Td6UXjlsOASTc/LRavyjB/8NcQjlRYDh6xf7OdP05mFcT/0+6bYRtNgsnUbr10pfsK/UzyUvQWbumGS57hCZrAZOyd9MzukiF/azAa6JfoZk2nDkEudKOY8tRyTpMmDzN5fufPSC3v7tSJUqTqo5z7roN/FmckRzGAYyz5XulbOc5/UsAT/tk+KP/clbbqd/hhevmmdJclLr9qWZZcOgzuFU2YsgProtVu0fFNXGr6KK9fu44pOHajmMsTXK3X7r/Pwh19kFRow5F3RQMUZC6Re0YLfXh+ypnUSCzA+uL4JPtHIGyvkbWiulkustpOKUSVwBPzvA2sQUOvqdbAR7C8jcHYFJMuK2HZFji7pxcWWab/NKsFcJ3sluDjmhizpQaxbYTfAVXu3q8yd0su/BHHhBpteyHvYyyz0Eb9LUysR2cMtWvfPU6vnoPgYvOGO1CziyGEsgKULkCH4o2Vgl1gQuKWO4V68rFW8a/jvq28sbY+y/Ao0I5ohpnBcQOAawiFbz6yJtObajYMuztDDP8oY656EuuJXBJhuKAJPI/7WDtgfV8ffOh/iQGQATVMtgDN0gv8bn5NdUX8UMNX1sHhU3H1UpoW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4</vt:i4>
      </vt:variant>
    </vt:vector>
  </HeadingPairs>
  <TitlesOfParts>
    <vt:vector size="7" baseType="lpstr">
      <vt:lpstr>Planilha Estado, Rua Cel. José</vt:lpstr>
      <vt:lpstr>Planilha Estado - Av. Dias Paes</vt:lpstr>
      <vt:lpstr>Planilha Caixa - Av. Dias Paes</vt:lpstr>
      <vt:lpstr>'Planilha Estado - Av. Dias Paes'!Area_de_impressao</vt:lpstr>
      <vt:lpstr>'Planilha Estado, Rua Cel. José'!Area_de_impressao</vt:lpstr>
      <vt:lpstr>'Planilha Estado - Av. Dias Paes'!Titulos_de_impressao</vt:lpstr>
      <vt:lpstr>'Planilha Estado, Rua Cel. José'!Titulos_de_impressao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Manf</dc:creator>
  <cp:lastModifiedBy>Usuario</cp:lastModifiedBy>
  <cp:lastPrinted>2022-12-07T12:43:30Z</cp:lastPrinted>
  <dcterms:created xsi:type="dcterms:W3CDTF">2022-12-07T12:32:16Z</dcterms:created>
  <dcterms:modified xsi:type="dcterms:W3CDTF">2024-03-06T16:37:28Z</dcterms:modified>
</cp:coreProperties>
</file>