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E:\PREFEITURA\prefeitura\cobertura quadra Cel Joaquim Lopes\"/>
    </mc:Choice>
  </mc:AlternateContent>
  <xr:revisionPtr revIDLastSave="0" documentId="13_ncr:1_{F9717BD5-0ABD-4655-8FB3-A5F6A6FB0ED8}" xr6:coauthVersionLast="45" xr6:coauthVersionMax="45" xr10:uidLastSave="{00000000-0000-0000-0000-000000000000}"/>
  <bookViews>
    <workbookView xWindow="-108" yWindow="-108" windowWidth="23256" windowHeight="12576" xr2:uid="{CC600D60-9524-44DC-8381-E0F19185C1F0}"/>
  </bookViews>
  <sheets>
    <sheet name="Planilha1" sheetId="1" r:id="rId1"/>
    <sheet name="Planilha2" sheetId="2" r:id="rId2"/>
    <sheet name="Planilha3"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2" i="1" l="1"/>
  <c r="I33" i="1"/>
  <c r="I21" i="1"/>
  <c r="I19" i="1"/>
  <c r="I20" i="1"/>
  <c r="F26" i="3" l="1"/>
  <c r="F25" i="1"/>
  <c r="F35" i="3"/>
  <c r="J34" i="1"/>
  <c r="F34" i="1"/>
  <c r="I34" i="1"/>
  <c r="B14" i="2" l="1"/>
  <c r="I36" i="1" l="1"/>
  <c r="J36" i="1" s="1"/>
  <c r="J35" i="1" s="1"/>
  <c r="F22" i="1"/>
  <c r="F23" i="3"/>
  <c r="C14" i="2" l="1"/>
  <c r="L14" i="2" s="1"/>
  <c r="F22" i="3"/>
  <c r="F31" i="3"/>
  <c r="F30" i="3"/>
  <c r="F21" i="3"/>
  <c r="B13" i="2" l="1"/>
  <c r="B12" i="2"/>
  <c r="B11" i="2"/>
  <c r="B9" i="2"/>
  <c r="B10" i="2"/>
  <c r="J32" i="1" l="1"/>
  <c r="J33" i="1"/>
  <c r="I30" i="1"/>
  <c r="F30" i="1"/>
  <c r="I29" i="1"/>
  <c r="F29" i="1"/>
  <c r="I28" i="1"/>
  <c r="J28" i="1" s="1"/>
  <c r="I26" i="1"/>
  <c r="J26" i="1" s="1"/>
  <c r="I25" i="1"/>
  <c r="J25" i="1" s="1"/>
  <c r="I24" i="1"/>
  <c r="J24" i="1" s="1"/>
  <c r="I22" i="1"/>
  <c r="J22" i="1" s="1"/>
  <c r="F21" i="1"/>
  <c r="J20" i="1"/>
  <c r="F20" i="1"/>
  <c r="J19" i="1"/>
  <c r="I18" i="1"/>
  <c r="J18" i="1" s="1"/>
  <c r="I17" i="1"/>
  <c r="J17" i="1" s="1"/>
  <c r="I16" i="1"/>
  <c r="J16" i="1" s="1"/>
  <c r="I15" i="1"/>
  <c r="J15" i="1" s="1"/>
  <c r="I13" i="1"/>
  <c r="J13" i="1" s="1"/>
  <c r="J12" i="1" s="1"/>
  <c r="J31" i="1" l="1"/>
  <c r="C9" i="2"/>
  <c r="J21" i="1"/>
  <c r="J14" i="1" s="1"/>
  <c r="J29" i="1"/>
  <c r="J30" i="1"/>
  <c r="J27" i="1" s="1"/>
  <c r="F9" i="2"/>
  <c r="J23" i="1"/>
  <c r="C11" i="2" s="1"/>
  <c r="C13" i="2" l="1"/>
  <c r="L13" i="2" s="1"/>
  <c r="J11" i="1"/>
  <c r="J38" i="1"/>
  <c r="J11" i="2"/>
  <c r="J15" i="2" s="1"/>
  <c r="H11" i="2"/>
  <c r="C10" i="2"/>
  <c r="C12" i="2"/>
  <c r="C15" i="2" l="1"/>
  <c r="D14" i="2" s="1"/>
  <c r="L12" i="2"/>
  <c r="L15" i="2" s="1"/>
  <c r="F10" i="2"/>
  <c r="F15" i="2" s="1"/>
  <c r="H10" i="2"/>
  <c r="H15" i="2" s="1"/>
  <c r="D12" i="2" l="1"/>
  <c r="D10" i="2"/>
  <c r="I15" i="2"/>
  <c r="F17" i="2"/>
  <c r="H17" i="2" s="1"/>
  <c r="E15" i="2"/>
  <c r="E17" i="2" s="1"/>
  <c r="D13" i="2"/>
  <c r="D9" i="2"/>
  <c r="D11" i="2"/>
  <c r="G15" i="2"/>
  <c r="K15" i="2"/>
  <c r="D15" i="2" l="1"/>
  <c r="G17" i="2"/>
  <c r="J17" i="2"/>
  <c r="I17" i="2" l="1"/>
  <c r="L17" i="2"/>
  <c r="K17" i="2" s="1"/>
</calcChain>
</file>

<file path=xl/sharedStrings.xml><?xml version="1.0" encoding="utf-8"?>
<sst xmlns="http://schemas.openxmlformats.org/spreadsheetml/2006/main" count="327" uniqueCount="136">
  <si>
    <t>Prefeitura Municipal de Visconde do Rio Branco
        Estado de Minas Gerais</t>
  </si>
  <si>
    <t>PLANILHA ORÇAMENTÁRIA</t>
  </si>
  <si>
    <t>Fontes</t>
  </si>
  <si>
    <t>Localizade</t>
  </si>
  <si>
    <t>ITEM</t>
  </si>
  <si>
    <t>FONTE</t>
  </si>
  <si>
    <t>CÓDIGO</t>
  </si>
  <si>
    <t>DESCRIÇÃO</t>
  </si>
  <si>
    <t>UN</t>
  </si>
  <si>
    <t>QUANT.</t>
  </si>
  <si>
    <t>CUSTO UNITÁRIO (SEM BDI) (R$)</t>
  </si>
  <si>
    <t>PREÇO UNITÁRIO (COM BDI) (R$)</t>
  </si>
  <si>
    <t>PREÇO TOTAL (R$)</t>
  </si>
  <si>
    <t>SETOP</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</si>
  <si>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</si>
  <si>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</si>
  <si>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m³</t>
  </si>
  <si>
    <t>______________________________________</t>
  </si>
  <si>
    <t>Thainá Pessata de Souza</t>
  </si>
  <si>
    <t>Engenheira Civil – CREA: 225519/D</t>
  </si>
  <si>
    <t>1.</t>
  </si>
  <si>
    <t>Cobertura da quadra</t>
  </si>
  <si>
    <t>1.1</t>
  </si>
  <si>
    <t>Serviços Preliminares</t>
  </si>
  <si>
    <t>1.1.1</t>
  </si>
  <si>
    <t>und.</t>
  </si>
  <si>
    <t>BDI 1</t>
  </si>
  <si>
    <t>1.2</t>
  </si>
  <si>
    <t>Fundação cobertura</t>
  </si>
  <si>
    <t>1.2.1</t>
  </si>
  <si>
    <t>ED-51108</t>
  </si>
  <si>
    <t>ESCAVAÇÃO MANUAL PARA BLOCO DE COROAMENTO OU SAPATA (INCLUINDO ESCAVAÇÃO PARA COLOCAÇÃO DE FÔRMAS). AF_06/2017</t>
  </si>
  <si>
    <t>1.2.2</t>
  </si>
  <si>
    <t>ED-51097</t>
  </si>
  <si>
    <t>COMPACTAÇÃO MANUAL DE ATERRO COM SOQUETE, INCLUSIVE ESPALHAMENTO MANUAL</t>
  </si>
  <si>
    <t>1.2.3</t>
  </si>
  <si>
    <t>ED-26522</t>
  </si>
  <si>
    <t>EXECUÇÃO DE ESTACA TIPO STRAUSS, DIÂMETRO 25CM, EXCLUSIVE ARMAÇÃO E CONCRETO ESTRUTURAL</t>
  </si>
  <si>
    <t>m</t>
  </si>
  <si>
    <t>1.2.4</t>
  </si>
  <si>
    <t>ED-48298</t>
  </si>
  <si>
    <t>CORTE, DOBRA E MONTAGEM DE AÇO CA-50/60, INCLUSIVE ESPAÇADOR (STRAUSS)</t>
  </si>
  <si>
    <t>KG</t>
  </si>
  <si>
    <t>1.2.5</t>
  </si>
  <si>
    <t>ED-49619</t>
  </si>
  <si>
    <t>FORNECIMENTO DE CONCRETO ESTRUTURAL, PREPARADO EM OBRA, COM FCK 25MPA, INCLUSIVE LANÇAMENTO, ADENSAMENTO E ACABAMENTO (STRAUSS)</t>
  </si>
  <si>
    <t>1.2.6</t>
  </si>
  <si>
    <t>CORTE, DOBRA E MONTAGEM DE AÇO CA-50/60, INCLUSIVE ESPAÇADOR (SAPATAS E ARRANQUES)</t>
  </si>
  <si>
    <t>1.2.7</t>
  </si>
  <si>
    <t>1.2.8</t>
  </si>
  <si>
    <t>ED-49643</t>
  </si>
  <si>
    <t>FÔRMA E DESFORMA DE TÁBUA E SARRAFO,
REAPROVEITAMENTO (3X), EXCLUSIVE ESCORAMENTO</t>
  </si>
  <si>
    <t>m²</t>
  </si>
  <si>
    <t>1.3</t>
  </si>
  <si>
    <t>Cobertura</t>
  </si>
  <si>
    <t>1.3.1</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</si>
  <si>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</si>
  <si>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</si>
  <si>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1.3.2</t>
  </si>
  <si>
    <t>ED-13852</t>
  </si>
  <si>
    <t>COBERTURA EM TELHA METÁLICA GALVANIZADA ONDULADA, TIPO SIMPLES, ESP. 0,50MM, ACABAMENTO NATURAL, INCLUSIVE ACESSÓRIOS PARA FIXAÇÃO, FORNECIMENTO E INSTALAÇÃO</t>
  </si>
  <si>
    <t>1.3.3</t>
  </si>
  <si>
    <t>ED-50657</t>
  </si>
  <si>
    <t>CALHA EM CHAPA GALVANIZADA, ESP. 0,65MM (GSG-24), COM DESENVOLVIMENTO DE 60CM, INCLUSIVE IÇAMENTO MANUAL VERTICAL</t>
  </si>
  <si>
    <t>1.4</t>
  </si>
  <si>
    <t>Drenagem</t>
  </si>
  <si>
    <t>1.4.1</t>
  </si>
  <si>
    <t>ED-49170</t>
  </si>
  <si>
    <t>CAIXA DE PASSAGEM EM ALVENARIA E TAMPA DE CONCRETO, FUNDO DE BRITA, TIPO 1, 50 X 50 X 60 CM, INCLUSIVE ESCAVAÇÃO, REATERRO E BOTA-FORA</t>
  </si>
  <si>
    <t>1.4.2</t>
  </si>
  <si>
    <t>ED-50668</t>
  </si>
  <si>
    <t>CONDUTOR DE AP DO TELHADO EM TUBO PVC ESGOTO, INCLUSIVE CONEXÕES E SUPORTES, 100 MM</t>
  </si>
  <si>
    <t>1.4.3</t>
  </si>
  <si>
    <t>ED-50106</t>
  </si>
  <si>
    <t>FORNECIMENTO E ASSENTAMENTO DE TUBO PVC RÍGIDO, COLETOR DE ESGOTO LISO (JEI), DN 150 MM (6"), INCLUSIVE CONEXÕES</t>
  </si>
  <si>
    <t>1.5</t>
  </si>
  <si>
    <t>1.5.1</t>
  </si>
  <si>
    <t>ED-50461</t>
  </si>
  <si>
    <t>PINTURA ACRÍLICA PARA PISO EM QUADRAS ESPORTIVA, DUAS (2) DEMÃOS</t>
  </si>
  <si>
    <t>1.5.2</t>
  </si>
  <si>
    <t>ED-50460</t>
  </si>
  <si>
    <t>PINTURA ACRÍLICA PARA PISO EM FAIXA DE DEMARCAÇÃO DE QUADRA, DUAS (2) DEMÃOS, FAIXA COM LARGURA DE 5 CM</t>
  </si>
  <si>
    <t>TOTAL COM BDI</t>
  </si>
  <si>
    <t>BDI 1:</t>
  </si>
  <si>
    <t>OBRA: Cobertura da quadra Cel Joaquim Lopes</t>
  </si>
  <si>
    <t>Avenida Presidente Arthur da Silva Bernardes</t>
  </si>
  <si>
    <t>CRONOGRAMA FÍSICO/FINANCEIRO</t>
  </si>
  <si>
    <t>PREFEITURA MUNICIPAL DE VISCONDE DO RIO BRANCO</t>
  </si>
  <si>
    <t>TOTAL DO ITEM</t>
  </si>
  <si>
    <t>%</t>
  </si>
  <si>
    <t>1ª Etapa</t>
  </si>
  <si>
    <t>2ª Etapa</t>
  </si>
  <si>
    <t>3ª Etapa</t>
  </si>
  <si>
    <t>4ª Etapa</t>
  </si>
  <si>
    <t>VALOR TOTAL DOS SERVIÇOS</t>
  </si>
  <si>
    <t>TOTAL DO MÊS</t>
  </si>
  <si>
    <t>TOTAL ACUMULADO</t>
  </si>
  <si>
    <t>_____________________________________</t>
  </si>
  <si>
    <t>Engenheira Civil - CREA MG: 225.519/D</t>
  </si>
  <si>
    <t>COBERTURA DA QUADRA CORONEL JOAQUIM LOPES</t>
  </si>
  <si>
    <t>Localidade: Avenida Presidente Arthur Bernardes, Visconde do Rio Branco- MG</t>
  </si>
  <si>
    <t>BDI=25,36%</t>
  </si>
  <si>
    <t>SETOP- agosto/2023 s/ desoneração</t>
  </si>
  <si>
    <t>MEMORIAL DE CÁLCULO</t>
  </si>
  <si>
    <t>01 unidade de placa de indentificação</t>
  </si>
  <si>
    <t xml:space="preserve">  1,16x0,7(dimensões da sapata)x1,5(profundidade)x14(sapatas)</t>
  </si>
  <si>
    <t>volume de escavação - volume da sapata</t>
  </si>
  <si>
    <t>3m de profundidade x 14 estacas</t>
  </si>
  <si>
    <t>(estribos: (comprimento 0,85m a cada 15cm) = 20 estribos x0,85=17.0mx0,154 kg/m= 2,62kg/estacax14 estacas=36,68kg) + (barras longitudinais: 3 de 12,5mm=3x3mx0,963kg/m=8,667kg x14 estacas= 121,34kg) = 158,02kg</t>
  </si>
  <si>
    <t>área x profundadide x nº de estacas= 3,14x0,125x0,125x3x14</t>
  </si>
  <si>
    <t>576+270(tabela em projeto)</t>
  </si>
  <si>
    <t>dimensões dos pilares x arranque + base sapata (área x profundidade)= (0,4x0,4x1,5+0,45x0,7x1,16)x14</t>
  </si>
  <si>
    <t>área de cobertura</t>
  </si>
  <si>
    <t>38,24x2</t>
  </si>
  <si>
    <t>04 unidades de caixas conforme projeto</t>
  </si>
  <si>
    <t>considerar que os tubos centrais descem aproximadamente 1,00m e ligam nos tubos laterias= (5,00m dos tubos centrais+38,24m (distância de uma caixa de passagem na outra)+12,00m de descida dos dois tubos laterais)*2 lados</t>
  </si>
  <si>
    <t>14,72x2</t>
  </si>
  <si>
    <t>área obtida em projeto: piso onde haverá pintura</t>
  </si>
  <si>
    <t>metragem obtida em projeto (marcações)</t>
  </si>
  <si>
    <t>(0,4x0,4x1,05x14)= forma no arranque do pilar da sapata</t>
  </si>
  <si>
    <t>1.6</t>
  </si>
  <si>
    <t>Serviços Complementares</t>
  </si>
  <si>
    <t>1.6.1</t>
  </si>
  <si>
    <t>ED-50266</t>
  </si>
  <si>
    <t>LIMPEZA FINAL PARA ENTREGA DA OBRA</t>
  </si>
  <si>
    <t>Visconde do Rio Branco, 15 de março de 2024.</t>
  </si>
  <si>
    <t>área obtida em projeto</t>
  </si>
  <si>
    <t>Data: 15/03/2024</t>
  </si>
  <si>
    <t xml:space="preserve">                       Visconde do Rio Branco, 15 de março de 2024.</t>
  </si>
  <si>
    <t>Pintura do piso e alambrado</t>
  </si>
  <si>
    <t>1.5.3</t>
  </si>
  <si>
    <t>ALAMBRADO PARA QUADRA ESPORTIVA, EM TELA DE ARAME GALVANIZADO COM TRAMA LOSANGULAR DE 2" (50,8MM) E FIO BWG12 (2,77MM), EXCLUSIVE PINTURA, INCLUSIVE FIXAÇÃO E FORNECIMENTO EM QUADROS DE TUBOS DE AÇO CARBONO GALVANIZADO DIÂMETRO DE 50MM (2")</t>
  </si>
  <si>
    <t>área de cobertura + 28,00m² de fechamento lateral acima do alambrado na parede de divisa com o PSF</t>
  </si>
  <si>
    <t>inserir 3,00m de altura de alambrado na divisa com o PSF = 17,30 (largura parede de divisa PSF) x 3,00 (altura)</t>
  </si>
  <si>
    <t>BDI 1= 25,36%</t>
  </si>
  <si>
    <t>ED-9100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</si>
</sst>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3"/>
      <color theme="1"/>
      <name val="Calibri"/>
      <family val="2"/>
      <scheme val="minor"/>
    </font>
    <font>
      <b/>
      <sz val="10"/>
      <color theme="1"/>
      <name val="Calibri"/>
      <family val="2"/>
      <scheme val="minor"/>
    </font>
    <font>
      <sz val="10"/>
      <color theme="1"/>
      <name val="Calibri"/>
      <family val="2"/>
      <scheme val="minor"/>
    </font>
    <font>
      <sz val="12"/>
      <color theme="1"/>
      <name val="Arial"/>
      <family val="2"/>
    </font>
    <font>
      <sz val="10"/>
      <color theme="1"/>
      <name val="Arial"/>
      <family val="2"/>
    </font>
    <font>
      <b/>
      <sz val="10"/>
      <color rgb="FF000000"/>
      <name val="Arial"/>
      <family val="2"/>
    </font>
    <font>
      <b/>
      <sz val="10"/>
      <name val="Arial"/>
      <family val="2"/>
    </font>
    <font>
      <sz val="10"/>
      <name val="Arial"/>
      <family val="2"/>
    </font>
    <font>
      <sz val="10"/>
      <color rgb="FF000000"/>
      <name val="Arial"/>
      <family val="2"/>
    </font>
    <font>
      <sz val="9"/>
      <color theme="1"/>
      <name val="Calibri"/>
      <family val="2"/>
      <scheme val="minor"/>
    </font>
    <font>
      <b/>
      <sz val="9"/>
      <color theme="0"/>
      <name val="Calibri"/>
      <family val="2"/>
      <scheme val="minor"/>
    </font>
    <font>
      <b/>
      <sz val="9"/>
      <color theme="1"/>
      <name val="Calibri"/>
      <family val="2"/>
      <scheme val="minor"/>
    </font>
    <font>
      <sz val="8"/>
      <color theme="1"/>
      <name val="Calibri"/>
      <family val="2"/>
      <scheme val="minor"/>
    </font>
    <font>
      <sz val="8"/>
      <name val="Calibri"/>
      <family val="2"/>
      <scheme val="minor"/>
    </font>
    <font>
      <sz val="11"/>
      <color rgb="FFFF0000"/>
      <name val="Calibri"/>
      <family val="2"/>
      <scheme val="minor"/>
    </font>
    <font>
      <sz val="10"/>
      <color rgb="FFFF0000"/>
      <name val="Arial"/>
      <family val="2"/>
    </font>
    <font>
      <sz val="11"/>
      <name val="Calibri"/>
      <family val="2"/>
      <scheme val="minor"/>
    </font>
  </fonts>
  <fills count="8">
    <fill>
      <patternFill patternType="none"/>
    </fill>
    <fill>
      <patternFill patternType="gray125"/>
    </fill>
    <fill>
      <patternFill patternType="solid">
        <fgColor theme="9"/>
        <bgColor indexed="64"/>
      </patternFill>
    </fill>
    <fill>
      <patternFill patternType="solid">
        <fgColor theme="4"/>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2">
    <xf numFmtId="0" fontId="0" fillId="0" borderId="0"/>
    <xf numFmtId="44" fontId="1" fillId="0" borderId="0" applyFont="0" applyFill="0" applyBorder="0" applyAlignment="0" applyProtection="0"/>
  </cellStyleXfs>
  <cellXfs count="150">
    <xf numFmtId="0" fontId="0" fillId="0" borderId="0" xfId="0"/>
    <xf numFmtId="0" fontId="5" fillId="3" borderId="8" xfId="0" applyFont="1" applyFill="1" applyBorder="1" applyAlignment="1">
      <alignment horizontal="center" vertical="center"/>
    </xf>
    <xf numFmtId="0" fontId="6" fillId="0" borderId="12" xfId="0" applyFont="1" applyBorder="1"/>
    <xf numFmtId="0" fontId="6" fillId="0" borderId="0" xfId="0" applyFont="1"/>
    <xf numFmtId="0" fontId="6" fillId="0" borderId="13" xfId="0" applyFont="1" applyBorder="1"/>
    <xf numFmtId="17" fontId="6" fillId="0" borderId="7" xfId="0" quotePrefix="1" applyNumberFormat="1" applyFont="1" applyBorder="1"/>
    <xf numFmtId="0" fontId="5" fillId="0" borderId="7" xfId="0" applyFont="1" applyBorder="1" applyAlignment="1">
      <alignment horizontal="center" vertical="center"/>
    </xf>
    <xf numFmtId="0" fontId="5" fillId="0" borderId="7" xfId="0" applyFont="1" applyBorder="1" applyAlignment="1">
      <alignment horizontal="center" vertical="center" wrapText="1"/>
    </xf>
    <xf numFmtId="44" fontId="5" fillId="7" borderId="7" xfId="0" applyNumberFormat="1" applyFont="1" applyFill="1" applyBorder="1"/>
    <xf numFmtId="0" fontId="7" fillId="0" borderId="0" xfId="0" applyFont="1" applyAlignment="1">
      <alignment horizontal="center" vertical="center"/>
    </xf>
    <xf numFmtId="0" fontId="8" fillId="0" borderId="0" xfId="0" applyFont="1" applyAlignment="1">
      <alignment horizontal="center" vertical="center"/>
    </xf>
    <xf numFmtId="1" fontId="9" fillId="6" borderId="14" xfId="0" applyNumberFormat="1" applyFont="1" applyFill="1" applyBorder="1" applyAlignment="1">
      <alignment horizontal="center" vertical="center" shrinkToFit="1"/>
    </xf>
    <xf numFmtId="44" fontId="10" fillId="6" borderId="14" xfId="1" applyFont="1" applyFill="1" applyBorder="1" applyAlignment="1">
      <alignment horizontal="center" vertical="center" wrapText="1"/>
    </xf>
    <xf numFmtId="1" fontId="9" fillId="6" borderId="14" xfId="0" applyNumberFormat="1" applyFont="1" applyFill="1" applyBorder="1" applyAlignment="1">
      <alignment horizontal="center" vertical="top" shrinkToFit="1"/>
    </xf>
    <xf numFmtId="44" fontId="10" fillId="6" borderId="14" xfId="1" applyFont="1" applyFill="1" applyBorder="1" applyAlignment="1">
      <alignment vertical="top" wrapText="1"/>
    </xf>
    <xf numFmtId="0" fontId="11" fillId="5" borderId="14" xfId="0" applyFont="1" applyFill="1" applyBorder="1" applyAlignment="1">
      <alignment horizontal="center" vertical="center" wrapText="1"/>
    </xf>
    <xf numFmtId="44" fontId="11" fillId="0" borderId="14" xfId="1" applyFont="1" applyBorder="1" applyAlignment="1">
      <alignment vertical="center" wrapText="1"/>
    </xf>
    <xf numFmtId="44" fontId="11" fillId="0" borderId="14" xfId="1" applyFont="1" applyBorder="1" applyAlignment="1">
      <alignment horizontal="center" vertical="center" wrapText="1"/>
    </xf>
    <xf numFmtId="44" fontId="12" fillId="0" borderId="17" xfId="1" applyFont="1" applyBorder="1" applyAlignment="1">
      <alignment horizontal="center" vertical="center" wrapText="1" shrinkToFit="1"/>
    </xf>
    <xf numFmtId="0" fontId="10" fillId="4" borderId="14" xfId="0" applyFont="1" applyFill="1" applyBorder="1" applyAlignment="1">
      <alignment horizontal="center" vertical="center" wrapText="1"/>
    </xf>
    <xf numFmtId="44" fontId="9" fillId="4" borderId="17" xfId="1" applyFont="1" applyFill="1" applyBorder="1" applyAlignment="1">
      <alignment horizontal="center" vertical="center" wrapText="1" shrinkToFit="1"/>
    </xf>
    <xf numFmtId="1" fontId="12" fillId="5" borderId="14" xfId="0" applyNumberFormat="1" applyFont="1" applyFill="1" applyBorder="1" applyAlignment="1">
      <alignment horizontal="center" vertical="center" shrinkToFit="1"/>
    </xf>
    <xf numFmtId="0" fontId="11" fillId="5" borderId="16" xfId="0" applyFont="1" applyFill="1" applyBorder="1" applyAlignment="1">
      <alignment horizontal="center" vertical="center" wrapText="1"/>
    </xf>
    <xf numFmtId="2" fontId="12" fillId="5" borderId="14" xfId="0" applyNumberFormat="1" applyFont="1" applyFill="1" applyBorder="1" applyAlignment="1">
      <alignment horizontal="center" vertical="center" shrinkToFit="1"/>
    </xf>
    <xf numFmtId="0" fontId="10" fillId="6" borderId="14" xfId="0" applyFont="1" applyFill="1" applyBorder="1" applyAlignment="1">
      <alignment horizontal="center" vertical="center" wrapText="1"/>
    </xf>
    <xf numFmtId="44" fontId="9" fillId="6" borderId="17" xfId="1" applyFont="1" applyFill="1" applyBorder="1" applyAlignment="1">
      <alignment horizontal="center" vertical="center" wrapText="1" shrinkToFit="1"/>
    </xf>
    <xf numFmtId="0" fontId="0" fillId="5" borderId="14" xfId="0" applyFill="1" applyBorder="1" applyAlignment="1">
      <alignment horizontal="center" vertical="center" wrapText="1"/>
    </xf>
    <xf numFmtId="0" fontId="0" fillId="0" borderId="13" xfId="0" applyBorder="1"/>
    <xf numFmtId="0" fontId="6" fillId="0" borderId="0" xfId="0" applyFont="1" applyBorder="1"/>
    <xf numFmtId="0" fontId="0" fillId="0" borderId="6" xfId="0" applyBorder="1"/>
    <xf numFmtId="44" fontId="2" fillId="7" borderId="7" xfId="0" applyNumberFormat="1" applyFont="1" applyFill="1" applyBorder="1"/>
    <xf numFmtId="0" fontId="6" fillId="0" borderId="0" xfId="0" applyFont="1" applyBorder="1" applyAlignment="1">
      <alignment horizontal="center"/>
    </xf>
    <xf numFmtId="10" fontId="6" fillId="0" borderId="0" xfId="0" applyNumberFormat="1" applyFont="1" applyBorder="1" applyAlignment="1">
      <alignment horizontal="left"/>
    </xf>
    <xf numFmtId="0" fontId="0" fillId="0" borderId="3" xfId="0" applyBorder="1"/>
    <xf numFmtId="0" fontId="0" fillId="5" borderId="14" xfId="0" applyFill="1" applyBorder="1" applyAlignment="1">
      <alignment horizontal="left" vertical="center" wrapText="1"/>
    </xf>
    <xf numFmtId="0" fontId="0" fillId="5" borderId="14" xfId="0" applyFill="1" applyBorder="1" applyAlignment="1">
      <alignment horizontal="left" vertical="top" wrapText="1"/>
    </xf>
    <xf numFmtId="44" fontId="11" fillId="5" borderId="14" xfId="1" applyFont="1" applyFill="1" applyBorder="1" applyAlignment="1">
      <alignment vertical="center" wrapText="1"/>
    </xf>
    <xf numFmtId="0" fontId="11" fillId="5" borderId="14" xfId="0" applyFont="1" applyFill="1" applyBorder="1" applyAlignment="1">
      <alignment horizontal="left" vertical="center" wrapText="1"/>
    </xf>
    <xf numFmtId="0" fontId="0" fillId="5" borderId="15" xfId="0" applyFill="1" applyBorder="1" applyAlignment="1">
      <alignment horizontal="left" vertical="center" wrapText="1"/>
    </xf>
    <xf numFmtId="0" fontId="0" fillId="5" borderId="14" xfId="0" applyFill="1" applyBorder="1" applyAlignment="1">
      <alignment vertical="center" wrapText="1"/>
    </xf>
    <xf numFmtId="44" fontId="12" fillId="5" borderId="14" xfId="1" applyFont="1" applyFill="1" applyBorder="1" applyAlignment="1">
      <alignment vertical="center" shrinkToFit="1"/>
    </xf>
    <xf numFmtId="0" fontId="13" fillId="0" borderId="0" xfId="0" applyFont="1"/>
    <xf numFmtId="0" fontId="13" fillId="0" borderId="21" xfId="0" applyFont="1" applyBorder="1"/>
    <xf numFmtId="0" fontId="13" fillId="0" borderId="22" xfId="0" applyFont="1" applyBorder="1"/>
    <xf numFmtId="0" fontId="15" fillId="0" borderId="23" xfId="0" applyFont="1" applyBorder="1" applyAlignment="1">
      <alignment horizontal="center" vertical="center"/>
    </xf>
    <xf numFmtId="0" fontId="0" fillId="0" borderId="23" xfId="0" applyBorder="1"/>
    <xf numFmtId="44" fontId="0" fillId="0" borderId="23" xfId="0" applyNumberFormat="1" applyBorder="1"/>
    <xf numFmtId="10" fontId="0" fillId="0" borderId="21" xfId="0" applyNumberFormat="1" applyBorder="1" applyAlignment="1">
      <alignment horizontal="center" vertical="center"/>
    </xf>
    <xf numFmtId="10" fontId="0" fillId="0" borderId="27" xfId="0" applyNumberFormat="1" applyBorder="1"/>
    <xf numFmtId="44" fontId="0" fillId="0" borderId="28" xfId="0" applyNumberFormat="1" applyBorder="1"/>
    <xf numFmtId="10" fontId="0" fillId="0" borderId="21" xfId="0" applyNumberFormat="1" applyBorder="1" applyAlignment="1">
      <alignment horizontal="center"/>
    </xf>
    <xf numFmtId="10" fontId="0" fillId="0" borderId="29" xfId="0" applyNumberFormat="1" applyBorder="1"/>
    <xf numFmtId="44" fontId="0" fillId="0" borderId="30" xfId="0" applyNumberFormat="1" applyBorder="1"/>
    <xf numFmtId="0" fontId="0" fillId="0" borderId="24" xfId="0" applyBorder="1"/>
    <xf numFmtId="0" fontId="0" fillId="0" borderId="31" xfId="0" applyBorder="1"/>
    <xf numFmtId="44" fontId="0" fillId="0" borderId="32" xfId="0" applyNumberFormat="1" applyBorder="1"/>
    <xf numFmtId="10" fontId="0" fillId="0" borderId="24" xfId="0" applyNumberFormat="1" applyBorder="1" applyAlignment="1">
      <alignment horizontal="center"/>
    </xf>
    <xf numFmtId="10" fontId="0" fillId="0" borderId="20" xfId="0" applyNumberFormat="1" applyBorder="1"/>
    <xf numFmtId="44" fontId="0" fillId="0" borderId="26" xfId="0" applyNumberFormat="1" applyBorder="1"/>
    <xf numFmtId="44" fontId="2" fillId="0" borderId="23" xfId="0" applyNumberFormat="1" applyFont="1" applyBorder="1"/>
    <xf numFmtId="10" fontId="2" fillId="0" borderId="23" xfId="0" applyNumberFormat="1" applyFont="1" applyBorder="1"/>
    <xf numFmtId="0" fontId="0" fillId="0" borderId="33" xfId="0" applyBorder="1"/>
    <xf numFmtId="10" fontId="0" fillId="0" borderId="23" xfId="0" applyNumberFormat="1" applyBorder="1"/>
    <xf numFmtId="0" fontId="16" fillId="0" borderId="0" xfId="0" applyFont="1"/>
    <xf numFmtId="44" fontId="11" fillId="5" borderId="16" xfId="1" applyFont="1" applyFill="1" applyBorder="1" applyAlignment="1">
      <alignment horizontal="center" vertical="center" wrapText="1"/>
    </xf>
    <xf numFmtId="44" fontId="11" fillId="5" borderId="17" xfId="1" applyFont="1" applyFill="1" applyBorder="1" applyAlignment="1">
      <alignment horizontal="center" vertical="center" wrapText="1"/>
    </xf>
    <xf numFmtId="0" fontId="0" fillId="5" borderId="15" xfId="0" applyFill="1" applyBorder="1" applyAlignment="1">
      <alignment horizontal="center" vertical="center" wrapText="1"/>
    </xf>
    <xf numFmtId="0" fontId="0" fillId="5" borderId="16" xfId="0" applyFill="1" applyBorder="1" applyAlignment="1">
      <alignment horizontal="center" vertical="center" wrapText="1"/>
    </xf>
    <xf numFmtId="0" fontId="0" fillId="5" borderId="16" xfId="0" applyFill="1" applyBorder="1" applyAlignment="1">
      <alignment vertical="center" wrapText="1"/>
    </xf>
    <xf numFmtId="2" fontId="12" fillId="5" borderId="16" xfId="0" applyNumberFormat="1" applyFont="1" applyFill="1" applyBorder="1" applyAlignment="1">
      <alignment horizontal="center" vertical="center" shrinkToFit="1"/>
    </xf>
    <xf numFmtId="0" fontId="6" fillId="0" borderId="18" xfId="0" applyFont="1" applyBorder="1" applyAlignment="1">
      <alignment horizontal="center" wrapText="1"/>
    </xf>
    <xf numFmtId="0" fontId="6" fillId="0" borderId="19" xfId="0" applyFont="1" applyBorder="1" applyAlignment="1">
      <alignment horizontal="center" wrapText="1"/>
    </xf>
    <xf numFmtId="0" fontId="6" fillId="0" borderId="8" xfId="0" applyFont="1" applyBorder="1" applyAlignment="1">
      <alignment horizontal="center" wrapText="1"/>
    </xf>
    <xf numFmtId="0" fontId="10" fillId="6" borderId="15"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4" fillId="0" borderId="7" xfId="0" applyFont="1" applyBorder="1" applyAlignment="1">
      <alignment horizontal="center" wrapText="1"/>
    </xf>
    <xf numFmtId="0" fontId="5" fillId="2" borderId="7" xfId="0" applyFont="1" applyFill="1" applyBorder="1" applyAlignment="1">
      <alignment horizontal="center"/>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12" xfId="0" applyFont="1" applyBorder="1" applyAlignment="1">
      <alignment horizontal="left"/>
    </xf>
    <xf numFmtId="0" fontId="6" fillId="0" borderId="0" xfId="0" applyFont="1" applyBorder="1" applyAlignment="1">
      <alignment horizontal="left"/>
    </xf>
    <xf numFmtId="0" fontId="6" fillId="0" borderId="13" xfId="0" applyFont="1" applyBorder="1" applyAlignment="1">
      <alignment horizontal="left"/>
    </xf>
    <xf numFmtId="0" fontId="6" fillId="0" borderId="9" xfId="0" applyFont="1" applyBorder="1" applyAlignment="1">
      <alignment horizontal="left"/>
    </xf>
    <xf numFmtId="0" fontId="6" fillId="0" borderId="10" xfId="0" applyFont="1" applyBorder="1" applyAlignment="1">
      <alignment horizontal="left"/>
    </xf>
    <xf numFmtId="0" fontId="6" fillId="0" borderId="11" xfId="0" applyFont="1" applyBorder="1" applyAlignment="1">
      <alignment horizontal="left"/>
    </xf>
    <xf numFmtId="0" fontId="6" fillId="0" borderId="9" xfId="0" applyFont="1" applyBorder="1"/>
    <xf numFmtId="0" fontId="6" fillId="0" borderId="10" xfId="0" applyFont="1" applyBorder="1"/>
    <xf numFmtId="0" fontId="6" fillId="0" borderId="11" xfId="0" applyFont="1" applyBorder="1"/>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6" fillId="0" borderId="1"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5" fillId="7" borderId="7" xfId="0" applyFont="1" applyFill="1" applyBorder="1" applyAlignment="1">
      <alignment horizontal="right"/>
    </xf>
    <xf numFmtId="0" fontId="10" fillId="6" borderId="15" xfId="0" applyFont="1" applyFill="1" applyBorder="1" applyAlignment="1">
      <alignment horizontal="center" vertical="center"/>
    </xf>
    <xf numFmtId="0" fontId="10" fillId="6" borderId="16" xfId="0" applyFont="1" applyFill="1" applyBorder="1" applyAlignment="1">
      <alignment horizontal="center" vertical="center"/>
    </xf>
    <xf numFmtId="0" fontId="10" fillId="6" borderId="17" xfId="0" applyFont="1" applyFill="1" applyBorder="1" applyAlignment="1">
      <alignment horizontal="center" vertical="center"/>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3" fillId="0" borderId="0" xfId="0" applyFont="1" applyAlignment="1">
      <alignment horizontal="left"/>
    </xf>
    <xf numFmtId="0" fontId="0" fillId="0" borderId="0" xfId="0" applyAlignment="1">
      <alignment horizontal="center"/>
    </xf>
    <xf numFmtId="0" fontId="16" fillId="0" borderId="0" xfId="0" applyFont="1" applyAlignment="1">
      <alignment horizontal="center"/>
    </xf>
    <xf numFmtId="0" fontId="0" fillId="0" borderId="21" xfId="0" applyBorder="1" applyAlignment="1">
      <alignment horizontal="center"/>
    </xf>
    <xf numFmtId="0" fontId="0" fillId="0" borderId="31" xfId="0" applyBorder="1" applyAlignment="1">
      <alignment horizontal="center"/>
    </xf>
    <xf numFmtId="0" fontId="2" fillId="0" borderId="21" xfId="0" applyFont="1" applyBorder="1" applyAlignment="1">
      <alignment horizontal="center"/>
    </xf>
    <xf numFmtId="0" fontId="2" fillId="0" borderId="31" xfId="0" applyFont="1" applyBorder="1" applyAlignment="1">
      <alignment horizontal="center"/>
    </xf>
    <xf numFmtId="0" fontId="15" fillId="0" borderId="24" xfId="0" applyFont="1" applyBorder="1" applyAlignment="1">
      <alignment horizontal="center"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xf>
    <xf numFmtId="0" fontId="3" fillId="2" borderId="20" xfId="0" applyFont="1" applyFill="1" applyBorder="1" applyAlignment="1">
      <alignment horizontal="center" vertical="center"/>
    </xf>
    <xf numFmtId="0" fontId="3" fillId="2" borderId="0" xfId="0" applyFont="1" applyFill="1" applyAlignment="1">
      <alignment horizontal="center" vertical="center"/>
    </xf>
    <xf numFmtId="0" fontId="14" fillId="3" borderId="20" xfId="0" applyFont="1" applyFill="1" applyBorder="1" applyAlignment="1">
      <alignment horizontal="center"/>
    </xf>
    <xf numFmtId="0" fontId="14" fillId="3" borderId="0" xfId="0" applyFont="1" applyFill="1" applyAlignment="1">
      <alignment horizontal="center"/>
    </xf>
    <xf numFmtId="0" fontId="15" fillId="0" borderId="20" xfId="0" applyFont="1" applyBorder="1" applyAlignment="1">
      <alignment horizontal="center"/>
    </xf>
    <xf numFmtId="0" fontId="15" fillId="0" borderId="0" xfId="0" applyFont="1" applyAlignment="1">
      <alignment horizontal="center"/>
    </xf>
    <xf numFmtId="0" fontId="13" fillId="0" borderId="20" xfId="0" applyFont="1" applyBorder="1" applyAlignment="1">
      <alignment horizontal="center"/>
    </xf>
    <xf numFmtId="0" fontId="13" fillId="0" borderId="0" xfId="0" applyFont="1" applyAlignment="1">
      <alignment horizontal="center"/>
    </xf>
    <xf numFmtId="44" fontId="11" fillId="0" borderId="15" xfId="1" applyFont="1" applyBorder="1" applyAlignment="1">
      <alignment horizontal="center" vertical="center" wrapText="1"/>
    </xf>
    <xf numFmtId="44" fontId="11" fillId="0" borderId="16" xfId="1" applyFont="1" applyBorder="1" applyAlignment="1">
      <alignment horizontal="center" vertical="center" wrapText="1"/>
    </xf>
    <xf numFmtId="44" fontId="11" fillId="0" borderId="17" xfId="1" applyFont="1" applyBorder="1" applyAlignment="1">
      <alignment horizontal="center" vertical="center" wrapText="1"/>
    </xf>
    <xf numFmtId="44" fontId="11" fillId="5" borderId="15" xfId="1" applyFont="1" applyFill="1" applyBorder="1" applyAlignment="1">
      <alignment horizontal="center" vertical="center" wrapText="1"/>
    </xf>
    <xf numFmtId="44" fontId="11" fillId="5" borderId="16" xfId="1" applyFont="1" applyFill="1" applyBorder="1" applyAlignment="1">
      <alignment horizontal="center" vertical="center" wrapText="1"/>
    </xf>
    <xf numFmtId="44" fontId="11" fillId="5" borderId="17" xfId="1" applyFont="1" applyFill="1" applyBorder="1" applyAlignment="1">
      <alignment horizontal="center" vertical="center" wrapText="1"/>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10" fillId="6" borderId="37" xfId="0" applyFont="1" applyFill="1" applyBorder="1" applyAlignment="1">
      <alignment horizontal="center" vertical="center"/>
    </xf>
    <xf numFmtId="0" fontId="10" fillId="6" borderId="38" xfId="0" applyFont="1" applyFill="1" applyBorder="1" applyAlignment="1">
      <alignment horizontal="center" vertical="center"/>
    </xf>
    <xf numFmtId="0" fontId="10" fillId="6" borderId="39" xfId="0" applyFont="1" applyFill="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44" fontId="11" fillId="0" borderId="40" xfId="1" applyFont="1" applyBorder="1" applyAlignment="1">
      <alignment horizontal="center" vertical="center" wrapText="1"/>
    </xf>
    <xf numFmtId="44" fontId="11" fillId="0" borderId="41" xfId="1" applyFont="1" applyBorder="1" applyAlignment="1">
      <alignment horizontal="center" vertical="center" wrapText="1"/>
    </xf>
    <xf numFmtId="44" fontId="11" fillId="0" borderId="42" xfId="1" applyFont="1" applyBorder="1" applyAlignment="1">
      <alignment horizontal="center" vertical="center" wrapText="1"/>
    </xf>
    <xf numFmtId="0" fontId="19" fillId="5" borderId="14" xfId="0" applyFont="1" applyFill="1" applyBorder="1" applyAlignment="1">
      <alignment horizontal="center" vertical="center" wrapText="1"/>
    </xf>
    <xf numFmtId="0" fontId="18" fillId="5" borderId="14" xfId="0" applyFont="1" applyFill="1" applyBorder="1" applyAlignment="1">
      <alignment horizontal="center" vertical="center" wrapText="1"/>
    </xf>
    <xf numFmtId="0" fontId="20" fillId="5" borderId="14" xfId="0" applyFont="1" applyFill="1" applyBorder="1" applyAlignment="1">
      <alignment horizontal="center" vertical="center" wrapText="1"/>
    </xf>
    <xf numFmtId="0" fontId="20" fillId="5" borderId="14" xfId="0" applyFont="1" applyFill="1" applyBorder="1" applyAlignment="1">
      <alignment horizontal="left" vertical="center" wrapText="1"/>
    </xf>
    <xf numFmtId="2" fontId="11" fillId="5" borderId="14" xfId="0" applyNumberFormat="1" applyFont="1" applyFill="1" applyBorder="1" applyAlignment="1">
      <alignment horizontal="center" vertical="center" shrinkToFit="1"/>
    </xf>
    <xf numFmtId="44" fontId="11" fillId="0" borderId="17" xfId="1" applyFont="1" applyBorder="1" applyAlignment="1">
      <alignment horizontal="center" vertical="center" wrapText="1" shrinkToFi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http://www.viscondedoriobranco.mg.gov.br/Imagens/vrb-145x160.png"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http://www.viscondedoriobranco.mg.gov.br/Imagens/vrb-145x160.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144780</xdr:rowOff>
    </xdr:from>
    <xdr:to>
      <xdr:col>1</xdr:col>
      <xdr:colOff>449580</xdr:colOff>
      <xdr:row>1</xdr:row>
      <xdr:rowOff>866775</xdr:rowOff>
    </xdr:to>
    <xdr:pic>
      <xdr:nvPicPr>
        <xdr:cNvPr id="2" name="Imagem 1">
          <a:extLst>
            <a:ext uri="{FF2B5EF4-FFF2-40B4-BE49-F238E27FC236}">
              <a16:creationId xmlns:a16="http://schemas.microsoft.com/office/drawing/2014/main" id="{501C81C5-2D18-4690-9E08-B1EFDA8CE124}"/>
            </a:ext>
          </a:extLst>
        </xdr:cNvPr>
        <xdr:cNvPicPr/>
      </xdr:nvPicPr>
      <xdr:blipFill>
        <a:blip xmlns:r="http://schemas.openxmlformats.org/officeDocument/2006/relationships" r:embed="rId1" r:link="rId2"/>
        <a:srcRect/>
        <a:stretch>
          <a:fillRect/>
        </a:stretch>
      </xdr:blipFill>
      <xdr:spPr bwMode="auto">
        <a:xfrm>
          <a:off x="457200" y="144780"/>
          <a:ext cx="1028700" cy="102679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457200</xdr:colOff>
      <xdr:row>0</xdr:row>
      <xdr:rowOff>144780</xdr:rowOff>
    </xdr:from>
    <xdr:to>
      <xdr:col>2</xdr:col>
      <xdr:colOff>266700</xdr:colOff>
      <xdr:row>1</xdr:row>
      <xdr:rowOff>988695</xdr:rowOff>
    </xdr:to>
    <xdr:pic>
      <xdr:nvPicPr>
        <xdr:cNvPr id="2" name="Imagem 1">
          <a:extLst>
            <a:ext uri="{FF2B5EF4-FFF2-40B4-BE49-F238E27FC236}">
              <a16:creationId xmlns:a16="http://schemas.microsoft.com/office/drawing/2014/main" id="{7C34BE8C-064B-43CF-965D-CC28941AA0CE}"/>
            </a:ext>
          </a:extLst>
        </xdr:cNvPr>
        <xdr:cNvPicPr/>
      </xdr:nvPicPr>
      <xdr:blipFill>
        <a:blip xmlns:r="http://schemas.openxmlformats.org/officeDocument/2006/relationships" r:embed="rId1" r:link="rId2"/>
        <a:srcRect/>
        <a:stretch>
          <a:fillRect/>
        </a:stretch>
      </xdr:blipFill>
      <xdr:spPr bwMode="auto">
        <a:xfrm>
          <a:off x="457200" y="144780"/>
          <a:ext cx="1028700" cy="102679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6B349-7104-44D0-8793-7D73C5E4817D}">
  <sheetPr>
    <pageSetUpPr fitToPage="1"/>
  </sheetPr>
  <dimension ref="A1:J44"/>
  <sheetViews>
    <sheetView tabSelected="1" workbookViewId="0">
      <selection activeCell="I36" sqref="I36"/>
    </sheetView>
  </sheetViews>
  <sheetFormatPr defaultRowHeight="14.4" x14ac:dyDescent="0.3"/>
  <cols>
    <col min="1" max="1" width="15.109375" bestFit="1" customWidth="1"/>
    <col min="4" max="4" width="43" customWidth="1"/>
    <col min="7" max="7" width="16.77734375" customWidth="1"/>
    <col min="8" max="8" width="11.44140625" bestFit="1" customWidth="1"/>
    <col min="9" max="9" width="15" bestFit="1" customWidth="1"/>
    <col min="10" max="10" width="14.21875" bestFit="1" customWidth="1"/>
  </cols>
  <sheetData>
    <row r="1" spans="1:10" ht="24" customHeight="1" x14ac:dyDescent="0.3">
      <c r="A1" s="76" t="s">
        <v>0</v>
      </c>
      <c r="B1" s="76"/>
      <c r="C1" s="76"/>
      <c r="D1" s="76"/>
      <c r="E1" s="76"/>
      <c r="F1" s="76"/>
      <c r="G1" s="76"/>
      <c r="H1" s="76"/>
      <c r="I1" s="76"/>
      <c r="J1" s="76"/>
    </row>
    <row r="2" spans="1:10" ht="72.599999999999994" customHeight="1" x14ac:dyDescent="0.3">
      <c r="A2" s="76"/>
      <c r="B2" s="76"/>
      <c r="C2" s="76"/>
      <c r="D2" s="76"/>
      <c r="E2" s="76"/>
      <c r="F2" s="76"/>
      <c r="G2" s="76"/>
      <c r="H2" s="76"/>
      <c r="I2" s="76"/>
      <c r="J2" s="76"/>
    </row>
    <row r="3" spans="1:10" x14ac:dyDescent="0.3">
      <c r="A3" s="77" t="s">
        <v>1</v>
      </c>
      <c r="B3" s="77"/>
      <c r="C3" s="77"/>
      <c r="D3" s="77"/>
      <c r="E3" s="77"/>
      <c r="F3" s="77"/>
      <c r="G3" s="77"/>
      <c r="H3" s="77"/>
      <c r="I3" s="77"/>
      <c r="J3" s="77"/>
    </row>
    <row r="4" spans="1:10" x14ac:dyDescent="0.3">
      <c r="A4" s="78" t="s">
        <v>84</v>
      </c>
      <c r="B4" s="79"/>
      <c r="C4" s="79"/>
      <c r="D4" s="79"/>
      <c r="E4" s="79"/>
      <c r="F4" s="79"/>
      <c r="G4" s="79"/>
      <c r="H4" s="79"/>
      <c r="I4" s="79"/>
      <c r="J4" s="80"/>
    </row>
    <row r="5" spans="1:10" x14ac:dyDescent="0.3">
      <c r="A5" s="81" t="s">
        <v>101</v>
      </c>
      <c r="B5" s="82"/>
      <c r="C5" s="82"/>
      <c r="D5" s="82"/>
      <c r="E5" s="82"/>
      <c r="F5" s="82"/>
      <c r="G5" s="82"/>
      <c r="H5" s="82"/>
      <c r="I5" s="82"/>
      <c r="J5" s="83"/>
    </row>
    <row r="6" spans="1:10" x14ac:dyDescent="0.3">
      <c r="A6" s="1" t="s">
        <v>2</v>
      </c>
      <c r="B6" s="93" t="s">
        <v>3</v>
      </c>
      <c r="C6" s="94"/>
      <c r="D6" s="94"/>
      <c r="E6" s="95"/>
      <c r="F6" s="96"/>
      <c r="G6" s="97"/>
      <c r="H6" s="97"/>
      <c r="I6" s="98"/>
      <c r="J6" s="33"/>
    </row>
    <row r="7" spans="1:10" x14ac:dyDescent="0.3">
      <c r="A7" s="70" t="s">
        <v>102</v>
      </c>
      <c r="B7" s="84" t="s">
        <v>85</v>
      </c>
      <c r="C7" s="85"/>
      <c r="D7" s="85"/>
      <c r="E7" s="86"/>
      <c r="F7" s="2"/>
      <c r="G7" s="31" t="s">
        <v>83</v>
      </c>
      <c r="H7" s="32">
        <v>0.25359999999999999</v>
      </c>
      <c r="I7" s="4"/>
      <c r="J7" s="27"/>
    </row>
    <row r="8" spans="1:10" x14ac:dyDescent="0.3">
      <c r="A8" s="71"/>
      <c r="B8" s="87" t="s">
        <v>127</v>
      </c>
      <c r="C8" s="88"/>
      <c r="D8" s="89"/>
      <c r="E8" s="5"/>
      <c r="F8" s="2"/>
      <c r="G8" s="28"/>
      <c r="H8" s="28"/>
      <c r="I8" s="4"/>
      <c r="J8" s="27"/>
    </row>
    <row r="9" spans="1:10" x14ac:dyDescent="0.3">
      <c r="A9" s="72"/>
      <c r="B9" s="87"/>
      <c r="C9" s="88"/>
      <c r="D9" s="89"/>
      <c r="E9" s="5"/>
      <c r="F9" s="90"/>
      <c r="G9" s="91"/>
      <c r="H9" s="91"/>
      <c r="I9" s="92"/>
      <c r="J9" s="29"/>
    </row>
    <row r="10" spans="1:10" ht="27.6" x14ac:dyDescent="0.3">
      <c r="A10" s="6" t="s">
        <v>4</v>
      </c>
      <c r="B10" s="6" t="s">
        <v>5</v>
      </c>
      <c r="C10" s="7" t="s">
        <v>6</v>
      </c>
      <c r="D10" s="6" t="s">
        <v>7</v>
      </c>
      <c r="E10" s="6" t="s">
        <v>8</v>
      </c>
      <c r="F10" s="6" t="s">
        <v>9</v>
      </c>
      <c r="G10" s="7" t="s">
        <v>10</v>
      </c>
      <c r="H10" s="7" t="s">
        <v>134</v>
      </c>
      <c r="I10" s="7" t="s">
        <v>11</v>
      </c>
      <c r="J10" s="7" t="s">
        <v>12</v>
      </c>
    </row>
    <row r="11" spans="1:10" x14ac:dyDescent="0.3">
      <c r="A11" s="11" t="s">
        <v>20</v>
      </c>
      <c r="B11" s="103" t="s">
        <v>21</v>
      </c>
      <c r="C11" s="104"/>
      <c r="D11" s="104"/>
      <c r="E11" s="104"/>
      <c r="F11" s="104"/>
      <c r="G11" s="104"/>
      <c r="H11" s="104"/>
      <c r="I11" s="105"/>
      <c r="J11" s="12">
        <f>SUM(J12,J14,J23,J27,J31,J35)</f>
        <v>382693.48462400009</v>
      </c>
    </row>
    <row r="12" spans="1:10" x14ac:dyDescent="0.3">
      <c r="A12" s="13" t="s">
        <v>22</v>
      </c>
      <c r="B12" s="73" t="s">
        <v>23</v>
      </c>
      <c r="C12" s="74"/>
      <c r="D12" s="74"/>
      <c r="E12" s="74"/>
      <c r="F12" s="74"/>
      <c r="G12" s="74"/>
      <c r="H12" s="74"/>
      <c r="I12" s="75"/>
      <c r="J12" s="14">
        <f>J13</f>
        <v>1750.24</v>
      </c>
    </row>
    <row r="13" spans="1:10" ht="115.2" x14ac:dyDescent="0.3">
      <c r="A13" s="15" t="s">
        <v>24</v>
      </c>
      <c r="B13" s="26" t="s">
        <v>13</v>
      </c>
      <c r="C13" s="26" t="s">
        <v>14</v>
      </c>
      <c r="D13" s="39" t="s">
        <v>15</v>
      </c>
      <c r="E13" s="26" t="s">
        <v>25</v>
      </c>
      <c r="F13" s="23">
        <v>1</v>
      </c>
      <c r="G13" s="36">
        <v>1396.17</v>
      </c>
      <c r="H13" s="17" t="s">
        <v>26</v>
      </c>
      <c r="I13" s="17">
        <f>ROUND(G13+(G13*$H$7),2)</f>
        <v>1750.24</v>
      </c>
      <c r="J13" s="18">
        <f>ROUNDDOWN(I13*F13,2)</f>
        <v>1750.24</v>
      </c>
    </row>
    <row r="14" spans="1:10" x14ac:dyDescent="0.3">
      <c r="A14" s="19" t="s">
        <v>27</v>
      </c>
      <c r="B14" s="106" t="s">
        <v>28</v>
      </c>
      <c r="C14" s="107"/>
      <c r="D14" s="107"/>
      <c r="E14" s="107"/>
      <c r="F14" s="107"/>
      <c r="G14" s="107"/>
      <c r="H14" s="107"/>
      <c r="I14" s="108"/>
      <c r="J14" s="20">
        <f>SUM(J15:J22)</f>
        <v>30114.730000000003</v>
      </c>
    </row>
    <row r="15" spans="1:10" ht="52.8" x14ac:dyDescent="0.3">
      <c r="A15" s="15" t="s">
        <v>29</v>
      </c>
      <c r="B15" s="26" t="s">
        <v>13</v>
      </c>
      <c r="C15" s="26" t="s">
        <v>30</v>
      </c>
      <c r="D15" s="37" t="s">
        <v>31</v>
      </c>
      <c r="E15" s="26" t="s">
        <v>16</v>
      </c>
      <c r="F15" s="15">
        <v>17.64</v>
      </c>
      <c r="G15" s="36">
        <v>88.89</v>
      </c>
      <c r="H15" s="17" t="s">
        <v>26</v>
      </c>
      <c r="I15" s="17">
        <f>ROUND(G15+(G15*$H$7),2)</f>
        <v>111.43</v>
      </c>
      <c r="J15" s="18">
        <f>ROUNDUP(I15*F15,2)</f>
        <v>1965.6299999999999</v>
      </c>
    </row>
    <row r="16" spans="1:10" ht="28.8" x14ac:dyDescent="0.3">
      <c r="A16" s="21" t="s">
        <v>32</v>
      </c>
      <c r="B16" s="26" t="s">
        <v>13</v>
      </c>
      <c r="C16" s="26" t="s">
        <v>33</v>
      </c>
      <c r="D16" s="38" t="s">
        <v>34</v>
      </c>
      <c r="E16" s="26" t="s">
        <v>16</v>
      </c>
      <c r="F16" s="22">
        <v>9.06</v>
      </c>
      <c r="G16" s="36">
        <v>67.39</v>
      </c>
      <c r="H16" s="17" t="s">
        <v>26</v>
      </c>
      <c r="I16" s="17">
        <f>ROUND(G16+(G16*$H$7),2)</f>
        <v>84.48</v>
      </c>
      <c r="J16" s="18">
        <f>ROUNDDOWN(I16*F16,2)</f>
        <v>765.38</v>
      </c>
    </row>
    <row r="17" spans="1:10" ht="43.2" x14ac:dyDescent="0.3">
      <c r="A17" s="15" t="s">
        <v>35</v>
      </c>
      <c r="B17" s="26" t="s">
        <v>13</v>
      </c>
      <c r="C17" s="26" t="s">
        <v>36</v>
      </c>
      <c r="D17" s="34" t="s">
        <v>37</v>
      </c>
      <c r="E17" s="26" t="s">
        <v>38</v>
      </c>
      <c r="F17" s="23">
        <v>42</v>
      </c>
      <c r="G17" s="40">
        <v>41.66</v>
      </c>
      <c r="H17" s="17" t="s">
        <v>26</v>
      </c>
      <c r="I17" s="17">
        <f>ROUND(G17+(G17*$H$7),2)</f>
        <v>52.22</v>
      </c>
      <c r="J17" s="18">
        <f t="shared" ref="J17:J22" si="0">ROUNDUP(I17*F17,2)</f>
        <v>2193.2399999999998</v>
      </c>
    </row>
    <row r="18" spans="1:10" ht="28.8" x14ac:dyDescent="0.3">
      <c r="A18" s="144" t="s">
        <v>39</v>
      </c>
      <c r="B18" s="145" t="s">
        <v>13</v>
      </c>
      <c r="C18" s="146" t="s">
        <v>40</v>
      </c>
      <c r="D18" s="147" t="s">
        <v>41</v>
      </c>
      <c r="E18" s="146" t="s">
        <v>42</v>
      </c>
      <c r="F18" s="148">
        <v>158.02000000000001</v>
      </c>
      <c r="G18" s="36">
        <v>11.89</v>
      </c>
      <c r="H18" s="17" t="s">
        <v>26</v>
      </c>
      <c r="I18" s="17">
        <f>ROUND(G18+(G18*$H$7),2)</f>
        <v>14.91</v>
      </c>
      <c r="J18" s="149">
        <f t="shared" si="0"/>
        <v>2356.0800000000004</v>
      </c>
    </row>
    <row r="19" spans="1:10" ht="57.6" x14ac:dyDescent="0.3">
      <c r="A19" s="15" t="s">
        <v>43</v>
      </c>
      <c r="B19" s="26" t="s">
        <v>13</v>
      </c>
      <c r="C19" s="26" t="s">
        <v>44</v>
      </c>
      <c r="D19" s="34" t="s">
        <v>45</v>
      </c>
      <c r="E19" s="26" t="s">
        <v>16</v>
      </c>
      <c r="F19" s="23">
        <v>2.1</v>
      </c>
      <c r="G19" s="36">
        <v>750.67</v>
      </c>
      <c r="H19" s="17" t="s">
        <v>26</v>
      </c>
      <c r="I19" s="17">
        <f>ROUND(G19+(G19*$H$7),2)</f>
        <v>941.04</v>
      </c>
      <c r="J19" s="18">
        <f t="shared" si="0"/>
        <v>1976.19</v>
      </c>
    </row>
    <row r="20" spans="1:10" ht="28.8" x14ac:dyDescent="0.3">
      <c r="A20" s="15" t="s">
        <v>46</v>
      </c>
      <c r="B20" s="26" t="s">
        <v>13</v>
      </c>
      <c r="C20" s="26" t="s">
        <v>40</v>
      </c>
      <c r="D20" s="34" t="s">
        <v>47</v>
      </c>
      <c r="E20" s="26" t="s">
        <v>42</v>
      </c>
      <c r="F20" s="23">
        <f>576+270</f>
        <v>846</v>
      </c>
      <c r="G20" s="36">
        <v>11.89</v>
      </c>
      <c r="H20" s="17" t="s">
        <v>26</v>
      </c>
      <c r="I20" s="17">
        <f>ROUND(G20+(G20*$H$7),2)</f>
        <v>14.91</v>
      </c>
      <c r="J20" s="18">
        <f t="shared" si="0"/>
        <v>12613.86</v>
      </c>
    </row>
    <row r="21" spans="1:10" ht="57.6" x14ac:dyDescent="0.3">
      <c r="A21" s="15" t="s">
        <v>48</v>
      </c>
      <c r="B21" s="26" t="s">
        <v>13</v>
      </c>
      <c r="C21" s="26" t="s">
        <v>44</v>
      </c>
      <c r="D21" s="34" t="s">
        <v>45</v>
      </c>
      <c r="E21" s="26" t="s">
        <v>16</v>
      </c>
      <c r="F21" s="23">
        <f>F15-F16</f>
        <v>8.58</v>
      </c>
      <c r="G21" s="36">
        <v>750.67</v>
      </c>
      <c r="H21" s="17" t="s">
        <v>26</v>
      </c>
      <c r="I21" s="17">
        <f>ROUND(G21+(G21*$H$7),2)</f>
        <v>941.04</v>
      </c>
      <c r="J21" s="18">
        <f t="shared" si="0"/>
        <v>8074.13</v>
      </c>
    </row>
    <row r="22" spans="1:10" ht="43.2" x14ac:dyDescent="0.3">
      <c r="A22" s="15" t="s">
        <v>49</v>
      </c>
      <c r="B22" s="26" t="s">
        <v>13</v>
      </c>
      <c r="C22" s="26" t="s">
        <v>50</v>
      </c>
      <c r="D22" s="34" t="s">
        <v>51</v>
      </c>
      <c r="E22" s="26" t="s">
        <v>52</v>
      </c>
      <c r="F22" s="23">
        <f>0.4*0.4*1.05*14</f>
        <v>2.3520000000000003</v>
      </c>
      <c r="G22" s="36">
        <v>57.73</v>
      </c>
      <c r="H22" s="17" t="s">
        <v>26</v>
      </c>
      <c r="I22" s="17">
        <f>ROUND(G22+(G22*$H$7),2)</f>
        <v>72.37</v>
      </c>
      <c r="J22" s="18">
        <f t="shared" si="0"/>
        <v>170.22</v>
      </c>
    </row>
    <row r="23" spans="1:10" x14ac:dyDescent="0.3">
      <c r="A23" s="24" t="s">
        <v>53</v>
      </c>
      <c r="B23" s="73" t="s">
        <v>54</v>
      </c>
      <c r="C23" s="74"/>
      <c r="D23" s="74"/>
      <c r="E23" s="74"/>
      <c r="F23" s="74"/>
      <c r="G23" s="74"/>
      <c r="H23" s="74"/>
      <c r="I23" s="75"/>
      <c r="J23" s="25">
        <f>SUM(J24:J26)</f>
        <v>305864.51</v>
      </c>
    </row>
    <row r="24" spans="1:10" ht="129.6" x14ac:dyDescent="0.3">
      <c r="A24" s="26" t="s">
        <v>55</v>
      </c>
      <c r="B24" s="26" t="s">
        <v>13</v>
      </c>
      <c r="C24" s="26" t="s">
        <v>56</v>
      </c>
      <c r="D24" s="34" t="s">
        <v>57</v>
      </c>
      <c r="E24" s="26" t="s">
        <v>52</v>
      </c>
      <c r="F24" s="23">
        <v>673</v>
      </c>
      <c r="G24" s="36">
        <v>249.69</v>
      </c>
      <c r="H24" s="17" t="s">
        <v>26</v>
      </c>
      <c r="I24" s="17">
        <f>ROUND(G24+(G24*$H$7),2)</f>
        <v>313.01</v>
      </c>
      <c r="J24" s="18">
        <f>ROUNDUP(I24*F24,2)</f>
        <v>210655.73</v>
      </c>
    </row>
    <row r="25" spans="1:10" ht="57.6" x14ac:dyDescent="0.3">
      <c r="A25" s="26" t="s">
        <v>58</v>
      </c>
      <c r="B25" s="26" t="s">
        <v>13</v>
      </c>
      <c r="C25" s="26" t="s">
        <v>59</v>
      </c>
      <c r="D25" s="34" t="s">
        <v>60</v>
      </c>
      <c r="E25" s="26" t="s">
        <v>52</v>
      </c>
      <c r="F25" s="23">
        <f>673 +28</f>
        <v>701</v>
      </c>
      <c r="G25" s="36">
        <v>97.98</v>
      </c>
      <c r="H25" s="17" t="s">
        <v>26</v>
      </c>
      <c r="I25" s="17">
        <f>ROUND(G25+(G25*$H$7),2)</f>
        <v>122.83</v>
      </c>
      <c r="J25" s="18">
        <f>ROUNDUP(I25*F25,2)</f>
        <v>86103.83</v>
      </c>
    </row>
    <row r="26" spans="1:10" ht="43.2" x14ac:dyDescent="0.3">
      <c r="A26" s="26" t="s">
        <v>61</v>
      </c>
      <c r="B26" s="26" t="s">
        <v>13</v>
      </c>
      <c r="C26" s="26" t="s">
        <v>62</v>
      </c>
      <c r="D26" s="34" t="s">
        <v>63</v>
      </c>
      <c r="E26" s="26" t="s">
        <v>38</v>
      </c>
      <c r="F26" s="23">
        <v>76.48</v>
      </c>
      <c r="G26" s="36">
        <v>94.97</v>
      </c>
      <c r="H26" s="17" t="s">
        <v>26</v>
      </c>
      <c r="I26" s="17">
        <f>ROUND(G26+(G26*$H$7),2)</f>
        <v>119.05</v>
      </c>
      <c r="J26" s="18">
        <f>ROUNDUP(I26*F26,2)</f>
        <v>9104.9500000000007</v>
      </c>
    </row>
    <row r="27" spans="1:10" x14ac:dyDescent="0.3">
      <c r="A27" s="24" t="s">
        <v>64</v>
      </c>
      <c r="B27" s="73" t="s">
        <v>65</v>
      </c>
      <c r="C27" s="74"/>
      <c r="D27" s="74"/>
      <c r="E27" s="74"/>
      <c r="F27" s="74"/>
      <c r="G27" s="74"/>
      <c r="H27" s="74"/>
      <c r="I27" s="75"/>
      <c r="J27" s="25">
        <f>SUM(J28:J30)</f>
        <v>17428.559999999998</v>
      </c>
    </row>
    <row r="28" spans="1:10" ht="57.6" x14ac:dyDescent="0.3">
      <c r="A28" s="26" t="s">
        <v>66</v>
      </c>
      <c r="B28" s="26" t="s">
        <v>13</v>
      </c>
      <c r="C28" s="26" t="s">
        <v>67</v>
      </c>
      <c r="D28" s="34" t="s">
        <v>68</v>
      </c>
      <c r="E28" s="26" t="s">
        <v>25</v>
      </c>
      <c r="F28" s="23">
        <v>4</v>
      </c>
      <c r="G28" s="16">
        <v>369</v>
      </c>
      <c r="H28" s="17" t="s">
        <v>26</v>
      </c>
      <c r="I28" s="17">
        <f>ROUND(G28+(G28*$H$7),2)</f>
        <v>462.58</v>
      </c>
      <c r="J28" s="18">
        <f>ROUNDUP(I28*F28,2)</f>
        <v>1850.32</v>
      </c>
    </row>
    <row r="29" spans="1:10" ht="43.2" x14ac:dyDescent="0.3">
      <c r="A29" s="26" t="s">
        <v>69</v>
      </c>
      <c r="B29" s="26" t="s">
        <v>13</v>
      </c>
      <c r="C29" s="26" t="s">
        <v>70</v>
      </c>
      <c r="D29" s="35" t="s">
        <v>71</v>
      </c>
      <c r="E29" s="26" t="s">
        <v>38</v>
      </c>
      <c r="F29" s="23">
        <f>(5+38.24+12)*2</f>
        <v>110.48</v>
      </c>
      <c r="G29" s="16">
        <v>88.09</v>
      </c>
      <c r="H29" s="17" t="s">
        <v>26</v>
      </c>
      <c r="I29" s="17">
        <f>ROUND(G29+(G29*$H$7),2)</f>
        <v>110.43</v>
      </c>
      <c r="J29" s="18">
        <f>ROUNDDOWN(I29*F29,2)</f>
        <v>12200.3</v>
      </c>
    </row>
    <row r="30" spans="1:10" ht="43.2" x14ac:dyDescent="0.3">
      <c r="A30" s="26" t="s">
        <v>72</v>
      </c>
      <c r="B30" s="26" t="s">
        <v>13</v>
      </c>
      <c r="C30" s="26" t="s">
        <v>73</v>
      </c>
      <c r="D30" s="35" t="s">
        <v>74</v>
      </c>
      <c r="E30" s="26" t="s">
        <v>38</v>
      </c>
      <c r="F30" s="23">
        <f>14.72*2</f>
        <v>29.44</v>
      </c>
      <c r="G30" s="16">
        <v>91.53</v>
      </c>
      <c r="H30" s="17" t="s">
        <v>26</v>
      </c>
      <c r="I30" s="17">
        <f>ROUND(G30+(G30*$H$7),2)</f>
        <v>114.74</v>
      </c>
      <c r="J30" s="18">
        <f>ROUNDDOWN(I30*F30,2)</f>
        <v>3377.94</v>
      </c>
    </row>
    <row r="31" spans="1:10" x14ac:dyDescent="0.3">
      <c r="A31" s="24" t="s">
        <v>75</v>
      </c>
      <c r="B31" s="73" t="s">
        <v>129</v>
      </c>
      <c r="C31" s="74"/>
      <c r="D31" s="74"/>
      <c r="E31" s="74"/>
      <c r="F31" s="74"/>
      <c r="G31" s="74"/>
      <c r="H31" s="74"/>
      <c r="I31" s="75"/>
      <c r="J31" s="25">
        <f>SUM(J32:J34)</f>
        <v>21787.854624</v>
      </c>
    </row>
    <row r="32" spans="1:10" ht="28.8" x14ac:dyDescent="0.3">
      <c r="A32" s="26" t="s">
        <v>76</v>
      </c>
      <c r="B32" s="26" t="s">
        <v>13</v>
      </c>
      <c r="C32" s="26" t="s">
        <v>77</v>
      </c>
      <c r="D32" s="34" t="s">
        <v>78</v>
      </c>
      <c r="E32" s="26" t="s">
        <v>52</v>
      </c>
      <c r="F32" s="23">
        <v>638.55999999999995</v>
      </c>
      <c r="G32" s="16">
        <v>11.66</v>
      </c>
      <c r="H32" s="17" t="s">
        <v>26</v>
      </c>
      <c r="I32" s="17">
        <f>G32*1.2536</f>
        <v>14.616976000000001</v>
      </c>
      <c r="J32" s="18">
        <f>ROUNDUP(I32*F32,2)</f>
        <v>9333.82</v>
      </c>
    </row>
    <row r="33" spans="1:10" ht="43.2" x14ac:dyDescent="0.3">
      <c r="A33" s="26" t="s">
        <v>79</v>
      </c>
      <c r="B33" s="26" t="s">
        <v>13</v>
      </c>
      <c r="C33" s="26" t="s">
        <v>80</v>
      </c>
      <c r="D33" s="35" t="s">
        <v>81</v>
      </c>
      <c r="E33" s="26" t="s">
        <v>38</v>
      </c>
      <c r="F33" s="23">
        <v>189</v>
      </c>
      <c r="G33" s="16">
        <v>3.52</v>
      </c>
      <c r="H33" s="17" t="s">
        <v>26</v>
      </c>
      <c r="I33" s="17">
        <f>G33*1.2536</f>
        <v>4.4126720000000006</v>
      </c>
      <c r="J33" s="18">
        <f>ROUNDDOWN(I33*F33,2)</f>
        <v>833.99</v>
      </c>
    </row>
    <row r="34" spans="1:10" ht="100.8" x14ac:dyDescent="0.3">
      <c r="A34" s="26" t="s">
        <v>130</v>
      </c>
      <c r="B34" s="26" t="s">
        <v>13</v>
      </c>
      <c r="C34" s="26" t="s">
        <v>135</v>
      </c>
      <c r="D34" s="35" t="s">
        <v>131</v>
      </c>
      <c r="E34" s="26" t="s">
        <v>52</v>
      </c>
      <c r="F34" s="23">
        <f>17.3*3</f>
        <v>51.900000000000006</v>
      </c>
      <c r="G34" s="16">
        <v>178.6</v>
      </c>
      <c r="H34" s="17" t="s">
        <v>26</v>
      </c>
      <c r="I34" s="17">
        <f>G34*1.2536</f>
        <v>223.89295999999999</v>
      </c>
      <c r="J34" s="18">
        <f>I34*F34</f>
        <v>11620.044624</v>
      </c>
    </row>
    <row r="35" spans="1:10" x14ac:dyDescent="0.3">
      <c r="A35" s="24" t="s">
        <v>120</v>
      </c>
      <c r="B35" s="73" t="s">
        <v>121</v>
      </c>
      <c r="C35" s="74"/>
      <c r="D35" s="74"/>
      <c r="E35" s="74"/>
      <c r="F35" s="74"/>
      <c r="G35" s="74"/>
      <c r="H35" s="74"/>
      <c r="I35" s="75"/>
      <c r="J35" s="25">
        <f>J36</f>
        <v>5747.59</v>
      </c>
    </row>
    <row r="36" spans="1:10" x14ac:dyDescent="0.3">
      <c r="A36" s="26" t="s">
        <v>122</v>
      </c>
      <c r="B36" s="26" t="s">
        <v>13</v>
      </c>
      <c r="C36" s="26" t="s">
        <v>123</v>
      </c>
      <c r="D36" s="34" t="s">
        <v>124</v>
      </c>
      <c r="E36" s="26" t="s">
        <v>52</v>
      </c>
      <c r="F36" s="23">
        <v>638.55999999999995</v>
      </c>
      <c r="G36" s="16">
        <v>7.18</v>
      </c>
      <c r="H36" s="17" t="s">
        <v>26</v>
      </c>
      <c r="I36" s="17">
        <f>G36*1.2536</f>
        <v>9.0008479999999995</v>
      </c>
      <c r="J36" s="18">
        <f t="shared" ref="J36" si="1">ROUNDUP(I36*F36,2)</f>
        <v>5747.59</v>
      </c>
    </row>
    <row r="37" spans="1:10" x14ac:dyDescent="0.3">
      <c r="A37" s="99"/>
      <c r="B37" s="100"/>
      <c r="C37" s="100"/>
      <c r="D37" s="100"/>
      <c r="E37" s="100"/>
      <c r="F37" s="100"/>
      <c r="G37" s="100"/>
      <c r="H37" s="100"/>
      <c r="I37" s="101"/>
    </row>
    <row r="38" spans="1:10" x14ac:dyDescent="0.3">
      <c r="A38" s="102"/>
      <c r="B38" s="102"/>
      <c r="C38" s="102"/>
      <c r="D38" s="102"/>
      <c r="E38" s="102"/>
      <c r="F38" s="102"/>
      <c r="G38" s="102"/>
      <c r="H38" s="102"/>
      <c r="I38" s="8" t="s">
        <v>82</v>
      </c>
      <c r="J38" s="30">
        <f>J12+J14+J23+J27+J31+J35</f>
        <v>382693.48462400009</v>
      </c>
    </row>
    <row r="39" spans="1:10" x14ac:dyDescent="0.3">
      <c r="A39" s="3"/>
      <c r="B39" s="3" t="s">
        <v>125</v>
      </c>
      <c r="C39" s="3"/>
      <c r="D39" s="3"/>
      <c r="E39" s="3"/>
      <c r="F39" s="3"/>
      <c r="G39" s="3"/>
      <c r="H39" s="3"/>
      <c r="I39" s="3"/>
    </row>
    <row r="40" spans="1:10" x14ac:dyDescent="0.3">
      <c r="A40" s="3"/>
      <c r="B40" s="3"/>
      <c r="C40" s="3"/>
      <c r="D40" s="3"/>
      <c r="E40" s="3"/>
      <c r="F40" s="3"/>
      <c r="G40" s="3"/>
      <c r="H40" s="3"/>
      <c r="I40" s="3"/>
    </row>
    <row r="42" spans="1:10" ht="15" x14ac:dyDescent="0.3">
      <c r="E42" s="9" t="s">
        <v>17</v>
      </c>
    </row>
    <row r="43" spans="1:10" x14ac:dyDescent="0.3">
      <c r="D43" s="3"/>
      <c r="E43" s="10" t="s">
        <v>18</v>
      </c>
      <c r="F43" s="3"/>
      <c r="G43" s="3"/>
    </row>
    <row r="44" spans="1:10" x14ac:dyDescent="0.3">
      <c r="D44" s="3"/>
      <c r="E44" s="10" t="s">
        <v>19</v>
      </c>
      <c r="F44" s="3"/>
      <c r="G44" s="3"/>
    </row>
  </sheetData>
  <mergeCells count="20">
    <mergeCell ref="A37:I37"/>
    <mergeCell ref="A38:H38"/>
    <mergeCell ref="B11:I11"/>
    <mergeCell ref="B12:I12"/>
    <mergeCell ref="B14:I14"/>
    <mergeCell ref="B23:I23"/>
    <mergeCell ref="B35:I35"/>
    <mergeCell ref="A7:A9"/>
    <mergeCell ref="B27:I27"/>
    <mergeCell ref="B31:I31"/>
    <mergeCell ref="A1:J2"/>
    <mergeCell ref="A3:J3"/>
    <mergeCell ref="A4:J4"/>
    <mergeCell ref="A5:J5"/>
    <mergeCell ref="B7:E7"/>
    <mergeCell ref="B8:D8"/>
    <mergeCell ref="B9:D9"/>
    <mergeCell ref="F9:I9"/>
    <mergeCell ref="B6:E6"/>
    <mergeCell ref="F6:I6"/>
  </mergeCells>
  <phoneticPr fontId="17" type="noConversion"/>
  <pageMargins left="0.511811024" right="0.511811024" top="0.78740157499999996" bottom="0.78740157499999996" header="0.31496062000000002" footer="0.31496062000000002"/>
  <pageSetup paperSize="9" scale="9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8B5CA-54FE-469D-9D89-CF4D62E56348}">
  <sheetPr>
    <pageSetUpPr fitToPage="1"/>
  </sheetPr>
  <dimension ref="A1:L25"/>
  <sheetViews>
    <sheetView workbookViewId="0">
      <selection activeCell="B28" sqref="B28"/>
    </sheetView>
  </sheetViews>
  <sheetFormatPr defaultRowHeight="14.4" x14ac:dyDescent="0.3"/>
  <cols>
    <col min="2" max="2" width="34.5546875" bestFit="1" customWidth="1"/>
    <col min="3" max="3" width="14.109375" bestFit="1" customWidth="1"/>
    <col min="6" max="6" width="12.88671875" bestFit="1" customWidth="1"/>
    <col min="8" max="8" width="14" bestFit="1" customWidth="1"/>
    <col min="10" max="10" width="14.109375" bestFit="1" customWidth="1"/>
    <col min="12" max="12" width="14.109375" bestFit="1" customWidth="1"/>
  </cols>
  <sheetData>
    <row r="1" spans="1:12" x14ac:dyDescent="0.3">
      <c r="A1" s="119" t="s">
        <v>86</v>
      </c>
      <c r="B1" s="120"/>
      <c r="C1" s="120"/>
      <c r="D1" s="120"/>
      <c r="E1" s="120"/>
      <c r="F1" s="120"/>
      <c r="G1" s="120"/>
      <c r="H1" s="120"/>
      <c r="I1" s="120"/>
      <c r="J1" s="120"/>
      <c r="K1" s="120"/>
      <c r="L1" s="120"/>
    </row>
    <row r="2" spans="1:12" x14ac:dyDescent="0.3">
      <c r="A2" s="41"/>
      <c r="B2" s="41"/>
      <c r="C2" s="41"/>
      <c r="D2" s="41"/>
      <c r="E2" s="41"/>
      <c r="F2" s="41"/>
      <c r="G2" s="41"/>
      <c r="H2" s="41"/>
      <c r="I2" s="41"/>
      <c r="J2" s="41"/>
      <c r="K2" s="41"/>
      <c r="L2" s="41"/>
    </row>
    <row r="3" spans="1:12" x14ac:dyDescent="0.3">
      <c r="A3" s="121" t="s">
        <v>87</v>
      </c>
      <c r="B3" s="122"/>
      <c r="C3" s="122"/>
      <c r="D3" s="122"/>
      <c r="E3" s="122"/>
      <c r="F3" s="122"/>
      <c r="G3" s="122"/>
      <c r="H3" s="122"/>
      <c r="I3" s="122"/>
      <c r="J3" s="122"/>
      <c r="K3" s="122"/>
      <c r="L3" s="122"/>
    </row>
    <row r="4" spans="1:12" x14ac:dyDescent="0.3">
      <c r="A4" s="123" t="s">
        <v>99</v>
      </c>
      <c r="B4" s="124"/>
      <c r="C4" s="124"/>
      <c r="D4" s="124"/>
      <c r="E4" s="124"/>
      <c r="F4" s="124"/>
      <c r="G4" s="124"/>
      <c r="H4" s="124"/>
      <c r="I4" s="124"/>
      <c r="J4" s="124"/>
      <c r="K4" s="124"/>
      <c r="L4" s="124"/>
    </row>
    <row r="5" spans="1:12" x14ac:dyDescent="0.3">
      <c r="A5" s="125" t="s">
        <v>100</v>
      </c>
      <c r="B5" s="126"/>
      <c r="C5" s="126"/>
      <c r="D5" s="126"/>
      <c r="E5" s="126"/>
      <c r="F5" s="126"/>
      <c r="G5" s="126"/>
      <c r="H5" s="126"/>
      <c r="I5" s="126"/>
      <c r="J5" s="126"/>
      <c r="K5" s="126"/>
      <c r="L5" s="126"/>
    </row>
    <row r="6" spans="1:12" ht="15" thickBot="1" x14ac:dyDescent="0.35">
      <c r="A6" s="126"/>
      <c r="B6" s="126"/>
      <c r="C6" s="126"/>
      <c r="D6" s="126"/>
      <c r="E6" s="126"/>
      <c r="F6" s="126"/>
      <c r="G6" s="126"/>
      <c r="H6" s="126"/>
      <c r="I6" s="126"/>
      <c r="J6" s="126"/>
      <c r="K6" s="126"/>
      <c r="L6" s="126"/>
    </row>
    <row r="7" spans="1:12" ht="15" thickBot="1" x14ac:dyDescent="0.35">
      <c r="A7" s="42"/>
      <c r="B7" s="43"/>
      <c r="C7" s="43"/>
      <c r="D7" s="43"/>
      <c r="E7" s="43"/>
      <c r="F7" s="43"/>
      <c r="G7" s="43"/>
      <c r="H7" s="43"/>
      <c r="I7" s="43"/>
      <c r="J7" s="43"/>
      <c r="K7" s="43"/>
      <c r="L7" s="43"/>
    </row>
    <row r="8" spans="1:12" ht="15" thickBot="1" x14ac:dyDescent="0.35">
      <c r="A8" s="44" t="s">
        <v>4</v>
      </c>
      <c r="B8" s="44" t="s">
        <v>7</v>
      </c>
      <c r="C8" s="44" t="s">
        <v>88</v>
      </c>
      <c r="D8" s="44" t="s">
        <v>89</v>
      </c>
      <c r="E8" s="116" t="s">
        <v>90</v>
      </c>
      <c r="F8" s="117"/>
      <c r="G8" s="116" t="s">
        <v>91</v>
      </c>
      <c r="H8" s="117"/>
      <c r="I8" s="116" t="s">
        <v>92</v>
      </c>
      <c r="J8" s="117"/>
      <c r="K8" s="116" t="s">
        <v>93</v>
      </c>
      <c r="L8" s="118"/>
    </row>
    <row r="9" spans="1:12" ht="15" thickBot="1" x14ac:dyDescent="0.35">
      <c r="A9" s="45">
        <v>1</v>
      </c>
      <c r="B9" s="45" t="str">
        <f>Planilha1!B12</f>
        <v>Serviços Preliminares</v>
      </c>
      <c r="C9" s="46">
        <f>Planilha1!J12</f>
        <v>1750.24</v>
      </c>
      <c r="D9" s="47">
        <f>C9/C15</f>
        <v>4.5734773920168177E-3</v>
      </c>
      <c r="E9" s="48">
        <v>1</v>
      </c>
      <c r="F9" s="49">
        <f>E9*C9</f>
        <v>1750.24</v>
      </c>
      <c r="G9" s="48"/>
      <c r="H9" s="49"/>
      <c r="I9" s="48"/>
      <c r="J9" s="49"/>
      <c r="K9" s="48"/>
      <c r="L9" s="49"/>
    </row>
    <row r="10" spans="1:12" ht="15" thickBot="1" x14ac:dyDescent="0.35">
      <c r="A10" s="45">
        <v>2</v>
      </c>
      <c r="B10" s="45" t="str">
        <f>Planilha1!B14</f>
        <v>Fundação cobertura</v>
      </c>
      <c r="C10" s="46">
        <f>Planilha1!J14</f>
        <v>30114.730000000003</v>
      </c>
      <c r="D10" s="50">
        <f>C10/C15</f>
        <v>7.8691514776082494E-2</v>
      </c>
      <c r="E10" s="51">
        <v>0.8</v>
      </c>
      <c r="F10" s="52">
        <f>C10*E10</f>
        <v>24091.784000000003</v>
      </c>
      <c r="G10" s="51">
        <v>0.2</v>
      </c>
      <c r="H10" s="52">
        <f>G10*C10</f>
        <v>6022.9460000000008</v>
      </c>
      <c r="I10" s="51"/>
      <c r="J10" s="52"/>
      <c r="K10" s="51"/>
      <c r="L10" s="52"/>
    </row>
    <row r="11" spans="1:12" ht="15" thickBot="1" x14ac:dyDescent="0.35">
      <c r="A11" s="45">
        <v>3</v>
      </c>
      <c r="B11" s="45" t="str">
        <f>Planilha1!B23</f>
        <v>Cobertura</v>
      </c>
      <c r="C11" s="46">
        <f>Planilha1!J23</f>
        <v>305864.51</v>
      </c>
      <c r="D11" s="50">
        <f>C11/C15</f>
        <v>0.79924148774185355</v>
      </c>
      <c r="E11" s="51"/>
      <c r="F11" s="52"/>
      <c r="G11" s="51">
        <v>0.5</v>
      </c>
      <c r="H11" s="52">
        <f>G11*C11</f>
        <v>152932.255</v>
      </c>
      <c r="I11" s="51">
        <v>0.5</v>
      </c>
      <c r="J11" s="52">
        <f>I11*C11</f>
        <v>152932.255</v>
      </c>
      <c r="K11" s="51"/>
      <c r="L11" s="52"/>
    </row>
    <row r="12" spans="1:12" ht="15" thickBot="1" x14ac:dyDescent="0.35">
      <c r="A12" s="45">
        <v>4</v>
      </c>
      <c r="B12" s="45" t="str">
        <f>Planilha1!B27</f>
        <v>Drenagem</v>
      </c>
      <c r="C12" s="46">
        <f>Planilha1!J27</f>
        <v>17428.559999999998</v>
      </c>
      <c r="D12" s="50">
        <f>C12/C15</f>
        <v>4.5541825769842205E-2</v>
      </c>
      <c r="E12" s="51"/>
      <c r="F12" s="52"/>
      <c r="G12" s="51"/>
      <c r="H12" s="52"/>
      <c r="I12" s="51"/>
      <c r="J12" s="52"/>
      <c r="K12" s="51">
        <v>1</v>
      </c>
      <c r="L12" s="52">
        <f>K12*C12</f>
        <v>17428.559999999998</v>
      </c>
    </row>
    <row r="13" spans="1:12" ht="15" thickBot="1" x14ac:dyDescent="0.35">
      <c r="A13" s="53">
        <v>5</v>
      </c>
      <c r="B13" s="54" t="str">
        <f>Planilha1!B31</f>
        <v>Pintura do piso e alambrado</v>
      </c>
      <c r="C13" s="55">
        <f>Planilha1!J31</f>
        <v>21787.854624</v>
      </c>
      <c r="D13" s="56">
        <f>C13/C15</f>
        <v>5.693291236825411E-2</v>
      </c>
      <c r="E13" s="57"/>
      <c r="F13" s="58"/>
      <c r="G13" s="57"/>
      <c r="H13" s="58"/>
      <c r="I13" s="57"/>
      <c r="J13" s="58"/>
      <c r="K13" s="57">
        <v>1</v>
      </c>
      <c r="L13" s="58">
        <f>K13*C13</f>
        <v>21787.854624</v>
      </c>
    </row>
    <row r="14" spans="1:12" ht="15" thickBot="1" x14ac:dyDescent="0.35">
      <c r="A14" s="53">
        <v>6</v>
      </c>
      <c r="B14" s="54" t="str">
        <f>Planilha1!B35</f>
        <v>Serviços Complementares</v>
      </c>
      <c r="C14" s="55">
        <f>Planilha1!J35</f>
        <v>5747.59</v>
      </c>
      <c r="D14" s="56">
        <f>C14/C15</f>
        <v>1.5018781951950557E-2</v>
      </c>
      <c r="E14" s="57"/>
      <c r="F14" s="58"/>
      <c r="G14" s="57"/>
      <c r="H14" s="58"/>
      <c r="I14" s="57"/>
      <c r="J14" s="58"/>
      <c r="K14" s="57">
        <v>1</v>
      </c>
      <c r="L14" s="58">
        <f>K14*C14</f>
        <v>5747.59</v>
      </c>
    </row>
    <row r="15" spans="1:12" ht="15" thickBot="1" x14ac:dyDescent="0.35">
      <c r="A15" s="114" t="s">
        <v>94</v>
      </c>
      <c r="B15" s="115"/>
      <c r="C15" s="59">
        <f>(SUM(C9:C14))</f>
        <v>382693.48462400009</v>
      </c>
      <c r="D15" s="60">
        <f>SUM(D9:D14)</f>
        <v>0.99999999999999989</v>
      </c>
      <c r="E15" s="60">
        <f>F15/C15</f>
        <v>6.7526689212882823E-2</v>
      </c>
      <c r="F15" s="59">
        <f>SUM(F9:F12)</f>
        <v>25842.024000000005</v>
      </c>
      <c r="G15" s="60">
        <f>H15/C15</f>
        <v>0.41535904682614327</v>
      </c>
      <c r="H15" s="59">
        <f>SUM(H9:H12)</f>
        <v>158955.201</v>
      </c>
      <c r="I15" s="60">
        <f>J15/C15</f>
        <v>0.39962074387092678</v>
      </c>
      <c r="J15" s="59">
        <f>SUM(J9:J12)</f>
        <v>152932.255</v>
      </c>
      <c r="K15" s="60">
        <f>L15/C15</f>
        <v>0.11749352009004686</v>
      </c>
      <c r="L15" s="59">
        <f>SUM(L9:L14)</f>
        <v>44964.004623999994</v>
      </c>
    </row>
    <row r="16" spans="1:12" ht="15" thickBot="1" x14ac:dyDescent="0.35">
      <c r="D16" s="61"/>
      <c r="E16" s="112" t="s">
        <v>95</v>
      </c>
      <c r="F16" s="113"/>
      <c r="G16" s="112" t="s">
        <v>95</v>
      </c>
      <c r="H16" s="113"/>
      <c r="I16" s="112" t="s">
        <v>95</v>
      </c>
      <c r="J16" s="113"/>
      <c r="K16" s="112" t="s">
        <v>95</v>
      </c>
      <c r="L16" s="113"/>
    </row>
    <row r="17" spans="1:12" ht="15" thickBot="1" x14ac:dyDescent="0.35">
      <c r="E17" s="62">
        <f>E15</f>
        <v>6.7526689212882823E-2</v>
      </c>
      <c r="F17" s="46">
        <f>F15</f>
        <v>25842.024000000005</v>
      </c>
      <c r="G17" s="62">
        <f>H17/C15</f>
        <v>0.48288573603902613</v>
      </c>
      <c r="H17" s="46">
        <f>H15+F17</f>
        <v>184797.22500000001</v>
      </c>
      <c r="I17" s="62">
        <f>J17/C15</f>
        <v>0.88250647990995279</v>
      </c>
      <c r="J17" s="46">
        <f>J15+H17</f>
        <v>337729.48</v>
      </c>
      <c r="K17" s="62">
        <f>L17/C15</f>
        <v>0.99999999999999967</v>
      </c>
      <c r="L17" s="46">
        <f>L15+J17</f>
        <v>382693.48462399998</v>
      </c>
    </row>
    <row r="18" spans="1:12" ht="15" thickBot="1" x14ac:dyDescent="0.35">
      <c r="E18" s="112" t="s">
        <v>96</v>
      </c>
      <c r="F18" s="113"/>
      <c r="G18" s="112" t="s">
        <v>96</v>
      </c>
      <c r="H18" s="113"/>
      <c r="I18" s="112" t="s">
        <v>96</v>
      </c>
      <c r="J18" s="113"/>
      <c r="K18" s="112" t="s">
        <v>96</v>
      </c>
      <c r="L18" s="113"/>
    </row>
    <row r="20" spans="1:12" x14ac:dyDescent="0.3">
      <c r="A20" s="109" t="s">
        <v>128</v>
      </c>
      <c r="B20" s="109"/>
      <c r="C20" s="109"/>
      <c r="D20" s="109"/>
    </row>
    <row r="21" spans="1:12" x14ac:dyDescent="0.3">
      <c r="A21" s="109"/>
      <c r="B21" s="109"/>
      <c r="C21" s="109"/>
      <c r="D21" s="109"/>
      <c r="E21" s="109"/>
      <c r="F21" s="41"/>
      <c r="G21" s="41"/>
      <c r="H21" s="41"/>
      <c r="I21" s="41"/>
      <c r="J21" s="41"/>
      <c r="K21" s="41"/>
      <c r="L21" s="41"/>
    </row>
    <row r="23" spans="1:12" x14ac:dyDescent="0.3">
      <c r="A23" s="110" t="s">
        <v>97</v>
      </c>
      <c r="B23" s="110"/>
      <c r="C23" s="110"/>
      <c r="D23" s="110"/>
      <c r="E23" s="110"/>
    </row>
    <row r="24" spans="1:12" x14ac:dyDescent="0.3">
      <c r="A24" s="110" t="s">
        <v>18</v>
      </c>
      <c r="B24" s="110"/>
      <c r="C24" s="110"/>
      <c r="D24" s="110"/>
      <c r="E24" s="110"/>
    </row>
    <row r="25" spans="1:12" x14ac:dyDescent="0.3">
      <c r="A25" s="111" t="s">
        <v>98</v>
      </c>
      <c r="B25" s="111"/>
      <c r="C25" s="111"/>
      <c r="D25" s="111"/>
      <c r="E25" s="111"/>
      <c r="F25" s="63"/>
      <c r="G25" s="63"/>
      <c r="H25" s="63"/>
      <c r="I25" s="63"/>
      <c r="J25" s="63"/>
      <c r="K25" s="63"/>
      <c r="L25" s="63"/>
    </row>
  </sheetData>
  <mergeCells count="23">
    <mergeCell ref="E8:F8"/>
    <mergeCell ref="G8:H8"/>
    <mergeCell ref="I8:J8"/>
    <mergeCell ref="K8:L8"/>
    <mergeCell ref="A1:L1"/>
    <mergeCell ref="A3:L3"/>
    <mergeCell ref="A4:L4"/>
    <mergeCell ref="A5:L5"/>
    <mergeCell ref="A6:L6"/>
    <mergeCell ref="E18:F18"/>
    <mergeCell ref="G18:H18"/>
    <mergeCell ref="I18:J18"/>
    <mergeCell ref="K18:L18"/>
    <mergeCell ref="A15:B15"/>
    <mergeCell ref="E16:F16"/>
    <mergeCell ref="G16:H16"/>
    <mergeCell ref="I16:J16"/>
    <mergeCell ref="K16:L16"/>
    <mergeCell ref="A20:D20"/>
    <mergeCell ref="A21:E21"/>
    <mergeCell ref="A23:E23"/>
    <mergeCell ref="A24:E24"/>
    <mergeCell ref="A25:E25"/>
  </mergeCells>
  <pageMargins left="0.511811024" right="0.511811024" top="0.78740157499999996" bottom="0.78740157499999996" header="0.31496062000000002" footer="0.31496062000000002"/>
  <pageSetup paperSize="9" scale="8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D87F7-A085-48EC-950C-1B714F824417}">
  <dimension ref="A1:J46"/>
  <sheetViews>
    <sheetView topLeftCell="A25" workbookViewId="0">
      <selection activeCell="M35" sqref="M35"/>
    </sheetView>
  </sheetViews>
  <sheetFormatPr defaultRowHeight="14.4" x14ac:dyDescent="0.3"/>
  <cols>
    <col min="4" max="4" width="47.5546875" customWidth="1"/>
    <col min="7" max="7" width="12" bestFit="1" customWidth="1"/>
    <col min="9" max="9" width="15" bestFit="1" customWidth="1"/>
    <col min="10" max="10" width="6.88671875" customWidth="1"/>
  </cols>
  <sheetData>
    <row r="1" spans="1:10" x14ac:dyDescent="0.3">
      <c r="A1" s="76" t="s">
        <v>0</v>
      </c>
      <c r="B1" s="76"/>
      <c r="C1" s="76"/>
      <c r="D1" s="76"/>
      <c r="E1" s="76"/>
      <c r="F1" s="76"/>
      <c r="G1" s="76"/>
      <c r="H1" s="76"/>
      <c r="I1" s="76"/>
      <c r="J1" s="76"/>
    </row>
    <row r="2" spans="1:10" ht="85.8" customHeight="1" x14ac:dyDescent="0.3">
      <c r="A2" s="76"/>
      <c r="B2" s="76"/>
      <c r="C2" s="76"/>
      <c r="D2" s="76"/>
      <c r="E2" s="76"/>
      <c r="F2" s="76"/>
      <c r="G2" s="76"/>
      <c r="H2" s="76"/>
      <c r="I2" s="76"/>
      <c r="J2" s="76"/>
    </row>
    <row r="3" spans="1:10" x14ac:dyDescent="0.3">
      <c r="A3" s="77" t="s">
        <v>1</v>
      </c>
      <c r="B3" s="77"/>
      <c r="C3" s="77"/>
      <c r="D3" s="77"/>
      <c r="E3" s="77"/>
      <c r="F3" s="77"/>
      <c r="G3" s="77"/>
      <c r="H3" s="77"/>
      <c r="I3" s="77"/>
      <c r="J3" s="77"/>
    </row>
    <row r="4" spans="1:10" x14ac:dyDescent="0.3">
      <c r="A4" s="78" t="s">
        <v>84</v>
      </c>
      <c r="B4" s="79"/>
      <c r="C4" s="79"/>
      <c r="D4" s="79"/>
      <c r="E4" s="79"/>
      <c r="F4" s="79"/>
      <c r="G4" s="79"/>
      <c r="H4" s="79"/>
      <c r="I4" s="79"/>
      <c r="J4" s="80"/>
    </row>
    <row r="5" spans="1:10" x14ac:dyDescent="0.3">
      <c r="A5" s="81" t="s">
        <v>101</v>
      </c>
      <c r="B5" s="82"/>
      <c r="C5" s="82"/>
      <c r="D5" s="82"/>
      <c r="E5" s="82"/>
      <c r="F5" s="82"/>
      <c r="G5" s="82"/>
      <c r="H5" s="82"/>
      <c r="I5" s="82"/>
      <c r="J5" s="83"/>
    </row>
    <row r="6" spans="1:10" x14ac:dyDescent="0.3">
      <c r="A6" s="1" t="s">
        <v>2</v>
      </c>
      <c r="B6" s="93" t="s">
        <v>3</v>
      </c>
      <c r="C6" s="94"/>
      <c r="D6" s="94"/>
      <c r="E6" s="95"/>
      <c r="F6" s="96"/>
      <c r="G6" s="97"/>
      <c r="H6" s="97"/>
      <c r="I6" s="98"/>
      <c r="J6" s="33"/>
    </row>
    <row r="7" spans="1:10" x14ac:dyDescent="0.3">
      <c r="A7" s="70" t="s">
        <v>102</v>
      </c>
      <c r="B7" s="84" t="s">
        <v>85</v>
      </c>
      <c r="C7" s="85"/>
      <c r="D7" s="85"/>
      <c r="E7" s="86"/>
      <c r="F7" s="2"/>
      <c r="G7" s="31" t="s">
        <v>83</v>
      </c>
      <c r="H7" s="32">
        <v>0.25359999999999999</v>
      </c>
      <c r="I7" s="4"/>
      <c r="J7" s="27"/>
    </row>
    <row r="8" spans="1:10" x14ac:dyDescent="0.3">
      <c r="A8" s="71"/>
      <c r="B8" s="87" t="s">
        <v>127</v>
      </c>
      <c r="C8" s="88"/>
      <c r="D8" s="89"/>
      <c r="E8" s="5"/>
      <c r="F8" s="2"/>
      <c r="G8" s="28"/>
      <c r="H8" s="28"/>
      <c r="I8" s="4"/>
      <c r="J8" s="27"/>
    </row>
    <row r="9" spans="1:10" x14ac:dyDescent="0.3">
      <c r="A9" s="72"/>
      <c r="B9" s="87"/>
      <c r="C9" s="88"/>
      <c r="D9" s="89"/>
      <c r="E9" s="5"/>
      <c r="F9" s="90"/>
      <c r="G9" s="91"/>
      <c r="H9" s="91"/>
      <c r="I9" s="92"/>
      <c r="J9" s="29"/>
    </row>
    <row r="10" spans="1:10" ht="55.2" customHeight="1" x14ac:dyDescent="0.3">
      <c r="A10" s="6" t="s">
        <v>4</v>
      </c>
      <c r="B10" s="6" t="s">
        <v>5</v>
      </c>
      <c r="C10" s="7" t="s">
        <v>6</v>
      </c>
      <c r="D10" s="6" t="s">
        <v>7</v>
      </c>
      <c r="E10" s="6" t="s">
        <v>8</v>
      </c>
      <c r="F10" s="6" t="s">
        <v>9</v>
      </c>
      <c r="G10" s="133" t="s">
        <v>103</v>
      </c>
      <c r="H10" s="134"/>
      <c r="I10" s="134"/>
      <c r="J10" s="135"/>
    </row>
    <row r="11" spans="1:10" x14ac:dyDescent="0.3">
      <c r="A11" s="11" t="s">
        <v>20</v>
      </c>
      <c r="B11" s="136" t="s">
        <v>21</v>
      </c>
      <c r="C11" s="137"/>
      <c r="D11" s="137"/>
      <c r="E11" s="137"/>
      <c r="F11" s="137"/>
      <c r="G11" s="137"/>
      <c r="H11" s="137"/>
      <c r="I11" s="137"/>
      <c r="J11" s="138"/>
    </row>
    <row r="12" spans="1:10" ht="14.4" customHeight="1" x14ac:dyDescent="0.3">
      <c r="A12" s="13" t="s">
        <v>22</v>
      </c>
      <c r="B12" s="73" t="s">
        <v>23</v>
      </c>
      <c r="C12" s="74"/>
      <c r="D12" s="74"/>
      <c r="E12" s="74"/>
      <c r="F12" s="74"/>
      <c r="G12" s="74"/>
      <c r="H12" s="74"/>
      <c r="I12" s="74"/>
      <c r="J12" s="75"/>
    </row>
    <row r="13" spans="1:10" ht="100.8" x14ac:dyDescent="0.3">
      <c r="A13" s="15" t="s">
        <v>24</v>
      </c>
      <c r="B13" s="26" t="s">
        <v>13</v>
      </c>
      <c r="C13" s="26" t="s">
        <v>14</v>
      </c>
      <c r="D13" s="39" t="s">
        <v>15</v>
      </c>
      <c r="E13" s="26" t="s">
        <v>25</v>
      </c>
      <c r="F13" s="23">
        <v>1</v>
      </c>
      <c r="G13" s="130" t="s">
        <v>104</v>
      </c>
      <c r="H13" s="131"/>
      <c r="I13" s="131"/>
      <c r="J13" s="132"/>
    </row>
    <row r="14" spans="1:10" x14ac:dyDescent="0.3">
      <c r="A14" s="15"/>
      <c r="B14" s="66"/>
      <c r="C14" s="67"/>
      <c r="D14" s="68"/>
      <c r="E14" s="67"/>
      <c r="F14" s="69"/>
      <c r="G14" s="64"/>
      <c r="H14" s="64"/>
      <c r="I14" s="64"/>
      <c r="J14" s="65"/>
    </row>
    <row r="15" spans="1:10" ht="14.4" customHeight="1" x14ac:dyDescent="0.3">
      <c r="A15" s="19" t="s">
        <v>27</v>
      </c>
      <c r="B15" s="106" t="s">
        <v>28</v>
      </c>
      <c r="C15" s="107"/>
      <c r="D15" s="107"/>
      <c r="E15" s="107"/>
      <c r="F15" s="107"/>
      <c r="G15" s="107"/>
      <c r="H15" s="107"/>
      <c r="I15" s="107"/>
      <c r="J15" s="108"/>
    </row>
    <row r="16" spans="1:10" ht="52.8" x14ac:dyDescent="0.3">
      <c r="A16" s="15" t="s">
        <v>29</v>
      </c>
      <c r="B16" s="26" t="s">
        <v>13</v>
      </c>
      <c r="C16" s="26" t="s">
        <v>30</v>
      </c>
      <c r="D16" s="37" t="s">
        <v>31</v>
      </c>
      <c r="E16" s="26" t="s">
        <v>16</v>
      </c>
      <c r="F16" s="15">
        <v>17.64</v>
      </c>
      <c r="G16" s="130" t="s">
        <v>105</v>
      </c>
      <c r="H16" s="131"/>
      <c r="I16" s="131"/>
      <c r="J16" s="132"/>
    </row>
    <row r="17" spans="1:10" ht="28.8" x14ac:dyDescent="0.3">
      <c r="A17" s="21" t="s">
        <v>32</v>
      </c>
      <c r="B17" s="26" t="s">
        <v>13</v>
      </c>
      <c r="C17" s="26" t="s">
        <v>33</v>
      </c>
      <c r="D17" s="38" t="s">
        <v>34</v>
      </c>
      <c r="E17" s="26" t="s">
        <v>16</v>
      </c>
      <c r="F17" s="22">
        <v>9.06</v>
      </c>
      <c r="G17" s="130" t="s">
        <v>106</v>
      </c>
      <c r="H17" s="131"/>
      <c r="I17" s="131"/>
      <c r="J17" s="132"/>
    </row>
    <row r="18" spans="1:10" ht="43.2" x14ac:dyDescent="0.3">
      <c r="A18" s="15" t="s">
        <v>35</v>
      </c>
      <c r="B18" s="26" t="s">
        <v>13</v>
      </c>
      <c r="C18" s="26" t="s">
        <v>36</v>
      </c>
      <c r="D18" s="34" t="s">
        <v>37</v>
      </c>
      <c r="E18" s="26" t="s">
        <v>38</v>
      </c>
      <c r="F18" s="23">
        <v>42</v>
      </c>
      <c r="G18" s="130" t="s">
        <v>107</v>
      </c>
      <c r="H18" s="131"/>
      <c r="I18" s="131"/>
      <c r="J18" s="132"/>
    </row>
    <row r="19" spans="1:10" ht="91.8" customHeight="1" x14ac:dyDescent="0.3">
      <c r="A19" s="15" t="s">
        <v>39</v>
      </c>
      <c r="B19" s="26" t="s">
        <v>13</v>
      </c>
      <c r="C19" s="26" t="s">
        <v>40</v>
      </c>
      <c r="D19" s="34" t="s">
        <v>41</v>
      </c>
      <c r="E19" s="26" t="s">
        <v>42</v>
      </c>
      <c r="F19" s="23">
        <v>158.02000000000001</v>
      </c>
      <c r="G19" s="130" t="s">
        <v>108</v>
      </c>
      <c r="H19" s="131"/>
      <c r="I19" s="131"/>
      <c r="J19" s="132"/>
    </row>
    <row r="20" spans="1:10" ht="57.6" x14ac:dyDescent="0.3">
      <c r="A20" s="15" t="s">
        <v>43</v>
      </c>
      <c r="B20" s="26" t="s">
        <v>13</v>
      </c>
      <c r="C20" s="26" t="s">
        <v>44</v>
      </c>
      <c r="D20" s="34" t="s">
        <v>45</v>
      </c>
      <c r="E20" s="26" t="s">
        <v>16</v>
      </c>
      <c r="F20" s="23">
        <v>2.1</v>
      </c>
      <c r="G20" s="130" t="s">
        <v>109</v>
      </c>
      <c r="H20" s="131"/>
      <c r="I20" s="131"/>
      <c r="J20" s="132"/>
    </row>
    <row r="21" spans="1:10" ht="28.8" x14ac:dyDescent="0.3">
      <c r="A21" s="15" t="s">
        <v>46</v>
      </c>
      <c r="B21" s="26" t="s">
        <v>13</v>
      </c>
      <c r="C21" s="26" t="s">
        <v>40</v>
      </c>
      <c r="D21" s="34" t="s">
        <v>47</v>
      </c>
      <c r="E21" s="26" t="s">
        <v>42</v>
      </c>
      <c r="F21" s="23">
        <f>576+270</f>
        <v>846</v>
      </c>
      <c r="G21" s="130" t="s">
        <v>110</v>
      </c>
      <c r="H21" s="131"/>
      <c r="I21" s="131"/>
      <c r="J21" s="132"/>
    </row>
    <row r="22" spans="1:10" ht="57.6" x14ac:dyDescent="0.3">
      <c r="A22" s="15" t="s">
        <v>48</v>
      </c>
      <c r="B22" s="26" t="s">
        <v>13</v>
      </c>
      <c r="C22" s="26" t="s">
        <v>44</v>
      </c>
      <c r="D22" s="34" t="s">
        <v>45</v>
      </c>
      <c r="E22" s="26" t="s">
        <v>16</v>
      </c>
      <c r="F22" s="23">
        <f>F16-F17</f>
        <v>8.58</v>
      </c>
      <c r="G22" s="130" t="s">
        <v>111</v>
      </c>
      <c r="H22" s="131"/>
      <c r="I22" s="131"/>
      <c r="J22" s="132"/>
    </row>
    <row r="23" spans="1:10" ht="28.8" x14ac:dyDescent="0.3">
      <c r="A23" s="15" t="s">
        <v>49</v>
      </c>
      <c r="B23" s="26" t="s">
        <v>13</v>
      </c>
      <c r="C23" s="26" t="s">
        <v>50</v>
      </c>
      <c r="D23" s="34" t="s">
        <v>51</v>
      </c>
      <c r="E23" s="26" t="s">
        <v>52</v>
      </c>
      <c r="F23" s="23">
        <f>0.4*0.4*1.05*14</f>
        <v>2.3520000000000003</v>
      </c>
      <c r="G23" s="130" t="s">
        <v>119</v>
      </c>
      <c r="H23" s="131"/>
      <c r="I23" s="131"/>
      <c r="J23" s="132"/>
    </row>
    <row r="24" spans="1:10" ht="14.4" customHeight="1" x14ac:dyDescent="0.3">
      <c r="A24" s="24" t="s">
        <v>53</v>
      </c>
      <c r="B24" s="73" t="s">
        <v>54</v>
      </c>
      <c r="C24" s="74"/>
      <c r="D24" s="74"/>
      <c r="E24" s="74"/>
      <c r="F24" s="74"/>
      <c r="G24" s="74"/>
      <c r="H24" s="74"/>
      <c r="I24" s="74"/>
      <c r="J24" s="75"/>
    </row>
    <row r="25" spans="1:10" ht="115.2" x14ac:dyDescent="0.3">
      <c r="A25" s="26" t="s">
        <v>55</v>
      </c>
      <c r="B25" s="26" t="s">
        <v>13</v>
      </c>
      <c r="C25" s="26" t="s">
        <v>56</v>
      </c>
      <c r="D25" s="34" t="s">
        <v>57</v>
      </c>
      <c r="E25" s="26" t="s">
        <v>52</v>
      </c>
      <c r="F25" s="23">
        <v>673</v>
      </c>
      <c r="G25" s="130" t="s">
        <v>112</v>
      </c>
      <c r="H25" s="131"/>
      <c r="I25" s="131"/>
      <c r="J25" s="132"/>
    </row>
    <row r="26" spans="1:10" ht="57.6" x14ac:dyDescent="0.3">
      <c r="A26" s="26" t="s">
        <v>58</v>
      </c>
      <c r="B26" s="26" t="s">
        <v>13</v>
      </c>
      <c r="C26" s="26" t="s">
        <v>59</v>
      </c>
      <c r="D26" s="34" t="s">
        <v>60</v>
      </c>
      <c r="E26" s="26" t="s">
        <v>52</v>
      </c>
      <c r="F26" s="23">
        <f>673 +28</f>
        <v>701</v>
      </c>
      <c r="G26" s="130" t="s">
        <v>132</v>
      </c>
      <c r="H26" s="131"/>
      <c r="I26" s="131"/>
      <c r="J26" s="132"/>
    </row>
    <row r="27" spans="1:10" ht="43.2" x14ac:dyDescent="0.3">
      <c r="A27" s="26" t="s">
        <v>61</v>
      </c>
      <c r="B27" s="26" t="s">
        <v>13</v>
      </c>
      <c r="C27" s="26" t="s">
        <v>62</v>
      </c>
      <c r="D27" s="34" t="s">
        <v>63</v>
      </c>
      <c r="E27" s="26" t="s">
        <v>38</v>
      </c>
      <c r="F27" s="23">
        <v>76.48</v>
      </c>
      <c r="G27" s="130" t="s">
        <v>113</v>
      </c>
      <c r="H27" s="131"/>
      <c r="I27" s="131"/>
      <c r="J27" s="132"/>
    </row>
    <row r="28" spans="1:10" ht="14.4" customHeight="1" x14ac:dyDescent="0.3">
      <c r="A28" s="24" t="s">
        <v>64</v>
      </c>
      <c r="B28" s="73" t="s">
        <v>65</v>
      </c>
      <c r="C28" s="74"/>
      <c r="D28" s="74"/>
      <c r="E28" s="74"/>
      <c r="F28" s="74"/>
      <c r="G28" s="74"/>
      <c r="H28" s="74"/>
      <c r="I28" s="74"/>
      <c r="J28" s="75"/>
    </row>
    <row r="29" spans="1:10" ht="43.2" x14ac:dyDescent="0.3">
      <c r="A29" s="26" t="s">
        <v>66</v>
      </c>
      <c r="B29" s="26" t="s">
        <v>13</v>
      </c>
      <c r="C29" s="26" t="s">
        <v>67</v>
      </c>
      <c r="D29" s="34" t="s">
        <v>68</v>
      </c>
      <c r="E29" s="26" t="s">
        <v>25</v>
      </c>
      <c r="F29" s="23">
        <v>4</v>
      </c>
      <c r="G29" s="127" t="s">
        <v>114</v>
      </c>
      <c r="H29" s="128"/>
      <c r="I29" s="128"/>
      <c r="J29" s="129"/>
    </row>
    <row r="30" spans="1:10" ht="64.8" customHeight="1" x14ac:dyDescent="0.3">
      <c r="A30" s="26" t="s">
        <v>69</v>
      </c>
      <c r="B30" s="26" t="s">
        <v>13</v>
      </c>
      <c r="C30" s="26" t="s">
        <v>70</v>
      </c>
      <c r="D30" s="35" t="s">
        <v>71</v>
      </c>
      <c r="E30" s="26" t="s">
        <v>38</v>
      </c>
      <c r="F30" s="23">
        <f>(5+38.24+12)*2</f>
        <v>110.48</v>
      </c>
      <c r="G30" s="127" t="s">
        <v>115</v>
      </c>
      <c r="H30" s="128"/>
      <c r="I30" s="128"/>
      <c r="J30" s="129"/>
    </row>
    <row r="31" spans="1:10" ht="43.2" x14ac:dyDescent="0.3">
      <c r="A31" s="26" t="s">
        <v>72</v>
      </c>
      <c r="B31" s="26" t="s">
        <v>13</v>
      </c>
      <c r="C31" s="26" t="s">
        <v>73</v>
      </c>
      <c r="D31" s="35" t="s">
        <v>74</v>
      </c>
      <c r="E31" s="26" t="s">
        <v>38</v>
      </c>
      <c r="F31" s="23">
        <f>14.72*2</f>
        <v>29.44</v>
      </c>
      <c r="G31" s="127" t="s">
        <v>116</v>
      </c>
      <c r="H31" s="128"/>
      <c r="I31" s="128"/>
      <c r="J31" s="129"/>
    </row>
    <row r="32" spans="1:10" ht="14.4" customHeight="1" x14ac:dyDescent="0.3">
      <c r="A32" s="24" t="s">
        <v>75</v>
      </c>
      <c r="B32" s="73" t="s">
        <v>129</v>
      </c>
      <c r="C32" s="74"/>
      <c r="D32" s="74"/>
      <c r="E32" s="74"/>
      <c r="F32" s="74"/>
      <c r="G32" s="74"/>
      <c r="H32" s="74"/>
      <c r="I32" s="74"/>
      <c r="J32" s="75"/>
    </row>
    <row r="33" spans="1:10" ht="28.8" x14ac:dyDescent="0.3">
      <c r="A33" s="26" t="s">
        <v>76</v>
      </c>
      <c r="B33" s="26" t="s">
        <v>13</v>
      </c>
      <c r="C33" s="26" t="s">
        <v>77</v>
      </c>
      <c r="D33" s="34" t="s">
        <v>78</v>
      </c>
      <c r="E33" s="26" t="s">
        <v>52</v>
      </c>
      <c r="F33" s="23">
        <v>638.55999999999995</v>
      </c>
      <c r="G33" s="127" t="s">
        <v>117</v>
      </c>
      <c r="H33" s="128"/>
      <c r="I33" s="128"/>
      <c r="J33" s="129"/>
    </row>
    <row r="34" spans="1:10" ht="43.2" x14ac:dyDescent="0.3">
      <c r="A34" s="26" t="s">
        <v>79</v>
      </c>
      <c r="B34" s="26" t="s">
        <v>13</v>
      </c>
      <c r="C34" s="26" t="s">
        <v>80</v>
      </c>
      <c r="D34" s="35" t="s">
        <v>81</v>
      </c>
      <c r="E34" s="26" t="s">
        <v>38</v>
      </c>
      <c r="F34" s="23">
        <v>189</v>
      </c>
      <c r="G34" s="127" t="s">
        <v>118</v>
      </c>
      <c r="H34" s="128"/>
      <c r="I34" s="128"/>
      <c r="J34" s="129"/>
    </row>
    <row r="35" spans="1:10" ht="91.8" customHeight="1" x14ac:dyDescent="0.3">
      <c r="A35" s="26" t="s">
        <v>130</v>
      </c>
      <c r="B35" s="26" t="s">
        <v>13</v>
      </c>
      <c r="C35" s="26" t="s">
        <v>77</v>
      </c>
      <c r="D35" s="35" t="s">
        <v>131</v>
      </c>
      <c r="E35" s="26" t="s">
        <v>52</v>
      </c>
      <c r="F35" s="23">
        <f>17.3*3</f>
        <v>51.900000000000006</v>
      </c>
      <c r="G35" s="127" t="s">
        <v>133</v>
      </c>
      <c r="H35" s="128"/>
      <c r="I35" s="128"/>
      <c r="J35" s="129"/>
    </row>
    <row r="36" spans="1:10" ht="14.4" customHeight="1" x14ac:dyDescent="0.3">
      <c r="A36" s="24" t="s">
        <v>120</v>
      </c>
      <c r="B36" s="73" t="s">
        <v>121</v>
      </c>
      <c r="C36" s="74"/>
      <c r="D36" s="74"/>
      <c r="E36" s="74"/>
      <c r="F36" s="74"/>
      <c r="G36" s="74"/>
      <c r="H36" s="74"/>
      <c r="I36" s="74"/>
      <c r="J36" s="75"/>
    </row>
    <row r="37" spans="1:10" x14ac:dyDescent="0.3">
      <c r="A37" s="26" t="s">
        <v>122</v>
      </c>
      <c r="B37" s="26" t="s">
        <v>13</v>
      </c>
      <c r="C37" s="26" t="s">
        <v>123</v>
      </c>
      <c r="D37" s="34" t="s">
        <v>124</v>
      </c>
      <c r="E37" s="26" t="s">
        <v>52</v>
      </c>
      <c r="F37" s="23">
        <v>638.55999999999995</v>
      </c>
      <c r="G37" s="141" t="s">
        <v>126</v>
      </c>
      <c r="H37" s="142"/>
      <c r="I37" s="142"/>
      <c r="J37" s="143"/>
    </row>
    <row r="38" spans="1:10" x14ac:dyDescent="0.3">
      <c r="A38" s="99"/>
      <c r="B38" s="100"/>
      <c r="C38" s="100"/>
      <c r="D38" s="100"/>
      <c r="E38" s="100"/>
      <c r="F38" s="100"/>
      <c r="G38" s="139"/>
      <c r="H38" s="139"/>
      <c r="I38" s="140"/>
    </row>
    <row r="39" spans="1:10" x14ac:dyDescent="0.3">
      <c r="A39" s="102"/>
      <c r="B39" s="102"/>
      <c r="C39" s="102"/>
      <c r="D39" s="102"/>
      <c r="E39" s="102"/>
      <c r="F39" s="102"/>
      <c r="G39" s="102"/>
      <c r="H39" s="102"/>
      <c r="I39" s="8"/>
      <c r="J39" s="30"/>
    </row>
    <row r="40" spans="1:10" x14ac:dyDescent="0.3">
      <c r="A40" s="3"/>
      <c r="B40" s="3" t="s">
        <v>125</v>
      </c>
      <c r="C40" s="3"/>
      <c r="D40" s="3"/>
      <c r="E40" s="3"/>
      <c r="F40" s="3"/>
      <c r="G40" s="3"/>
      <c r="H40" s="3"/>
      <c r="I40" s="3"/>
    </row>
    <row r="41" spans="1:10" x14ac:dyDescent="0.3">
      <c r="A41" s="3"/>
      <c r="B41" s="3"/>
      <c r="C41" s="3"/>
      <c r="D41" s="3"/>
      <c r="E41" s="3"/>
      <c r="F41" s="3"/>
      <c r="G41" s="3"/>
      <c r="H41" s="3"/>
      <c r="I41" s="3"/>
    </row>
    <row r="43" spans="1:10" ht="15" x14ac:dyDescent="0.3">
      <c r="E43" s="9" t="s">
        <v>17</v>
      </c>
    </row>
    <row r="44" spans="1:10" x14ac:dyDescent="0.3">
      <c r="D44" s="3"/>
      <c r="E44" s="10" t="s">
        <v>18</v>
      </c>
      <c r="F44" s="3"/>
      <c r="G44" s="3"/>
    </row>
    <row r="45" spans="1:10" x14ac:dyDescent="0.3">
      <c r="D45" s="3"/>
      <c r="E45" s="10" t="s">
        <v>19</v>
      </c>
      <c r="F45" s="3"/>
      <c r="G45" s="3"/>
    </row>
    <row r="46" spans="1:10" x14ac:dyDescent="0.3">
      <c r="D46" s="3"/>
      <c r="E46" s="10"/>
      <c r="F46" s="3"/>
      <c r="G46" s="3"/>
    </row>
  </sheetData>
  <mergeCells count="40">
    <mergeCell ref="A38:I38"/>
    <mergeCell ref="A39:H39"/>
    <mergeCell ref="B36:J36"/>
    <mergeCell ref="G37:J37"/>
    <mergeCell ref="A1:J2"/>
    <mergeCell ref="A3:J3"/>
    <mergeCell ref="A4:J4"/>
    <mergeCell ref="A5:J5"/>
    <mergeCell ref="B6:E6"/>
    <mergeCell ref="F6:I6"/>
    <mergeCell ref="A7:A9"/>
    <mergeCell ref="B7:E7"/>
    <mergeCell ref="B8:D8"/>
    <mergeCell ref="B9:D9"/>
    <mergeCell ref="F9:I9"/>
    <mergeCell ref="G29:J29"/>
    <mergeCell ref="G10:J10"/>
    <mergeCell ref="G13:J13"/>
    <mergeCell ref="B15:J15"/>
    <mergeCell ref="B12:J12"/>
    <mergeCell ref="B11:J11"/>
    <mergeCell ref="G16:J16"/>
    <mergeCell ref="G17:J17"/>
    <mergeCell ref="G18:J18"/>
    <mergeCell ref="G19:J19"/>
    <mergeCell ref="G20:J20"/>
    <mergeCell ref="G21:J21"/>
    <mergeCell ref="G22:J22"/>
    <mergeCell ref="G23:J23"/>
    <mergeCell ref="B24:J24"/>
    <mergeCell ref="G25:J25"/>
    <mergeCell ref="G35:J35"/>
    <mergeCell ref="B32:J32"/>
    <mergeCell ref="G33:J33"/>
    <mergeCell ref="G34:J34"/>
    <mergeCell ref="G26:J26"/>
    <mergeCell ref="G27:J27"/>
    <mergeCell ref="B28:J28"/>
    <mergeCell ref="G30:J30"/>
    <mergeCell ref="G31:J31"/>
  </mergeCells>
  <phoneticPr fontId="17" type="noConversion"/>
  <pageMargins left="0.511811024" right="0.511811024" top="0.78740157499999996" bottom="0.78740157499999996" header="0.31496062000000002" footer="0.314960620000000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Planilha1</vt:lpstr>
      <vt:lpstr>Planilha2</vt:lpstr>
      <vt:lpstr>Planilha3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SAMSUNG</dc:creator>
  <cp:lastModifiedBy>SAMSUNG</cp:lastModifiedBy>
  <cp:lastPrinted>2024-03-25T11:47:13Z</cp:lastPrinted>
  <dcterms:created xsi:type="dcterms:W3CDTF">2023-09-14T18:36:27Z</dcterms:created>
  <dcterms:modified xsi:type="dcterms:W3CDTF">2024-10-01T12:26:35Z</dcterms:modified>
</cp:coreProperties>
</file>