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12.200\pregao\2025 - 2028\2026\CONCORRÊNCIAS - 2026\CONCORRÊNCIA Nº 002-2026 - DRENAGEM PLUVIAL RUA PADRE VITOR COELHO - CONVENIO SEGOV\ANEXOS\"/>
    </mc:Choice>
  </mc:AlternateContent>
  <xr:revisionPtr revIDLastSave="0" documentId="13_ncr:1_{F1795AC6-CBF5-4688-BFE8-BD9A6F4F39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Sintético" sheetId="1" r:id="rId1"/>
    <sheet name="CRONO" sheetId="3" r:id="rId2"/>
    <sheet name="memória" sheetId="2" r:id="rId3"/>
  </sheets>
  <externalReferences>
    <externalReference r:id="rId4"/>
    <externalReference r:id="rId5"/>
  </externalReferences>
  <definedNames>
    <definedName name="_xlnm.Print_Area" localSheetId="1">CRONO!$A$1:$J$33</definedName>
  </definedNames>
  <calcPr calcId="191029"/>
</workbook>
</file>

<file path=xl/calcChain.xml><?xml version="1.0" encoding="utf-8"?>
<calcChain xmlns="http://schemas.openxmlformats.org/spreadsheetml/2006/main">
  <c r="F29" i="1" l="1"/>
  <c r="F32" i="1" s="1"/>
  <c r="F35" i="1" s="1"/>
  <c r="F24" i="1"/>
  <c r="F25" i="1" s="1"/>
  <c r="F27" i="1" s="1"/>
  <c r="F12" i="1"/>
  <c r="F11" i="2" s="1"/>
  <c r="J24" i="3"/>
  <c r="J21" i="3"/>
  <c r="J18" i="3"/>
  <c r="J15" i="3"/>
  <c r="B17" i="3"/>
  <c r="B23" i="3"/>
  <c r="B20" i="3"/>
  <c r="B14" i="3"/>
  <c r="F29" i="2"/>
  <c r="F28" i="2"/>
  <c r="F31" i="2" s="1"/>
  <c r="F26" i="2"/>
  <c r="B11" i="3"/>
  <c r="E33" i="3"/>
  <c r="E32" i="3"/>
  <c r="B32" i="3"/>
  <c r="E31" i="3"/>
  <c r="E30" i="3"/>
  <c r="A14" i="3"/>
  <c r="J12" i="3"/>
  <c r="A11" i="3"/>
  <c r="J9" i="3"/>
  <c r="B8" i="3"/>
  <c r="A8" i="3"/>
  <c r="B7" i="3"/>
  <c r="A7" i="3"/>
  <c r="F30" i="1"/>
  <c r="H30" i="1"/>
  <c r="H31" i="1"/>
  <c r="H32" i="1"/>
  <c r="H33" i="1"/>
  <c r="H34" i="1"/>
  <c r="H35" i="1"/>
  <c r="H36" i="1"/>
  <c r="H29" i="1"/>
  <c r="I8" i="1"/>
  <c r="I7" i="1" s="1"/>
  <c r="C11" i="3" s="1"/>
  <c r="H24" i="1"/>
  <c r="I24" i="1" s="1"/>
  <c r="H25" i="1"/>
  <c r="H26" i="1"/>
  <c r="I26" i="1" s="1"/>
  <c r="H27" i="1"/>
  <c r="F10" i="2"/>
  <c r="F12" i="2"/>
  <c r="F15" i="2"/>
  <c r="F16" i="2"/>
  <c r="F17" i="2"/>
  <c r="F18" i="2"/>
  <c r="F19" i="2"/>
  <c r="F10" i="1"/>
  <c r="F9" i="2" s="1"/>
  <c r="H22" i="1"/>
  <c r="I22" i="1" s="1"/>
  <c r="I21" i="1" s="1"/>
  <c r="C17" i="3" s="1"/>
  <c r="E17" i="3" s="1"/>
  <c r="H20" i="1"/>
  <c r="I20" i="1" s="1"/>
  <c r="H19" i="1"/>
  <c r="I19" i="1" s="1"/>
  <c r="H18" i="1"/>
  <c r="I18" i="1" s="1"/>
  <c r="H17" i="1"/>
  <c r="I17" i="1" s="1"/>
  <c r="H16" i="1"/>
  <c r="I16" i="1" s="1"/>
  <c r="H15" i="1"/>
  <c r="H14" i="1"/>
  <c r="H13" i="1"/>
  <c r="I13" i="1" s="1"/>
  <c r="H12" i="1"/>
  <c r="H11" i="1"/>
  <c r="I11" i="1" s="1"/>
  <c r="H10" i="1"/>
  <c r="H6" i="1"/>
  <c r="I6" i="1" s="1"/>
  <c r="I5" i="1" s="1"/>
  <c r="C8" i="3" s="1"/>
  <c r="E8" i="3" l="1"/>
  <c r="F8" i="3"/>
  <c r="G11" i="3"/>
  <c r="F11" i="3"/>
  <c r="I25" i="1"/>
  <c r="I29" i="1"/>
  <c r="E19" i="3"/>
  <c r="H17" i="3"/>
  <c r="H19" i="3" s="1"/>
  <c r="F34" i="2"/>
  <c r="F35" i="2" s="1"/>
  <c r="F32" i="2"/>
  <c r="H11" i="3"/>
  <c r="E11" i="3"/>
  <c r="F33" i="1"/>
  <c r="I34" i="1" s="1"/>
  <c r="I35" i="1"/>
  <c r="I32" i="1"/>
  <c r="I31" i="1"/>
  <c r="I30" i="1"/>
  <c r="I12" i="1"/>
  <c r="I27" i="1"/>
  <c r="F14" i="1"/>
  <c r="I10" i="1"/>
  <c r="H8" i="3" l="1"/>
  <c r="G8" i="3"/>
  <c r="E10" i="3"/>
  <c r="I14" i="1"/>
  <c r="F15" i="1"/>
  <c r="I33" i="1"/>
  <c r="J17" i="3"/>
  <c r="J11" i="3"/>
  <c r="I23" i="1"/>
  <c r="E13" i="3"/>
  <c r="F13" i="3" s="1"/>
  <c r="G13" i="3" s="1"/>
  <c r="H13" i="3" s="1"/>
  <c r="F36" i="1"/>
  <c r="I36" i="1" s="1"/>
  <c r="F13" i="2"/>
  <c r="J8" i="3" l="1"/>
  <c r="I28" i="1"/>
  <c r="C23" i="3" s="1"/>
  <c r="F23" i="3" s="1"/>
  <c r="G10" i="3"/>
  <c r="C20" i="3"/>
  <c r="E20" i="3" s="1"/>
  <c r="E22" i="3" s="1"/>
  <c r="F14" i="2"/>
  <c r="I15" i="1"/>
  <c r="H23" i="3" l="1"/>
  <c r="G23" i="3"/>
  <c r="G25" i="3" s="1"/>
  <c r="E23" i="3"/>
  <c r="E25" i="3" s="1"/>
  <c r="H20" i="3"/>
  <c r="H22" i="3" s="1"/>
  <c r="I9" i="1"/>
  <c r="H25" i="3" l="1"/>
  <c r="J23" i="3"/>
  <c r="C14" i="3"/>
  <c r="G14" i="3" s="1"/>
  <c r="G26" i="3" s="1"/>
  <c r="J1" i="1"/>
  <c r="G5" i="3" s="1"/>
  <c r="J20" i="3"/>
  <c r="C26" i="3" l="1"/>
  <c r="F14" i="3"/>
  <c r="F26" i="3" s="1"/>
  <c r="H14" i="3"/>
  <c r="H26" i="3" s="1"/>
  <c r="E14" i="3"/>
  <c r="J1" i="2"/>
  <c r="J21" i="1"/>
  <c r="J7" i="1"/>
  <c r="J5" i="1"/>
  <c r="J23" i="1"/>
  <c r="J28" i="1"/>
  <c r="J9" i="1"/>
  <c r="E16" i="3" l="1"/>
  <c r="E26" i="3"/>
  <c r="M27" i="3" s="1"/>
  <c r="F16" i="3"/>
  <c r="G16" i="3" s="1"/>
  <c r="H16" i="3" s="1"/>
  <c r="J14" i="3"/>
  <c r="J26" i="3" s="1"/>
  <c r="L27" i="3" s="1"/>
</calcChain>
</file>

<file path=xl/sharedStrings.xml><?xml version="1.0" encoding="utf-8"?>
<sst xmlns="http://schemas.openxmlformats.org/spreadsheetml/2006/main" count="365" uniqueCount="164">
  <si>
    <t>Valor Final do Orçamento</t>
  </si>
  <si>
    <t>BDI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</si>
  <si>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</si>
  <si>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</si>
  <si>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</si>
  <si>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</si>
  <si>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</si>
  <si>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</si>
  <si>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</si>
  <si>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</si>
  <si>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</si>
  <si>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</si>
  <si>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</si>
  <si>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</si>
  <si>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</si>
  <si>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</si>
  <si>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</si>
  <si>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ED-28427 </t>
  </si>
  <si>
    <t>SETOP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</si>
  <si>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</si>
  <si>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un</t>
  </si>
  <si>
    <t>CONSTRUÇÃO DE GALERIA PLUVIAL</t>
  </si>
  <si>
    <t xml:space="preserve"> 2.1 </t>
  </si>
  <si>
    <t xml:space="preserve"> ED-51112 </t>
  </si>
  <si>
    <t>ESCAVAÇÃO MECÂNICA DE VALAS COM PROFUNDIDADE MAIOR QUE 1,5M E MENOR OU IGUAL 3,0M, INCLUSIVE DESCARGA LATERAL, EXCLUSIVE CARGA, TRANSPORTE E DESCARGA (DIAM. 1000 MM)</t>
  </si>
  <si>
    <t>m³</t>
  </si>
  <si>
    <t xml:space="preserve"> 2.2 </t>
  </si>
  <si>
    <t xml:space="preserve"> ED-9211 </t>
  </si>
  <si>
    <t>TUBO DE CONCRETO ARMADO, CLASSE PA1, DIÂMETRO DE 1000MM, INCLUSIVE CARGA E DESCARGA MECÂNICA EM CAMINHÃO, ASSENTAMENTO E REJUNTAMENTO, EXCLUSIVE ESCAVAÇÃO E TRANSPORTE</t>
  </si>
  <si>
    <t>m</t>
  </si>
  <si>
    <t xml:space="preserve"> 2.3 </t>
  </si>
  <si>
    <t>ESCAVAÇÃO MECÂNICA DE VALAS COM PROFUNDIDADE MAIOR QUE 1,5M E MENOR OU IGUAL 3,0M, INCLUSIVE DESCARGA LATERAL, EXCLUSIVE CARGA, TRANSPORTE E DESCARGA (DIAM. 400 MM RAMAIS)</t>
  </si>
  <si>
    <t xml:space="preserve"> 2.4 </t>
  </si>
  <si>
    <t xml:space="preserve"> ED-9207 </t>
  </si>
  <si>
    <t>TUBO DE CONCRETO ARMADO, CLASSE PA1, DIÂMETRO DE 400MM, INCLUSIVE CARGA E DESCARGA MECÂNICA EM CAMINHÃO, ASSENTAMENTO E REJUNTAMENTO, EXCLUSIVE ESCAVAÇÃO E TRANSPORTE</t>
  </si>
  <si>
    <t xml:space="preserve"> 2.5 </t>
  </si>
  <si>
    <t xml:space="preserve"> ED-51121 </t>
  </si>
  <si>
    <t>REATERRO MANUAL DE VALA, INCLUSIVE ESPALHAMENTO E COMPACTAÇÃO MECANIZADA COM PLACA VIBRATÓRIA</t>
  </si>
  <si>
    <t xml:space="preserve"> 2.6 </t>
  </si>
  <si>
    <t xml:space="preserve"> ED-51094 </t>
  </si>
  <si>
    <t>APILOAMENTO MECANIZADO EM FUNDO DE VALA COM PLACA VIBRATÓRIA, EXCLUSIVE ESCAVAÇÃO</t>
  </si>
  <si>
    <t>m²</t>
  </si>
  <si>
    <t xml:space="preserve"> 2.7 </t>
  </si>
  <si>
    <t xml:space="preserve"> ED-48152 </t>
  </si>
  <si>
    <t>ABERTURA MANUAL DE POÇO COM PROFUNDIDADE MAIOR QUE 2,0M, DIÂMETRO DE 1,20M, INCLUSIVE AFASTAMENTO DO MATERIAL ESCAVADO</t>
  </si>
  <si>
    <t xml:space="preserve"> 2.8 </t>
  </si>
  <si>
    <t xml:space="preserve"> ED-48636 </t>
  </si>
  <si>
    <t>POÇO DE VISITA PARA REDE TUBULAR TIPO A DN 1000, EXCLUSIVE ESCAVAÇÃO, REATERRO E BOTA FORA</t>
  </si>
  <si>
    <t>U</t>
  </si>
  <si>
    <t xml:space="preserve"> 2.9 </t>
  </si>
  <si>
    <t xml:space="preserve"> ED-48568 </t>
  </si>
  <si>
    <t>CHAMINÉ DE POÇO DE VISITA TIPO "A", EM ALVENARIA COM DEGRAUS DE AÇO CA 50</t>
  </si>
  <si>
    <t xml:space="preserve"> 2.10 </t>
  </si>
  <si>
    <t xml:space="preserve"> ED-48666 </t>
  </si>
  <si>
    <t>TAMPÃO CIRCULAR EM FERRO FUNDIDO PARA POÇO DE VISITA, ARTICULADO COM DIÂMETRO DE 60CM, CLASSE 400, INCLUSIVE ASSENTAMENTO, EXCLUSIVE POÇO DE VISITA</t>
  </si>
  <si>
    <t xml:space="preserve"> 2.11 </t>
  </si>
  <si>
    <t xml:space="preserve"> ED-48549 </t>
  </si>
  <si>
    <t>BOCA DE LOBO SIMPLES (TIPO A   FERRO FUNDIDO), QUADRO, GRELHA E CANTONEIRA, INCLUSIVE ESCAVAÇÃO, REATERRO E BOTA FORA</t>
  </si>
  <si>
    <t>DISSIPADOR DE ENERGIA</t>
  </si>
  <si>
    <t xml:space="preserve"> 3.1 </t>
  </si>
  <si>
    <t xml:space="preserve"> 2003217 </t>
  </si>
  <si>
    <t>SICRO3</t>
  </si>
  <si>
    <t>Dissipador de energia - DED 09 B - areia e brita comerciais</t>
  </si>
  <si>
    <t>OBRA: CONSTRUÇÃO DE GALERIA PLUVIAL NO BAIRRO JOÃO XXIII</t>
  </si>
  <si>
    <t>DATA</t>
  </si>
  <si>
    <t>COMPRIMENTO PROJETO</t>
  </si>
  <si>
    <t>PROJETO</t>
  </si>
  <si>
    <t>494,45 X PROF. 1,50 X LARG. 2.00</t>
  </si>
  <si>
    <t>100,90 X PROF. 1,50 X LARG. 0,80</t>
  </si>
  <si>
    <t xml:space="preserve">1.483,35 +121,08 / 3 </t>
  </si>
  <si>
    <t>TERRAPLENAGEM</t>
  </si>
  <si>
    <t>3.1</t>
  </si>
  <si>
    <t>SICRO/DNIT</t>
  </si>
  <si>
    <t>REGULARIZAÇÃO DO SUBLEITO</t>
  </si>
  <si>
    <t>COMPRIMENTO =494,45 X LARGURA =3,00</t>
  </si>
  <si>
    <t>3.2</t>
  </si>
  <si>
    <t>BASE DE SOLO ESTABILIZADO GRANULOMETRICAMENTE SEM MISTURA COM MATERIAL DE JAZIDA</t>
  </si>
  <si>
    <t>ÁREA = 1483,35 X ESPESSURA = 0,15 =222,50 m3</t>
  </si>
  <si>
    <t>3.3</t>
  </si>
  <si>
    <t>COTAÇÕES</t>
  </si>
  <si>
    <t xml:space="preserve">AQUISIÇÃO DE MATERIAL PARA BASE </t>
  </si>
  <si>
    <t>3.4</t>
  </si>
  <si>
    <t>TRANSPORTE COM CAMINHÃO BASCULANTE DE 14 M³ - RODOVIA PAVIMENTADA</t>
  </si>
  <si>
    <t>TxKm</t>
  </si>
  <si>
    <t>VOLUME=222,50 x 1,8 X 30 km</t>
  </si>
  <si>
    <t>PAVIMENTAÇÃO ASFÁLTICA</t>
  </si>
  <si>
    <t>4.1</t>
  </si>
  <si>
    <t>IMPRIMAÇÃO COM EMULSÃO ASFÁLTICA (EAI)</t>
  </si>
  <si>
    <t>DER-MG</t>
  </si>
  <si>
    <t>ARP 365/2023
(Preço Unit. com ICMS)</t>
  </si>
  <si>
    <t>T</t>
  </si>
  <si>
    <t xml:space="preserve">ÁREA = 1.483,35 X ESPESSURA = RENDIMENTO LITRO 0,80/ 1000 </t>
  </si>
  <si>
    <t>TRANSPORTE DE MATERIAL BETUMINOSO COM CAMINHÃO TANQUE DISTRIBUIDOR - RODOVIA PAVIMENTADA</t>
  </si>
  <si>
    <t>TON = 106,80 X 80 KM (UBERABA)</t>
  </si>
  <si>
    <t>PINTURA DE LIGAÇÃO (RR-1C)</t>
  </si>
  <si>
    <t>Txkm</t>
  </si>
  <si>
    <t>TON= 106,80 X 80 KM = 8.544,10</t>
  </si>
  <si>
    <t>SICOR/ SEINFRA</t>
  </si>
  <si>
    <t>ED-7623</t>
  </si>
  <si>
    <t>EXECUÇÃO E APLICAÇÃO DE CONCRETO BETUMINOSO USINADO A QUENTE (CBUQ), MASSA COMERCIAL, INCLUINDO FORNECIMENTO E TRANSPORTE DOS AGREGADOS E  ATERIAL BETUMINOSO, EXCLUSIVE TRANSPORTE DA MASSA
ASFÁLTICA ATÉ A PISTA</t>
  </si>
  <si>
    <t>ÁREA = 1.483,35 X ESPESSURA 0,03</t>
  </si>
  <si>
    <t>44,50  m3 x 2,4 x 80 km 8.544,10</t>
  </si>
  <si>
    <r>
      <t xml:space="preserve">FORNECIMENTO DE MATERIAL BETUMINOSO </t>
    </r>
    <r>
      <rPr>
        <b/>
        <sz val="10"/>
        <rFont val="Arial"/>
        <family val="2"/>
      </rPr>
      <t xml:space="preserve">EAI </t>
    </r>
    <r>
      <rPr>
        <sz val="10"/>
        <rFont val="Arial"/>
        <family val="2"/>
      </rPr>
      <t xml:space="preserve">- </t>
    </r>
    <r>
      <rPr>
        <b/>
        <sz val="10"/>
        <rFont val="Arial"/>
        <family val="2"/>
      </rPr>
      <t>EMULSÃO ASFÁLTICA PARA IMPRIMAÇÃO</t>
    </r>
  </si>
  <si>
    <r>
      <t xml:space="preserve">FORNECIMENTO DE MATERIAL BETUMINOSO </t>
    </r>
    <r>
      <rPr>
        <b/>
        <sz val="10"/>
        <rFont val="Arial"/>
        <family val="2"/>
      </rPr>
      <t>RR-1C</t>
    </r>
  </si>
  <si>
    <r>
      <t xml:space="preserve">TRANSPORTE DE MISTURA BETUMINOSA A QUENTE COM CAMINHÃO COM CAÇAMBA TÉRMICA DE 6 M³ - RODOVIA PAVIMENTADA </t>
    </r>
    <r>
      <rPr>
        <b/>
        <sz val="10"/>
        <rFont val="Arial"/>
        <family val="2"/>
      </rPr>
      <t>(USINA-OBRA)</t>
    </r>
  </si>
  <si>
    <t>5.1</t>
  </si>
  <si>
    <t>5.2</t>
  </si>
  <si>
    <t>5.3</t>
  </si>
  <si>
    <t>5.4</t>
  </si>
  <si>
    <t>2.1</t>
  </si>
  <si>
    <t>ED-50392 / ED-50393 /
ED-50394</t>
  </si>
  <si>
    <t>MOBILIZAÇÃO E DESMOBILIZAÇÃO DE OBRA EM CENTRO URBANO</t>
  </si>
  <si>
    <t>%</t>
  </si>
  <si>
    <t>170.575,35 X 5%</t>
  </si>
  <si>
    <t>MOBILIZAÇÃO E DESMOBILIZAÇÃO DE OBRA</t>
  </si>
  <si>
    <t>CFF - CRONOGRAMA FÍSICO FINANCEIRO</t>
  </si>
  <si>
    <t>CRONOGRAMA BASE PARA LICITAÇÃO</t>
  </si>
  <si>
    <t>VLR. TOTAL</t>
  </si>
  <si>
    <t>INÍCIO OBRA</t>
  </si>
  <si>
    <t>1º MÊS</t>
  </si>
  <si>
    <t>2º MÊS</t>
  </si>
  <si>
    <t>3º MÊS</t>
  </si>
  <si>
    <t>4º MÊS</t>
  </si>
  <si>
    <t>TOTAL</t>
  </si>
  <si>
    <t>PARCELA (R$)</t>
  </si>
  <si>
    <t>ACUMULADO (%)</t>
  </si>
  <si>
    <t>ACUMULADO (R$)</t>
  </si>
  <si>
    <t>TOTAL ...................................:</t>
  </si>
  <si>
    <t>Sacramento (MG),</t>
  </si>
  <si>
    <t>Local</t>
  </si>
  <si>
    <t>PREFEITO MUNICIPAL DE SACRAMENTO</t>
  </si>
  <si>
    <t>Data</t>
  </si>
  <si>
    <t>3.5</t>
  </si>
  <si>
    <t>3.6</t>
  </si>
  <si>
    <t>3.7</t>
  </si>
  <si>
    <t>3.8</t>
  </si>
  <si>
    <t>3.9</t>
  </si>
  <si>
    <t>3.10</t>
  </si>
  <si>
    <t>3.11</t>
  </si>
  <si>
    <t>6.1</t>
  </si>
  <si>
    <t>6.2</t>
  </si>
  <si>
    <t>6.3</t>
  </si>
  <si>
    <t>6.4</t>
  </si>
  <si>
    <t>6.5</t>
  </si>
  <si>
    <t>6.6</t>
  </si>
  <si>
    <t>6.7</t>
  </si>
  <si>
    <t>6.8</t>
  </si>
  <si>
    <r>
      <t xml:space="preserve">Nome: </t>
    </r>
    <r>
      <rPr>
        <b/>
        <sz val="10"/>
        <rFont val="Arial"/>
        <family val="2"/>
      </rPr>
      <t>OSMAR TREVISAN JÚNIOR</t>
    </r>
  </si>
  <si>
    <t>COMPRIMENTO PROJETO RAMAIS</t>
  </si>
  <si>
    <t>534,81 X 1,50 X 1,30</t>
  </si>
  <si>
    <t>x</t>
  </si>
  <si>
    <t xml:space="preserve">ÁREA = 1.483,35 X RENDIMENTO LITRO 0,80/ 1000 </t>
  </si>
  <si>
    <t>MEMÓRIA DE CÁLCULO</t>
  </si>
  <si>
    <t>PLANILHA ORÇAMENTÁRIA</t>
  </si>
  <si>
    <t>DER-MG - CÓDIGO 321370</t>
  </si>
  <si>
    <t>DER-MG - CÓDIGO 312371</t>
  </si>
  <si>
    <t>VALOR DA OBRA...:</t>
  </si>
  <si>
    <t>REGIÃO/MÊS DE REFERÊNCIA: SICOR-SEINFRA REGIÃO ALTO PARANAIBA - OUTUBRO DE 2025 - SEM DESONERAÇÃO / SICRO-MG - 2025 - SEM DESONERAÇÃO. / ATA DE REGISTRO DE PREÇOS ARP 211/2025 - DER-MG - OUTUBRO DE 2025 / TABELA DE FRETE DE MATERIAL BETUMINOSO - DER/MG - OUTUBRO DE 2025.</t>
  </si>
  <si>
    <t>Nome: SEBASTIÃO GARCIA DONADELLI</t>
  </si>
  <si>
    <t>Titulo: ENGENHEIRO CIVIL</t>
  </si>
  <si>
    <t>CREA: 92091/D</t>
  </si>
  <si>
    <t>ART/RRT</t>
  </si>
  <si>
    <t>Nome: OSMAR TREVISAN JÚNIOR</t>
  </si>
  <si>
    <t>28 DE JANEIRO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</si>
</sst>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.00\ %"/>
    <numFmt numFmtId="165" formatCode="_(* #,##0.00_);_(* \(#,##0.00\);_(* &quot;-&quot;??_);_(@_)"/>
    <numFmt numFmtId="166" formatCode="_(* #,##0_);_(* \(#,##0\);_(* &quot;-&quot;??_);_(@_)"/>
    <numFmt numFmtId="167" formatCode="[$-F800]dddd\,\ mmmm\ dd\,\ yyyy"/>
  </numFmts>
  <fonts count="4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1"/>
      <name val="Arial"/>
      <family val="1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1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  <font>
      <b/>
      <sz val="14"/>
      <color theme="1"/>
      <name val="Arial"/>
      <family val="2"/>
    </font>
    <font>
      <sz val="9"/>
      <color theme="1"/>
      <name val="Arial"/>
      <family val="2"/>
    </font>
    <font>
      <sz val="9"/>
      <color rgb="FF0070C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6"/>
      <name val="Arial"/>
      <family val="2"/>
    </font>
    <font>
      <b/>
      <sz val="13"/>
      <color rgb="FF0070C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3"/>
      <color rgb="FF0070C0"/>
      <name val="Arial"/>
      <family val="2"/>
    </font>
    <font>
      <b/>
      <sz val="11"/>
      <color rgb="FFFF0000"/>
      <name val="Arial"/>
      <family val="2"/>
    </font>
    <font>
      <b/>
      <sz val="13"/>
      <name val="Arial"/>
      <family val="2"/>
    </font>
    <font>
      <sz val="9"/>
      <name val="Arial"/>
      <family val="2"/>
    </font>
    <font>
      <b/>
      <sz val="20"/>
      <name val="Arial"/>
      <family val="1"/>
    </font>
    <font>
      <b/>
      <sz val="18"/>
      <name val="Arial"/>
      <family val="2"/>
    </font>
    <font>
      <sz val="1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rgb="FFFFFFFF"/>
      </patternFill>
    </fill>
  </fills>
  <borders count="3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158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left" vertical="top" wrapText="1"/>
    </xf>
    <xf numFmtId="0" fontId="6" fillId="6" borderId="3" xfId="0" applyFont="1" applyFill="1" applyBorder="1" applyAlignment="1">
      <alignment horizontal="center" vertical="top" wrapText="1"/>
    </xf>
    <xf numFmtId="0" fontId="7" fillId="7" borderId="4" xfId="0" applyFont="1" applyFill="1" applyBorder="1" applyAlignment="1">
      <alignment horizontal="right" vertical="top" wrapText="1"/>
    </xf>
    <xf numFmtId="4" fontId="8" fillId="8" borderId="5" xfId="0" applyNumberFormat="1" applyFont="1" applyFill="1" applyBorder="1" applyAlignment="1">
      <alignment horizontal="right" vertical="top" wrapText="1"/>
    </xf>
    <xf numFmtId="164" fontId="9" fillId="9" borderId="6" xfId="0" applyNumberFormat="1" applyFont="1" applyFill="1" applyBorder="1" applyAlignment="1">
      <alignment horizontal="right" vertical="top" wrapText="1"/>
    </xf>
    <xf numFmtId="0" fontId="17" fillId="10" borderId="0" xfId="0" applyFont="1" applyFill="1" applyAlignment="1">
      <alignment horizontal="left" vertical="top" wrapText="1"/>
    </xf>
    <xf numFmtId="0" fontId="10" fillId="10" borderId="13" xfId="0" applyFont="1" applyFill="1" applyBorder="1" applyAlignment="1">
      <alignment horizontal="left" vertical="center" wrapText="1"/>
    </xf>
    <xf numFmtId="0" fontId="4" fillId="4" borderId="16" xfId="0" applyFont="1" applyFill="1" applyBorder="1" applyAlignment="1">
      <alignment horizontal="right" vertical="top" wrapText="1"/>
    </xf>
    <xf numFmtId="0" fontId="2" fillId="2" borderId="16" xfId="0" applyFont="1" applyFill="1" applyBorder="1" applyAlignment="1">
      <alignment horizontal="left" vertical="top" wrapText="1"/>
    </xf>
    <xf numFmtId="0" fontId="3" fillId="3" borderId="16" xfId="0" applyFont="1" applyFill="1" applyBorder="1" applyAlignment="1">
      <alignment horizontal="center" vertical="top" wrapText="1"/>
    </xf>
    <xf numFmtId="0" fontId="17" fillId="10" borderId="12" xfId="0" applyFont="1" applyFill="1" applyBorder="1" applyAlignment="1">
      <alignment horizontal="left" vertical="top" wrapText="1"/>
    </xf>
    <xf numFmtId="164" fontId="19" fillId="12" borderId="14" xfId="0" applyNumberFormat="1" applyFont="1" applyFill="1" applyBorder="1" applyAlignment="1">
      <alignment horizontal="right" vertical="center" wrapText="1"/>
    </xf>
    <xf numFmtId="0" fontId="1" fillId="4" borderId="16" xfId="0" applyFont="1" applyFill="1" applyBorder="1" applyAlignment="1">
      <alignment horizontal="right" vertical="top" wrapText="1"/>
    </xf>
    <xf numFmtId="0" fontId="10" fillId="7" borderId="4" xfId="0" applyFont="1" applyFill="1" applyBorder="1" applyAlignment="1">
      <alignment horizontal="right" vertical="top" wrapText="1"/>
    </xf>
    <xf numFmtId="0" fontId="0" fillId="13" borderId="0" xfId="0" applyFill="1"/>
    <xf numFmtId="43" fontId="5" fillId="5" borderId="2" xfId="0" applyNumberFormat="1" applyFont="1" applyFill="1" applyBorder="1" applyAlignment="1">
      <alignment horizontal="left" vertical="top" wrapText="1"/>
    </xf>
    <xf numFmtId="0" fontId="17" fillId="10" borderId="13" xfId="0" applyFont="1" applyFill="1" applyBorder="1" applyAlignment="1">
      <alignment horizontal="left" vertical="top" wrapText="1"/>
    </xf>
    <xf numFmtId="0" fontId="26" fillId="10" borderId="12" xfId="0" applyFont="1" applyFill="1" applyBorder="1" applyAlignment="1">
      <alignment horizontal="center" vertical="top" wrapText="1"/>
    </xf>
    <xf numFmtId="0" fontId="26" fillId="4" borderId="16" xfId="0" applyFont="1" applyFill="1" applyBorder="1" applyAlignment="1">
      <alignment horizontal="center" vertical="top" wrapText="1"/>
    </xf>
    <xf numFmtId="0" fontId="25" fillId="5" borderId="2" xfId="0" applyFont="1" applyFill="1" applyBorder="1" applyAlignment="1">
      <alignment horizontal="center" vertical="top" wrapText="1"/>
    </xf>
    <xf numFmtId="0" fontId="25" fillId="5" borderId="2" xfId="1" applyNumberFormat="1" applyFont="1" applyFill="1" applyBorder="1" applyAlignment="1">
      <alignment horizontal="center" vertical="top" wrapText="1"/>
    </xf>
    <xf numFmtId="0" fontId="27" fillId="0" borderId="0" xfId="0" applyFont="1" applyAlignment="1">
      <alignment horizontal="center"/>
    </xf>
    <xf numFmtId="10" fontId="8" fillId="8" borderId="5" xfId="2" applyNumberFormat="1" applyFont="1" applyFill="1" applyBorder="1" applyAlignment="1">
      <alignment horizontal="right" vertical="top" wrapText="1"/>
    </xf>
    <xf numFmtId="14" fontId="17" fillId="10" borderId="15" xfId="0" applyNumberFormat="1" applyFont="1" applyFill="1" applyBorder="1" applyAlignment="1">
      <alignment vertical="center" wrapText="1"/>
    </xf>
    <xf numFmtId="0" fontId="17" fillId="10" borderId="13" xfId="0" applyFont="1" applyFill="1" applyBorder="1" applyAlignment="1">
      <alignment horizontal="right" vertical="center" wrapText="1"/>
    </xf>
    <xf numFmtId="164" fontId="19" fillId="12" borderId="14" xfId="0" applyNumberFormat="1" applyFont="1" applyFill="1" applyBorder="1" applyAlignment="1">
      <alignment horizontal="left" vertical="center" wrapText="1"/>
    </xf>
    <xf numFmtId="166" fontId="22" fillId="0" borderId="0" xfId="1" applyNumberFormat="1" applyFont="1" applyFill="1" applyBorder="1" applyAlignment="1">
      <alignment vertical="center"/>
    </xf>
    <xf numFmtId="166" fontId="35" fillId="0" borderId="0" xfId="1" applyNumberFormat="1" applyFont="1" applyFill="1" applyBorder="1" applyAlignment="1">
      <alignment vertical="center"/>
    </xf>
    <xf numFmtId="166" fontId="36" fillId="0" borderId="0" xfId="1" applyNumberFormat="1" applyFont="1" applyFill="1" applyBorder="1" applyAlignment="1">
      <alignment vertical="center"/>
    </xf>
    <xf numFmtId="166" fontId="35" fillId="0" borderId="0" xfId="1" applyNumberFormat="1" applyFont="1" applyFill="1" applyBorder="1" applyAlignment="1">
      <alignment horizontal="right" vertical="center"/>
    </xf>
    <xf numFmtId="0" fontId="10" fillId="10" borderId="13" xfId="0" applyFont="1" applyFill="1" applyBorder="1" applyAlignment="1">
      <alignment horizontal="right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25" fillId="5" borderId="2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21" fillId="0" borderId="0" xfId="0" applyFont="1" applyAlignment="1">
      <alignment horizontal="left" vertical="top"/>
    </xf>
    <xf numFmtId="0" fontId="31" fillId="0" borderId="0" xfId="0" applyFont="1" applyAlignment="1">
      <alignment horizontal="center"/>
    </xf>
    <xf numFmtId="0" fontId="31" fillId="0" borderId="0" xfId="0" applyFont="1" applyAlignment="1">
      <alignment horizontal="left"/>
    </xf>
    <xf numFmtId="0" fontId="32" fillId="0" borderId="0" xfId="0" applyFont="1" applyAlignment="1">
      <alignment horizontal="right"/>
    </xf>
    <xf numFmtId="10" fontId="30" fillId="0" borderId="0" xfId="2" applyNumberFormat="1" applyFont="1" applyFill="1" applyBorder="1" applyAlignment="1">
      <alignment horizontal="center"/>
    </xf>
    <xf numFmtId="0" fontId="34" fillId="0" borderId="0" xfId="0" applyFont="1" applyAlignment="1">
      <alignment horizontal="center"/>
    </xf>
    <xf numFmtId="0" fontId="37" fillId="0" borderId="23" xfId="0" applyFont="1" applyBorder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0" fontId="37" fillId="0" borderId="25" xfId="0" applyFont="1" applyBorder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/>
    </xf>
    <xf numFmtId="43" fontId="38" fillId="0" borderId="30" xfId="1" applyFont="1" applyFill="1" applyBorder="1" applyAlignment="1">
      <alignment horizontal="right" vertical="center"/>
    </xf>
    <xf numFmtId="0" fontId="40" fillId="0" borderId="0" xfId="0" applyFont="1"/>
    <xf numFmtId="43" fontId="38" fillId="0" borderId="31" xfId="1" applyFont="1" applyFill="1" applyBorder="1" applyAlignment="1">
      <alignment horizontal="right" vertical="center"/>
    </xf>
    <xf numFmtId="0" fontId="39" fillId="0" borderId="32" xfId="0" applyFont="1" applyBorder="1" applyAlignment="1">
      <alignment horizontal="center" vertical="center"/>
    </xf>
    <xf numFmtId="9" fontId="41" fillId="0" borderId="31" xfId="2" applyFont="1" applyFill="1" applyBorder="1" applyAlignment="1">
      <alignment horizontal="right" vertical="center"/>
    </xf>
    <xf numFmtId="9" fontId="38" fillId="0" borderId="31" xfId="2" applyFont="1" applyFill="1" applyBorder="1" applyAlignment="1">
      <alignment horizontal="right" vertical="center"/>
    </xf>
    <xf numFmtId="43" fontId="38" fillId="0" borderId="31" xfId="0" applyNumberFormat="1" applyFont="1" applyBorder="1" applyAlignment="1">
      <alignment horizontal="right" vertical="center"/>
    </xf>
    <xf numFmtId="43" fontId="38" fillId="0" borderId="33" xfId="1" applyFont="1" applyFill="1" applyBorder="1" applyAlignment="1">
      <alignment horizontal="right" vertical="center"/>
    </xf>
    <xf numFmtId="0" fontId="39" fillId="0" borderId="34" xfId="0" applyFont="1" applyBorder="1" applyAlignment="1">
      <alignment horizontal="center" vertical="center"/>
    </xf>
    <xf numFmtId="43" fontId="38" fillId="0" borderId="35" xfId="1" applyFont="1" applyFill="1" applyBorder="1" applyAlignment="1">
      <alignment horizontal="right" vertical="center"/>
    </xf>
    <xf numFmtId="10" fontId="41" fillId="0" borderId="31" xfId="2" applyNumberFormat="1" applyFont="1" applyFill="1" applyBorder="1" applyAlignment="1">
      <alignment horizontal="right" vertical="center"/>
    </xf>
    <xf numFmtId="0" fontId="39" fillId="0" borderId="17" xfId="0" applyFont="1" applyBorder="1" applyAlignment="1">
      <alignment horizontal="center" vertical="center"/>
    </xf>
    <xf numFmtId="43" fontId="38" fillId="0" borderId="33" xfId="0" applyNumberFormat="1" applyFont="1" applyBorder="1" applyAlignment="1">
      <alignment horizontal="right" vertical="center"/>
    </xf>
    <xf numFmtId="10" fontId="0" fillId="0" borderId="0" xfId="0" applyNumberFormat="1"/>
    <xf numFmtId="43" fontId="38" fillId="0" borderId="37" xfId="1" applyFont="1" applyFill="1" applyBorder="1" applyAlignment="1">
      <alignment horizontal="right" vertical="center"/>
    </xf>
    <xf numFmtId="2" fontId="38" fillId="0" borderId="33" xfId="0" applyNumberFormat="1" applyFont="1" applyBorder="1" applyAlignment="1">
      <alignment horizontal="right" vertical="center"/>
    </xf>
    <xf numFmtId="0" fontId="26" fillId="0" borderId="17" xfId="0" applyFont="1" applyBorder="1" applyAlignment="1">
      <alignment vertical="center"/>
    </xf>
    <xf numFmtId="0" fontId="26" fillId="0" borderId="18" xfId="0" applyFont="1" applyBorder="1" applyAlignment="1">
      <alignment horizontal="center" vertical="center"/>
    </xf>
    <xf numFmtId="4" fontId="38" fillId="0" borderId="12" xfId="0" applyNumberFormat="1" applyFont="1" applyBorder="1" applyAlignment="1">
      <alignment horizontal="center" vertical="center"/>
    </xf>
    <xf numFmtId="0" fontId="26" fillId="0" borderId="18" xfId="0" applyFont="1" applyBorder="1" applyAlignment="1">
      <alignment vertical="center"/>
    </xf>
    <xf numFmtId="165" fontId="38" fillId="0" borderId="37" xfId="0" applyNumberFormat="1" applyFont="1" applyBorder="1" applyAlignment="1">
      <alignment vertical="center"/>
    </xf>
    <xf numFmtId="165" fontId="0" fillId="0" borderId="0" xfId="0" applyNumberFormat="1"/>
    <xf numFmtId="43" fontId="0" fillId="0" borderId="0" xfId="0" applyNumberFormat="1"/>
    <xf numFmtId="0" fontId="38" fillId="0" borderId="0" xfId="0" applyFont="1"/>
    <xf numFmtId="0" fontId="26" fillId="0" borderId="0" xfId="0" applyFont="1"/>
    <xf numFmtId="0" fontId="27" fillId="0" borderId="0" xfId="0" applyFont="1"/>
    <xf numFmtId="0" fontId="42" fillId="0" borderId="0" xfId="0" applyFont="1"/>
    <xf numFmtId="0" fontId="43" fillId="0" borderId="0" xfId="0" applyFont="1"/>
    <xf numFmtId="0" fontId="11" fillId="0" borderId="7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right" vertical="top" wrapText="1"/>
    </xf>
    <xf numFmtId="4" fontId="14" fillId="0" borderId="10" xfId="0" applyNumberFormat="1" applyFont="1" applyBorder="1" applyAlignment="1">
      <alignment horizontal="right" vertical="top" wrapText="1"/>
    </xf>
    <xf numFmtId="164" fontId="15" fillId="0" borderId="11" xfId="0" applyNumberFormat="1" applyFont="1" applyBorder="1" applyAlignment="1">
      <alignment horizontal="right" vertical="top" wrapText="1"/>
    </xf>
    <xf numFmtId="0" fontId="11" fillId="0" borderId="7" xfId="0" applyFont="1" applyBorder="1" applyAlignment="1">
      <alignment horizontal="left" vertical="center" wrapText="1"/>
    </xf>
    <xf numFmtId="0" fontId="28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right" vertical="center" wrapText="1"/>
    </xf>
    <xf numFmtId="43" fontId="16" fillId="0" borderId="9" xfId="0" applyNumberFormat="1" applyFont="1" applyBorder="1" applyAlignment="1">
      <alignment horizontal="right" vertical="top" wrapText="1"/>
    </xf>
    <xf numFmtId="43" fontId="11" fillId="0" borderId="7" xfId="1" applyFont="1" applyFill="1" applyBorder="1" applyAlignment="1">
      <alignment horizontal="left" vertical="top" wrapText="1"/>
    </xf>
    <xf numFmtId="0" fontId="28" fillId="0" borderId="7" xfId="1" applyNumberFormat="1" applyFont="1" applyFill="1" applyBorder="1" applyAlignment="1">
      <alignment horizontal="center" vertical="top" wrapText="1"/>
    </xf>
    <xf numFmtId="43" fontId="12" fillId="0" borderId="8" xfId="1" applyFont="1" applyFill="1" applyBorder="1" applyAlignment="1">
      <alignment horizontal="center" vertical="top" wrapText="1"/>
    </xf>
    <xf numFmtId="43" fontId="16" fillId="0" borderId="9" xfId="1" applyFont="1" applyFill="1" applyBorder="1" applyAlignment="1">
      <alignment horizontal="right" vertical="top" wrapText="1"/>
    </xf>
    <xf numFmtId="0" fontId="27" fillId="0" borderId="22" xfId="1" applyNumberFormat="1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vertical="top" wrapText="1"/>
    </xf>
    <xf numFmtId="0" fontId="5" fillId="5" borderId="20" xfId="0" applyFont="1" applyFill="1" applyBorder="1" applyAlignment="1">
      <alignment vertical="top" wrapText="1"/>
    </xf>
    <xf numFmtId="0" fontId="5" fillId="5" borderId="21" xfId="0" applyFont="1" applyFill="1" applyBorder="1" applyAlignment="1">
      <alignment vertical="top" wrapText="1"/>
    </xf>
    <xf numFmtId="0" fontId="28" fillId="0" borderId="7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right" vertical="top" wrapText="1"/>
    </xf>
    <xf numFmtId="43" fontId="28" fillId="0" borderId="7" xfId="1" applyFont="1" applyFill="1" applyBorder="1" applyAlignment="1">
      <alignment horizontal="center" vertical="top" wrapText="1"/>
    </xf>
    <xf numFmtId="43" fontId="14" fillId="0" borderId="10" xfId="1" applyFont="1" applyFill="1" applyBorder="1" applyAlignment="1">
      <alignment horizontal="right" vertical="top" wrapText="1"/>
    </xf>
    <xf numFmtId="4" fontId="1" fillId="11" borderId="14" xfId="0" applyNumberFormat="1" applyFont="1" applyFill="1" applyBorder="1" applyAlignment="1">
      <alignment horizontal="right" vertical="center" wrapText="1"/>
    </xf>
    <xf numFmtId="4" fontId="18" fillId="14" borderId="14" xfId="0" applyNumberFormat="1" applyFont="1" applyFill="1" applyBorder="1" applyAlignment="1">
      <alignment horizontal="right" vertical="center" wrapText="1"/>
    </xf>
    <xf numFmtId="43" fontId="33" fillId="0" borderId="0" xfId="1" applyFont="1" applyFill="1" applyBorder="1" applyAlignment="1"/>
    <xf numFmtId="43" fontId="11" fillId="0" borderId="7" xfId="1" applyFont="1" applyFill="1" applyBorder="1" applyAlignment="1">
      <alignment vertical="top" wrapText="1"/>
    </xf>
    <xf numFmtId="43" fontId="38" fillId="0" borderId="33" xfId="1" applyFont="1" applyBorder="1" applyAlignment="1">
      <alignment horizontal="right" vertical="center"/>
    </xf>
    <xf numFmtId="43" fontId="33" fillId="0" borderId="0" xfId="1" applyFont="1" applyFill="1" applyBorder="1" applyAlignment="1">
      <alignment horizontal="left"/>
    </xf>
    <xf numFmtId="0" fontId="46" fillId="0" borderId="0" xfId="0" applyFont="1"/>
    <xf numFmtId="167" fontId="38" fillId="0" borderId="0" xfId="0" applyNumberFormat="1" applyFont="1" applyAlignment="1">
      <alignment horizontal="left"/>
    </xf>
    <xf numFmtId="0" fontId="17" fillId="10" borderId="13" xfId="0" applyFont="1" applyFill="1" applyBorder="1" applyAlignment="1">
      <alignment horizontal="right" vertical="center" wrapText="1"/>
    </xf>
    <xf numFmtId="0" fontId="17" fillId="10" borderId="14" xfId="0" applyFont="1" applyFill="1" applyBorder="1" applyAlignment="1">
      <alignment horizontal="right" vertical="center" wrapText="1"/>
    </xf>
    <xf numFmtId="0" fontId="10" fillId="10" borderId="13" xfId="0" applyFont="1" applyFill="1" applyBorder="1" applyAlignment="1">
      <alignment horizontal="center" vertical="center" wrapText="1"/>
    </xf>
    <xf numFmtId="0" fontId="10" fillId="10" borderId="14" xfId="0" applyFont="1" applyFill="1" applyBorder="1" applyAlignment="1">
      <alignment horizontal="center" vertical="center" wrapText="1"/>
    </xf>
    <xf numFmtId="0" fontId="26" fillId="10" borderId="13" xfId="0" applyFont="1" applyFill="1" applyBorder="1" applyAlignment="1">
      <alignment horizontal="left" vertical="top" wrapText="1"/>
    </xf>
    <xf numFmtId="0" fontId="26" fillId="10" borderId="15" xfId="0" applyFont="1" applyFill="1" applyBorder="1" applyAlignment="1">
      <alignment horizontal="left" vertical="top" wrapText="1"/>
    </xf>
    <xf numFmtId="0" fontId="26" fillId="10" borderId="14" xfId="0" applyFont="1" applyFill="1" applyBorder="1" applyAlignment="1">
      <alignment horizontal="left" vertical="top" wrapText="1"/>
    </xf>
    <xf numFmtId="0" fontId="45" fillId="10" borderId="13" xfId="0" applyFont="1" applyFill="1" applyBorder="1" applyAlignment="1">
      <alignment horizontal="center" vertical="top" wrapText="1"/>
    </xf>
    <xf numFmtId="0" fontId="45" fillId="10" borderId="15" xfId="0" applyFont="1" applyFill="1" applyBorder="1" applyAlignment="1">
      <alignment horizontal="center" vertical="top" wrapText="1"/>
    </xf>
    <xf numFmtId="0" fontId="45" fillId="10" borderId="14" xfId="0" applyFont="1" applyFill="1" applyBorder="1" applyAlignment="1">
      <alignment horizontal="center" vertical="top" wrapText="1"/>
    </xf>
    <xf numFmtId="0" fontId="23" fillId="0" borderId="0" xfId="0" applyFont="1" applyAlignment="1">
      <alignment horizontal="left" vertical="center" wrapText="1"/>
    </xf>
    <xf numFmtId="0" fontId="26" fillId="0" borderId="27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left" vertical="center" wrapText="1"/>
    </xf>
    <xf numFmtId="4" fontId="38" fillId="0" borderId="28" xfId="0" applyNumberFormat="1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0" borderId="27" xfId="0" applyFont="1" applyBorder="1" applyAlignment="1">
      <alignment horizontal="center" vertical="center"/>
    </xf>
    <xf numFmtId="0" fontId="21" fillId="0" borderId="0" xfId="0" applyFont="1" applyAlignment="1">
      <alignment horizontal="left"/>
    </xf>
    <xf numFmtId="4" fontId="38" fillId="0" borderId="32" xfId="0" applyNumberFormat="1" applyFont="1" applyBorder="1" applyAlignment="1">
      <alignment horizontal="center" vertical="center"/>
    </xf>
    <xf numFmtId="0" fontId="38" fillId="0" borderId="32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4" fontId="38" fillId="0" borderId="36" xfId="0" applyNumberFormat="1" applyFont="1" applyBorder="1" applyAlignment="1">
      <alignment horizontal="center" vertical="center"/>
    </xf>
    <xf numFmtId="0" fontId="21" fillId="0" borderId="0" xfId="0" applyFont="1" applyAlignment="1">
      <alignment horizontal="right"/>
    </xf>
    <xf numFmtId="0" fontId="26" fillId="0" borderId="17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4" fontId="11" fillId="0" borderId="19" xfId="0" applyNumberFormat="1" applyFont="1" applyBorder="1" applyAlignment="1">
      <alignment horizontal="center" vertical="top" wrapText="1"/>
    </xf>
    <xf numFmtId="4" fontId="14" fillId="0" borderId="20" xfId="0" applyNumberFormat="1" applyFont="1" applyBorder="1" applyAlignment="1">
      <alignment horizontal="center" vertical="top" wrapText="1"/>
    </xf>
    <xf numFmtId="4" fontId="14" fillId="0" borderId="21" xfId="0" applyNumberFormat="1" applyFont="1" applyBorder="1" applyAlignment="1">
      <alignment horizontal="center" vertical="top" wrapText="1"/>
    </xf>
    <xf numFmtId="14" fontId="17" fillId="10" borderId="15" xfId="0" applyNumberFormat="1" applyFont="1" applyFill="1" applyBorder="1" applyAlignment="1">
      <alignment horizontal="left" vertical="center" wrapText="1"/>
    </xf>
    <xf numFmtId="14" fontId="17" fillId="10" borderId="14" xfId="0" applyNumberFormat="1" applyFont="1" applyFill="1" applyBorder="1" applyAlignment="1">
      <alignment horizontal="left" vertical="center" wrapText="1"/>
    </xf>
    <xf numFmtId="0" fontId="17" fillId="10" borderId="13" xfId="0" applyFont="1" applyFill="1" applyBorder="1" applyAlignment="1">
      <alignment horizontal="left" vertical="center" wrapText="1"/>
    </xf>
    <xf numFmtId="0" fontId="17" fillId="10" borderId="14" xfId="0" applyFont="1" applyFill="1" applyBorder="1" applyAlignment="1">
      <alignment horizontal="left" vertical="center" wrapText="1"/>
    </xf>
    <xf numFmtId="0" fontId="17" fillId="10" borderId="13" xfId="0" applyFont="1" applyFill="1" applyBorder="1" applyAlignment="1">
      <alignment horizontal="center" vertical="center" wrapText="1"/>
    </xf>
    <xf numFmtId="0" fontId="17" fillId="10" borderId="14" xfId="0" applyFont="1" applyFill="1" applyBorder="1" applyAlignment="1">
      <alignment horizontal="center" vertical="center" wrapText="1"/>
    </xf>
    <xf numFmtId="4" fontId="11" fillId="0" borderId="19" xfId="0" applyNumberFormat="1" applyFont="1" applyBorder="1" applyAlignment="1">
      <alignment horizontal="center" vertical="center" wrapText="1"/>
    </xf>
    <xf numFmtId="4" fontId="14" fillId="0" borderId="20" xfId="0" applyNumberFormat="1" applyFont="1" applyBorder="1" applyAlignment="1">
      <alignment horizontal="center" vertical="center" wrapText="1"/>
    </xf>
    <xf numFmtId="4" fontId="14" fillId="0" borderId="21" xfId="0" applyNumberFormat="1" applyFont="1" applyBorder="1" applyAlignment="1">
      <alignment horizontal="center" vertical="center" wrapText="1"/>
    </xf>
    <xf numFmtId="4" fontId="14" fillId="0" borderId="19" xfId="0" applyNumberFormat="1" applyFont="1" applyBorder="1" applyAlignment="1">
      <alignment horizontal="center" vertical="top" wrapText="1"/>
    </xf>
    <xf numFmtId="0" fontId="7" fillId="7" borderId="19" xfId="0" applyFont="1" applyFill="1" applyBorder="1" applyAlignment="1">
      <alignment horizontal="center" vertical="top" wrapText="1"/>
    </xf>
    <xf numFmtId="0" fontId="7" fillId="7" borderId="20" xfId="0" applyFont="1" applyFill="1" applyBorder="1" applyAlignment="1">
      <alignment horizontal="center" vertical="top" wrapText="1"/>
    </xf>
    <xf numFmtId="0" fontId="7" fillId="7" borderId="21" xfId="0" applyFont="1" applyFill="1" applyBorder="1" applyAlignment="1">
      <alignment horizontal="center" vertical="top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44" fillId="10" borderId="13" xfId="0" applyFont="1" applyFill="1" applyBorder="1" applyAlignment="1">
      <alignment horizontal="center" vertical="top" wrapText="1"/>
    </xf>
    <xf numFmtId="0" fontId="44" fillId="10" borderId="15" xfId="0" applyFont="1" applyFill="1" applyBorder="1" applyAlignment="1">
      <alignment horizontal="center" vertical="top" wrapText="1"/>
    </xf>
    <xf numFmtId="0" fontId="44" fillId="10" borderId="14" xfId="0" applyFont="1" applyFill="1" applyBorder="1" applyAlignment="1">
      <alignment horizontal="center" vertical="top" wrapText="1"/>
    </xf>
    <xf numFmtId="0" fontId="5" fillId="5" borderId="19" xfId="0" applyFont="1" applyFill="1" applyBorder="1" applyAlignment="1">
      <alignment horizontal="center" vertical="top" wrapText="1"/>
    </xf>
    <xf numFmtId="0" fontId="5" fillId="5" borderId="20" xfId="0" applyFont="1" applyFill="1" applyBorder="1" applyAlignment="1">
      <alignment horizontal="center" vertical="top" wrapText="1"/>
    </xf>
    <xf numFmtId="0" fontId="5" fillId="5" borderId="21" xfId="0" applyFont="1" applyFill="1" applyBorder="1" applyAlignment="1">
      <alignment horizontal="center" vertical="top" wrapText="1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85725</xdr:rowOff>
    </xdr:from>
    <xdr:to>
      <xdr:col>1</xdr:col>
      <xdr:colOff>835471</xdr:colOff>
      <xdr:row>0</xdr:row>
      <xdr:rowOff>1048158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AF9D470-DBAC-42FF-9149-78EA04D88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33475" y="85725"/>
          <a:ext cx="692596" cy="9624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95250</xdr:colOff>
      <xdr:row>0</xdr:row>
      <xdr:rowOff>85725</xdr:rowOff>
    </xdr:from>
    <xdr:to>
      <xdr:col>9</xdr:col>
      <xdr:colOff>787846</xdr:colOff>
      <xdr:row>3</xdr:row>
      <xdr:rowOff>143283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C41FB32-4B54-490F-A381-5886EB372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72600" y="85725"/>
          <a:ext cx="692596" cy="9624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85725</xdr:rowOff>
    </xdr:from>
    <xdr:to>
      <xdr:col>1</xdr:col>
      <xdr:colOff>835471</xdr:colOff>
      <xdr:row>0</xdr:row>
      <xdr:rowOff>1048158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B3A0586-585C-4672-A7F1-EA0554D42C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33475" y="85725"/>
          <a:ext cx="692596" cy="9624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12.200\planejamento\Users\planej_02\Documents\PROJETOS\REFORMA%20LUIS%20MAGNABOSCO\PLANILHA%20REFORMA%20ESCOLA%20LUIS%20MAGNABOSCO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PREFEITURA\PLANILHA%20E%20CRONOGRAMA.xlsx" TargetMode="External"/><Relationship Id="rId1" Type="http://schemas.openxmlformats.org/officeDocument/2006/relationships/externalLinkPath" Target="file:///\\10.10.12.200\planejamento\Users\user\Desktop\PREFEITURA\PLANILHA%20E%20CRONOGRAM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.ORÇ."/>
      <sheetName val="BOLETIM"/>
      <sheetName val="Sheet1"/>
    </sheetNames>
    <sheetDataSet>
      <sheetData sheetId="0" refreshError="1">
        <row r="6">
          <cell r="A6" t="str">
            <v>ITEM</v>
          </cell>
          <cell r="C6" t="str">
            <v xml:space="preserve">DESCRIÇÃO </v>
          </cell>
        </row>
        <row r="7">
          <cell r="A7">
            <v>1</v>
          </cell>
        </row>
        <row r="10">
          <cell r="A10">
            <v>2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"/>
      <sheetName val="CRONOGRAMA"/>
    </sheetNames>
    <sheetDataSet>
      <sheetData sheetId="0">
        <row r="14">
          <cell r="F14" t="str">
            <v>SERVIÇOS PRELIMINARES</v>
          </cell>
        </row>
        <row r="18">
          <cell r="C18">
            <v>3</v>
          </cell>
        </row>
        <row r="34">
          <cell r="F34" t="str">
            <v>Nome: SEBASTIÃO GARCIA DONADELLI</v>
          </cell>
        </row>
        <row r="35">
          <cell r="F35" t="str">
            <v>Titulo: ENGENHEIRO CIVIL</v>
          </cell>
        </row>
        <row r="36">
          <cell r="F36" t="str">
            <v>CREA/CAU: 92091/D</v>
          </cell>
        </row>
        <row r="37">
          <cell r="F37" t="str">
            <v>ART/RRT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2"/>
  <sheetViews>
    <sheetView tabSelected="1" topLeftCell="B34" zoomScale="85" zoomScaleNormal="85" workbookViewId="0">
      <selection activeCell="D48" sqref="D48"/>
    </sheetView>
  </sheetViews>
  <sheetFormatPr defaultRowHeight="14.25" x14ac:dyDescent="0.2"/>
  <cols>
    <col min="1" max="1" width="13" bestFit="1" customWidth="1"/>
    <col min="2" max="2" width="13" style="23" bestFit="1" customWidth="1"/>
    <col min="3" max="3" width="13" customWidth="1"/>
    <col min="4" max="4" width="57.75" customWidth="1"/>
    <col min="5" max="5" width="8" customWidth="1"/>
    <col min="6" max="6" width="9.625" customWidth="1"/>
    <col min="7" max="8" width="13" bestFit="1" customWidth="1"/>
    <col min="9" max="9" width="13.875" bestFit="1" customWidth="1"/>
    <col min="10" max="10" width="16.25" customWidth="1"/>
    <col min="11" max="11" width="27.125" customWidth="1"/>
    <col min="12" max="12" width="13" bestFit="1" customWidth="1"/>
  </cols>
  <sheetData>
    <row r="1" spans="1:10" ht="84.75" customHeight="1" x14ac:dyDescent="0.2">
      <c r="A1" s="7"/>
      <c r="B1" s="19"/>
      <c r="C1" s="18"/>
      <c r="D1" s="107" t="s">
        <v>63</v>
      </c>
      <c r="E1" s="108"/>
      <c r="F1" s="32" t="s">
        <v>64</v>
      </c>
      <c r="G1" s="25">
        <v>46050</v>
      </c>
      <c r="H1" s="105" t="s">
        <v>0</v>
      </c>
      <c r="I1" s="106"/>
      <c r="J1" s="97">
        <f>I5+I7+I9+I21+I23+I28</f>
        <v>833842.00000000012</v>
      </c>
    </row>
    <row r="2" spans="1:10" ht="28.5" customHeight="1" x14ac:dyDescent="0.2">
      <c r="A2" s="7"/>
      <c r="B2" s="112" t="s">
        <v>153</v>
      </c>
      <c r="C2" s="113"/>
      <c r="D2" s="113"/>
      <c r="E2" s="113"/>
      <c r="F2" s="113"/>
      <c r="G2" s="113"/>
      <c r="H2" s="113"/>
      <c r="I2" s="113"/>
      <c r="J2" s="114"/>
    </row>
    <row r="3" spans="1:10" ht="40.5" customHeight="1" x14ac:dyDescent="0.2">
      <c r="A3" s="7"/>
      <c r="B3" s="109" t="s">
        <v>157</v>
      </c>
      <c r="C3" s="110"/>
      <c r="D3" s="110"/>
      <c r="E3" s="110"/>
      <c r="F3" s="110"/>
      <c r="G3" s="110"/>
      <c r="H3" s="111"/>
      <c r="I3" s="26" t="s">
        <v>1</v>
      </c>
      <c r="J3" s="27">
        <v>0.20730000000000001</v>
      </c>
    </row>
    <row r="4" spans="1:10" ht="30" customHeight="1" x14ac:dyDescent="0.2">
      <c r="A4" s="1" t="s">
        <v>2</v>
      </c>
      <c r="B4" s="20" t="s">
        <v>3</v>
      </c>
      <c r="C4" s="10" t="s">
        <v>4</v>
      </c>
      <c r="D4" s="10" t="s">
        <v>5</v>
      </c>
      <c r="E4" s="11" t="s">
        <v>6</v>
      </c>
      <c r="F4" s="14" t="s">
        <v>7</v>
      </c>
      <c r="G4" s="9" t="s">
        <v>8</v>
      </c>
      <c r="H4" s="9" t="s">
        <v>9</v>
      </c>
      <c r="I4" s="9" t="s">
        <v>10</v>
      </c>
      <c r="J4" s="9" t="s">
        <v>11</v>
      </c>
    </row>
    <row r="5" spans="1:10" ht="16.5" customHeight="1" x14ac:dyDescent="0.2">
      <c r="A5" s="2" t="s">
        <v>12</v>
      </c>
      <c r="B5" s="21" t="s">
        <v>13</v>
      </c>
      <c r="C5" s="2"/>
      <c r="D5" s="2" t="s">
        <v>14</v>
      </c>
      <c r="E5" s="3"/>
      <c r="F5" s="15"/>
      <c r="G5" s="4" t="s">
        <v>15</v>
      </c>
      <c r="H5" s="5"/>
      <c r="I5" s="5">
        <f>SUM(I6)</f>
        <v>1423.9</v>
      </c>
      <c r="J5" s="6">
        <f>I5 / J1</f>
        <v>1.7076376579735729E-3</v>
      </c>
    </row>
    <row r="6" spans="1:10" ht="78" customHeight="1" x14ac:dyDescent="0.2">
      <c r="A6" s="76" t="s">
        <v>16</v>
      </c>
      <c r="B6" s="93" t="s">
        <v>17</v>
      </c>
      <c r="C6" s="76" t="s">
        <v>18</v>
      </c>
      <c r="D6" s="76" t="s">
        <v>19</v>
      </c>
      <c r="E6" s="77" t="s">
        <v>20</v>
      </c>
      <c r="F6" s="94">
        <v>1</v>
      </c>
      <c r="G6" s="79">
        <v>1179.412</v>
      </c>
      <c r="H6" s="79">
        <f>TRUNC(TRUNC(G6 * J3, 2) + G6, 2)</f>
        <v>1423.9</v>
      </c>
      <c r="I6" s="79">
        <f t="shared" ref="I6:I22" si="0">TRUNC(F6 * H6,2)</f>
        <v>1423.9</v>
      </c>
      <c r="J6" s="80"/>
    </row>
    <row r="7" spans="1:10" ht="14.25" customHeight="1" x14ac:dyDescent="0.2">
      <c r="A7" s="2">
        <v>2</v>
      </c>
      <c r="B7" s="21"/>
      <c r="C7" s="2"/>
      <c r="D7" s="2" t="s">
        <v>114</v>
      </c>
      <c r="E7" s="3"/>
      <c r="F7" s="15"/>
      <c r="G7" s="4"/>
      <c r="H7" s="5"/>
      <c r="I7" s="5">
        <f>SUM(I8)</f>
        <v>39706.76</v>
      </c>
      <c r="J7" s="24">
        <f>I7/J1</f>
        <v>4.7619045334727675E-2</v>
      </c>
    </row>
    <row r="8" spans="1:10" ht="38.25" x14ac:dyDescent="0.2">
      <c r="A8" s="76" t="s">
        <v>109</v>
      </c>
      <c r="B8" s="93" t="s">
        <v>97</v>
      </c>
      <c r="C8" s="76" t="s">
        <v>110</v>
      </c>
      <c r="D8" s="76" t="s">
        <v>111</v>
      </c>
      <c r="E8" s="76" t="s">
        <v>112</v>
      </c>
      <c r="F8" s="94">
        <v>0.05</v>
      </c>
      <c r="G8" s="76"/>
      <c r="H8" s="79">
        <v>794135.24</v>
      </c>
      <c r="I8" s="79">
        <f>ROUND((F8*H8),2)</f>
        <v>39706.76</v>
      </c>
      <c r="J8" s="80"/>
    </row>
    <row r="9" spans="1:10" ht="14.25" customHeight="1" x14ac:dyDescent="0.2">
      <c r="A9" s="2">
        <v>3</v>
      </c>
      <c r="B9" s="21" t="s">
        <v>13</v>
      </c>
      <c r="C9" s="2"/>
      <c r="D9" s="2" t="s">
        <v>21</v>
      </c>
      <c r="E9" s="3"/>
      <c r="F9" s="15"/>
      <c r="G9" s="4" t="s">
        <v>15</v>
      </c>
      <c r="H9" s="5"/>
      <c r="I9" s="5">
        <f>SUM(I10:I20)</f>
        <v>601099.25</v>
      </c>
      <c r="J9" s="6">
        <f>I9/J1</f>
        <v>0.72087907541236818</v>
      </c>
    </row>
    <row r="10" spans="1:10" ht="51.95" customHeight="1" x14ac:dyDescent="0.2">
      <c r="A10" s="76" t="s">
        <v>71</v>
      </c>
      <c r="B10" s="93" t="s">
        <v>23</v>
      </c>
      <c r="C10" s="76" t="s">
        <v>18</v>
      </c>
      <c r="D10" s="76" t="s">
        <v>24</v>
      </c>
      <c r="E10" s="77" t="s">
        <v>25</v>
      </c>
      <c r="F10" s="88">
        <f>F11*1.5*2</f>
        <v>1483.35</v>
      </c>
      <c r="G10" s="79">
        <v>8.2100000000000009</v>
      </c>
      <c r="H10" s="79">
        <f>TRUNC(TRUNC(G10 * J3, 2) + G10, 2)</f>
        <v>9.91</v>
      </c>
      <c r="I10" s="79">
        <f t="shared" si="0"/>
        <v>14699.99</v>
      </c>
      <c r="J10" s="80"/>
    </row>
    <row r="11" spans="1:10" ht="51.95" customHeight="1" x14ac:dyDescent="0.2">
      <c r="A11" s="76" t="s">
        <v>75</v>
      </c>
      <c r="B11" s="93" t="s">
        <v>27</v>
      </c>
      <c r="C11" s="76" t="s">
        <v>18</v>
      </c>
      <c r="D11" s="76" t="s">
        <v>28</v>
      </c>
      <c r="E11" s="77" t="s">
        <v>29</v>
      </c>
      <c r="F11" s="88">
        <v>494.45</v>
      </c>
      <c r="G11" s="79">
        <v>641.87</v>
      </c>
      <c r="H11" s="79">
        <f>TRUNC(TRUNC(G11 * J3, 2) + G11, 2)</f>
        <v>774.92</v>
      </c>
      <c r="I11" s="79">
        <f t="shared" si="0"/>
        <v>383159.19</v>
      </c>
      <c r="J11" s="80"/>
    </row>
    <row r="12" spans="1:10" ht="51.95" customHeight="1" x14ac:dyDescent="0.2">
      <c r="A12" s="76" t="s">
        <v>78</v>
      </c>
      <c r="B12" s="93" t="s">
        <v>23</v>
      </c>
      <c r="C12" s="76" t="s">
        <v>18</v>
      </c>
      <c r="D12" s="76" t="s">
        <v>31</v>
      </c>
      <c r="E12" s="77" t="s">
        <v>25</v>
      </c>
      <c r="F12" s="88">
        <f>F13*1.5*0.8</f>
        <v>121.08000000000003</v>
      </c>
      <c r="G12" s="79">
        <v>8.2100000000000009</v>
      </c>
      <c r="H12" s="79">
        <f>TRUNC(TRUNC(G12 * J3, 2) + G12, 2)</f>
        <v>9.91</v>
      </c>
      <c r="I12" s="79">
        <f t="shared" si="0"/>
        <v>1199.9000000000001</v>
      </c>
      <c r="J12" s="80"/>
    </row>
    <row r="13" spans="1:10" ht="51.95" customHeight="1" x14ac:dyDescent="0.2">
      <c r="A13" s="76" t="s">
        <v>81</v>
      </c>
      <c r="B13" s="93" t="s">
        <v>33</v>
      </c>
      <c r="C13" s="76" t="s">
        <v>18</v>
      </c>
      <c r="D13" s="76" t="s">
        <v>34</v>
      </c>
      <c r="E13" s="77" t="s">
        <v>29</v>
      </c>
      <c r="F13" s="88">
        <v>100.9</v>
      </c>
      <c r="G13" s="79">
        <v>177.07</v>
      </c>
      <c r="H13" s="79">
        <f>TRUNC(TRUNC(G13 * J3, 2) + G13, 2)</f>
        <v>213.77</v>
      </c>
      <c r="I13" s="79">
        <f t="shared" si="0"/>
        <v>21569.39</v>
      </c>
      <c r="J13" s="80"/>
    </row>
    <row r="14" spans="1:10" ht="26.1" customHeight="1" x14ac:dyDescent="0.2">
      <c r="A14" s="76" t="s">
        <v>132</v>
      </c>
      <c r="B14" s="93" t="s">
        <v>36</v>
      </c>
      <c r="C14" s="76" t="s">
        <v>18</v>
      </c>
      <c r="D14" s="76" t="s">
        <v>37</v>
      </c>
      <c r="E14" s="77" t="s">
        <v>25</v>
      </c>
      <c r="F14" s="88">
        <f>(F10+F12)/3</f>
        <v>534.80999999999995</v>
      </c>
      <c r="G14" s="79">
        <v>48.41</v>
      </c>
      <c r="H14" s="79">
        <f>TRUNC(TRUNC(G14 * J3, 2) + G14, 2)</f>
        <v>58.44</v>
      </c>
      <c r="I14" s="79">
        <f t="shared" si="0"/>
        <v>31254.29</v>
      </c>
      <c r="J14" s="80"/>
    </row>
    <row r="15" spans="1:10" ht="26.1" customHeight="1" x14ac:dyDescent="0.2">
      <c r="A15" s="76" t="s">
        <v>133</v>
      </c>
      <c r="B15" s="93" t="s">
        <v>39</v>
      </c>
      <c r="C15" s="76" t="s">
        <v>18</v>
      </c>
      <c r="D15" s="76" t="s">
        <v>40</v>
      </c>
      <c r="E15" s="77" t="s">
        <v>41</v>
      </c>
      <c r="F15" s="88">
        <f>F14*1.5*1.3</f>
        <v>1042.8795</v>
      </c>
      <c r="G15" s="79">
        <v>14.653</v>
      </c>
      <c r="H15" s="79">
        <f>TRUNC(TRUNC(G15 * J3, 2) + G15, 2)</f>
        <v>17.68</v>
      </c>
      <c r="I15" s="79">
        <f t="shared" si="0"/>
        <v>18438.099999999999</v>
      </c>
      <c r="J15" s="80"/>
    </row>
    <row r="16" spans="1:10" ht="39" customHeight="1" x14ac:dyDescent="0.2">
      <c r="A16" s="76" t="s">
        <v>134</v>
      </c>
      <c r="B16" s="93" t="s">
        <v>43</v>
      </c>
      <c r="C16" s="76" t="s">
        <v>18</v>
      </c>
      <c r="D16" s="76" t="s">
        <v>44</v>
      </c>
      <c r="E16" s="77" t="s">
        <v>29</v>
      </c>
      <c r="F16" s="88">
        <v>10</v>
      </c>
      <c r="G16" s="79">
        <v>263.48</v>
      </c>
      <c r="H16" s="79">
        <f>TRUNC(TRUNC(G16 * J3, 2) + G16, 2)</f>
        <v>318.08999999999997</v>
      </c>
      <c r="I16" s="79">
        <f t="shared" si="0"/>
        <v>3180.9</v>
      </c>
      <c r="J16" s="80"/>
    </row>
    <row r="17" spans="1:11" ht="26.1" customHeight="1" x14ac:dyDescent="0.2">
      <c r="A17" s="76" t="s">
        <v>135</v>
      </c>
      <c r="B17" s="93" t="s">
        <v>46</v>
      </c>
      <c r="C17" s="76" t="s">
        <v>18</v>
      </c>
      <c r="D17" s="76" t="s">
        <v>47</v>
      </c>
      <c r="E17" s="77" t="s">
        <v>48</v>
      </c>
      <c r="F17" s="88">
        <v>10</v>
      </c>
      <c r="G17" s="79">
        <v>3525.86</v>
      </c>
      <c r="H17" s="79">
        <f>TRUNC(TRUNC(G17 * J3, 2) + G17, 2)</f>
        <v>4256.7700000000004</v>
      </c>
      <c r="I17" s="79">
        <f t="shared" si="0"/>
        <v>42567.7</v>
      </c>
      <c r="J17" s="80"/>
    </row>
    <row r="18" spans="1:11" ht="26.1" customHeight="1" x14ac:dyDescent="0.2">
      <c r="A18" s="76" t="s">
        <v>136</v>
      </c>
      <c r="B18" s="93" t="s">
        <v>50</v>
      </c>
      <c r="C18" s="76" t="s">
        <v>18</v>
      </c>
      <c r="D18" s="76" t="s">
        <v>51</v>
      </c>
      <c r="E18" s="77" t="s">
        <v>29</v>
      </c>
      <c r="F18" s="88">
        <v>10</v>
      </c>
      <c r="G18" s="79">
        <v>1042.5999999999999</v>
      </c>
      <c r="H18" s="79">
        <f>TRUNC(TRUNC(G18 * J3, 2) + G18, 2)</f>
        <v>1258.73</v>
      </c>
      <c r="I18" s="79">
        <f t="shared" si="0"/>
        <v>12587.3</v>
      </c>
      <c r="J18" s="80"/>
    </row>
    <row r="19" spans="1:11" ht="39" customHeight="1" x14ac:dyDescent="0.2">
      <c r="A19" s="76" t="s">
        <v>137</v>
      </c>
      <c r="B19" s="93" t="s">
        <v>53</v>
      </c>
      <c r="C19" s="76" t="s">
        <v>18</v>
      </c>
      <c r="D19" s="76" t="s">
        <v>54</v>
      </c>
      <c r="E19" s="77" t="s">
        <v>20</v>
      </c>
      <c r="F19" s="88">
        <v>10</v>
      </c>
      <c r="G19" s="79">
        <v>685.3</v>
      </c>
      <c r="H19" s="79">
        <f>TRUNC(TRUNC(G19 * J3, 2) + G19, 2)</f>
        <v>827.36</v>
      </c>
      <c r="I19" s="79">
        <f t="shared" si="0"/>
        <v>8273.6</v>
      </c>
      <c r="J19" s="80"/>
    </row>
    <row r="20" spans="1:11" ht="39" customHeight="1" x14ac:dyDescent="0.2">
      <c r="A20" s="76" t="s">
        <v>138</v>
      </c>
      <c r="B20" s="93" t="s">
        <v>56</v>
      </c>
      <c r="C20" s="76" t="s">
        <v>18</v>
      </c>
      <c r="D20" s="76" t="s">
        <v>57</v>
      </c>
      <c r="E20" s="77" t="s">
        <v>48</v>
      </c>
      <c r="F20" s="88">
        <v>19</v>
      </c>
      <c r="G20" s="79">
        <v>2797.41</v>
      </c>
      <c r="H20" s="79">
        <f>TRUNC(TRUNC(G20 * J3, 2) + G20, 2)</f>
        <v>3377.31</v>
      </c>
      <c r="I20" s="79">
        <f t="shared" si="0"/>
        <v>64168.89</v>
      </c>
      <c r="J20" s="80"/>
    </row>
    <row r="21" spans="1:11" ht="14.25" customHeight="1" x14ac:dyDescent="0.2">
      <c r="A21" s="2">
        <v>4</v>
      </c>
      <c r="B21" s="21" t="s">
        <v>13</v>
      </c>
      <c r="C21" s="2"/>
      <c r="D21" s="2" t="s">
        <v>58</v>
      </c>
      <c r="E21" s="3"/>
      <c r="F21" s="15"/>
      <c r="G21" s="4" t="s">
        <v>15</v>
      </c>
      <c r="H21" s="5"/>
      <c r="I21" s="5">
        <f>SUM(I22)</f>
        <v>6773.54</v>
      </c>
      <c r="J21" s="6">
        <f>I21 / J1</f>
        <v>8.1232895440623027E-3</v>
      </c>
    </row>
    <row r="22" spans="1:11" ht="26.1" customHeight="1" x14ac:dyDescent="0.2">
      <c r="A22" s="85" t="s">
        <v>86</v>
      </c>
      <c r="B22" s="95" t="s">
        <v>60</v>
      </c>
      <c r="C22" s="85" t="s">
        <v>61</v>
      </c>
      <c r="D22" s="85" t="s">
        <v>62</v>
      </c>
      <c r="E22" s="87" t="s">
        <v>20</v>
      </c>
      <c r="F22" s="88">
        <v>1</v>
      </c>
      <c r="G22" s="96">
        <v>5610.49</v>
      </c>
      <c r="H22" s="96">
        <f>TRUNC(TRUNC(G22 * J3, 2) + G22, 2)</f>
        <v>6773.54</v>
      </c>
      <c r="I22" s="96">
        <f t="shared" si="0"/>
        <v>6773.54</v>
      </c>
      <c r="J22" s="80"/>
    </row>
    <row r="23" spans="1:11" s="16" customFormat="1" ht="15.75" customHeight="1" x14ac:dyDescent="0.2">
      <c r="A23" s="2">
        <v>5</v>
      </c>
      <c r="B23" s="21"/>
      <c r="C23" s="2"/>
      <c r="D23" s="2" t="s">
        <v>70</v>
      </c>
      <c r="E23" s="2"/>
      <c r="F23" s="2"/>
      <c r="G23" s="2"/>
      <c r="H23" s="2"/>
      <c r="I23" s="17">
        <f>SUM(I24:I27)</f>
        <v>63641.88</v>
      </c>
      <c r="J23" s="6">
        <f>I23/J1</f>
        <v>7.6323668033032629E-2</v>
      </c>
      <c r="K23"/>
    </row>
    <row r="24" spans="1:11" ht="21" customHeight="1" x14ac:dyDescent="0.2">
      <c r="A24" s="85" t="s">
        <v>150</v>
      </c>
      <c r="B24" s="86">
        <v>4011209</v>
      </c>
      <c r="C24" s="85" t="s">
        <v>72</v>
      </c>
      <c r="D24" s="85" t="s">
        <v>73</v>
      </c>
      <c r="E24" s="87" t="s">
        <v>41</v>
      </c>
      <c r="F24" s="88">
        <f>F11*3</f>
        <v>1483.35</v>
      </c>
      <c r="G24" s="96">
        <v>1.89</v>
      </c>
      <c r="H24" s="96">
        <f>TRUNC(TRUNC(G24 * J3, 2) + G24, 2)</f>
        <v>2.2799999999999998</v>
      </c>
      <c r="I24" s="96">
        <f>ROUND((F24*H24),2)</f>
        <v>3382.04</v>
      </c>
      <c r="J24" s="80"/>
    </row>
    <row r="25" spans="1:11" ht="39" customHeight="1" x14ac:dyDescent="0.2">
      <c r="A25" s="85" t="s">
        <v>106</v>
      </c>
      <c r="B25" s="86">
        <v>4011219</v>
      </c>
      <c r="C25" s="85" t="s">
        <v>72</v>
      </c>
      <c r="D25" s="100" t="s">
        <v>76</v>
      </c>
      <c r="E25" s="87" t="s">
        <v>25</v>
      </c>
      <c r="F25" s="88">
        <f>F24*0.15</f>
        <v>222.50249999999997</v>
      </c>
      <c r="G25" s="96">
        <v>17.21</v>
      </c>
      <c r="H25" s="96">
        <f>TRUNC(TRUNC(G25 * J3, 2) + G25, 2)</f>
        <v>20.77</v>
      </c>
      <c r="I25" s="96">
        <f>ROUND((F25*H25),2)</f>
        <v>4621.38</v>
      </c>
      <c r="J25" s="80"/>
    </row>
    <row r="26" spans="1:11" ht="26.1" customHeight="1" x14ac:dyDescent="0.2">
      <c r="A26" s="85" t="s">
        <v>107</v>
      </c>
      <c r="B26" s="86"/>
      <c r="C26" s="85" t="s">
        <v>79</v>
      </c>
      <c r="D26" s="85" t="s">
        <v>80</v>
      </c>
      <c r="E26" s="87" t="s">
        <v>25</v>
      </c>
      <c r="F26" s="88">
        <v>222.5</v>
      </c>
      <c r="G26" s="96">
        <v>170</v>
      </c>
      <c r="H26" s="96">
        <f>TRUNC(TRUNC(G26 * J3, 2) + G26, 2)</f>
        <v>205.24</v>
      </c>
      <c r="I26" s="96">
        <f>ROUND((F26*H26),2)</f>
        <v>45665.9</v>
      </c>
      <c r="J26" s="80"/>
    </row>
    <row r="27" spans="1:11" ht="29.25" customHeight="1" x14ac:dyDescent="0.2">
      <c r="A27" s="85" t="s">
        <v>108</v>
      </c>
      <c r="B27" s="86">
        <v>5915321</v>
      </c>
      <c r="C27" s="85" t="s">
        <v>72</v>
      </c>
      <c r="D27" s="85" t="s">
        <v>82</v>
      </c>
      <c r="E27" s="87" t="s">
        <v>83</v>
      </c>
      <c r="F27" s="88">
        <f>'Orçamento Sintético'!F25*1.8*30</f>
        <v>12015.134999999998</v>
      </c>
      <c r="G27" s="96">
        <v>0.69</v>
      </c>
      <c r="H27" s="96">
        <f>TRUNC(TRUNC(G27 * J3, 2) + G27, 2)</f>
        <v>0.83</v>
      </c>
      <c r="I27" s="96">
        <f>ROUND((F27*H27),2)</f>
        <v>9972.56</v>
      </c>
      <c r="J27" s="80"/>
    </row>
    <row r="28" spans="1:11" ht="15" customHeight="1" x14ac:dyDescent="0.2">
      <c r="A28" s="2">
        <v>6</v>
      </c>
      <c r="B28" s="22"/>
      <c r="C28" s="2"/>
      <c r="D28" s="2" t="s">
        <v>85</v>
      </c>
      <c r="E28" s="2"/>
      <c r="F28" s="2"/>
      <c r="G28" s="2"/>
      <c r="H28" s="2"/>
      <c r="I28" s="17">
        <f>SUM(I29:I36)</f>
        <v>121196.67</v>
      </c>
      <c r="J28" s="6">
        <f>I28/J1</f>
        <v>0.1453472840178355</v>
      </c>
    </row>
    <row r="29" spans="1:11" x14ac:dyDescent="0.2">
      <c r="A29" s="85" t="s">
        <v>139</v>
      </c>
      <c r="B29" s="89">
        <v>4011352</v>
      </c>
      <c r="C29" s="85" t="s">
        <v>72</v>
      </c>
      <c r="D29" s="85" t="s">
        <v>87</v>
      </c>
      <c r="E29" s="87" t="s">
        <v>41</v>
      </c>
      <c r="F29" s="88">
        <f>F11*3</f>
        <v>1483.35</v>
      </c>
      <c r="G29" s="96">
        <v>0.66</v>
      </c>
      <c r="H29" s="96">
        <f>TRUNC(TRUNC(G29 * J3, 2) + G29, 2)</f>
        <v>0.79</v>
      </c>
      <c r="I29" s="96">
        <f t="shared" ref="I29:I36" si="1">ROUND((F29*H29),2)</f>
        <v>1171.8499999999999</v>
      </c>
      <c r="J29" s="80"/>
    </row>
    <row r="30" spans="1:11" ht="38.25" x14ac:dyDescent="0.2">
      <c r="A30" s="85" t="s">
        <v>140</v>
      </c>
      <c r="B30" s="86" t="s">
        <v>89</v>
      </c>
      <c r="C30" s="85" t="s">
        <v>154</v>
      </c>
      <c r="D30" s="85" t="s">
        <v>102</v>
      </c>
      <c r="E30" s="87" t="s">
        <v>90</v>
      </c>
      <c r="F30" s="88">
        <f>F24*0.8/1000</f>
        <v>1.18668</v>
      </c>
      <c r="G30" s="96">
        <v>5844.47</v>
      </c>
      <c r="H30" s="96">
        <f>TRUNC(TRUNC(G30 * J3, 2) + G30, 2)</f>
        <v>7056.02</v>
      </c>
      <c r="I30" s="96">
        <f t="shared" si="1"/>
        <v>8373.24</v>
      </c>
      <c r="J30" s="80"/>
    </row>
    <row r="31" spans="1:11" ht="25.5" x14ac:dyDescent="0.2">
      <c r="A31" s="85" t="s">
        <v>141</v>
      </c>
      <c r="B31" s="86">
        <v>5914622</v>
      </c>
      <c r="C31" s="85" t="s">
        <v>72</v>
      </c>
      <c r="D31" s="85" t="s">
        <v>92</v>
      </c>
      <c r="E31" s="87" t="s">
        <v>83</v>
      </c>
      <c r="F31" s="88">
        <v>95.2</v>
      </c>
      <c r="G31" s="96">
        <v>2.2400000000000002</v>
      </c>
      <c r="H31" s="96">
        <f>TRUNC(TRUNC(G31 * J3, 2) + G31, 2)</f>
        <v>2.7</v>
      </c>
      <c r="I31" s="96">
        <f t="shared" si="1"/>
        <v>257.04000000000002</v>
      </c>
      <c r="J31" s="80"/>
    </row>
    <row r="32" spans="1:11" x14ac:dyDescent="0.2">
      <c r="A32" s="85" t="s">
        <v>142</v>
      </c>
      <c r="B32" s="86">
        <v>4011353</v>
      </c>
      <c r="C32" s="85" t="s">
        <v>72</v>
      </c>
      <c r="D32" s="85" t="s">
        <v>94</v>
      </c>
      <c r="E32" s="87" t="s">
        <v>41</v>
      </c>
      <c r="F32" s="88">
        <f>F29</f>
        <v>1483.35</v>
      </c>
      <c r="G32" s="96">
        <v>0.46</v>
      </c>
      <c r="H32" s="96">
        <f>TRUNC(TRUNC(G32 * J3, 2) + G32, 2)</f>
        <v>0.55000000000000004</v>
      </c>
      <c r="I32" s="96">
        <f t="shared" si="1"/>
        <v>815.84</v>
      </c>
      <c r="J32" s="80"/>
    </row>
    <row r="33" spans="1:11" ht="38.25" x14ac:dyDescent="0.2">
      <c r="A33" s="85" t="s">
        <v>143</v>
      </c>
      <c r="B33" s="86" t="s">
        <v>89</v>
      </c>
      <c r="C33" s="85" t="s">
        <v>155</v>
      </c>
      <c r="D33" s="85" t="s">
        <v>103</v>
      </c>
      <c r="E33" s="87" t="s">
        <v>90</v>
      </c>
      <c r="F33" s="88">
        <f>F32*0.8/1000</f>
        <v>1.18668</v>
      </c>
      <c r="G33" s="96">
        <v>3058.61</v>
      </c>
      <c r="H33" s="96">
        <f>TRUNC(TRUNC(G33 * J3, 2) + G33, 2)</f>
        <v>3692.65</v>
      </c>
      <c r="I33" s="96">
        <f t="shared" si="1"/>
        <v>4381.99</v>
      </c>
      <c r="J33" s="80"/>
    </row>
    <row r="34" spans="1:11" ht="25.5" x14ac:dyDescent="0.2">
      <c r="A34" s="85" t="s">
        <v>144</v>
      </c>
      <c r="B34" s="86">
        <v>5914622</v>
      </c>
      <c r="C34" s="85" t="s">
        <v>72</v>
      </c>
      <c r="D34" s="85" t="s">
        <v>92</v>
      </c>
      <c r="E34" s="87" t="s">
        <v>95</v>
      </c>
      <c r="F34" s="88">
        <v>95.2</v>
      </c>
      <c r="G34" s="96">
        <v>2.2400000000000002</v>
      </c>
      <c r="H34" s="96">
        <f>TRUNC(TRUNC(G34 * J3, 2) + G34, 2)</f>
        <v>2.7</v>
      </c>
      <c r="I34" s="96">
        <f t="shared" si="1"/>
        <v>257.04000000000002</v>
      </c>
      <c r="J34" s="80"/>
    </row>
    <row r="35" spans="1:11" ht="63.75" x14ac:dyDescent="0.2">
      <c r="A35" s="85" t="s">
        <v>145</v>
      </c>
      <c r="B35" s="86" t="s">
        <v>98</v>
      </c>
      <c r="C35" s="85" t="s">
        <v>97</v>
      </c>
      <c r="D35" s="85" t="s">
        <v>99</v>
      </c>
      <c r="E35" s="87" t="s">
        <v>25</v>
      </c>
      <c r="F35" s="88">
        <f>F32*0.03</f>
        <v>44.500499999999995</v>
      </c>
      <c r="G35" s="96">
        <v>1800.12</v>
      </c>
      <c r="H35" s="96">
        <f>TRUNC(TRUNC(G35 * J3, 2) + G35, 2)</f>
        <v>2173.2800000000002</v>
      </c>
      <c r="I35" s="96">
        <f t="shared" si="1"/>
        <v>96712.05</v>
      </c>
      <c r="J35" s="80"/>
      <c r="K35" s="70"/>
    </row>
    <row r="36" spans="1:11" ht="38.25" x14ac:dyDescent="0.2">
      <c r="A36" s="85" t="s">
        <v>146</v>
      </c>
      <c r="B36" s="86">
        <v>5914612</v>
      </c>
      <c r="C36" s="85" t="s">
        <v>72</v>
      </c>
      <c r="D36" s="85" t="s">
        <v>104</v>
      </c>
      <c r="E36" s="87" t="s">
        <v>83</v>
      </c>
      <c r="F36" s="88">
        <f>F35*2.4*80</f>
        <v>8544.0959999999977</v>
      </c>
      <c r="G36" s="96">
        <v>0.9</v>
      </c>
      <c r="H36" s="96">
        <f>TRUNC(TRUNC(G36 * J3, 2) + G36, 2)</f>
        <v>1.08</v>
      </c>
      <c r="I36" s="96">
        <f t="shared" si="1"/>
        <v>9227.6200000000008</v>
      </c>
      <c r="J36" s="80"/>
    </row>
    <row r="37" spans="1:11" x14ac:dyDescent="0.2">
      <c r="A37" s="115"/>
      <c r="B37" s="115"/>
      <c r="C37" s="115"/>
      <c r="D37" s="115"/>
      <c r="E37" s="115"/>
      <c r="F37" s="115"/>
      <c r="G37" s="115"/>
      <c r="H37" s="115"/>
      <c r="I37" s="115"/>
      <c r="J37" s="115"/>
      <c r="K37" s="115"/>
    </row>
    <row r="38" spans="1:11" ht="42" customHeight="1" x14ac:dyDescent="0.2">
      <c r="A38" s="115"/>
      <c r="B38" s="115"/>
      <c r="C38" s="115"/>
      <c r="D38" s="115"/>
      <c r="E38" s="115"/>
      <c r="F38" s="115"/>
      <c r="G38" s="115"/>
      <c r="H38" s="115"/>
      <c r="I38" s="115"/>
      <c r="J38" s="115"/>
      <c r="K38" s="115"/>
    </row>
    <row r="39" spans="1:11" ht="15" x14ac:dyDescent="0.25">
      <c r="B39" s="71" t="s">
        <v>128</v>
      </c>
      <c r="C39" s="72"/>
      <c r="D39" s="72"/>
      <c r="E39" s="71" t="s">
        <v>158</v>
      </c>
      <c r="F39" s="71"/>
      <c r="G39" s="71"/>
      <c r="H39" s="71"/>
      <c r="I39" s="71" t="s">
        <v>162</v>
      </c>
      <c r="J39" s="72"/>
    </row>
    <row r="40" spans="1:11" ht="16.5" x14ac:dyDescent="0.25">
      <c r="B40" s="74" t="s">
        <v>129</v>
      </c>
      <c r="C40" s="72"/>
      <c r="D40" s="72"/>
      <c r="E40" s="103" t="s">
        <v>159</v>
      </c>
      <c r="F40" s="71"/>
      <c r="G40" s="71"/>
      <c r="I40" s="103" t="s">
        <v>130</v>
      </c>
    </row>
    <row r="41" spans="1:11" ht="15" x14ac:dyDescent="0.25">
      <c r="B41" s="104" t="s">
        <v>163</v>
      </c>
      <c r="C41" s="104"/>
      <c r="D41" s="104"/>
      <c r="E41" s="103" t="s">
        <v>160</v>
      </c>
      <c r="F41" s="71"/>
      <c r="G41" s="71"/>
      <c r="H41" s="71"/>
      <c r="I41" s="71"/>
      <c r="J41" s="72"/>
      <c r="K41" s="72"/>
    </row>
    <row r="42" spans="1:11" ht="16.5" x14ac:dyDescent="0.25">
      <c r="B42" s="74" t="s">
        <v>131</v>
      </c>
      <c r="C42" s="72"/>
      <c r="D42" s="72"/>
      <c r="E42" s="103" t="s">
        <v>161</v>
      </c>
      <c r="F42" s="71"/>
      <c r="G42" s="71"/>
      <c r="H42" s="71"/>
      <c r="I42" s="71"/>
      <c r="J42" s="72"/>
      <c r="K42" s="72"/>
    </row>
  </sheetData>
  <mergeCells count="6">
    <mergeCell ref="B41:D41"/>
    <mergeCell ref="H1:I1"/>
    <mergeCell ref="D1:E1"/>
    <mergeCell ref="B3:H3"/>
    <mergeCell ref="B2:J2"/>
    <mergeCell ref="A37:K38"/>
  </mergeCells>
  <phoneticPr fontId="24" type="noConversion"/>
  <pageMargins left="0.5" right="0.5" top="1" bottom="1" header="0.5" footer="0.5"/>
  <pageSetup paperSize="9" scale="63" fitToHeight="0" orientation="landscape" r:id="rId1"/>
  <headerFooter>
    <oddHeader xml:space="preserve">&amp;L &amp;CMUNICIPIO DE SACRAMENTO 
CNPJ: 18.140.764/0001-48 </oddHeader>
    <oddFooter xml:space="preserve">&amp;L &amp;CSECRETARIA DE OBRAS E SERVIÇOS URBANOS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79A3E-3E1D-4404-AEFC-2D3A67CF10DD}">
  <dimension ref="A1:M38"/>
  <sheetViews>
    <sheetView topLeftCell="A26" zoomScaleNormal="100" workbookViewId="0">
      <selection activeCell="E38" sqref="E35:E38"/>
    </sheetView>
  </sheetViews>
  <sheetFormatPr defaultRowHeight="14.25" x14ac:dyDescent="0.2"/>
  <cols>
    <col min="2" max="2" width="37.125" customWidth="1"/>
    <col min="3" max="3" width="12" customWidth="1"/>
    <col min="4" max="4" width="13.5" customWidth="1"/>
    <col min="5" max="5" width="12.25" customWidth="1"/>
    <col min="6" max="6" width="15" customWidth="1"/>
    <col min="7" max="7" width="15.375" customWidth="1"/>
    <col min="8" max="8" width="13.5" customWidth="1"/>
    <col min="9" max="9" width="5" customWidth="1"/>
    <col min="10" max="10" width="11.625" customWidth="1"/>
    <col min="13" max="13" width="11.25" customWidth="1"/>
  </cols>
  <sheetData>
    <row r="1" spans="1:11" ht="18" x14ac:dyDescent="0.25">
      <c r="A1" s="35"/>
      <c r="B1" s="35"/>
      <c r="C1" s="35"/>
      <c r="D1" s="36" t="s">
        <v>115</v>
      </c>
      <c r="E1" s="35"/>
      <c r="F1" s="35"/>
      <c r="G1" s="35"/>
      <c r="H1" s="35"/>
      <c r="I1" s="35"/>
      <c r="J1" s="35"/>
      <c r="K1" s="35"/>
    </row>
    <row r="2" spans="1:11" ht="39" customHeight="1" x14ac:dyDescent="0.2">
      <c r="A2" s="35"/>
      <c r="B2" s="35"/>
      <c r="C2" s="35"/>
      <c r="D2" s="37" t="s">
        <v>116</v>
      </c>
      <c r="E2" s="35"/>
      <c r="F2" s="35"/>
      <c r="G2" s="35"/>
      <c r="H2" s="35"/>
      <c r="I2" s="35"/>
      <c r="J2" s="35"/>
      <c r="K2" s="35"/>
    </row>
    <row r="3" spans="1:11" x14ac:dyDescent="0.2">
      <c r="A3" s="35"/>
      <c r="B3" s="35"/>
      <c r="C3" s="123" t="s">
        <v>63</v>
      </c>
      <c r="D3" s="123"/>
      <c r="E3" s="123"/>
      <c r="F3" s="123"/>
      <c r="G3" s="123"/>
      <c r="H3" s="123"/>
      <c r="I3" s="35"/>
      <c r="J3" s="35"/>
      <c r="K3" s="35"/>
    </row>
    <row r="4" spans="1:11" ht="16.5" customHeight="1" x14ac:dyDescent="0.2">
      <c r="A4" s="38"/>
      <c r="B4" s="38"/>
      <c r="C4" s="39"/>
      <c r="D4" s="39"/>
      <c r="E4" s="39"/>
      <c r="F4" s="39"/>
      <c r="G4" s="39"/>
      <c r="H4" s="38"/>
      <c r="I4" s="38"/>
      <c r="J4" s="38"/>
      <c r="K4" s="40"/>
    </row>
    <row r="5" spans="1:11" ht="18" x14ac:dyDescent="0.25">
      <c r="A5" s="38"/>
      <c r="B5" s="38"/>
      <c r="C5" s="39"/>
      <c r="D5" s="39"/>
      <c r="E5" s="130" t="s">
        <v>156</v>
      </c>
      <c r="F5" s="130"/>
      <c r="G5" s="102">
        <f>'Orçamento Sintético'!J1</f>
        <v>833842.00000000012</v>
      </c>
      <c r="H5" s="99"/>
      <c r="I5" s="41"/>
      <c r="J5" s="42"/>
      <c r="K5" s="40"/>
    </row>
    <row r="6" spans="1:11" ht="14.25" customHeight="1" thickBot="1" x14ac:dyDescent="0.25">
      <c r="A6" s="28"/>
      <c r="B6" s="29"/>
      <c r="C6" s="29"/>
      <c r="D6" s="29"/>
      <c r="E6" s="29"/>
      <c r="F6" s="29"/>
      <c r="G6" s="29"/>
      <c r="H6" s="29"/>
      <c r="I6" s="30"/>
      <c r="J6" s="29"/>
      <c r="K6" s="31"/>
    </row>
    <row r="7" spans="1:11" ht="15" thickBot="1" x14ac:dyDescent="0.25">
      <c r="A7" s="43" t="str">
        <f>[1]P.ORÇ.!A6</f>
        <v>ITEM</v>
      </c>
      <c r="B7" s="44" t="str">
        <f>[1]P.ORÇ.!C6</f>
        <v xml:space="preserve">DESCRIÇÃO </v>
      </c>
      <c r="C7" s="44" t="s">
        <v>117</v>
      </c>
      <c r="D7" s="45" t="s">
        <v>118</v>
      </c>
      <c r="E7" s="45" t="s">
        <v>119</v>
      </c>
      <c r="F7" s="46" t="s">
        <v>120</v>
      </c>
      <c r="G7" s="45" t="s">
        <v>121</v>
      </c>
      <c r="H7" s="46" t="s">
        <v>122</v>
      </c>
      <c r="J7" s="46" t="s">
        <v>123</v>
      </c>
    </row>
    <row r="8" spans="1:11" ht="14.25" customHeight="1" x14ac:dyDescent="0.25">
      <c r="A8" s="116">
        <f>[1]P.ORÇ.!A7</f>
        <v>1</v>
      </c>
      <c r="B8" s="131" t="str">
        <f>[2]PLANILHA!F14</f>
        <v>SERVIÇOS PRELIMINARES</v>
      </c>
      <c r="C8" s="120">
        <f>'Orçamento Sintético'!I5</f>
        <v>1423.9</v>
      </c>
      <c r="D8" s="47" t="s">
        <v>124</v>
      </c>
      <c r="E8" s="48">
        <f>C8*E9</f>
        <v>1423.9</v>
      </c>
      <c r="F8" s="48">
        <f>C8*G9</f>
        <v>0</v>
      </c>
      <c r="G8" s="48">
        <f>E8*G9</f>
        <v>0</v>
      </c>
      <c r="H8" s="48">
        <f>E8*I9</f>
        <v>0</v>
      </c>
      <c r="I8" s="49"/>
      <c r="J8" s="50">
        <f>SUM(E8:H8)</f>
        <v>1423.9</v>
      </c>
    </row>
    <row r="9" spans="1:11" ht="15" x14ac:dyDescent="0.2">
      <c r="A9" s="117"/>
      <c r="B9" s="132"/>
      <c r="C9" s="121"/>
      <c r="D9" s="51" t="s">
        <v>125</v>
      </c>
      <c r="E9" s="52">
        <v>1</v>
      </c>
      <c r="F9" s="52">
        <v>0</v>
      </c>
      <c r="G9" s="52">
        <v>0</v>
      </c>
      <c r="H9" s="52">
        <v>0</v>
      </c>
      <c r="J9" s="53">
        <f>SUM(E9:G9)</f>
        <v>1</v>
      </c>
    </row>
    <row r="10" spans="1:11" ht="16.5" x14ac:dyDescent="0.25">
      <c r="A10" s="117"/>
      <c r="B10" s="132"/>
      <c r="C10" s="122"/>
      <c r="D10" s="51" t="s">
        <v>126</v>
      </c>
      <c r="E10" s="50">
        <f>E8</f>
        <v>1423.9</v>
      </c>
      <c r="F10" s="54"/>
      <c r="G10" s="50">
        <f>G8</f>
        <v>0</v>
      </c>
      <c r="H10" s="54"/>
      <c r="I10" s="49"/>
      <c r="J10" s="55"/>
    </row>
    <row r="11" spans="1:11" ht="16.5" x14ac:dyDescent="0.25">
      <c r="A11" s="116">
        <f>[1]P.ORÇ.!A10</f>
        <v>2</v>
      </c>
      <c r="B11" s="127" t="str">
        <f>'Orçamento Sintético'!D7</f>
        <v>MOBILIZAÇÃO E DESMOBILIZAÇÃO DE OBRA</v>
      </c>
      <c r="C11" s="120">
        <f>'Orçamento Sintético'!I7</f>
        <v>39706.76</v>
      </c>
      <c r="D11" s="56" t="s">
        <v>124</v>
      </c>
      <c r="E11" s="57">
        <f>C11*E12</f>
        <v>9926.69</v>
      </c>
      <c r="F11" s="57">
        <f>C11*F12</f>
        <v>9926.69</v>
      </c>
      <c r="G11" s="57">
        <f>C11*G12</f>
        <v>9926.69</v>
      </c>
      <c r="H11" s="57">
        <f>C11*H12</f>
        <v>9926.69</v>
      </c>
      <c r="I11" s="49"/>
      <c r="J11" s="50">
        <f>SUM(E11:H11)</f>
        <v>39706.76</v>
      </c>
    </row>
    <row r="12" spans="1:11" ht="16.5" x14ac:dyDescent="0.25">
      <c r="A12" s="117"/>
      <c r="B12" s="128"/>
      <c r="C12" s="121"/>
      <c r="D12" s="51" t="s">
        <v>125</v>
      </c>
      <c r="E12" s="58">
        <v>0.25</v>
      </c>
      <c r="F12" s="58">
        <v>0.25</v>
      </c>
      <c r="G12" s="58">
        <v>0.25</v>
      </c>
      <c r="H12" s="58">
        <v>0.25</v>
      </c>
      <c r="I12" s="49"/>
      <c r="J12" s="53">
        <f>SUM(E12:H12)</f>
        <v>1</v>
      </c>
    </row>
    <row r="13" spans="1:11" ht="16.5" x14ac:dyDescent="0.25">
      <c r="A13" s="117"/>
      <c r="B13" s="128"/>
      <c r="C13" s="122"/>
      <c r="D13" s="59" t="s">
        <v>126</v>
      </c>
      <c r="E13" s="55">
        <f>E11</f>
        <v>9926.69</v>
      </c>
      <c r="F13" s="60">
        <f>F11+E13</f>
        <v>19853.38</v>
      </c>
      <c r="G13" s="55">
        <f>F13+G11</f>
        <v>29780.07</v>
      </c>
      <c r="H13" s="60">
        <f>H11+G13</f>
        <v>39706.76</v>
      </c>
      <c r="I13" s="49"/>
      <c r="J13" s="55"/>
    </row>
    <row r="14" spans="1:11" ht="16.5" x14ac:dyDescent="0.25">
      <c r="A14" s="117">
        <f>[2]PLANILHA!C18</f>
        <v>3</v>
      </c>
      <c r="B14" s="119" t="str">
        <f>'Orçamento Sintético'!D9</f>
        <v>CONSTRUÇÃO DE GALERIA PLUVIAL</v>
      </c>
      <c r="C14" s="129">
        <f>'Orçamento Sintético'!I9</f>
        <v>601099.25</v>
      </c>
      <c r="D14" s="56" t="s">
        <v>124</v>
      </c>
      <c r="E14" s="57">
        <f t="shared" ref="E14" si="0">C14*E15</f>
        <v>150274.8125</v>
      </c>
      <c r="F14" s="57">
        <f>C14*F15</f>
        <v>150274.8125</v>
      </c>
      <c r="G14" s="57">
        <f>C14*G15</f>
        <v>150274.8125</v>
      </c>
      <c r="H14" s="57">
        <f>C14*H15</f>
        <v>150274.8125</v>
      </c>
      <c r="I14" s="49"/>
      <c r="J14" s="50">
        <f>SUM(E14:H14)</f>
        <v>601099.25</v>
      </c>
    </row>
    <row r="15" spans="1:11" ht="15" x14ac:dyDescent="0.2">
      <c r="A15" s="117"/>
      <c r="B15" s="119"/>
      <c r="C15" s="121"/>
      <c r="D15" s="51" t="s">
        <v>125</v>
      </c>
      <c r="E15" s="58">
        <v>0.25</v>
      </c>
      <c r="F15" s="58">
        <v>0.25</v>
      </c>
      <c r="G15" s="58">
        <v>0.25</v>
      </c>
      <c r="H15" s="58">
        <v>0.25</v>
      </c>
      <c r="I15" s="61"/>
      <c r="J15" s="53">
        <f>SUM(E15:H15)</f>
        <v>1</v>
      </c>
    </row>
    <row r="16" spans="1:11" ht="15.75" thickBot="1" x14ac:dyDescent="0.25">
      <c r="A16" s="117"/>
      <c r="B16" s="119"/>
      <c r="C16" s="122"/>
      <c r="D16" s="59" t="s">
        <v>126</v>
      </c>
      <c r="E16" s="55">
        <f>E14</f>
        <v>150274.8125</v>
      </c>
      <c r="F16" s="55">
        <f>F14+E16</f>
        <v>300549.625</v>
      </c>
      <c r="G16" s="55">
        <f>G14+F16</f>
        <v>450824.4375</v>
      </c>
      <c r="H16" s="60">
        <f>H14+G16</f>
        <v>601099.25</v>
      </c>
      <c r="J16" s="50"/>
    </row>
    <row r="17" spans="1:13" ht="15" customHeight="1" x14ac:dyDescent="0.2">
      <c r="A17" s="116">
        <v>4</v>
      </c>
      <c r="B17" s="118" t="str">
        <f>'Orçamento Sintético'!D21</f>
        <v>DISSIPADOR DE ENERGIA</v>
      </c>
      <c r="C17" s="120">
        <f>'Orçamento Sintético'!I21</f>
        <v>6773.54</v>
      </c>
      <c r="D17" s="56" t="s">
        <v>124</v>
      </c>
      <c r="E17" s="57">
        <f t="shared" ref="E17" si="1">C17*E18</f>
        <v>6773.54</v>
      </c>
      <c r="F17" s="50"/>
      <c r="G17" s="50"/>
      <c r="H17" s="57">
        <f>E17*H18</f>
        <v>0</v>
      </c>
      <c r="J17" s="48">
        <f>SUM(E17:H17)</f>
        <v>6773.54</v>
      </c>
    </row>
    <row r="18" spans="1:13" ht="15" x14ac:dyDescent="0.2">
      <c r="A18" s="117"/>
      <c r="B18" s="119"/>
      <c r="C18" s="121"/>
      <c r="D18" s="51" t="s">
        <v>125</v>
      </c>
      <c r="E18" s="58">
        <v>1</v>
      </c>
      <c r="F18" s="58">
        <v>0</v>
      </c>
      <c r="G18" s="58">
        <v>0</v>
      </c>
      <c r="H18" s="58">
        <v>0</v>
      </c>
      <c r="J18" s="53">
        <f>SUM(E18:H18)</f>
        <v>1</v>
      </c>
    </row>
    <row r="19" spans="1:13" ht="15.75" thickBot="1" x14ac:dyDescent="0.25">
      <c r="A19" s="117"/>
      <c r="B19" s="119"/>
      <c r="C19" s="122"/>
      <c r="D19" s="59" t="s">
        <v>126</v>
      </c>
      <c r="E19" s="55">
        <f>E17</f>
        <v>6773.54</v>
      </c>
      <c r="F19" s="55"/>
      <c r="G19" s="55"/>
      <c r="H19" s="60">
        <f>H17+G19</f>
        <v>0</v>
      </c>
      <c r="J19" s="62"/>
    </row>
    <row r="20" spans="1:13" ht="14.25" customHeight="1" x14ac:dyDescent="0.2">
      <c r="A20" s="116">
        <v>5</v>
      </c>
      <c r="B20" s="118" t="str">
        <f>'Orçamento Sintético'!D23</f>
        <v>TERRAPLENAGEM</v>
      </c>
      <c r="C20" s="120">
        <f>'Orçamento Sintético'!I23</f>
        <v>63641.88</v>
      </c>
      <c r="D20" s="56" t="s">
        <v>124</v>
      </c>
      <c r="E20" s="57">
        <f t="shared" ref="E20" si="2">C20*E21</f>
        <v>0</v>
      </c>
      <c r="F20" s="50"/>
      <c r="G20" s="50"/>
      <c r="H20" s="57">
        <f>C20*H21</f>
        <v>63641.88</v>
      </c>
      <c r="J20" s="48">
        <f>SUM(E20:H20)</f>
        <v>63641.88</v>
      </c>
    </row>
    <row r="21" spans="1:13" ht="15" x14ac:dyDescent="0.2">
      <c r="A21" s="117"/>
      <c r="B21" s="119"/>
      <c r="C21" s="121"/>
      <c r="D21" s="51" t="s">
        <v>125</v>
      </c>
      <c r="E21" s="58">
        <v>0</v>
      </c>
      <c r="F21" s="58">
        <v>0</v>
      </c>
      <c r="G21" s="58">
        <v>0</v>
      </c>
      <c r="H21" s="58">
        <v>1</v>
      </c>
      <c r="J21" s="53">
        <f>SUM(E21:H21)</f>
        <v>1</v>
      </c>
    </row>
    <row r="22" spans="1:13" ht="15.75" customHeight="1" thickBot="1" x14ac:dyDescent="0.25">
      <c r="A22" s="117"/>
      <c r="B22" s="119"/>
      <c r="C22" s="122"/>
      <c r="D22" s="59" t="s">
        <v>126</v>
      </c>
      <c r="E22" s="55">
        <f>E20</f>
        <v>0</v>
      </c>
      <c r="F22" s="55"/>
      <c r="G22" s="55"/>
      <c r="H22" s="60">
        <f>H20+G22</f>
        <v>63641.88</v>
      </c>
      <c r="J22" s="62"/>
    </row>
    <row r="23" spans="1:13" ht="15" x14ac:dyDescent="0.2">
      <c r="A23" s="117">
        <v>6</v>
      </c>
      <c r="B23" s="119" t="str">
        <f>'Orçamento Sintético'!D28</f>
        <v>PAVIMENTAÇÃO ASFÁLTICA</v>
      </c>
      <c r="C23" s="124">
        <f>'Orçamento Sintético'!I28</f>
        <v>121196.67</v>
      </c>
      <c r="D23" s="51" t="s">
        <v>124</v>
      </c>
      <c r="E23" s="50">
        <f t="shared" ref="E23" si="3">C23*E24</f>
        <v>0</v>
      </c>
      <c r="F23" s="50">
        <f>C23*F24</f>
        <v>0</v>
      </c>
      <c r="G23" s="50">
        <f>C23*G24</f>
        <v>60598.334999999999</v>
      </c>
      <c r="H23" s="50">
        <f>C23*H24</f>
        <v>60598.334999999999</v>
      </c>
      <c r="J23" s="50">
        <f>SUM(E23:H23)</f>
        <v>121196.67</v>
      </c>
    </row>
    <row r="24" spans="1:13" ht="15" x14ac:dyDescent="0.2">
      <c r="A24" s="117"/>
      <c r="B24" s="119"/>
      <c r="C24" s="125"/>
      <c r="D24" s="51" t="s">
        <v>125</v>
      </c>
      <c r="E24" s="52">
        <v>0</v>
      </c>
      <c r="F24" s="52">
        <v>0</v>
      </c>
      <c r="G24" s="52">
        <v>0.5</v>
      </c>
      <c r="H24" s="52">
        <v>0.5</v>
      </c>
      <c r="J24" s="53">
        <f>SUM(E24:H24)</f>
        <v>1</v>
      </c>
    </row>
    <row r="25" spans="1:13" ht="15" x14ac:dyDescent="0.2">
      <c r="A25" s="117"/>
      <c r="B25" s="119"/>
      <c r="C25" s="126"/>
      <c r="D25" s="51" t="s">
        <v>126</v>
      </c>
      <c r="E25" s="63">
        <f>E23</f>
        <v>0</v>
      </c>
      <c r="F25" s="60"/>
      <c r="G25" s="101">
        <f>G23</f>
        <v>60598.334999999999</v>
      </c>
      <c r="H25" s="60">
        <f>H23+G25</f>
        <v>121196.67</v>
      </c>
      <c r="J25" s="55"/>
    </row>
    <row r="26" spans="1:13" ht="15.75" thickBot="1" x14ac:dyDescent="0.25">
      <c r="A26" s="64"/>
      <c r="B26" s="65" t="s">
        <v>127</v>
      </c>
      <c r="C26" s="66">
        <f>SUM(C8:C25)</f>
        <v>833842.00000000012</v>
      </c>
      <c r="D26" s="67"/>
      <c r="E26" s="68">
        <f>E8+E11+E14+E17+E20+E23</f>
        <v>168398.9425</v>
      </c>
      <c r="F26" s="68">
        <f t="shared" ref="F26:H26" si="4">F8+F11+F14+F17+F20+F23</f>
        <v>160201.5025</v>
      </c>
      <c r="G26" s="68">
        <f t="shared" si="4"/>
        <v>220799.83749999999</v>
      </c>
      <c r="H26" s="68">
        <f t="shared" si="4"/>
        <v>284441.71750000003</v>
      </c>
      <c r="I26" s="69"/>
      <c r="J26" s="68">
        <f>J14+J11+J8+J23+J20+J17</f>
        <v>833842.00000000012</v>
      </c>
    </row>
    <row r="27" spans="1:13" ht="15" customHeight="1" x14ac:dyDescent="0.2">
      <c r="J27" s="69"/>
      <c r="L27" s="70">
        <f>J26-'Orçamento Sintético'!J1</f>
        <v>0</v>
      </c>
      <c r="M27" s="70">
        <f>SUM(E26:H26)</f>
        <v>833842</v>
      </c>
    </row>
    <row r="28" spans="1:13" x14ac:dyDescent="0.2">
      <c r="A28" s="115"/>
      <c r="B28" s="115"/>
      <c r="C28" s="115"/>
      <c r="D28" s="115"/>
      <c r="E28" s="115"/>
      <c r="F28" s="115"/>
      <c r="G28" s="115"/>
      <c r="H28" s="115"/>
      <c r="I28" s="115"/>
      <c r="J28" s="115"/>
      <c r="K28" s="115"/>
    </row>
    <row r="29" spans="1:13" ht="52.5" customHeight="1" x14ac:dyDescent="0.2">
      <c r="A29" s="115"/>
      <c r="B29" s="115"/>
      <c r="C29" s="115"/>
      <c r="D29" s="115"/>
      <c r="E29" s="115"/>
      <c r="F29" s="115"/>
      <c r="G29" s="115"/>
      <c r="H29" s="115"/>
      <c r="I29" s="115"/>
      <c r="J29" s="115"/>
      <c r="K29" s="115"/>
    </row>
    <row r="30" spans="1:13" ht="15" x14ac:dyDescent="0.25">
      <c r="B30" s="71" t="s">
        <v>128</v>
      </c>
      <c r="C30" s="72"/>
      <c r="D30" s="72"/>
      <c r="E30" s="72" t="str">
        <f>[2]PLANILHA!F34</f>
        <v>Nome: SEBASTIÃO GARCIA DONADELLI</v>
      </c>
      <c r="F30" s="72"/>
      <c r="G30" s="72"/>
      <c r="H30" s="73" t="s">
        <v>147</v>
      </c>
      <c r="J30" s="72"/>
    </row>
    <row r="31" spans="1:13" ht="16.5" x14ac:dyDescent="0.25">
      <c r="B31" s="74" t="s">
        <v>129</v>
      </c>
      <c r="C31" s="72"/>
      <c r="D31" s="72"/>
      <c r="E31" s="72" t="str">
        <f>[2]PLANILHA!F35</f>
        <v>Titulo: ENGENHEIRO CIVIL</v>
      </c>
      <c r="F31" s="72"/>
      <c r="G31" s="72"/>
      <c r="H31" s="75" t="s">
        <v>130</v>
      </c>
    </row>
    <row r="32" spans="1:13" ht="15" x14ac:dyDescent="0.25">
      <c r="B32" s="104">
        <f ca="1">TODAY()</f>
        <v>46204</v>
      </c>
      <c r="C32" s="104"/>
      <c r="D32" s="104"/>
      <c r="E32" s="72" t="str">
        <f>[2]PLANILHA!F36</f>
        <v>CREA/CAU: 92091/D</v>
      </c>
      <c r="F32" s="72"/>
      <c r="G32" s="72"/>
      <c r="H32" s="72"/>
      <c r="I32" s="72"/>
      <c r="J32" s="72"/>
      <c r="K32" s="72"/>
    </row>
    <row r="33" spans="2:11" ht="16.5" x14ac:dyDescent="0.25">
      <c r="B33" s="74" t="s">
        <v>131</v>
      </c>
      <c r="C33" s="72"/>
      <c r="D33" s="72"/>
      <c r="E33" s="72" t="str">
        <f>[2]PLANILHA!F37</f>
        <v>ART/RRT</v>
      </c>
      <c r="F33" s="72"/>
      <c r="G33" s="72"/>
      <c r="H33" s="72"/>
      <c r="I33" s="72"/>
      <c r="J33" s="72"/>
      <c r="K33" s="72"/>
    </row>
    <row r="35" spans="2:11" x14ac:dyDescent="0.2">
      <c r="E35" t="s">
        <v>158</v>
      </c>
    </row>
    <row r="36" spans="2:11" x14ac:dyDescent="0.2">
      <c r="E36" t="s">
        <v>159</v>
      </c>
    </row>
    <row r="37" spans="2:11" x14ac:dyDescent="0.2">
      <c r="E37" t="s">
        <v>160</v>
      </c>
    </row>
    <row r="38" spans="2:11" x14ac:dyDescent="0.2">
      <c r="E38" t="s">
        <v>161</v>
      </c>
    </row>
  </sheetData>
  <mergeCells count="22">
    <mergeCell ref="C3:H3"/>
    <mergeCell ref="A23:A25"/>
    <mergeCell ref="B23:B25"/>
    <mergeCell ref="C23:C25"/>
    <mergeCell ref="A11:A13"/>
    <mergeCell ref="B11:B13"/>
    <mergeCell ref="C11:C13"/>
    <mergeCell ref="A14:A16"/>
    <mergeCell ref="B14:B16"/>
    <mergeCell ref="C14:C16"/>
    <mergeCell ref="E5:F5"/>
    <mergeCell ref="A8:A10"/>
    <mergeCell ref="B8:B10"/>
    <mergeCell ref="C8:C10"/>
    <mergeCell ref="A28:K29"/>
    <mergeCell ref="B32:D32"/>
    <mergeCell ref="A17:A19"/>
    <mergeCell ref="B17:B19"/>
    <mergeCell ref="C17:C19"/>
    <mergeCell ref="A20:A22"/>
    <mergeCell ref="B20:B22"/>
    <mergeCell ref="C20:C22"/>
  </mergeCells>
  <pageMargins left="0.511811024" right="0.511811024" top="0.78740157499999996" bottom="0.78740157499999996" header="0.31496062000000002" footer="0.31496062000000002"/>
  <pageSetup paperSize="9" scale="7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BB8C1-D332-45E0-81DA-6C9CA2EA6712}">
  <sheetPr>
    <pageSetUpPr fitToPage="1"/>
  </sheetPr>
  <dimension ref="A1:J35"/>
  <sheetViews>
    <sheetView zoomScale="115" zoomScaleNormal="115" workbookViewId="0">
      <selection activeCell="K4" sqref="K4"/>
    </sheetView>
  </sheetViews>
  <sheetFormatPr defaultRowHeight="14.25" x14ac:dyDescent="0.2"/>
  <cols>
    <col min="1" max="1" width="7.25" customWidth="1"/>
    <col min="2" max="2" width="13" bestFit="1" customWidth="1"/>
    <col min="3" max="3" width="13.25" bestFit="1" customWidth="1"/>
    <col min="4" max="4" width="60" bestFit="1" customWidth="1"/>
    <col min="5" max="5" width="8" bestFit="1" customWidth="1"/>
    <col min="6" max="11" width="13" bestFit="1" customWidth="1"/>
  </cols>
  <sheetData>
    <row r="1" spans="1:10" ht="84.75" customHeight="1" x14ac:dyDescent="0.2">
      <c r="A1" s="7"/>
      <c r="B1" s="12"/>
      <c r="C1" s="107" t="s">
        <v>63</v>
      </c>
      <c r="D1" s="108"/>
      <c r="E1" s="8" t="s">
        <v>64</v>
      </c>
      <c r="F1" s="136">
        <v>46048</v>
      </c>
      <c r="G1" s="137"/>
      <c r="H1" s="138" t="s">
        <v>0</v>
      </c>
      <c r="I1" s="139"/>
      <c r="J1" s="98">
        <f>'Orçamento Sintético'!J1</f>
        <v>833842.00000000012</v>
      </c>
    </row>
    <row r="2" spans="1:10" ht="30" customHeight="1" x14ac:dyDescent="0.2">
      <c r="A2" s="7"/>
      <c r="B2" s="152" t="s">
        <v>152</v>
      </c>
      <c r="C2" s="153"/>
      <c r="D2" s="153"/>
      <c r="E2" s="153"/>
      <c r="F2" s="153"/>
      <c r="G2" s="154"/>
      <c r="H2" s="140"/>
      <c r="I2" s="141"/>
      <c r="J2" s="13"/>
    </row>
    <row r="3" spans="1:10" ht="30" customHeight="1" x14ac:dyDescent="0.2">
      <c r="A3" s="1" t="s">
        <v>2</v>
      </c>
      <c r="B3" s="9" t="s">
        <v>3</v>
      </c>
      <c r="C3" s="10" t="s">
        <v>4</v>
      </c>
      <c r="D3" s="10" t="s">
        <v>5</v>
      </c>
      <c r="E3" s="11" t="s">
        <v>6</v>
      </c>
      <c r="F3" s="9" t="s">
        <v>7</v>
      </c>
      <c r="G3" s="9"/>
      <c r="H3" s="9"/>
      <c r="I3" s="9"/>
      <c r="J3" s="9"/>
    </row>
    <row r="4" spans="1:10" ht="16.5" customHeight="1" x14ac:dyDescent="0.2">
      <c r="A4" s="2" t="s">
        <v>12</v>
      </c>
      <c r="B4" s="2" t="s">
        <v>13</v>
      </c>
      <c r="C4" s="2"/>
      <c r="D4" s="2" t="s">
        <v>14</v>
      </c>
      <c r="E4" s="3"/>
      <c r="F4" s="146"/>
      <c r="G4" s="147"/>
      <c r="H4" s="147"/>
      <c r="I4" s="147"/>
      <c r="J4" s="148"/>
    </row>
    <row r="5" spans="1:10" ht="78" customHeight="1" x14ac:dyDescent="0.2">
      <c r="A5" s="76" t="s">
        <v>16</v>
      </c>
      <c r="B5" s="76" t="s">
        <v>17</v>
      </c>
      <c r="C5" s="76" t="s">
        <v>18</v>
      </c>
      <c r="D5" s="76" t="s">
        <v>19</v>
      </c>
      <c r="E5" s="77" t="s">
        <v>20</v>
      </c>
      <c r="F5" s="78">
        <v>1</v>
      </c>
      <c r="G5" s="145"/>
      <c r="H5" s="134"/>
      <c r="I5" s="134"/>
      <c r="J5" s="135"/>
    </row>
    <row r="6" spans="1:10" ht="14.25" customHeight="1" x14ac:dyDescent="0.2">
      <c r="A6" s="33">
        <v>2</v>
      </c>
      <c r="B6" s="34"/>
      <c r="C6" s="33"/>
      <c r="D6" s="33" t="s">
        <v>114</v>
      </c>
      <c r="E6" s="33"/>
      <c r="F6" s="149"/>
      <c r="G6" s="150"/>
      <c r="H6" s="150"/>
      <c r="I6" s="150"/>
      <c r="J6" s="151"/>
    </row>
    <row r="7" spans="1:10" ht="38.25" x14ac:dyDescent="0.2">
      <c r="A7" s="81" t="s">
        <v>109</v>
      </c>
      <c r="B7" s="82" t="s">
        <v>97</v>
      </c>
      <c r="C7" s="81" t="s">
        <v>110</v>
      </c>
      <c r="D7" s="81" t="s">
        <v>111</v>
      </c>
      <c r="E7" s="81" t="s">
        <v>112</v>
      </c>
      <c r="F7" s="83">
        <v>0.05</v>
      </c>
      <c r="G7" s="142" t="s">
        <v>113</v>
      </c>
      <c r="H7" s="143"/>
      <c r="I7" s="143"/>
      <c r="J7" s="144"/>
    </row>
    <row r="8" spans="1:10" ht="14.25" customHeight="1" x14ac:dyDescent="0.2">
      <c r="A8" s="2">
        <v>3</v>
      </c>
      <c r="B8" s="2" t="s">
        <v>13</v>
      </c>
      <c r="C8" s="2"/>
      <c r="D8" s="2" t="s">
        <v>21</v>
      </c>
      <c r="E8" s="3"/>
      <c r="F8" s="146"/>
      <c r="G8" s="147"/>
      <c r="H8" s="147"/>
      <c r="I8" s="147"/>
      <c r="J8" s="148"/>
    </row>
    <row r="9" spans="1:10" ht="51.95" customHeight="1" x14ac:dyDescent="0.2">
      <c r="A9" s="76" t="s">
        <v>22</v>
      </c>
      <c r="B9" s="76" t="s">
        <v>23</v>
      </c>
      <c r="C9" s="76" t="s">
        <v>18</v>
      </c>
      <c r="D9" s="76" t="s">
        <v>24</v>
      </c>
      <c r="E9" s="77" t="s">
        <v>25</v>
      </c>
      <c r="F9" s="84">
        <f>'Orçamento Sintético'!F10</f>
        <v>1483.35</v>
      </c>
      <c r="G9" s="133" t="s">
        <v>67</v>
      </c>
      <c r="H9" s="134"/>
      <c r="I9" s="134"/>
      <c r="J9" s="135"/>
    </row>
    <row r="10" spans="1:10" ht="51.95" customHeight="1" x14ac:dyDescent="0.2">
      <c r="A10" s="76" t="s">
        <v>26</v>
      </c>
      <c r="B10" s="76" t="s">
        <v>27</v>
      </c>
      <c r="C10" s="76" t="s">
        <v>18</v>
      </c>
      <c r="D10" s="76" t="s">
        <v>28</v>
      </c>
      <c r="E10" s="77" t="s">
        <v>29</v>
      </c>
      <c r="F10" s="84">
        <f>'Orçamento Sintético'!F11</f>
        <v>494.45</v>
      </c>
      <c r="G10" s="133" t="s">
        <v>65</v>
      </c>
      <c r="H10" s="134"/>
      <c r="I10" s="134"/>
      <c r="J10" s="135"/>
    </row>
    <row r="11" spans="1:10" ht="51.95" customHeight="1" x14ac:dyDescent="0.2">
      <c r="A11" s="76" t="s">
        <v>30</v>
      </c>
      <c r="B11" s="76" t="s">
        <v>23</v>
      </c>
      <c r="C11" s="76" t="s">
        <v>18</v>
      </c>
      <c r="D11" s="76" t="s">
        <v>31</v>
      </c>
      <c r="E11" s="77" t="s">
        <v>25</v>
      </c>
      <c r="F11" s="84">
        <f>'Orçamento Sintético'!F12</f>
        <v>121.08000000000003</v>
      </c>
      <c r="G11" s="133" t="s">
        <v>68</v>
      </c>
      <c r="H11" s="134"/>
      <c r="I11" s="134"/>
      <c r="J11" s="135"/>
    </row>
    <row r="12" spans="1:10" ht="51.95" customHeight="1" x14ac:dyDescent="0.2">
      <c r="A12" s="76" t="s">
        <v>32</v>
      </c>
      <c r="B12" s="76" t="s">
        <v>33</v>
      </c>
      <c r="C12" s="76" t="s">
        <v>18</v>
      </c>
      <c r="D12" s="76" t="s">
        <v>34</v>
      </c>
      <c r="E12" s="77" t="s">
        <v>29</v>
      </c>
      <c r="F12" s="84">
        <f>'Orçamento Sintético'!F13</f>
        <v>100.9</v>
      </c>
      <c r="G12" s="133" t="s">
        <v>148</v>
      </c>
      <c r="H12" s="134"/>
      <c r="I12" s="134"/>
      <c r="J12" s="135"/>
    </row>
    <row r="13" spans="1:10" ht="26.1" customHeight="1" x14ac:dyDescent="0.2">
      <c r="A13" s="76" t="s">
        <v>35</v>
      </c>
      <c r="B13" s="76" t="s">
        <v>36</v>
      </c>
      <c r="C13" s="76" t="s">
        <v>18</v>
      </c>
      <c r="D13" s="76" t="s">
        <v>37</v>
      </c>
      <c r="E13" s="77" t="s">
        <v>25</v>
      </c>
      <c r="F13" s="84">
        <f>'Orçamento Sintético'!F14</f>
        <v>534.80999999999995</v>
      </c>
      <c r="G13" s="133" t="s">
        <v>69</v>
      </c>
      <c r="H13" s="134"/>
      <c r="I13" s="134"/>
      <c r="J13" s="135"/>
    </row>
    <row r="14" spans="1:10" ht="26.1" customHeight="1" x14ac:dyDescent="0.2">
      <c r="A14" s="76" t="s">
        <v>38</v>
      </c>
      <c r="B14" s="76" t="s">
        <v>39</v>
      </c>
      <c r="C14" s="76" t="s">
        <v>18</v>
      </c>
      <c r="D14" s="76" t="s">
        <v>40</v>
      </c>
      <c r="E14" s="77" t="s">
        <v>41</v>
      </c>
      <c r="F14" s="84">
        <f>'Orçamento Sintético'!F15</f>
        <v>1042.8795</v>
      </c>
      <c r="G14" s="133" t="s">
        <v>149</v>
      </c>
      <c r="H14" s="134"/>
      <c r="I14" s="134"/>
      <c r="J14" s="135"/>
    </row>
    <row r="15" spans="1:10" ht="39" customHeight="1" x14ac:dyDescent="0.2">
      <c r="A15" s="76" t="s">
        <v>42</v>
      </c>
      <c r="B15" s="76" t="s">
        <v>43</v>
      </c>
      <c r="C15" s="76" t="s">
        <v>18</v>
      </c>
      <c r="D15" s="76" t="s">
        <v>44</v>
      </c>
      <c r="E15" s="77" t="s">
        <v>29</v>
      </c>
      <c r="F15" s="84">
        <f>'Orçamento Sintético'!F16</f>
        <v>10</v>
      </c>
      <c r="G15" s="133" t="s">
        <v>66</v>
      </c>
      <c r="H15" s="134"/>
      <c r="I15" s="134"/>
      <c r="J15" s="135"/>
    </row>
    <row r="16" spans="1:10" ht="26.1" customHeight="1" x14ac:dyDescent="0.2">
      <c r="A16" s="76" t="s">
        <v>45</v>
      </c>
      <c r="B16" s="76" t="s">
        <v>46</v>
      </c>
      <c r="C16" s="76" t="s">
        <v>18</v>
      </c>
      <c r="D16" s="76" t="s">
        <v>47</v>
      </c>
      <c r="E16" s="77" t="s">
        <v>48</v>
      </c>
      <c r="F16" s="84">
        <f>'Orçamento Sintético'!F17</f>
        <v>10</v>
      </c>
      <c r="G16" s="133" t="s">
        <v>66</v>
      </c>
      <c r="H16" s="134"/>
      <c r="I16" s="134"/>
      <c r="J16" s="135"/>
    </row>
    <row r="17" spans="1:10" ht="26.1" customHeight="1" x14ac:dyDescent="0.2">
      <c r="A17" s="76" t="s">
        <v>49</v>
      </c>
      <c r="B17" s="76" t="s">
        <v>50</v>
      </c>
      <c r="C17" s="76" t="s">
        <v>18</v>
      </c>
      <c r="D17" s="76" t="s">
        <v>51</v>
      </c>
      <c r="E17" s="77" t="s">
        <v>29</v>
      </c>
      <c r="F17" s="84">
        <f>'Orçamento Sintético'!F18</f>
        <v>10</v>
      </c>
      <c r="G17" s="133" t="s">
        <v>66</v>
      </c>
      <c r="H17" s="134"/>
      <c r="I17" s="134"/>
      <c r="J17" s="135"/>
    </row>
    <row r="18" spans="1:10" ht="39" customHeight="1" x14ac:dyDescent="0.2">
      <c r="A18" s="76" t="s">
        <v>52</v>
      </c>
      <c r="B18" s="76" t="s">
        <v>53</v>
      </c>
      <c r="C18" s="76" t="s">
        <v>18</v>
      </c>
      <c r="D18" s="76" t="s">
        <v>54</v>
      </c>
      <c r="E18" s="77" t="s">
        <v>20</v>
      </c>
      <c r="F18" s="84">
        <f>'Orçamento Sintético'!F19</f>
        <v>10</v>
      </c>
      <c r="G18" s="133" t="s">
        <v>66</v>
      </c>
      <c r="H18" s="134"/>
      <c r="I18" s="134"/>
      <c r="J18" s="135"/>
    </row>
    <row r="19" spans="1:10" ht="39" customHeight="1" x14ac:dyDescent="0.2">
      <c r="A19" s="76" t="s">
        <v>55</v>
      </c>
      <c r="B19" s="76" t="s">
        <v>56</v>
      </c>
      <c r="C19" s="76" t="s">
        <v>18</v>
      </c>
      <c r="D19" s="76" t="s">
        <v>57</v>
      </c>
      <c r="E19" s="77" t="s">
        <v>48</v>
      </c>
      <c r="F19" s="84">
        <f>'Orçamento Sintético'!F20</f>
        <v>19</v>
      </c>
      <c r="G19" s="133" t="s">
        <v>66</v>
      </c>
      <c r="H19" s="134"/>
      <c r="I19" s="134"/>
      <c r="J19" s="135"/>
    </row>
    <row r="20" spans="1:10" ht="14.25" customHeight="1" x14ac:dyDescent="0.2">
      <c r="A20" s="2">
        <v>4</v>
      </c>
      <c r="B20" s="2" t="s">
        <v>13</v>
      </c>
      <c r="C20" s="2"/>
      <c r="D20" s="2" t="s">
        <v>58</v>
      </c>
      <c r="E20" s="3"/>
      <c r="F20" s="146"/>
      <c r="G20" s="147"/>
      <c r="H20" s="147"/>
      <c r="I20" s="147"/>
      <c r="J20" s="148"/>
    </row>
    <row r="21" spans="1:10" ht="26.1" customHeight="1" x14ac:dyDescent="0.2">
      <c r="A21" s="76" t="s">
        <v>59</v>
      </c>
      <c r="B21" s="76" t="s">
        <v>60</v>
      </c>
      <c r="C21" s="76" t="s">
        <v>61</v>
      </c>
      <c r="D21" s="76" t="s">
        <v>62</v>
      </c>
      <c r="E21" s="77" t="s">
        <v>20</v>
      </c>
      <c r="F21" s="78">
        <v>1</v>
      </c>
      <c r="G21" s="133" t="s">
        <v>66</v>
      </c>
      <c r="H21" s="134"/>
      <c r="I21" s="134"/>
      <c r="J21" s="135"/>
    </row>
    <row r="22" spans="1:10" ht="15.75" customHeight="1" x14ac:dyDescent="0.2">
      <c r="A22" s="2">
        <v>5</v>
      </c>
      <c r="B22" s="21"/>
      <c r="C22" s="2"/>
      <c r="D22" s="2" t="s">
        <v>70</v>
      </c>
      <c r="E22" s="2"/>
      <c r="F22" s="155"/>
      <c r="G22" s="156"/>
      <c r="H22" s="156"/>
      <c r="I22" s="156"/>
      <c r="J22" s="157"/>
    </row>
    <row r="23" spans="1:10" ht="24" customHeight="1" x14ac:dyDescent="0.2">
      <c r="A23" s="85" t="s">
        <v>105</v>
      </c>
      <c r="B23" s="86">
        <v>4011209</v>
      </c>
      <c r="C23" s="85" t="s">
        <v>72</v>
      </c>
      <c r="D23" s="85" t="s">
        <v>73</v>
      </c>
      <c r="E23" s="87" t="s">
        <v>41</v>
      </c>
      <c r="F23" s="88">
        <v>1483.35</v>
      </c>
      <c r="G23" s="133" t="s">
        <v>74</v>
      </c>
      <c r="H23" s="134"/>
      <c r="I23" s="134"/>
      <c r="J23" s="135"/>
    </row>
    <row r="24" spans="1:10" ht="39" customHeight="1" x14ac:dyDescent="0.2">
      <c r="A24" s="85" t="s">
        <v>106</v>
      </c>
      <c r="B24" s="86">
        <v>4011219</v>
      </c>
      <c r="C24" s="85" t="s">
        <v>72</v>
      </c>
      <c r="D24" s="85" t="s">
        <v>76</v>
      </c>
      <c r="E24" s="87" t="s">
        <v>25</v>
      </c>
      <c r="F24" s="88">
        <v>222.5</v>
      </c>
      <c r="G24" s="133" t="s">
        <v>77</v>
      </c>
      <c r="H24" s="134"/>
      <c r="I24" s="134"/>
      <c r="J24" s="135"/>
    </row>
    <row r="25" spans="1:10" ht="26.1" customHeight="1" x14ac:dyDescent="0.2">
      <c r="A25" s="85" t="s">
        <v>107</v>
      </c>
      <c r="B25" s="86"/>
      <c r="C25" s="85" t="s">
        <v>79</v>
      </c>
      <c r="D25" s="85" t="s">
        <v>80</v>
      </c>
      <c r="E25" s="87" t="s">
        <v>25</v>
      </c>
      <c r="F25" s="88">
        <v>222.5</v>
      </c>
      <c r="G25" s="133" t="s">
        <v>77</v>
      </c>
      <c r="H25" s="134"/>
      <c r="I25" s="134"/>
      <c r="J25" s="135"/>
    </row>
    <row r="26" spans="1:10" ht="65.099999999999994" customHeight="1" x14ac:dyDescent="0.2">
      <c r="A26" s="85" t="s">
        <v>108</v>
      </c>
      <c r="B26" s="86">
        <v>5915321</v>
      </c>
      <c r="C26" s="85" t="s">
        <v>72</v>
      </c>
      <c r="D26" s="85" t="s">
        <v>82</v>
      </c>
      <c r="E26" s="87" t="s">
        <v>83</v>
      </c>
      <c r="F26" s="88">
        <f>F25*1.8*30</f>
        <v>12015</v>
      </c>
      <c r="G26" s="133" t="s">
        <v>84</v>
      </c>
      <c r="H26" s="134"/>
      <c r="I26" s="134"/>
      <c r="J26" s="135"/>
    </row>
    <row r="27" spans="1:10" ht="15" customHeight="1" x14ac:dyDescent="0.2">
      <c r="A27" s="2">
        <v>6</v>
      </c>
      <c r="B27" s="22"/>
      <c r="C27" s="2"/>
      <c r="D27" s="2" t="s">
        <v>85</v>
      </c>
      <c r="E27" s="2"/>
      <c r="F27" s="2"/>
      <c r="G27" s="90"/>
      <c r="H27" s="91"/>
      <c r="I27" s="91"/>
      <c r="J27" s="92"/>
    </row>
    <row r="28" spans="1:10" ht="26.1" customHeight="1" x14ac:dyDescent="0.2">
      <c r="A28" s="85" t="s">
        <v>139</v>
      </c>
      <c r="B28" s="89">
        <v>4011352</v>
      </c>
      <c r="C28" s="85" t="s">
        <v>72</v>
      </c>
      <c r="D28" s="85" t="s">
        <v>87</v>
      </c>
      <c r="E28" s="87" t="s">
        <v>41</v>
      </c>
      <c r="F28" s="88">
        <f>F23</f>
        <v>1483.35</v>
      </c>
      <c r="G28" s="133" t="s">
        <v>74</v>
      </c>
      <c r="H28" s="134"/>
      <c r="I28" s="134"/>
      <c r="J28" s="135"/>
    </row>
    <row r="29" spans="1:10" ht="39" customHeight="1" x14ac:dyDescent="0.2">
      <c r="A29" s="85" t="s">
        <v>140</v>
      </c>
      <c r="B29" s="86" t="s">
        <v>89</v>
      </c>
      <c r="C29" s="85" t="s">
        <v>88</v>
      </c>
      <c r="D29" s="85" t="s">
        <v>102</v>
      </c>
      <c r="E29" s="87" t="s">
        <v>90</v>
      </c>
      <c r="F29" s="88">
        <f>F23*0.8/1000</f>
        <v>1.18668</v>
      </c>
      <c r="G29" s="133" t="s">
        <v>91</v>
      </c>
      <c r="H29" s="134"/>
      <c r="I29" s="134"/>
      <c r="J29" s="135"/>
    </row>
    <row r="30" spans="1:10" ht="26.1" customHeight="1" x14ac:dyDescent="0.2">
      <c r="A30" s="85" t="s">
        <v>141</v>
      </c>
      <c r="B30" s="86">
        <v>5914622</v>
      </c>
      <c r="C30" s="85" t="s">
        <v>72</v>
      </c>
      <c r="D30" s="85" t="s">
        <v>92</v>
      </c>
      <c r="E30" s="87" t="s">
        <v>83</v>
      </c>
      <c r="F30" s="88">
        <v>95.2</v>
      </c>
      <c r="G30" s="133" t="s">
        <v>93</v>
      </c>
      <c r="H30" s="134"/>
      <c r="I30" s="134"/>
      <c r="J30" s="135"/>
    </row>
    <row r="31" spans="1:10" ht="65.099999999999994" customHeight="1" x14ac:dyDescent="0.2">
      <c r="A31" s="85" t="s">
        <v>142</v>
      </c>
      <c r="B31" s="86">
        <v>4011353</v>
      </c>
      <c r="C31" s="85" t="s">
        <v>72</v>
      </c>
      <c r="D31" s="85" t="s">
        <v>94</v>
      </c>
      <c r="E31" s="87" t="s">
        <v>41</v>
      </c>
      <c r="F31" s="88">
        <f>F28</f>
        <v>1483.35</v>
      </c>
      <c r="G31" s="133" t="s">
        <v>74</v>
      </c>
      <c r="H31" s="134"/>
      <c r="I31" s="134"/>
      <c r="J31" s="135"/>
    </row>
    <row r="32" spans="1:10" ht="26.1" customHeight="1" x14ac:dyDescent="0.2">
      <c r="A32" s="85" t="s">
        <v>143</v>
      </c>
      <c r="B32" s="86" t="s">
        <v>89</v>
      </c>
      <c r="C32" s="85" t="s">
        <v>88</v>
      </c>
      <c r="D32" s="85" t="s">
        <v>103</v>
      </c>
      <c r="E32" s="87" t="s">
        <v>90</v>
      </c>
      <c r="F32" s="88">
        <f>F31*0.8/1000</f>
        <v>1.18668</v>
      </c>
      <c r="G32" s="133" t="s">
        <v>151</v>
      </c>
      <c r="H32" s="134"/>
      <c r="I32" s="134"/>
      <c r="J32" s="135"/>
    </row>
    <row r="33" spans="1:10" ht="45" customHeight="1" x14ac:dyDescent="0.2">
      <c r="A33" s="85" t="s">
        <v>144</v>
      </c>
      <c r="B33" s="86">
        <v>5914622</v>
      </c>
      <c r="C33" s="85" t="s">
        <v>72</v>
      </c>
      <c r="D33" s="85" t="s">
        <v>92</v>
      </c>
      <c r="E33" s="87" t="s">
        <v>95</v>
      </c>
      <c r="F33" s="88">
        <v>95.2</v>
      </c>
      <c r="G33" s="133" t="s">
        <v>96</v>
      </c>
      <c r="H33" s="134"/>
      <c r="I33" s="134"/>
      <c r="J33" s="135"/>
    </row>
    <row r="34" spans="1:10" ht="63.75" x14ac:dyDescent="0.2">
      <c r="A34" s="85" t="s">
        <v>145</v>
      </c>
      <c r="B34" s="86" t="s">
        <v>98</v>
      </c>
      <c r="C34" s="85" t="s">
        <v>97</v>
      </c>
      <c r="D34" s="85" t="s">
        <v>99</v>
      </c>
      <c r="E34" s="87" t="s">
        <v>25</v>
      </c>
      <c r="F34" s="88">
        <f>F31*0.03</f>
        <v>44.500499999999995</v>
      </c>
      <c r="G34" s="133" t="s">
        <v>100</v>
      </c>
      <c r="H34" s="134"/>
      <c r="I34" s="134"/>
      <c r="J34" s="135"/>
    </row>
    <row r="35" spans="1:10" ht="45" customHeight="1" x14ac:dyDescent="0.2">
      <c r="A35" s="85" t="s">
        <v>146</v>
      </c>
      <c r="B35" s="86">
        <v>5914612</v>
      </c>
      <c r="C35" s="85" t="s">
        <v>72</v>
      </c>
      <c r="D35" s="85" t="s">
        <v>104</v>
      </c>
      <c r="E35" s="87" t="s">
        <v>83</v>
      </c>
      <c r="F35" s="88">
        <f>F34*2.4*80</f>
        <v>8544.0959999999977</v>
      </c>
      <c r="G35" s="133" t="s">
        <v>101</v>
      </c>
      <c r="H35" s="134"/>
      <c r="I35" s="134"/>
      <c r="J35" s="135"/>
    </row>
  </sheetData>
  <mergeCells count="36">
    <mergeCell ref="G33:J33"/>
    <mergeCell ref="G34:J34"/>
    <mergeCell ref="G35:J35"/>
    <mergeCell ref="F20:J20"/>
    <mergeCell ref="F22:J22"/>
    <mergeCell ref="G23:J23"/>
    <mergeCell ref="G24:J24"/>
    <mergeCell ref="G25:J25"/>
    <mergeCell ref="G26:J26"/>
    <mergeCell ref="G28:J28"/>
    <mergeCell ref="G29:J29"/>
    <mergeCell ref="G30:J30"/>
    <mergeCell ref="G31:J31"/>
    <mergeCell ref="G32:J32"/>
    <mergeCell ref="G11:J11"/>
    <mergeCell ref="G10:J10"/>
    <mergeCell ref="C1:D1"/>
    <mergeCell ref="F1:G1"/>
    <mergeCell ref="H1:I1"/>
    <mergeCell ref="H2:I2"/>
    <mergeCell ref="G9:J9"/>
    <mergeCell ref="G7:J7"/>
    <mergeCell ref="G5:J5"/>
    <mergeCell ref="F4:J4"/>
    <mergeCell ref="F6:J6"/>
    <mergeCell ref="F8:J8"/>
    <mergeCell ref="B2:G2"/>
    <mergeCell ref="G18:J18"/>
    <mergeCell ref="G19:J19"/>
    <mergeCell ref="G21:J21"/>
    <mergeCell ref="G12:J12"/>
    <mergeCell ref="G13:J13"/>
    <mergeCell ref="G14:J14"/>
    <mergeCell ref="G15:J15"/>
    <mergeCell ref="G16:J16"/>
    <mergeCell ref="G17:J17"/>
  </mergeCells>
  <phoneticPr fontId="24" type="noConversion"/>
  <pageMargins left="0.5" right="0.5" top="1" bottom="1" header="0.5" footer="0.5"/>
  <pageSetup paperSize="9" scale="75" fitToHeight="0" orientation="landscape" r:id="rId1"/>
  <headerFooter>
    <oddHeader xml:space="preserve">&amp;L &amp;CMUNICIPIO DE SACRAMENTO 
CNPJ: 18.140.764/0001-48 </oddHeader>
    <oddFooter xml:space="preserve">&amp;L &amp;CSECRETARIA DE OBRAS E SERVIÇOS URBANOS
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Sintético</vt:lpstr>
      <vt:lpstr>CRONO</vt:lpstr>
      <vt:lpstr>memória</vt:lpstr>
      <vt:lpstr>CRONO!Area_de_impressao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LICITACAO_01</cp:lastModifiedBy>
  <cp:revision>0</cp:revision>
  <cp:lastPrinted>2026-01-28T17:36:00Z</cp:lastPrinted>
  <dcterms:created xsi:type="dcterms:W3CDTF">2025-12-22T23:02:14Z</dcterms:created>
  <dcterms:modified xsi:type="dcterms:W3CDTF">2026-07-01T11:48:47Z</dcterms:modified>
</cp:coreProperties>
</file>