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628"/>
  <workbookPr defaultThemeVersion="124226"/>
  <mc:AlternateContent xmlns:mc="http://schemas.openxmlformats.org/markup-compatibility/2006">
    <mc:Choice Requires="x15">
      <x15ac:absPath xmlns:x15ac="http://schemas.microsoft.com/office/spreadsheetml/2010/11/ac" url="D:\Usuários\Nara\Área de Trabalho\CALÇAMENTOS BAIRRO CAPOTE\"/>
    </mc:Choice>
  </mc:AlternateContent>
  <xr:revisionPtr revIDLastSave="0" documentId="13_ncr:1_{3D454C31-4012-4C63-94F2-E716237DCB5F}" xr6:coauthVersionLast="47" xr6:coauthVersionMax="47" xr10:uidLastSave="{00000000-0000-0000-0000-000000000000}"/>
  <bookViews>
    <workbookView xWindow="-120" yWindow="-120" windowWidth="20730" windowHeight="11040" xr2:uid="{00000000-000D-0000-FFFF-FFFF00000000}"/>
  </bookViews>
  <sheets>
    <sheet name="PLANILHA" sheetId="7" r:id="rId1"/>
    <sheet name="BDI" sheetId="17" r:id="rId2"/>
    <sheet name="CRONOGRAMA" sheetId="16" r:id="rId3"/>
    <sheet name="QUANTITATIVO" sheetId="13" r:id="rId4"/>
    <sheet name="MATERIAL" sheetId="15" state="hidden" r:id="rId5"/>
  </sheets>
  <externalReferences>
    <externalReference r:id="rId6"/>
  </externalReferences>
  <definedNames>
    <definedName name="ACOMPANHAMENTO" hidden="1">IF(VALUE([1]MENU!$O$4)=2,"BM","PLE")</definedName>
    <definedName name="_xlnm.Print_Area" localSheetId="4">MATERIAL!$A$1:$H$62</definedName>
    <definedName name="_xlnm.Print_Area" localSheetId="0">PLANILHA!$A$1:$I$32</definedName>
    <definedName name="_xlnm.Print_Area" localSheetId="3">QUANTITATIVO!$A$1:$E$30</definedName>
    <definedName name="_xlnm.Print_Titles" localSheetId="4">MATERIAL!$1:$13</definedName>
    <definedName name="_xlnm.Print_Titles" localSheetId="0">PLANILHA!$1:$18</definedName>
    <definedName name="_xlnm.Print_Titles" localSheetId="3">QUANTITATIVO!$1:$4</definedName>
  </definedNames>
  <calcPr calcId="181029"/>
</workbook>
</file>

<file path=xl/calcChain.xml><?xml version="1.0" encoding="utf-8"?>
<calcChain xmlns="http://schemas.openxmlformats.org/spreadsheetml/2006/main">
  <c r="B18" i="13" l="1"/>
  <c r="B19" i="13"/>
  <c r="B20" i="13"/>
  <c r="B21" i="13"/>
  <c r="B22" i="13"/>
  <c r="B23" i="13"/>
  <c r="B24" i="13"/>
  <c r="B17" i="13"/>
  <c r="E17" i="13"/>
  <c r="E19" i="13"/>
  <c r="E21" i="13"/>
  <c r="E22" i="13"/>
  <c r="E23" i="13"/>
  <c r="E24" i="13"/>
  <c r="A17" i="13"/>
  <c r="A18" i="13"/>
  <c r="A19" i="13"/>
  <c r="A20" i="13"/>
  <c r="A21" i="13"/>
  <c r="A22" i="13"/>
  <c r="A23" i="13"/>
  <c r="A24" i="13"/>
  <c r="B9" i="13"/>
  <c r="A10" i="13"/>
  <c r="A11" i="13"/>
  <c r="A12" i="13"/>
  <c r="A13" i="13"/>
  <c r="A14" i="13"/>
  <c r="A15" i="13"/>
  <c r="A16" i="13"/>
  <c r="A9" i="13"/>
  <c r="B8" i="13"/>
  <c r="E17" i="16"/>
  <c r="E18" i="16"/>
  <c r="D17" i="16"/>
  <c r="D18" i="16"/>
  <c r="C18" i="16"/>
  <c r="F18" i="16"/>
  <c r="F16" i="16"/>
  <c r="F15" i="16"/>
  <c r="F13" i="16"/>
  <c r="F14" i="16"/>
  <c r="E16" i="16"/>
  <c r="D16" i="16"/>
  <c r="C14" i="16"/>
  <c r="D12" i="16"/>
  <c r="I9" i="7"/>
  <c r="D9" i="7"/>
  <c r="B13" i="13"/>
  <c r="H14" i="7"/>
  <c r="E16" i="13"/>
  <c r="E13" i="13"/>
  <c r="E14" i="13"/>
  <c r="E15" i="13"/>
  <c r="E11" i="13"/>
  <c r="D3" i="13"/>
  <c r="B3" i="13"/>
  <c r="B4" i="13"/>
  <c r="B5" i="13"/>
  <c r="A4" i="13"/>
  <c r="A5" i="13"/>
  <c r="A3" i="13"/>
  <c r="F11" i="16"/>
  <c r="B3" i="17"/>
  <c r="B4" i="17"/>
  <c r="G4" i="17"/>
  <c r="F2" i="16"/>
  <c r="H17" i="7" l="1"/>
  <c r="H16" i="7"/>
  <c r="H15" i="7"/>
  <c r="I14" i="7"/>
  <c r="H12" i="7"/>
  <c r="I17" i="7" l="1"/>
  <c r="I15" i="7" l="1"/>
  <c r="I16" i="7"/>
  <c r="I13" i="7" l="1"/>
  <c r="C12" i="16" s="1"/>
  <c r="A7" i="16" l="1"/>
  <c r="F9" i="16"/>
  <c r="F12" i="16" l="1"/>
  <c r="I12" i="7"/>
  <c r="I11" i="7" s="1"/>
  <c r="I10" i="7" s="1"/>
  <c r="C10" i="16" l="1"/>
  <c r="F10" i="16" l="1"/>
  <c r="F23" i="15"/>
  <c r="E23" i="15" s="1"/>
  <c r="F22" i="15"/>
  <c r="E22" i="15" s="1"/>
  <c r="H54" i="15"/>
  <c r="H16" i="15" l="1"/>
  <c r="H17" i="15"/>
  <c r="H18" i="15"/>
  <c r="H19" i="15"/>
  <c r="H35" i="15"/>
  <c r="H36" i="15"/>
  <c r="H37" i="15"/>
  <c r="H39" i="15"/>
  <c r="H41" i="15"/>
  <c r="H42" i="15"/>
  <c r="H43" i="15"/>
  <c r="H44" i="15"/>
  <c r="H45" i="15"/>
  <c r="H47" i="15"/>
  <c r="H48" i="15"/>
  <c r="H50" i="15"/>
  <c r="H51" i="15"/>
  <c r="H52" i="15"/>
  <c r="H53" i="15"/>
  <c r="H22" i="15"/>
  <c r="H24" i="15"/>
  <c r="H26" i="15"/>
  <c r="H28" i="15"/>
  <c r="H29" i="15"/>
  <c r="H31" i="15"/>
  <c r="H32" i="15"/>
  <c r="H56" i="15"/>
  <c r="H57" i="15"/>
  <c r="G27" i="15"/>
  <c r="H27" i="15" s="1"/>
  <c r="F27" i="15"/>
  <c r="G23" i="15"/>
  <c r="H23" i="15" s="1"/>
  <c r="G49" i="15"/>
  <c r="H49" i="15" s="1"/>
  <c r="F49" i="15"/>
  <c r="F40" i="15"/>
  <c r="G40" i="15"/>
  <c r="H40" i="15" s="1"/>
  <c r="G38" i="15"/>
  <c r="H38" i="15" s="1"/>
  <c r="F38" i="15"/>
  <c r="H58" i="15" l="1"/>
  <c r="F6" i="16" l="1"/>
  <c r="C17" i="16"/>
  <c r="F17" i="16" l="1"/>
</calcChain>
</file>

<file path=xl/sharedStrings.xml><?xml version="1.0" encoding="utf-8"?>
<sst xmlns="http://schemas.openxmlformats.org/spreadsheetml/2006/main" count="401" uniqueCount="240">
  <si>
    <t>TOTAL</t>
  </si>
  <si>
    <t>ASSOCIAÇÃO DOS MUNICÍPIOS DA MICRORREGIÃO DO ALTO SAPUCAÍ</t>
  </si>
  <si>
    <t xml:space="preserve">Av. Henriqueto Cardinalli, 931 – Bairro Varginha  - TELEFAX ( 35 ) 3622-4211   </t>
  </si>
  <si>
    <t>ITAJUBÁ/MG</t>
  </si>
  <si>
    <t>MUNICÍPIO:</t>
  </si>
  <si>
    <t>OBRA:</t>
  </si>
  <si>
    <t>DATA:</t>
  </si>
  <si>
    <t>BDI</t>
  </si>
  <si>
    <t>ITEM</t>
  </si>
  <si>
    <t>DESCRIÇÃO</t>
  </si>
  <si>
    <t>V. TOTAL</t>
  </si>
  <si>
    <t>m</t>
  </si>
  <si>
    <t>V. UNIT. COM BDI</t>
  </si>
  <si>
    <t>V. UNIT.</t>
  </si>
  <si>
    <t>QTE.</t>
  </si>
  <si>
    <t>CONTRATO</t>
  </si>
  <si>
    <t>PLANILHA ORÇAMENTÁRIA</t>
  </si>
  <si>
    <t>1.0</t>
  </si>
  <si>
    <t>1.1</t>
  </si>
  <si>
    <t>2.0</t>
  </si>
  <si>
    <t>2.1</t>
  </si>
  <si>
    <t>2.2</t>
  </si>
  <si>
    <t>2.3</t>
  </si>
  <si>
    <t>SERVIÇOS PARA CALÇAMENTO</t>
  </si>
  <si>
    <t>SEBASTIÃO RODRIGUES FLORÊNCIO</t>
  </si>
  <si>
    <t>ENGENHEIRO CIVIL</t>
  </si>
  <si>
    <t>CREA 9799 - AMASP</t>
  </si>
  <si>
    <t>REF.:</t>
  </si>
  <si>
    <t>SERVIÇOS INICIAIS</t>
  </si>
  <si>
    <t>UND.</t>
  </si>
  <si>
    <t>REVISÃO ZERO</t>
  </si>
  <si>
    <t xml:space="preserve">ART </t>
  </si>
  <si>
    <t>OUTUBRO DE 2015</t>
  </si>
  <si>
    <t>3.1</t>
  </si>
  <si>
    <t>3.2</t>
  </si>
  <si>
    <t>3.3</t>
  </si>
  <si>
    <t>MARMELÓPOLIS</t>
  </si>
  <si>
    <t>CALÇAMENTO E DRENAGEM PLUVIAL - BAIRRO CUBATÃO DE CIMA</t>
  </si>
  <si>
    <t>PLANILHA ORÇAMENTÁRIA - MATERIAL</t>
  </si>
  <si>
    <t>CLASSE/TIPO</t>
  </si>
  <si>
    <t>CÓDIGOS</t>
  </si>
  <si>
    <t>UNIDADE</t>
  </si>
  <si>
    <t>QUANTIDADE</t>
  </si>
  <si>
    <t>COEFICIENTE</t>
  </si>
  <si>
    <t>CUSTO UNITÁRIO</t>
  </si>
  <si>
    <t>CUSTO TOTAL</t>
  </si>
  <si>
    <t>UN</t>
  </si>
  <si>
    <t/>
  </si>
  <si>
    <t>11291</t>
  </si>
  <si>
    <t>74209/1</t>
  </si>
  <si>
    <t>PLACA DE OBRA EM CHAPA DE ACO GALVANIZADO</t>
  </si>
  <si>
    <t>M2</t>
  </si>
  <si>
    <t>4417</t>
  </si>
  <si>
    <t>M</t>
  </si>
  <si>
    <t>4491</t>
  </si>
  <si>
    <t>PECA DE MADEIRA NATIVA / REGIONAL 7,5 X 7,5CM (3X3) NAO APARELHADA (P/FORMA)</t>
  </si>
  <si>
    <t>4813</t>
  </si>
  <si>
    <t>PLACA DE OBRA (PARA CONSTRUCAO CIVIL) EM CHAPA GALVANIZADA *Nº 22*, DE *2,0 X 1,125* M</t>
  </si>
  <si>
    <t>5075</t>
  </si>
  <si>
    <t>PREGO POLIDO COM CABECA 18 X 30</t>
  </si>
  <si>
    <t>KG</t>
  </si>
  <si>
    <t>83659</t>
  </si>
  <si>
    <t>34</t>
  </si>
  <si>
    <t>ACO CA-50, 10,0 MM, VERGALHAO</t>
  </si>
  <si>
    <t>337</t>
  </si>
  <si>
    <t>ARAME RECOZIDO 18 BWG, 1,25 MM (0,01 KG/M)</t>
  </si>
  <si>
    <t>367</t>
  </si>
  <si>
    <t>AREIA GROSSA - POSTO JAZIDA/FORNECEDOR (SEM FRETE)</t>
  </si>
  <si>
    <t>M3</t>
  </si>
  <si>
    <t>1106</t>
  </si>
  <si>
    <t>CAL HIDRATADA CH-I PARA ARGAMASSAS</t>
  </si>
  <si>
    <t>1350</t>
  </si>
  <si>
    <t>CHAPA DE MADEIRA COMPENSADA RESINADA PARA FORMA DE CONCRETO, DE *2,2 X 1,1* M, E = 10 MM</t>
  </si>
  <si>
    <t>1379</t>
  </si>
  <si>
    <t>CIMENTO PORTLAND COMPOSTO CP II-32</t>
  </si>
  <si>
    <t>4718</t>
  </si>
  <si>
    <t>PEDRA BRITADA N. 2 (19 A 38 MM) POSTO PEDREIRA/FORNECEDOR, SEM FRETE</t>
  </si>
  <si>
    <t>4721</t>
  </si>
  <si>
    <t>PEDRA BRITADA N. 1 (9,5 a 19 MM) POSTO PEDREIRA/FORNECEDOR, SEM FRETE</t>
  </si>
  <si>
    <t>6189</t>
  </si>
  <si>
    <t>TABUA MADEIRA 2A QUALIDADE 2,5 X 30,0CM (1 X 12") NAO APARELHADA</t>
  </si>
  <si>
    <t>7258</t>
  </si>
  <si>
    <t>TIJOLO CERAMICO MACICO *5 X 10 X 20* CM</t>
  </si>
  <si>
    <t>83709</t>
  </si>
  <si>
    <t>370</t>
  </si>
  <si>
    <t>AREIA MEDIA - POSTO JAZIDA/FORNECEDOR (SEM FRETE)</t>
  </si>
  <si>
    <t>5070</t>
  </si>
  <si>
    <t>PREGO POLIDO COM CABECA 17 X 30</t>
  </si>
  <si>
    <t>6194</t>
  </si>
  <si>
    <t>PECA DE MADEIRA 2A QUALIDADE 2,5 X 15CM (1X6") NAO APARELHADA</t>
  </si>
  <si>
    <t>74223/1</t>
  </si>
  <si>
    <t>MEIO-FIO OU GUIA DE CONCRETO, PRE-MOLDADO, COMP 1 M, *30 X 15/ 12* CM (H X L1/L2)</t>
  </si>
  <si>
    <t>73972/1</t>
  </si>
  <si>
    <t>73764/5</t>
  </si>
  <si>
    <t>PAVIMENTACAO EM BLOCOS DE CONCRETO SEXTAVADO, ESPESSURA 8CM, FCK 35MPA, ASSENTADOS SOBRE COLCHAO DE AREIA.</t>
  </si>
  <si>
    <t>PISO INTERTRAVADO DE CONCRETO - MODELO SEXTAVADO, 25  X  25  X  08 CM, RESISTENCIA 35 MPA (NBR 9781)</t>
  </si>
  <si>
    <t>TUBOS PARA AGUA PLUVIAL</t>
  </si>
  <si>
    <t>TUBO DE CONCRETO ARMADO, CLASSE PA-1, PB, DN = 400 MM, PARA AGUAS PLUVIAIS (NBR 8890</t>
  </si>
  <si>
    <t>TUBO DE CONCRETO ARMADO, CLASSE PA-1, PB, DN = 600 MM, PARA AGUAS PLUVIAIS (NBR 8890</t>
  </si>
  <si>
    <t>TAMPAO FOFO 175 KG P/ POCO VISITA T-175</t>
  </si>
  <si>
    <t>PECA DE MADEIRA DE LEI *2,5 X 7,5* CM (1" X 3"),  NÃO APARELHADA</t>
  </si>
  <si>
    <t>3.0</t>
  </si>
  <si>
    <t>CONJUNTO EM CONCRETO ARMADO PARA BOCA DE LOBO - GRELHA, PORTA-GRELHA E E MEIO-FIO</t>
  </si>
  <si>
    <t>UM</t>
  </si>
  <si>
    <t>POCO DE VISITA EM ALVENARIA, PARA REDE D=0,60 M, PROFUNDIDADE 1,50M</t>
  </si>
  <si>
    <t>MEIO-FIO (GUIA) DE CONCRETO PRE-MOLDADO, DIMENSÕES 12X15X30X100CM ,REJUNTADO C/ARGAMASSA 1:4 CIMENTO:AREIA</t>
  </si>
  <si>
    <t>BOCA DE LOBO EM ALVENARIA TIJOLO MACICO, REVESTIDA C/ ARGAMASSA DE CIMENTO E AREIA 1:3, SOBRE LASTRO DE CONCRETO 10CM</t>
  </si>
  <si>
    <t>CONCRETO PARA SARJETAS</t>
  </si>
  <si>
    <t>SINAPI BH - SETEMBRO DE 2015</t>
  </si>
  <si>
    <t>SC</t>
  </si>
  <si>
    <t>SERVIÇOS PRELIMINARES</t>
  </si>
  <si>
    <t>1.1.1</t>
  </si>
  <si>
    <t>1.1.2</t>
  </si>
  <si>
    <t>1.1.3</t>
  </si>
  <si>
    <t>1.1.4</t>
  </si>
  <si>
    <t>2.2.1</t>
  </si>
  <si>
    <t>2.1.1</t>
  </si>
  <si>
    <t>2.1.2</t>
  </si>
  <si>
    <t>2.1.3</t>
  </si>
  <si>
    <t>2.2.2</t>
  </si>
  <si>
    <t>2.2.3</t>
  </si>
  <si>
    <t>2.2.4</t>
  </si>
  <si>
    <t>2.3.1</t>
  </si>
  <si>
    <t>2.3.2</t>
  </si>
  <si>
    <t>SERVIÇOS PARA DRENAGEM PLUVIAL</t>
  </si>
  <si>
    <t>3.1.1</t>
  </si>
  <si>
    <t>3.1.2</t>
  </si>
  <si>
    <t>3.1.3</t>
  </si>
  <si>
    <t>3.1.4</t>
  </si>
  <si>
    <t>3.1.5</t>
  </si>
  <si>
    <t>3.1.6</t>
  </si>
  <si>
    <t>3.1.7</t>
  </si>
  <si>
    <t>3.1.8</t>
  </si>
  <si>
    <t>3.1.9</t>
  </si>
  <si>
    <t>3.1.10</t>
  </si>
  <si>
    <t>3.1.11</t>
  </si>
  <si>
    <t>3.2.1</t>
  </si>
  <si>
    <t>3.2.2</t>
  </si>
  <si>
    <t>3.2.3</t>
  </si>
  <si>
    <t>3.2.4</t>
  </si>
  <si>
    <t>3.2.5</t>
  </si>
  <si>
    <t>3.2.6</t>
  </si>
  <si>
    <t>3.2.7</t>
  </si>
  <si>
    <t>3.2.8</t>
  </si>
  <si>
    <t>3.3.1</t>
  </si>
  <si>
    <t>3.3.2</t>
  </si>
  <si>
    <t>MERCADO</t>
  </si>
  <si>
    <t>A N E X O   I I I</t>
  </si>
  <si>
    <t>CRONOGRAMA FÍSICO-FINANCEIRO</t>
  </si>
  <si>
    <t>ETAPAS</t>
  </si>
  <si>
    <t>Físico / Financeiro</t>
  </si>
  <si>
    <t>Mês 1</t>
  </si>
  <si>
    <t>Mês 2</t>
  </si>
  <si>
    <t>Total</t>
  </si>
  <si>
    <t>Físico %</t>
  </si>
  <si>
    <t>Financeiro</t>
  </si>
  <si>
    <t>BDI (CONFORME ACÓRDÃO Nº 2622/13 e LEI Nº 13.161 DE 31/08/15)</t>
  </si>
  <si>
    <t>DISCRIMINAÇÃO DAS PARCELAS</t>
  </si>
  <si>
    <t>CONSTRUÇÃO DE RODOVIAS E FERROVIAS</t>
  </si>
  <si>
    <t>CUSTO DIRETO</t>
  </si>
  <si>
    <t>CD</t>
  </si>
  <si>
    <t>ADMINISTRAÇÃO CENTRAL</t>
  </si>
  <si>
    <t>AC</t>
  </si>
  <si>
    <t>L</t>
  </si>
  <si>
    <t>DESPESAS FINANCEIRAS</t>
  </si>
  <si>
    <t>DF</t>
  </si>
  <si>
    <t>SEGUROS, GARANTIAS E RISCO</t>
  </si>
  <si>
    <t>SEGUROS + GARANTIAS</t>
  </si>
  <si>
    <t>S</t>
  </si>
  <si>
    <t>RISCO(*)</t>
  </si>
  <si>
    <t>R</t>
  </si>
  <si>
    <t>TRIBUTOS</t>
  </si>
  <si>
    <t>I</t>
  </si>
  <si>
    <t>PV</t>
  </si>
  <si>
    <t>ISS</t>
  </si>
  <si>
    <t>PIS</t>
  </si>
  <si>
    <t>COFINS</t>
  </si>
  <si>
    <t>CPRB</t>
  </si>
  <si>
    <t>INSS</t>
  </si>
  <si>
    <t>FÓRMULA DO BDI</t>
  </si>
  <si>
    <t>(1 + (AC + S + G + R)) x (1 + DF) x  (1 + L)</t>
  </si>
  <si>
    <t>(1 - (I + CPRB))</t>
  </si>
  <si>
    <t>OBSERVAÇÕES</t>
  </si>
  <si>
    <t>DIFERENCIADO</t>
  </si>
  <si>
    <t>DEMONSTRATIVO DO BDI - SEM DESONERAÇÃO - OBRA RODOVIÁRIA</t>
  </si>
  <si>
    <t>LUCRO BRUTO</t>
  </si>
  <si>
    <r>
      <t>ISS</t>
    </r>
    <r>
      <rPr>
        <vertAlign val="superscript"/>
        <sz val="8"/>
        <rFont val="Arial"/>
        <family val="2"/>
      </rPr>
      <t>(2)</t>
    </r>
  </si>
  <si>
    <t>-</t>
  </si>
  <si>
    <t>BDI (NUMERADOR)</t>
  </si>
  <si>
    <t>BDI (DENOMINADOR)</t>
  </si>
  <si>
    <r>
      <rPr>
        <vertAlign val="superscript"/>
        <sz val="8"/>
        <rFont val="Arial"/>
        <family val="2"/>
      </rPr>
      <t>(1)</t>
    </r>
    <r>
      <rPr>
        <sz val="8"/>
        <rFont val="Arial"/>
        <family val="2"/>
      </rPr>
      <t xml:space="preserve"> SIGLA.
</t>
    </r>
    <r>
      <rPr>
        <vertAlign val="superscript"/>
        <sz val="8"/>
        <rFont val="Arial"/>
        <family val="2"/>
      </rPr>
      <t xml:space="preserve">(2) </t>
    </r>
    <r>
      <rPr>
        <sz val="8"/>
        <rFont val="Arial"/>
        <family val="2"/>
      </rPr>
      <t xml:space="preserve">INCIDÊNCIA DE ISS EM 70% DO PREÇO DE VENDA, COM PERCENTUAIS DE 2%, 3%, 4% E 5%.
</t>
    </r>
    <r>
      <rPr>
        <vertAlign val="superscript"/>
        <sz val="8"/>
        <rFont val="Arial"/>
        <family val="2"/>
      </rPr>
      <t xml:space="preserve">(3) </t>
    </r>
    <r>
      <rPr>
        <sz val="8"/>
        <rFont val="Arial"/>
        <family val="2"/>
      </rPr>
      <t xml:space="preserve">BDI DIFERENCIADO A SER APLICADO EM LOCAÇÃO DE CUSTO HORÁRIO DE EQUIPAMENTO.
</t>
    </r>
    <r>
      <rPr>
        <vertAlign val="superscript"/>
        <sz val="8"/>
        <rFont val="Arial"/>
        <family val="2"/>
      </rPr>
      <t xml:space="preserve">(4) </t>
    </r>
    <r>
      <rPr>
        <sz val="8"/>
        <rFont val="Arial"/>
        <family val="2"/>
      </rPr>
      <t xml:space="preserve">BDI DIFERENCIADO A SER APLICADO PARA SERVIÇOS TERCEIRIZADOS.
</t>
    </r>
    <r>
      <rPr>
        <vertAlign val="superscript"/>
        <sz val="8"/>
        <rFont val="Arial"/>
        <family val="2"/>
      </rPr>
      <t xml:space="preserve">(5) </t>
    </r>
    <r>
      <rPr>
        <sz val="8"/>
        <rFont val="Arial"/>
        <family val="2"/>
      </rPr>
      <t xml:space="preserve">BDI DIFERENCIADO A SER APLICADO PARA FORNECIMENTO DE MATERIAL BETUMINOSO E MATERIAL DE JAZIDA.
</t>
    </r>
    <r>
      <rPr>
        <vertAlign val="superscript"/>
        <sz val="8"/>
        <rFont val="Arial"/>
        <family val="2"/>
      </rPr>
      <t xml:space="preserve">(6) </t>
    </r>
    <r>
      <rPr>
        <sz val="8"/>
        <rFont val="Arial"/>
        <family val="2"/>
      </rPr>
      <t>INCIDÊNCIA.</t>
    </r>
  </si>
  <si>
    <r>
      <t xml:space="preserve">SIG.
</t>
    </r>
    <r>
      <rPr>
        <b/>
        <vertAlign val="superscript"/>
        <sz val="8"/>
        <rFont val="Arial"/>
        <family val="2"/>
      </rPr>
      <t>(1)</t>
    </r>
  </si>
  <si>
    <r>
      <t xml:space="preserve">ISS </t>
    </r>
    <r>
      <rPr>
        <b/>
        <vertAlign val="superscript"/>
        <sz val="8"/>
        <rFont val="Arial"/>
        <family val="2"/>
      </rPr>
      <t>(2)</t>
    </r>
  </si>
  <si>
    <r>
      <t xml:space="preserve">MATERIAL
</t>
    </r>
    <r>
      <rPr>
        <b/>
        <vertAlign val="superscript"/>
        <sz val="8"/>
        <color theme="0" tint="-0.34998626667073579"/>
        <rFont val="Arial"/>
        <family val="2"/>
      </rPr>
      <t>(5)</t>
    </r>
  </si>
  <si>
    <r>
      <t xml:space="preserve">SERVIÇO TERCEIRIZADO
</t>
    </r>
    <r>
      <rPr>
        <b/>
        <vertAlign val="superscript"/>
        <sz val="8"/>
        <color theme="0" tint="-0.34998626667073579"/>
        <rFont val="Arial"/>
        <family val="2"/>
      </rPr>
      <t>(4)</t>
    </r>
    <r>
      <rPr>
        <b/>
        <sz val="8"/>
        <color theme="0" tint="-0.34998626667073579"/>
        <rFont val="Arial"/>
        <family val="2"/>
      </rPr>
      <t xml:space="preserve">
(ISS=5%)</t>
    </r>
  </si>
  <si>
    <r>
      <t xml:space="preserve">EQUIPAMENTO
</t>
    </r>
    <r>
      <rPr>
        <b/>
        <vertAlign val="superscript"/>
        <sz val="8"/>
        <color theme="0" tint="-0.34998626667073579"/>
        <rFont val="Arial"/>
        <family val="2"/>
      </rPr>
      <t xml:space="preserve">(3)
</t>
    </r>
    <r>
      <rPr>
        <b/>
        <sz val="8"/>
        <color theme="0" tint="-0.34998626667073579"/>
        <rFont val="Arial"/>
        <family val="2"/>
      </rPr>
      <t>(ISS=5%)</t>
    </r>
  </si>
  <si>
    <r>
      <t xml:space="preserve">INC.
</t>
    </r>
    <r>
      <rPr>
        <b/>
        <vertAlign val="superscript"/>
        <sz val="8"/>
        <color theme="0" tint="-0.34998626667073579"/>
        <rFont val="Arial"/>
        <family val="2"/>
      </rPr>
      <t>(6)</t>
    </r>
  </si>
  <si>
    <t>PIRANGUINHO  ISS=2%</t>
  </si>
  <si>
    <t>RO-41082</t>
  </si>
  <si>
    <r>
      <t>CONVENENTE</t>
    </r>
    <r>
      <rPr>
        <sz val="10"/>
        <rFont val="Arial"/>
        <family val="2"/>
      </rPr>
      <t>:PREFEITURA MUNICIPAL DE PIRANGUINHO</t>
    </r>
  </si>
  <si>
    <t>m²</t>
  </si>
  <si>
    <t xml:space="preserve">Nome legível do responsável técnico pela elaboração da planilha: ELEONÁRA RAMOS REIS -  CREA MG 250684 </t>
  </si>
  <si>
    <t>REGULARIZAÇÃO DO SUB-LEITO (PROCTOR INTERMEDIÁRO)</t>
  </si>
  <si>
    <t>SEINFRA</t>
  </si>
  <si>
    <t>SINAPI</t>
  </si>
  <si>
    <t>FONTE</t>
  </si>
  <si>
    <t>REFERÊNCIA</t>
  </si>
  <si>
    <t xml:space="preserve">Assinatura do Responsável Técnico: </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</si>
  <si>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</si>
  <si>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</si>
  <si>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ASSENTAMENTO DE GUIA (MEIO-FIO) EM TRECHO RETO, CONFECCIONADA EM CONCRETO PRÉ-FABRICADO, DIMENSÕES 100X15X13X30 CM (COMPRIMENTO X BASE INFERIOR X BASE SUPERIOR X ALTURA), PARA VIAS URBANAS (USO VIÁRIO). AF_01/2024</t>
  </si>
  <si>
    <t>EXECUÇÃO DE SARJETA DE CONCRETO USINADO, MOLDADA IN LOCO EM TRECHO RETO, 30 CM BASE X 10 CM ALTURA. AF_01/2024</t>
  </si>
  <si>
    <t>ABRIL DE 2024</t>
  </si>
  <si>
    <t>MEMÓRIA DE CALCULO DE QUANTITATIVO</t>
  </si>
  <si>
    <t>UNID.</t>
  </si>
  <si>
    <t>MEMÓRIA DE CALCULO</t>
  </si>
  <si>
    <t xml:space="preserve">QUANTIDADE TOTAL </t>
  </si>
  <si>
    <t>3X1,50M</t>
  </si>
  <si>
    <t>CONFORME PROJETO, ÁREA EXTRAÍDA DO ARQUIVO .dwg</t>
  </si>
  <si>
    <t>CONFORME PROJETO, SOMA
DOS TRECHOS DOS MEIO-FIOS
LATERAIS E DE TRAVAMENTO (EXCETO OS MEIO-FIOS EXISTENTES)</t>
  </si>
  <si>
    <t>CONFORME PROJETO, SOMA DOS TRECHOS DE SARJETAS</t>
  </si>
  <si>
    <t>SINAPI BH MARÇO/2024 E SEINFRA/SETOP SUL AGOSTO/2023 (NÃO-DESONERADOS)</t>
  </si>
  <si>
    <t>Revisão n.º 0 (23/04/2024)</t>
  </si>
  <si>
    <t>Piranguinho, 23 de abril de 2024</t>
  </si>
  <si>
    <t>Piranguinho,  23 de abril de 2024</t>
  </si>
  <si>
    <t xml:space="preserve"> EXECUÇÃO DE PAVIMENTO EM PISO INTERTRAVADO, COM BLOCO 16 FACES DE 22 X 11 CM, ESPESSURA 8 CM. AF_10/2022</t>
  </si>
  <si>
    <t>ÁREA DA VIA - ÁREA DE SARJETAS</t>
  </si>
  <si>
    <t>PAVIMENTAÇÃO EM TRECHOS DA ESTRADA DO CAPOTE</t>
  </si>
  <si>
    <t>1.2</t>
  </si>
  <si>
    <t>1.2.1</t>
  </si>
  <si>
    <t>1.2.2</t>
  </si>
  <si>
    <t>1.2.3</t>
  </si>
  <si>
    <t>1.2.4</t>
  </si>
  <si>
    <t>EXECUÇÃO DE PAVIMENTO EM PISO INTERTRAVADO, COM BLOCO SEXTAVADO DE 25 X 25 CM, ESPESSURA 8 CM. AF_10/2022</t>
  </si>
  <si>
    <t>TRECHO 01</t>
  </si>
  <si>
    <t>TRECHO 02</t>
  </si>
  <si>
    <t>TRECHO 1 - SERVIÇOS PRELIMINARES</t>
  </si>
  <si>
    <t>TRECHO 1 - SERVIÇOS PARA CALÇAMENTO</t>
  </si>
  <si>
    <t>TRECHO 2 - SERVIÇOS PRELIMINARES</t>
  </si>
  <si>
    <t>TRECHO 2 - SERVIÇOS PARA CALÇAMENTO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</si>
</sst>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_(&quot;R$ &quot;* #,##0.00_);_(&quot;R$ &quot;* \(#,##0.00\);_(&quot;R$ &quot;* &quot;-&quot;??_);_(@_)"/>
    <numFmt numFmtId="165" formatCode="_(* #,##0.00_);_(* \(#,##0.00\);_(* &quot;-&quot;??_);_(@_)"/>
    <numFmt numFmtId="166" formatCode="_(* #,##0.000_);_(* \(#,##0.000\);_(* &quot;-&quot;??_);_(@_)"/>
    <numFmt numFmtId="167" formatCode="d/m/yy;@"/>
    <numFmt numFmtId="168" formatCode="_(* #,##0.0000_);_(* \(#,##0.0000\);_(* &quot;-&quot;??_);_(@_)"/>
    <numFmt numFmtId="169" formatCode="_(* #,##0.0000000_);_(* \(#,##0.0000000\);_(* &quot;-&quot;??_);_(@_)"/>
    <numFmt numFmtId="170" formatCode="0.000%"/>
    <numFmt numFmtId="171" formatCode="#,##0.00_ ;[Red]\-#,##0.00\ "/>
    <numFmt numFmtId="172" formatCode="_-* #,##0.00_-;\-* #,##0.00_-;_-* \-??_-;_-@_-"/>
    <numFmt numFmtId="173" formatCode="_(* #,##0.00_);_(* \(#,##0.00\);_(* \-??_);_(@_)"/>
    <numFmt numFmtId="174" formatCode="_-&quot;R$ &quot;* #,##0.00_-;&quot;-R$ &quot;* #,##0.00_-;_-&quot;R$ &quot;* \-??_-;_-@_-"/>
  </numFmts>
  <fonts count="45" x14ac:knownFonts="1">
    <font>
      <sz val="10"/>
      <name val="Arial"/>
    </font>
    <font>
      <sz val="10"/>
      <name val="Arial"/>
      <family val="2"/>
    </font>
    <font>
      <sz val="10"/>
      <name val="Arial"/>
      <family val="2"/>
    </font>
    <font>
      <sz val="10"/>
      <name val="Arial"/>
      <family val="2"/>
    </font>
    <font>
      <b/>
      <sz val="10"/>
      <name val="Arial"/>
      <family val="2"/>
    </font>
    <font>
      <b/>
      <u/>
      <sz val="10"/>
      <name val="Arial"/>
      <family val="2"/>
    </font>
    <font>
      <b/>
      <sz val="10"/>
      <name val="Arial"/>
      <family val="2"/>
    </font>
    <font>
      <b/>
      <sz val="14"/>
      <name val="Arial"/>
      <family val="2"/>
    </font>
    <font>
      <b/>
      <sz val="9"/>
      <name val="Arial"/>
      <family val="2"/>
    </font>
    <font>
      <sz val="9"/>
      <name val="Arial"/>
      <family val="2"/>
    </font>
    <font>
      <sz val="10"/>
      <color theme="1"/>
      <name val="Arial"/>
      <family val="2"/>
    </font>
    <font>
      <sz val="9"/>
      <color theme="1"/>
      <name val="Arial"/>
      <family val="2"/>
    </font>
    <font>
      <b/>
      <sz val="10"/>
      <color rgb="FFFF0000"/>
      <name val="Arial"/>
      <family val="2"/>
    </font>
    <font>
      <b/>
      <sz val="11"/>
      <name val="Arial"/>
      <family val="2"/>
    </font>
    <font>
      <sz val="8"/>
      <name val="Arial"/>
      <family val="2"/>
    </font>
    <font>
      <b/>
      <sz val="12"/>
      <name val="Arial"/>
      <family val="2"/>
    </font>
    <font>
      <sz val="10"/>
      <name val="Arial"/>
      <family val="2"/>
    </font>
    <font>
      <sz val="10"/>
      <color indexed="8"/>
      <name val="Arial"/>
      <family val="2"/>
    </font>
    <font>
      <sz val="12"/>
      <name val="Arial Black"/>
      <family val="2"/>
    </font>
    <font>
      <b/>
      <sz val="8"/>
      <name val="Arial"/>
      <family val="2"/>
    </font>
    <font>
      <vertAlign val="superscript"/>
      <sz val="8"/>
      <name val="Arial"/>
      <family val="2"/>
    </font>
    <font>
      <b/>
      <u/>
      <sz val="8"/>
      <name val="Arial"/>
      <family val="2"/>
    </font>
    <font>
      <b/>
      <sz val="13"/>
      <name val="Arial"/>
      <family val="2"/>
    </font>
    <font>
      <b/>
      <vertAlign val="superscript"/>
      <sz val="8"/>
      <name val="Arial"/>
      <family val="2"/>
    </font>
    <font>
      <b/>
      <sz val="8"/>
      <color theme="0" tint="-0.34998626667073579"/>
      <name val="Arial"/>
      <family val="2"/>
    </font>
    <font>
      <b/>
      <vertAlign val="superscript"/>
      <sz val="8"/>
      <color theme="0" tint="-0.34998626667073579"/>
      <name val="Arial"/>
      <family val="2"/>
    </font>
    <font>
      <sz val="8"/>
      <color theme="0" tint="-0.34998626667073579"/>
      <name val="Arial"/>
      <family val="2"/>
    </font>
    <font>
      <b/>
      <sz val="9"/>
      <color rgb="FFFF0000"/>
      <name val="Arial"/>
      <family val="2"/>
    </font>
    <font>
      <sz val="14"/>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sz val="8"/>
      <name val="Arial"/>
    </font>
  </fonts>
  <fills count="20">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249977111117893"/>
        <bgColor indexed="64"/>
      </patternFill>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theme="0" tint="-0.14999847407452621"/>
        <bgColor indexed="64"/>
      </patternFill>
    </fill>
  </fills>
  <borders count="38">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right/>
      <top/>
      <bottom style="hair">
        <color auto="1"/>
      </bottom>
      <diagonal/>
    </border>
    <border>
      <left/>
      <right style="hair">
        <color theme="1"/>
      </right>
      <top style="hair">
        <color theme="1"/>
      </top>
      <bottom style="hair">
        <color theme="1"/>
      </bottom>
      <diagonal/>
    </border>
    <border>
      <left style="hair">
        <color theme="1"/>
      </left>
      <right style="hair">
        <color theme="1"/>
      </right>
      <top style="hair">
        <color theme="1"/>
      </top>
      <bottom style="hair">
        <color theme="1"/>
      </bottom>
      <diagonal/>
    </border>
    <border>
      <left style="hair">
        <color theme="1"/>
      </left>
      <right style="hair">
        <color theme="1"/>
      </right>
      <top style="hair">
        <color theme="1"/>
      </top>
      <bottom/>
      <diagonal/>
    </border>
    <border>
      <left style="hair">
        <color theme="1"/>
      </left>
      <right style="hair">
        <color theme="1"/>
      </right>
      <top/>
      <bottom/>
      <diagonal/>
    </border>
    <border>
      <left style="hair">
        <color theme="1"/>
      </left>
      <right style="hair">
        <color theme="1"/>
      </right>
      <top/>
      <bottom style="hair">
        <color theme="1"/>
      </bottom>
      <diagonal/>
    </border>
    <border>
      <left/>
      <right style="hair">
        <color theme="1"/>
      </right>
      <top style="hair">
        <color theme="1"/>
      </top>
      <bottom/>
      <diagonal/>
    </border>
    <border>
      <left/>
      <right/>
      <top style="hair">
        <color theme="1"/>
      </top>
      <bottom/>
      <diagonal/>
    </border>
    <border>
      <left/>
      <right style="hair">
        <color theme="1"/>
      </right>
      <top/>
      <bottom style="hair">
        <color theme="1"/>
      </bottom>
      <diagonal/>
    </border>
    <border>
      <left/>
      <right/>
      <top/>
      <bottom style="hair">
        <color theme="1"/>
      </bottom>
      <diagonal/>
    </border>
    <border>
      <left style="medium">
        <color indexed="64"/>
      </left>
      <right style="medium">
        <color indexed="64"/>
      </right>
      <top style="medium">
        <color indexed="64"/>
      </top>
      <bottom style="hair">
        <color theme="1"/>
      </bottom>
      <diagonal/>
    </border>
    <border>
      <left style="medium">
        <color indexed="64"/>
      </left>
      <right style="medium">
        <color indexed="64"/>
      </right>
      <top style="hair">
        <color theme="1"/>
      </top>
      <bottom style="medium">
        <color indexed="64"/>
      </bottom>
      <diagonal/>
    </border>
    <border>
      <left style="thin">
        <color indexed="64"/>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s>
  <cellStyleXfs count="59">
    <xf numFmtId="0" fontId="0" fillId="0" borderId="0"/>
    <xf numFmtId="164" fontId="1" fillId="0" borderId="0" applyFont="0" applyFill="0" applyBorder="0" applyAlignment="0" applyProtection="0"/>
    <xf numFmtId="165" fontId="1" fillId="0" borderId="0" applyFont="0" applyFill="0" applyBorder="0" applyAlignment="0" applyProtection="0"/>
    <xf numFmtId="9" fontId="16" fillId="0" borderId="0" applyFont="0" applyFill="0" applyBorder="0" applyAlignment="0" applyProtection="0"/>
    <xf numFmtId="0" fontId="1" fillId="0" borderId="0"/>
    <xf numFmtId="9" fontId="1" fillId="0" borderId="0" applyFont="0" applyFill="0" applyBorder="0" applyAlignment="0" applyProtection="0"/>
    <xf numFmtId="9" fontId="1" fillId="0" borderId="0"/>
    <xf numFmtId="43" fontId="1" fillId="0" borderId="0" applyFont="0" applyFill="0" applyBorder="0" applyAlignment="0" applyProtection="0"/>
    <xf numFmtId="43" fontId="1" fillId="0" borderId="0" applyFont="0" applyFill="0" applyBorder="0" applyAlignment="0" applyProtection="0"/>
    <xf numFmtId="0" fontId="29" fillId="5" borderId="0" applyNumberFormat="0" applyBorder="0" applyAlignment="0" applyProtection="0"/>
    <xf numFmtId="0" fontId="29" fillId="6" borderId="0" applyNumberFormat="0" applyBorder="0" applyAlignment="0" applyProtection="0"/>
    <xf numFmtId="0" fontId="29" fillId="7" borderId="0" applyNumberFormat="0" applyBorder="0" applyAlignment="0" applyProtection="0"/>
    <xf numFmtId="0" fontId="29" fillId="8" borderId="0" applyNumberFormat="0" applyBorder="0" applyAlignment="0" applyProtection="0"/>
    <xf numFmtId="0" fontId="29" fillId="7" borderId="0" applyNumberFormat="0" applyBorder="0" applyAlignment="0" applyProtection="0"/>
    <xf numFmtId="0" fontId="29" fillId="8" borderId="0" applyNumberFormat="0" applyBorder="0" applyAlignment="0" applyProtection="0"/>
    <xf numFmtId="0" fontId="29" fillId="5" borderId="0" applyNumberFormat="0" applyBorder="0" applyAlignment="0" applyProtection="0"/>
    <xf numFmtId="0" fontId="29" fillId="6" borderId="0" applyNumberFormat="0" applyBorder="0" applyAlignment="0" applyProtection="0"/>
    <xf numFmtId="0" fontId="29" fillId="7" borderId="0" applyNumberFormat="0" applyBorder="0" applyAlignment="0" applyProtection="0"/>
    <xf numFmtId="0" fontId="29" fillId="9" borderId="0" applyNumberFormat="0" applyBorder="0" applyAlignment="0" applyProtection="0"/>
    <xf numFmtId="0" fontId="29" fillId="10" borderId="0" applyNumberFormat="0" applyBorder="0" applyAlignment="0" applyProtection="0"/>
    <xf numFmtId="0" fontId="29" fillId="9" borderId="0" applyNumberFormat="0" applyBorder="0" applyAlignment="0" applyProtection="0"/>
    <xf numFmtId="0" fontId="30" fillId="10" borderId="0" applyNumberFormat="0" applyBorder="0" applyAlignment="0" applyProtection="0"/>
    <xf numFmtId="0" fontId="30" fillId="6" borderId="0" applyNumberFormat="0" applyBorder="0" applyAlignment="0" applyProtection="0"/>
    <xf numFmtId="0" fontId="30" fillId="11" borderId="0" applyNumberFormat="0" applyBorder="0" applyAlignment="0" applyProtection="0"/>
    <xf numFmtId="0" fontId="30" fillId="9" borderId="0" applyNumberFormat="0" applyBorder="0" applyAlignment="0" applyProtection="0"/>
    <xf numFmtId="0" fontId="30" fillId="12" borderId="0" applyNumberFormat="0" applyBorder="0" applyAlignment="0" applyProtection="0"/>
    <xf numFmtId="0" fontId="30" fillId="13" borderId="0" applyNumberFormat="0" applyBorder="0" applyAlignment="0" applyProtection="0"/>
    <xf numFmtId="0" fontId="31" fillId="5" borderId="0" applyNumberFormat="0" applyBorder="0" applyAlignment="0" applyProtection="0"/>
    <xf numFmtId="0" fontId="32" fillId="14" borderId="29" applyNumberFormat="0" applyAlignment="0" applyProtection="0"/>
    <xf numFmtId="0" fontId="33" fillId="15" borderId="30" applyNumberFormat="0" applyAlignment="0" applyProtection="0"/>
    <xf numFmtId="0" fontId="34" fillId="0" borderId="31" applyNumberFormat="0" applyFill="0" applyAlignment="0" applyProtection="0"/>
    <xf numFmtId="0" fontId="30" fillId="12" borderId="0" applyNumberFormat="0" applyBorder="0" applyAlignment="0" applyProtection="0"/>
    <xf numFmtId="0" fontId="30" fillId="16" borderId="0" applyNumberFormat="0" applyBorder="0" applyAlignment="0" applyProtection="0"/>
    <xf numFmtId="0" fontId="30" fillId="15" borderId="0" applyNumberFormat="0" applyBorder="0" applyAlignment="0" applyProtection="0"/>
    <xf numFmtId="0" fontId="30" fillId="17" borderId="0" applyNumberFormat="0" applyBorder="0" applyAlignment="0" applyProtection="0"/>
    <xf numFmtId="0" fontId="30" fillId="18" borderId="0" applyNumberFormat="0" applyBorder="0" applyAlignment="0" applyProtection="0"/>
    <xf numFmtId="0" fontId="30" fillId="13" borderId="0" applyNumberFormat="0" applyBorder="0" applyAlignment="0" applyProtection="0"/>
    <xf numFmtId="0" fontId="35" fillId="6" borderId="29" applyNumberFormat="0" applyAlignment="0" applyProtection="0"/>
    <xf numFmtId="174" fontId="1" fillId="0" borderId="0" applyFill="0" applyBorder="0" applyAlignment="0" applyProtection="0"/>
    <xf numFmtId="0" fontId="1" fillId="0" borderId="0"/>
    <xf numFmtId="0" fontId="29" fillId="0" borderId="0"/>
    <xf numFmtId="0" fontId="1" fillId="8" borderId="32" applyNumberFormat="0" applyAlignment="0" applyProtection="0"/>
    <xf numFmtId="9" fontId="1" fillId="0" borderId="0" applyFill="0" applyBorder="0" applyAlignment="0" applyProtection="0"/>
    <xf numFmtId="9" fontId="1" fillId="0" borderId="0" applyFill="0" applyBorder="0" applyAlignment="0" applyProtection="0"/>
    <xf numFmtId="0" fontId="36" fillId="14" borderId="33" applyNumberFormat="0" applyAlignment="0" applyProtection="0"/>
    <xf numFmtId="0" fontId="37" fillId="0" borderId="0" applyNumberFormat="0" applyFill="0" applyBorder="0" applyAlignment="0" applyProtection="0"/>
    <xf numFmtId="0" fontId="38" fillId="0" borderId="0" applyNumberFormat="0" applyFill="0" applyBorder="0" applyAlignment="0" applyProtection="0"/>
    <xf numFmtId="0" fontId="40" fillId="0" borderId="34" applyNumberFormat="0" applyFill="0" applyAlignment="0" applyProtection="0"/>
    <xf numFmtId="0" fontId="41" fillId="0" borderId="35" applyNumberFormat="0" applyFill="0" applyAlignment="0" applyProtection="0"/>
    <xf numFmtId="0" fontId="42" fillId="0" borderId="36" applyNumberFormat="0" applyFill="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39" fillId="0" borderId="37" applyNumberFormat="0" applyFill="0" applyAlignment="0" applyProtection="0"/>
    <xf numFmtId="173" fontId="1" fillId="0" borderId="0" applyFill="0" applyBorder="0" applyAlignment="0" applyProtection="0"/>
    <xf numFmtId="172" fontId="1"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250">
    <xf numFmtId="0" fontId="0" fillId="0" borderId="0" xfId="0"/>
    <xf numFmtId="0" fontId="3" fillId="0" borderId="0" xfId="0" applyFont="1" applyAlignment="1">
      <alignment horizontal="center"/>
    </xf>
    <xf numFmtId="0" fontId="3" fillId="0" borderId="0" xfId="0" applyFont="1" applyAlignment="1">
      <alignment wrapText="1"/>
    </xf>
    <xf numFmtId="166" fontId="3" fillId="0" borderId="0" xfId="2" applyNumberFormat="1" applyFont="1" applyFill="1" applyBorder="1"/>
    <xf numFmtId="0" fontId="4" fillId="0" borderId="0" xfId="0" applyFont="1"/>
    <xf numFmtId="0" fontId="3" fillId="0" borderId="0" xfId="0" applyFont="1"/>
    <xf numFmtId="0" fontId="4" fillId="0" borderId="0" xfId="0" applyFont="1" applyAlignment="1">
      <alignment horizontal="left"/>
    </xf>
    <xf numFmtId="0" fontId="4" fillId="0" borderId="0" xfId="0" applyFont="1" applyAlignment="1">
      <alignment horizontal="center"/>
    </xf>
    <xf numFmtId="166" fontId="4" fillId="0" borderId="0" xfId="2" applyNumberFormat="1" applyFont="1" applyFill="1" applyBorder="1" applyAlignment="1"/>
    <xf numFmtId="165" fontId="6" fillId="0" borderId="0" xfId="2" applyFont="1" applyFill="1" applyBorder="1" applyAlignment="1" applyProtection="1">
      <alignment horizontal="left"/>
      <protection locked="0"/>
    </xf>
    <xf numFmtId="4" fontId="6" fillId="0" borderId="0" xfId="0" applyNumberFormat="1" applyFont="1" applyAlignment="1">
      <alignment horizontal="left"/>
    </xf>
    <xf numFmtId="165" fontId="2" fillId="0" borderId="0" xfId="2" applyFont="1" applyFill="1" applyBorder="1" applyAlignment="1" applyProtection="1">
      <alignment vertical="top"/>
      <protection locked="0"/>
    </xf>
    <xf numFmtId="0" fontId="2" fillId="0" borderId="0" xfId="0" applyFont="1" applyAlignment="1" applyProtection="1">
      <alignment vertical="top"/>
      <protection locked="0"/>
    </xf>
    <xf numFmtId="0" fontId="6" fillId="0" borderId="0" xfId="0" applyFont="1" applyAlignment="1">
      <alignment horizontal="center" wrapText="1"/>
    </xf>
    <xf numFmtId="166" fontId="7" fillId="0" borderId="0" xfId="2" applyNumberFormat="1" applyFont="1" applyFill="1" applyBorder="1" applyAlignment="1">
      <alignment horizontal="center"/>
    </xf>
    <xf numFmtId="167" fontId="4" fillId="0" borderId="0" xfId="2" applyNumberFormat="1" applyFont="1" applyFill="1" applyBorder="1" applyAlignment="1">
      <alignment horizontal="left"/>
    </xf>
    <xf numFmtId="0" fontId="2" fillId="0" borderId="0" xfId="0" applyFont="1"/>
    <xf numFmtId="0" fontId="4" fillId="2" borderId="3" xfId="0" applyFont="1" applyFill="1" applyBorder="1" applyAlignment="1">
      <alignment horizontal="center" vertical="center"/>
    </xf>
    <xf numFmtId="0" fontId="3" fillId="0" borderId="0" xfId="0" applyFont="1" applyAlignment="1">
      <alignment horizontal="left" vertical="center"/>
    </xf>
    <xf numFmtId="0" fontId="4" fillId="0" borderId="0" xfId="0" applyFont="1" applyAlignment="1">
      <alignment horizontal="left" vertical="center"/>
    </xf>
    <xf numFmtId="0" fontId="5" fillId="0" borderId="0" xfId="0" applyFont="1" applyAlignment="1">
      <alignment horizontal="left" vertical="center"/>
    </xf>
    <xf numFmtId="0" fontId="4" fillId="0" borderId="3" xfId="0" applyFont="1" applyBorder="1" applyAlignment="1">
      <alignment horizontal="center" vertical="center"/>
    </xf>
    <xf numFmtId="0" fontId="12" fillId="0" borderId="0" xfId="0" applyFont="1" applyAlignment="1">
      <alignment horizontal="left" vertical="center" wrapText="1"/>
    </xf>
    <xf numFmtId="0" fontId="12" fillId="0" borderId="0" xfId="0" applyFont="1" applyAlignment="1">
      <alignment horizontal="left"/>
    </xf>
    <xf numFmtId="0" fontId="12" fillId="0" borderId="0" xfId="0" applyFont="1" applyAlignment="1">
      <alignment horizontal="center" wrapText="1"/>
    </xf>
    <xf numFmtId="165" fontId="0" fillId="0" borderId="0" xfId="2" applyFont="1"/>
    <xf numFmtId="0" fontId="1" fillId="2" borderId="3" xfId="0" applyFont="1" applyFill="1" applyBorder="1" applyAlignment="1">
      <alignment horizontal="right"/>
    </xf>
    <xf numFmtId="165" fontId="1" fillId="2" borderId="3" xfId="2" applyFont="1" applyFill="1" applyBorder="1" applyAlignment="1">
      <alignment horizontal="center"/>
    </xf>
    <xf numFmtId="0" fontId="1" fillId="0" borderId="3" xfId="0" applyFont="1" applyBorder="1" applyAlignment="1">
      <alignment horizontal="center" vertical="center"/>
    </xf>
    <xf numFmtId="165" fontId="1" fillId="0" borderId="3" xfId="2" applyFont="1" applyBorder="1" applyAlignment="1">
      <alignment horizontal="center" vertical="center"/>
    </xf>
    <xf numFmtId="0" fontId="1" fillId="3" borderId="3" xfId="0" applyFont="1" applyFill="1" applyBorder="1" applyAlignment="1">
      <alignment horizontal="center" vertical="center"/>
    </xf>
    <xf numFmtId="0" fontId="0" fillId="0" borderId="0" xfId="0" applyAlignment="1">
      <alignment wrapText="1"/>
    </xf>
    <xf numFmtId="0" fontId="0" fillId="0" borderId="0" xfId="0" applyAlignment="1">
      <alignment horizontal="center"/>
    </xf>
    <xf numFmtId="0" fontId="4" fillId="0" borderId="0" xfId="0" applyFont="1" applyAlignment="1">
      <alignment wrapText="1"/>
    </xf>
    <xf numFmtId="165" fontId="4" fillId="0" borderId="0" xfId="2" applyFont="1"/>
    <xf numFmtId="10" fontId="6" fillId="0" borderId="0" xfId="1" applyNumberFormat="1" applyFont="1" applyBorder="1" applyAlignment="1">
      <alignment horizontal="center"/>
    </xf>
    <xf numFmtId="0" fontId="4" fillId="0" borderId="3" xfId="0" applyFont="1" applyBorder="1" applyAlignment="1">
      <alignment horizontal="center"/>
    </xf>
    <xf numFmtId="0" fontId="4" fillId="0" borderId="3" xfId="0" applyFont="1" applyBorder="1" applyAlignment="1">
      <alignment wrapText="1"/>
    </xf>
    <xf numFmtId="165" fontId="4" fillId="0" borderId="3" xfId="2" applyFont="1" applyBorder="1"/>
    <xf numFmtId="0" fontId="1" fillId="0" borderId="3" xfId="0" applyFont="1" applyBorder="1" applyAlignment="1">
      <alignment horizontal="center"/>
    </xf>
    <xf numFmtId="0" fontId="0" fillId="0" borderId="3" xfId="0" applyBorder="1" applyAlignment="1">
      <alignment horizontal="center"/>
    </xf>
    <xf numFmtId="0" fontId="1" fillId="0" borderId="3" xfId="0" applyFont="1" applyBorder="1" applyAlignment="1">
      <alignment wrapText="1"/>
    </xf>
    <xf numFmtId="165" fontId="0" fillId="0" borderId="3" xfId="2" applyFont="1" applyBorder="1"/>
    <xf numFmtId="0" fontId="0" fillId="0" borderId="3" xfId="0" applyBorder="1" applyAlignment="1">
      <alignment wrapText="1"/>
    </xf>
    <xf numFmtId="165" fontId="4" fillId="0" borderId="0" xfId="0" applyNumberFormat="1" applyFont="1"/>
    <xf numFmtId="0" fontId="8" fillId="0" borderId="3" xfId="0" applyFont="1" applyBorder="1" applyAlignment="1">
      <alignment horizontal="center" vertical="center" wrapText="1"/>
    </xf>
    <xf numFmtId="0" fontId="8" fillId="0" borderId="3" xfId="0" applyFont="1" applyBorder="1" applyAlignment="1">
      <alignment horizontal="left" vertical="center" wrapText="1"/>
    </xf>
    <xf numFmtId="165" fontId="8" fillId="0" borderId="3" xfId="2" applyFont="1" applyBorder="1" applyAlignment="1">
      <alignment horizontal="left" vertical="center" wrapText="1"/>
    </xf>
    <xf numFmtId="0" fontId="8" fillId="0" borderId="0" xfId="0" applyFont="1" applyAlignment="1">
      <alignment horizontal="left" vertical="center" wrapText="1"/>
    </xf>
    <xf numFmtId="0" fontId="13" fillId="4" borderId="3" xfId="0" applyFont="1" applyFill="1" applyBorder="1" applyAlignment="1">
      <alignment horizontal="center" vertical="center" wrapText="1"/>
    </xf>
    <xf numFmtId="0" fontId="13" fillId="4" borderId="3" xfId="0" applyFont="1" applyFill="1" applyBorder="1" applyAlignment="1">
      <alignment horizontal="left" vertical="center" wrapText="1"/>
    </xf>
    <xf numFmtId="165" fontId="13" fillId="4" borderId="3" xfId="2" applyFont="1" applyFill="1" applyBorder="1" applyAlignment="1">
      <alignment horizontal="left" vertical="center" wrapText="1"/>
    </xf>
    <xf numFmtId="0" fontId="13" fillId="4" borderId="0" xfId="0" applyFont="1" applyFill="1" applyAlignment="1">
      <alignment horizontal="left" vertical="center" wrapText="1"/>
    </xf>
    <xf numFmtId="0" fontId="14" fillId="0" borderId="3" xfId="0" applyFont="1" applyBorder="1" applyAlignment="1">
      <alignment horizontal="center"/>
    </xf>
    <xf numFmtId="168" fontId="4" fillId="0" borderId="0" xfId="0" applyNumberFormat="1" applyFont="1"/>
    <xf numFmtId="169" fontId="4" fillId="0" borderId="0" xfId="0" applyNumberFormat="1" applyFont="1"/>
    <xf numFmtId="168" fontId="12" fillId="0" borderId="0" xfId="2" applyNumberFormat="1" applyFont="1" applyFill="1" applyBorder="1" applyAlignment="1" applyProtection="1">
      <alignment vertical="top"/>
      <protection locked="0"/>
    </xf>
    <xf numFmtId="168" fontId="6" fillId="0" borderId="0" xfId="0" applyNumberFormat="1" applyFont="1" applyAlignment="1">
      <alignment horizontal="center" wrapText="1"/>
    </xf>
    <xf numFmtId="168" fontId="8" fillId="0" borderId="3" xfId="2" applyNumberFormat="1" applyFont="1" applyBorder="1" applyAlignment="1">
      <alignment horizontal="left" vertical="center" wrapText="1"/>
    </xf>
    <xf numFmtId="168" fontId="13" fillId="4" borderId="3" xfId="2" applyNumberFormat="1" applyFont="1" applyFill="1" applyBorder="1" applyAlignment="1">
      <alignment horizontal="left" vertical="center" wrapText="1"/>
    </xf>
    <xf numFmtId="168" fontId="4" fillId="0" borderId="3" xfId="2" applyNumberFormat="1" applyFont="1" applyBorder="1"/>
    <xf numFmtId="168" fontId="0" fillId="0" borderId="3" xfId="2" applyNumberFormat="1" applyFont="1" applyBorder="1"/>
    <xf numFmtId="168" fontId="0" fillId="0" borderId="0" xfId="2" applyNumberFormat="1" applyFont="1"/>
    <xf numFmtId="165" fontId="10" fillId="0" borderId="0" xfId="2" applyFont="1" applyBorder="1" applyAlignment="1"/>
    <xf numFmtId="0" fontId="4" fillId="2" borderId="3" xfId="0" applyFont="1" applyFill="1" applyBorder="1" applyAlignment="1">
      <alignment horizontal="left" wrapText="1"/>
    </xf>
    <xf numFmtId="0" fontId="1" fillId="0" borderId="0" xfId="0" applyFont="1" applyAlignment="1">
      <alignment horizontal="center" wrapText="1"/>
    </xf>
    <xf numFmtId="0" fontId="1" fillId="0" borderId="0" xfId="0" applyFont="1" applyAlignment="1">
      <alignment horizontal="center"/>
    </xf>
    <xf numFmtId="166" fontId="1" fillId="0" borderId="0" xfId="2" applyNumberFormat="1" applyFont="1" applyFill="1" applyBorder="1"/>
    <xf numFmtId="0" fontId="1" fillId="0" borderId="0" xfId="0" applyFont="1"/>
    <xf numFmtId="165" fontId="4" fillId="0" borderId="0" xfId="2" applyFont="1" applyFill="1" applyBorder="1" applyAlignment="1" applyProtection="1">
      <alignment horizontal="left" wrapText="1"/>
      <protection locked="0"/>
    </xf>
    <xf numFmtId="4" fontId="4" fillId="0" borderId="0" xfId="0" applyNumberFormat="1" applyFont="1" applyAlignment="1">
      <alignment horizontal="left"/>
    </xf>
    <xf numFmtId="165" fontId="1" fillId="0" borderId="0" xfId="2" applyFont="1" applyFill="1" applyBorder="1" applyAlignment="1" applyProtection="1">
      <alignment vertical="top"/>
      <protection locked="0"/>
    </xf>
    <xf numFmtId="0" fontId="1" fillId="0" borderId="0" xfId="0" applyFont="1" applyAlignment="1" applyProtection="1">
      <alignment vertical="top"/>
      <protection locked="0"/>
    </xf>
    <xf numFmtId="0" fontId="4" fillId="0" borderId="0" xfId="0" applyFont="1" applyAlignment="1">
      <alignment horizontal="center" wrapText="1"/>
    </xf>
    <xf numFmtId="0" fontId="4" fillId="0" borderId="1" xfId="0" applyFont="1" applyBorder="1" applyAlignment="1">
      <alignment horizontal="center" wrapText="1"/>
    </xf>
    <xf numFmtId="10" fontId="4" fillId="0" borderId="2" xfId="1" applyNumberFormat="1" applyFont="1" applyBorder="1" applyAlignment="1">
      <alignment horizontal="center"/>
    </xf>
    <xf numFmtId="0" fontId="1" fillId="0" borderId="0" xfId="0" applyFont="1" applyAlignment="1">
      <alignment horizontal="center" vertical="center"/>
    </xf>
    <xf numFmtId="0" fontId="1" fillId="0" borderId="0" xfId="0" applyFont="1" applyAlignment="1">
      <alignment horizontal="left" wrapText="1"/>
    </xf>
    <xf numFmtId="165" fontId="1" fillId="0" borderId="0" xfId="2" applyFont="1" applyFill="1"/>
    <xf numFmtId="164" fontId="1" fillId="0" borderId="0" xfId="1" applyFont="1" applyFill="1"/>
    <xf numFmtId="165" fontId="4" fillId="0" borderId="3" xfId="2" applyFont="1" applyFill="1" applyBorder="1" applyAlignment="1">
      <alignment horizontal="center" vertical="center"/>
    </xf>
    <xf numFmtId="164" fontId="4" fillId="0" borderId="3" xfId="1" applyFont="1" applyFill="1" applyBorder="1" applyAlignment="1">
      <alignment horizontal="center" vertical="center"/>
    </xf>
    <xf numFmtId="164" fontId="4" fillId="0" borderId="3" xfId="1" applyFont="1" applyFill="1" applyBorder="1" applyAlignment="1">
      <alignment horizontal="center" vertical="center" wrapText="1"/>
    </xf>
    <xf numFmtId="165" fontId="1" fillId="0" borderId="3" xfId="2" applyFont="1" applyFill="1" applyBorder="1" applyAlignment="1">
      <alignment vertical="center"/>
    </xf>
    <xf numFmtId="165" fontId="1" fillId="0" borderId="0" xfId="2" applyFont="1"/>
    <xf numFmtId="0" fontId="1" fillId="0" borderId="0" xfId="0" applyFont="1" applyAlignment="1">
      <alignment wrapText="1"/>
    </xf>
    <xf numFmtId="43" fontId="1" fillId="0" borderId="0" xfId="0" applyNumberFormat="1" applyFont="1"/>
    <xf numFmtId="0" fontId="4" fillId="0" borderId="3" xfId="0" applyFont="1" applyBorder="1" applyAlignment="1">
      <alignment horizontal="center" vertical="center" wrapText="1"/>
    </xf>
    <xf numFmtId="166" fontId="15" fillId="0" borderId="0" xfId="2" applyNumberFormat="1" applyFont="1" applyFill="1" applyBorder="1" applyAlignment="1">
      <alignment horizontal="center"/>
    </xf>
    <xf numFmtId="165" fontId="12" fillId="0" borderId="0" xfId="2" applyFont="1" applyFill="1" applyBorder="1" applyAlignment="1" applyProtection="1">
      <alignment horizontal="left" vertical="top"/>
      <protection locked="0"/>
    </xf>
    <xf numFmtId="0" fontId="4" fillId="2" borderId="3" xfId="0" applyFont="1" applyFill="1" applyBorder="1" applyAlignment="1">
      <alignment horizontal="center" vertical="center" wrapText="1"/>
    </xf>
    <xf numFmtId="0" fontId="0" fillId="0" borderId="3" xfId="0" applyBorder="1" applyAlignment="1">
      <alignment horizontal="center" vertical="center"/>
    </xf>
    <xf numFmtId="9" fontId="0" fillId="0" borderId="3" xfId="3" applyFont="1" applyBorder="1" applyAlignment="1">
      <alignment vertical="center"/>
    </xf>
    <xf numFmtId="10" fontId="4" fillId="2" borderId="3" xfId="3" applyNumberFormat="1" applyFont="1" applyFill="1" applyBorder="1" applyAlignment="1">
      <alignment vertical="center"/>
    </xf>
    <xf numFmtId="9" fontId="0" fillId="2" borderId="3" xfId="3" applyFont="1" applyFill="1" applyBorder="1" applyAlignment="1">
      <alignment vertical="center"/>
    </xf>
    <xf numFmtId="4" fontId="4" fillId="0" borderId="3" xfId="0" applyNumberFormat="1" applyFont="1" applyBorder="1" applyAlignment="1">
      <alignment vertical="center"/>
    </xf>
    <xf numFmtId="0" fontId="17" fillId="0" borderId="0" xfId="0" applyFont="1" applyAlignment="1">
      <alignment horizontal="left"/>
    </xf>
    <xf numFmtId="0" fontId="17" fillId="0" borderId="0" xfId="0" applyFont="1" applyAlignment="1">
      <alignment horizontal="left" vertical="center"/>
    </xf>
    <xf numFmtId="0" fontId="0" fillId="0" borderId="0" xfId="0" applyAlignment="1">
      <alignment vertical="center"/>
    </xf>
    <xf numFmtId="165" fontId="4" fillId="2" borderId="3" xfId="2" applyFont="1" applyFill="1" applyBorder="1" applyAlignment="1">
      <alignment horizontal="center"/>
    </xf>
    <xf numFmtId="10" fontId="1" fillId="0" borderId="0" xfId="3" applyNumberFormat="1" applyFont="1"/>
    <xf numFmtId="165" fontId="1" fillId="0" borderId="0" xfId="2" applyFont="1" applyFill="1" applyBorder="1" applyAlignment="1"/>
    <xf numFmtId="0" fontId="1" fillId="0" borderId="0" xfId="0" applyFont="1" applyAlignment="1">
      <alignment vertical="center" wrapText="1"/>
    </xf>
    <xf numFmtId="167" fontId="4" fillId="0" borderId="0" xfId="2" applyNumberFormat="1" applyFont="1" applyFill="1" applyBorder="1" applyAlignment="1">
      <alignment horizontal="left" vertical="center"/>
    </xf>
    <xf numFmtId="0" fontId="1" fillId="0" borderId="0" xfId="0" applyFont="1" applyAlignment="1">
      <alignment vertical="center"/>
    </xf>
    <xf numFmtId="0" fontId="9" fillId="0" borderId="0" xfId="0" applyFont="1" applyAlignment="1">
      <alignment vertical="center"/>
    </xf>
    <xf numFmtId="0" fontId="9" fillId="0" borderId="0" xfId="0" applyFont="1" applyAlignment="1">
      <alignment horizontal="left" vertical="center"/>
    </xf>
    <xf numFmtId="166" fontId="8" fillId="0" borderId="0" xfId="2" applyNumberFormat="1" applyFont="1" applyFill="1" applyBorder="1" applyAlignment="1">
      <alignment horizontal="center" vertical="center"/>
    </xf>
    <xf numFmtId="0" fontId="10" fillId="0" borderId="0" xfId="0" applyFont="1" applyAlignment="1">
      <alignment vertical="center"/>
    </xf>
    <xf numFmtId="0" fontId="11" fillId="0" borderId="0" xfId="0" applyFont="1" applyAlignment="1">
      <alignment vertical="center"/>
    </xf>
    <xf numFmtId="0" fontId="10" fillId="0" borderId="0" xfId="0" applyFont="1" applyAlignment="1">
      <alignment vertical="center" wrapText="1"/>
    </xf>
    <xf numFmtId="0" fontId="27" fillId="0" borderId="0" xfId="0" applyFont="1" applyAlignment="1">
      <alignment horizontal="left" vertical="center"/>
    </xf>
    <xf numFmtId="0" fontId="4" fillId="0" borderId="11" xfId="0" applyFont="1" applyBorder="1" applyAlignment="1">
      <alignment horizontal="center" vertical="center"/>
    </xf>
    <xf numFmtId="0" fontId="4" fillId="2" borderId="8" xfId="0" applyFont="1" applyFill="1" applyBorder="1" applyAlignment="1">
      <alignment horizontal="center" vertical="center"/>
    </xf>
    <xf numFmtId="10" fontId="24" fillId="0" borderId="18" xfId="6" applyNumberFormat="1" applyFont="1" applyBorder="1" applyAlignment="1">
      <alignment horizontal="center" vertical="center"/>
    </xf>
    <xf numFmtId="2" fontId="1" fillId="0" borderId="0" xfId="0" applyNumberFormat="1" applyFont="1" applyAlignment="1">
      <alignment horizontal="center" vertical="center"/>
    </xf>
    <xf numFmtId="0" fontId="12" fillId="0" borderId="0" xfId="0" applyFont="1" applyAlignment="1">
      <alignment horizontal="left" vertical="center"/>
    </xf>
    <xf numFmtId="0" fontId="1" fillId="0" borderId="0" xfId="0" applyFont="1" applyAlignment="1">
      <alignment horizontal="center" vertical="center" wrapText="1"/>
    </xf>
    <xf numFmtId="2" fontId="1" fillId="0" borderId="0" xfId="0" applyNumberFormat="1" applyFont="1" applyAlignment="1">
      <alignment horizontal="left" vertical="center" wrapText="1"/>
    </xf>
    <xf numFmtId="0" fontId="1" fillId="0" borderId="0" xfId="0" applyFont="1" applyAlignment="1">
      <alignment horizontal="left" vertical="center"/>
    </xf>
    <xf numFmtId="0" fontId="17" fillId="0" borderId="0" xfId="0" applyFont="1" applyAlignment="1">
      <alignment horizontal="justify" vertical="center"/>
    </xf>
    <xf numFmtId="0" fontId="17" fillId="0" borderId="0" xfId="0" applyFont="1" applyAlignment="1">
      <alignment horizontal="justify"/>
    </xf>
    <xf numFmtId="0" fontId="1" fillId="0" borderId="3" xfId="0" applyFont="1" applyBorder="1" applyAlignment="1">
      <alignment horizontal="center" vertical="center" wrapText="1"/>
    </xf>
    <xf numFmtId="0" fontId="1" fillId="0" borderId="3" xfId="0" applyFont="1" applyBorder="1" applyAlignment="1">
      <alignment horizontal="justify" vertical="justify" wrapText="1"/>
    </xf>
    <xf numFmtId="164" fontId="1" fillId="0" borderId="3" xfId="1" applyFont="1" applyBorder="1" applyAlignment="1">
      <alignment horizontal="center" vertical="center"/>
    </xf>
    <xf numFmtId="0" fontId="1" fillId="0" borderId="3" xfId="4" applyBorder="1" applyAlignment="1">
      <alignment horizontal="left" vertical="center" wrapText="1"/>
    </xf>
    <xf numFmtId="10" fontId="14" fillId="0" borderId="18" xfId="4" applyNumberFormat="1" applyFont="1" applyBorder="1" applyAlignment="1">
      <alignment horizontal="left" vertical="center" wrapText="1"/>
    </xf>
    <xf numFmtId="10" fontId="19" fillId="0" borderId="13" xfId="4" applyNumberFormat="1" applyFont="1" applyBorder="1" applyAlignment="1">
      <alignment horizontal="center" vertical="center"/>
    </xf>
    <xf numFmtId="10" fontId="14" fillId="0" borderId="13" xfId="4" applyNumberFormat="1" applyFont="1" applyBorder="1" applyAlignment="1">
      <alignment horizontal="center" vertical="center"/>
    </xf>
    <xf numFmtId="0" fontId="1" fillId="0" borderId="0" xfId="0" applyFont="1" applyAlignment="1">
      <alignment horizontal="left"/>
    </xf>
    <xf numFmtId="9" fontId="24" fillId="0" borderId="18" xfId="4" applyNumberFormat="1" applyFont="1" applyBorder="1" applyAlignment="1">
      <alignment horizontal="center" vertical="center" wrapText="1"/>
    </xf>
    <xf numFmtId="0" fontId="24" fillId="0" borderId="18" xfId="4" applyFont="1" applyBorder="1" applyAlignment="1">
      <alignment horizontal="center" vertical="center" wrapText="1"/>
    </xf>
    <xf numFmtId="9" fontId="26" fillId="0" borderId="18" xfId="6" applyFont="1" applyBorder="1" applyAlignment="1">
      <alignment horizontal="center" vertical="center"/>
    </xf>
    <xf numFmtId="170" fontId="26" fillId="0" borderId="18" xfId="6" applyNumberFormat="1" applyFont="1" applyBorder="1" applyAlignment="1">
      <alignment horizontal="center" vertical="center"/>
    </xf>
    <xf numFmtId="10" fontId="26" fillId="0" borderId="18" xfId="6" applyNumberFormat="1" applyFont="1" applyBorder="1" applyAlignment="1">
      <alignment horizontal="center" vertical="center"/>
    </xf>
    <xf numFmtId="10" fontId="26" fillId="0" borderId="18" xfId="4" applyNumberFormat="1" applyFont="1" applyBorder="1" applyAlignment="1">
      <alignment horizontal="center" vertical="center"/>
    </xf>
    <xf numFmtId="170" fontId="24" fillId="0" borderId="18" xfId="6" applyNumberFormat="1" applyFont="1" applyBorder="1" applyAlignment="1">
      <alignment horizontal="center" vertical="center"/>
    </xf>
    <xf numFmtId="9" fontId="4" fillId="0" borderId="18" xfId="4" applyNumberFormat="1" applyFont="1" applyBorder="1" applyAlignment="1">
      <alignment horizontal="center" vertical="center" wrapText="1"/>
    </xf>
    <xf numFmtId="9" fontId="1" fillId="0" borderId="18" xfId="6" applyBorder="1" applyAlignment="1">
      <alignment horizontal="center" vertical="center"/>
    </xf>
    <xf numFmtId="10" fontId="1" fillId="0" borderId="18" xfId="6" applyNumberFormat="1" applyBorder="1" applyAlignment="1">
      <alignment horizontal="center" vertical="center"/>
    </xf>
    <xf numFmtId="10" fontId="4" fillId="0" borderId="18" xfId="6" applyNumberFormat="1" applyFont="1" applyBorder="1" applyAlignment="1">
      <alignment horizontal="center" vertical="center"/>
    </xf>
    <xf numFmtId="10" fontId="1" fillId="0" borderId="19" xfId="6" applyNumberFormat="1" applyBorder="1" applyAlignment="1">
      <alignment horizontal="center" vertical="center"/>
    </xf>
    <xf numFmtId="0" fontId="0" fillId="0" borderId="0" xfId="0" applyAlignment="1">
      <alignment vertical="justify"/>
    </xf>
    <xf numFmtId="0" fontId="17" fillId="0" borderId="0" xfId="0" applyFont="1" applyAlignment="1">
      <alignment horizontal="center" vertical="center"/>
    </xf>
    <xf numFmtId="0" fontId="0" fillId="0" borderId="0" xfId="0" applyAlignment="1">
      <alignment horizontal="center" vertical="center"/>
    </xf>
    <xf numFmtId="10" fontId="1" fillId="0" borderId="18" xfId="5" applyNumberFormat="1" applyFont="1" applyFill="1" applyBorder="1" applyAlignment="1">
      <alignment horizontal="center" vertical="center"/>
    </xf>
    <xf numFmtId="10" fontId="26" fillId="0" borderId="18" xfId="5" applyNumberFormat="1" applyFont="1" applyFill="1" applyBorder="1" applyAlignment="1">
      <alignment horizontal="center" vertical="center"/>
    </xf>
    <xf numFmtId="0" fontId="4" fillId="0" borderId="0" xfId="0" applyFont="1" applyAlignment="1">
      <alignment vertical="center" wrapText="1"/>
    </xf>
    <xf numFmtId="164" fontId="0" fillId="0" borderId="3" xfId="1" applyFont="1" applyBorder="1" applyAlignment="1">
      <alignment vertical="center"/>
    </xf>
    <xf numFmtId="164" fontId="0" fillId="2" borderId="3" xfId="1" applyFont="1" applyFill="1" applyBorder="1" applyAlignment="1">
      <alignment vertical="center"/>
    </xf>
    <xf numFmtId="164" fontId="4" fillId="2" borderId="8" xfId="1" applyFont="1" applyFill="1" applyBorder="1" applyAlignment="1">
      <alignment vertical="center"/>
    </xf>
    <xf numFmtId="0" fontId="4" fillId="0" borderId="0" xfId="0" applyFont="1" applyAlignment="1">
      <alignment horizontal="center" vertical="center"/>
    </xf>
    <xf numFmtId="2" fontId="1" fillId="0" borderId="3" xfId="0" applyNumberFormat="1" applyFont="1" applyBorder="1" applyAlignment="1">
      <alignment horizontal="center" vertical="center"/>
    </xf>
    <xf numFmtId="2" fontId="1" fillId="0" borderId="3" xfId="0" applyNumberFormat="1" applyFont="1" applyBorder="1" applyAlignment="1">
      <alignment horizontal="left" vertical="center" wrapText="1"/>
    </xf>
    <xf numFmtId="0" fontId="5" fillId="0" borderId="0" xfId="0" applyFont="1" applyAlignment="1">
      <alignment horizontal="center" vertical="center"/>
    </xf>
    <xf numFmtId="171" fontId="1" fillId="0" borderId="0" xfId="7" applyNumberFormat="1" applyFont="1" applyFill="1" applyAlignment="1">
      <alignment horizontal="center" vertical="center"/>
    </xf>
    <xf numFmtId="43" fontId="28" fillId="0" borderId="0" xfId="7" applyFont="1" applyFill="1" applyBorder="1" applyAlignment="1">
      <alignment vertical="center" wrapText="1"/>
    </xf>
    <xf numFmtId="0" fontId="19" fillId="0" borderId="3" xfId="0" applyFont="1" applyBorder="1" applyAlignment="1">
      <alignment horizontal="center" vertical="center" wrapText="1"/>
    </xf>
    <xf numFmtId="43" fontId="19" fillId="0" borderId="3" xfId="7" applyFont="1" applyFill="1" applyBorder="1" applyAlignment="1">
      <alignment horizontal="center" vertical="center" wrapText="1"/>
    </xf>
    <xf numFmtId="171" fontId="19" fillId="0" borderId="3" xfId="7" applyNumberFormat="1" applyFont="1" applyFill="1" applyBorder="1" applyAlignment="1">
      <alignment horizontal="center" vertical="center" wrapText="1"/>
    </xf>
    <xf numFmtId="2" fontId="4" fillId="0" borderId="3" xfId="0" applyNumberFormat="1" applyFont="1" applyBorder="1" applyAlignment="1">
      <alignment horizontal="center" vertical="center"/>
    </xf>
    <xf numFmtId="2" fontId="4" fillId="0" borderId="3" xfId="0" applyNumberFormat="1" applyFont="1" applyBorder="1" applyAlignment="1">
      <alignment horizontal="left" vertical="center" wrapText="1"/>
    </xf>
    <xf numFmtId="43" fontId="4" fillId="0" borderId="3" xfId="7" applyFont="1" applyFill="1" applyBorder="1" applyAlignment="1">
      <alignment vertical="center" wrapText="1"/>
    </xf>
    <xf numFmtId="171" fontId="4" fillId="0" borderId="3" xfId="7" applyNumberFormat="1" applyFont="1" applyFill="1" applyBorder="1" applyAlignment="1">
      <alignment horizontal="center" vertical="center"/>
    </xf>
    <xf numFmtId="171" fontId="1" fillId="0" borderId="3" xfId="7" applyNumberFormat="1" applyFont="1" applyFill="1" applyBorder="1" applyAlignment="1">
      <alignment horizontal="center" vertical="center"/>
    </xf>
    <xf numFmtId="43" fontId="1" fillId="0" borderId="3" xfId="7" applyFont="1" applyFill="1" applyBorder="1" applyAlignment="1">
      <alignment vertical="center" wrapText="1"/>
    </xf>
    <xf numFmtId="171" fontId="1" fillId="0" borderId="0" xfId="7" applyNumberFormat="1" applyFont="1" applyFill="1" applyBorder="1" applyAlignment="1">
      <alignment horizontal="center" vertical="center"/>
    </xf>
    <xf numFmtId="0" fontId="0" fillId="0" borderId="0" xfId="0" applyAlignment="1">
      <alignment horizontal="left"/>
    </xf>
    <xf numFmtId="167" fontId="4" fillId="0" borderId="3" xfId="0" applyNumberFormat="1" applyFont="1" applyBorder="1" applyAlignment="1">
      <alignment horizontal="left" vertical="center" wrapText="1"/>
    </xf>
    <xf numFmtId="0" fontId="4" fillId="19" borderId="3" xfId="0" applyFont="1" applyFill="1" applyBorder="1" applyAlignment="1">
      <alignment horizontal="center"/>
    </xf>
    <xf numFmtId="43" fontId="4" fillId="19" borderId="3" xfId="0" applyNumberFormat="1" applyFont="1" applyFill="1" applyBorder="1"/>
    <xf numFmtId="0" fontId="4" fillId="19" borderId="3" xfId="0" applyFont="1" applyFill="1" applyBorder="1" applyAlignment="1">
      <alignment horizontal="center" vertical="center"/>
    </xf>
    <xf numFmtId="0" fontId="4" fillId="19" borderId="3" xfId="0" applyFont="1" applyFill="1" applyBorder="1"/>
    <xf numFmtId="43" fontId="1" fillId="2" borderId="3" xfId="55" applyFont="1" applyFill="1" applyBorder="1" applyAlignment="1">
      <alignment horizontal="center"/>
    </xf>
    <xf numFmtId="43" fontId="1" fillId="0" borderId="3" xfId="55" applyFont="1" applyBorder="1" applyAlignment="1">
      <alignment horizontal="center" vertical="center"/>
    </xf>
    <xf numFmtId="43" fontId="1" fillId="0" borderId="3" xfId="55" applyFont="1" applyFill="1" applyBorder="1" applyAlignment="1">
      <alignment vertical="center"/>
    </xf>
    <xf numFmtId="43" fontId="4" fillId="2" borderId="3" xfId="55" applyFont="1" applyFill="1" applyBorder="1" applyAlignment="1">
      <alignment horizontal="center"/>
    </xf>
    <xf numFmtId="167" fontId="4" fillId="0" borderId="0" xfId="2" applyNumberFormat="1" applyFont="1" applyFill="1" applyBorder="1" applyAlignment="1">
      <alignment horizontal="left" vertical="top" wrapText="1"/>
    </xf>
    <xf numFmtId="167" fontId="4" fillId="19" borderId="3" xfId="2" applyNumberFormat="1" applyFont="1" applyFill="1" applyBorder="1" applyAlignment="1">
      <alignment horizontal="left" vertical="top" wrapText="1"/>
    </xf>
    <xf numFmtId="0" fontId="9" fillId="0" borderId="10" xfId="0" applyFont="1" applyBorder="1" applyAlignment="1">
      <alignment horizontal="left" vertical="justify"/>
    </xf>
    <xf numFmtId="167" fontId="4" fillId="19" borderId="0" xfId="55" applyNumberFormat="1" applyFont="1" applyFill="1" applyBorder="1" applyAlignment="1">
      <alignment horizontal="left" vertical="top" wrapText="1"/>
    </xf>
    <xf numFmtId="0" fontId="14" fillId="0" borderId="12" xfId="4" applyFont="1" applyBorder="1" applyAlignment="1">
      <alignment horizontal="left" vertical="center"/>
    </xf>
    <xf numFmtId="0" fontId="14" fillId="0" borderId="13" xfId="4" applyFont="1" applyBorder="1" applyAlignment="1">
      <alignment horizontal="left" vertical="center"/>
    </xf>
    <xf numFmtId="0" fontId="14" fillId="0" borderId="17" xfId="4" applyFont="1" applyBorder="1" applyAlignment="1">
      <alignment horizontal="left" vertical="center"/>
    </xf>
    <xf numFmtId="0" fontId="19" fillId="0" borderId="14" xfId="4" applyFont="1" applyBorder="1" applyAlignment="1">
      <alignment horizontal="center" vertical="center"/>
    </xf>
    <xf numFmtId="0" fontId="19" fillId="0" borderId="22" xfId="4" applyFont="1" applyBorder="1" applyAlignment="1">
      <alignment horizontal="center" vertical="center"/>
    </xf>
    <xf numFmtId="0" fontId="19" fillId="0" borderId="15" xfId="4" applyFont="1" applyBorder="1" applyAlignment="1">
      <alignment horizontal="center" vertical="center"/>
    </xf>
    <xf numFmtId="0" fontId="19" fillId="0" borderId="24" xfId="4" applyFont="1" applyBorder="1" applyAlignment="1">
      <alignment horizontal="center" vertical="center"/>
    </xf>
    <xf numFmtId="0" fontId="19" fillId="0" borderId="25" xfId="4" applyFont="1" applyBorder="1" applyAlignment="1">
      <alignment horizontal="center" vertical="center"/>
    </xf>
    <xf numFmtId="0" fontId="21" fillId="0" borderId="14" xfId="4" applyFont="1" applyBorder="1" applyAlignment="1">
      <alignment horizontal="center" vertical="center"/>
    </xf>
    <xf numFmtId="0" fontId="21" fillId="0" borderId="23" xfId="4" applyFont="1" applyBorder="1" applyAlignment="1">
      <alignment horizontal="center" vertical="center"/>
    </xf>
    <xf numFmtId="0" fontId="21" fillId="0" borderId="22" xfId="4" applyFont="1" applyBorder="1" applyAlignment="1">
      <alignment horizontal="center" vertical="center"/>
    </xf>
    <xf numFmtId="0" fontId="22" fillId="0" borderId="0" xfId="0" applyFont="1" applyAlignment="1">
      <alignment horizontal="center"/>
    </xf>
    <xf numFmtId="0" fontId="18" fillId="0" borderId="12" xfId="4" applyFont="1" applyBorder="1" applyAlignment="1">
      <alignment horizontal="center" vertical="center" wrapText="1"/>
    </xf>
    <xf numFmtId="0" fontId="18" fillId="0" borderId="13" xfId="4" applyFont="1" applyBorder="1" applyAlignment="1">
      <alignment horizontal="center" vertical="center" wrapText="1"/>
    </xf>
    <xf numFmtId="0" fontId="18" fillId="0" borderId="17" xfId="4" applyFont="1" applyBorder="1" applyAlignment="1">
      <alignment horizontal="center" vertical="center" wrapText="1"/>
    </xf>
    <xf numFmtId="0" fontId="19" fillId="0" borderId="18" xfId="4" applyFont="1" applyBorder="1" applyAlignment="1">
      <alignment horizontal="center" vertical="center" wrapText="1"/>
    </xf>
    <xf numFmtId="0" fontId="19" fillId="0" borderId="18" xfId="4" applyFont="1" applyBorder="1" applyAlignment="1">
      <alignment horizontal="center" vertical="center"/>
    </xf>
    <xf numFmtId="0" fontId="24" fillId="0" borderId="19" xfId="4" applyFont="1" applyBorder="1" applyAlignment="1">
      <alignment horizontal="center" vertical="center" wrapText="1"/>
    </xf>
    <xf numFmtId="0" fontId="24" fillId="0" borderId="20" xfId="4" applyFont="1" applyBorder="1" applyAlignment="1">
      <alignment horizontal="center" vertical="center" wrapText="1"/>
    </xf>
    <xf numFmtId="0" fontId="24" fillId="0" borderId="21" xfId="4" applyFont="1" applyBorder="1" applyAlignment="1">
      <alignment horizontal="center" vertical="center" wrapText="1"/>
    </xf>
    <xf numFmtId="0" fontId="19" fillId="0" borderId="12" xfId="4" applyFont="1" applyBorder="1" applyAlignment="1">
      <alignment horizontal="center" vertical="center"/>
    </xf>
    <xf numFmtId="0" fontId="19" fillId="0" borderId="13" xfId="4" applyFont="1" applyBorder="1" applyAlignment="1">
      <alignment horizontal="center" vertical="center"/>
    </xf>
    <xf numFmtId="0" fontId="19" fillId="0" borderId="17" xfId="4" applyFont="1" applyBorder="1" applyAlignment="1">
      <alignment horizontal="center" vertical="center"/>
    </xf>
    <xf numFmtId="0" fontId="24" fillId="0" borderId="12" xfId="4" applyFont="1" applyBorder="1" applyAlignment="1">
      <alignment horizontal="center" vertical="center"/>
    </xf>
    <xf numFmtId="0" fontId="24" fillId="0" borderId="13" xfId="4" applyFont="1" applyBorder="1" applyAlignment="1">
      <alignment horizontal="center" vertical="center"/>
    </xf>
    <xf numFmtId="0" fontId="24" fillId="0" borderId="17" xfId="4" applyFont="1" applyBorder="1" applyAlignment="1">
      <alignment horizontal="center" vertical="center"/>
    </xf>
    <xf numFmtId="0" fontId="14" fillId="0" borderId="12" xfId="4" applyFont="1" applyBorder="1" applyAlignment="1">
      <alignment horizontal="justify" vertical="center" wrapText="1"/>
    </xf>
    <xf numFmtId="0" fontId="14" fillId="0" borderId="13" xfId="4" applyFont="1" applyBorder="1" applyAlignment="1">
      <alignment horizontal="justify" vertical="center" wrapText="1"/>
    </xf>
    <xf numFmtId="0" fontId="14" fillId="0" borderId="17" xfId="4" applyFont="1" applyBorder="1" applyAlignment="1">
      <alignment horizontal="justify" vertical="center" wrapText="1"/>
    </xf>
    <xf numFmtId="170" fontId="19" fillId="0" borderId="19" xfId="6" applyNumberFormat="1" applyFont="1" applyBorder="1" applyAlignment="1">
      <alignment horizontal="center" vertical="center"/>
    </xf>
    <xf numFmtId="170" fontId="19" fillId="0" borderId="20" xfId="6" applyNumberFormat="1" applyFont="1" applyBorder="1" applyAlignment="1">
      <alignment horizontal="center" vertical="center"/>
    </xf>
    <xf numFmtId="170" fontId="19" fillId="0" borderId="21" xfId="6" applyNumberFormat="1" applyFont="1" applyBorder="1" applyAlignment="1">
      <alignment horizontal="center" vertical="center"/>
    </xf>
    <xf numFmtId="0" fontId="14" fillId="0" borderId="12" xfId="4" applyFont="1" applyBorder="1" applyAlignment="1">
      <alignment horizontal="right" vertical="center"/>
    </xf>
    <xf numFmtId="0" fontId="14" fillId="0" borderId="17" xfId="4" applyFont="1" applyBorder="1" applyAlignment="1">
      <alignment horizontal="right" vertical="center"/>
    </xf>
    <xf numFmtId="10" fontId="19" fillId="0" borderId="14" xfId="6" applyNumberFormat="1" applyFont="1" applyBorder="1" applyAlignment="1">
      <alignment horizontal="center" vertical="center"/>
    </xf>
    <xf numFmtId="10" fontId="19" fillId="0" borderId="23" xfId="6" applyNumberFormat="1" applyFont="1" applyBorder="1" applyAlignment="1">
      <alignment horizontal="center" vertical="center"/>
    </xf>
    <xf numFmtId="10" fontId="19" fillId="0" borderId="15" xfId="6" applyNumberFormat="1" applyFont="1" applyBorder="1" applyAlignment="1">
      <alignment horizontal="center" vertical="center"/>
    </xf>
    <xf numFmtId="10" fontId="19" fillId="0" borderId="25" xfId="6" applyNumberFormat="1" applyFont="1" applyBorder="1" applyAlignment="1">
      <alignment horizontal="center" vertical="center"/>
    </xf>
    <xf numFmtId="10" fontId="4" fillId="0" borderId="26" xfId="6" applyNumberFormat="1" applyFont="1" applyBorder="1" applyAlignment="1">
      <alignment horizontal="center" vertical="center"/>
    </xf>
    <xf numFmtId="10" fontId="4" fillId="0" borderId="27" xfId="6" applyNumberFormat="1" applyFont="1" applyBorder="1" applyAlignment="1">
      <alignment horizontal="center" vertical="center"/>
    </xf>
    <xf numFmtId="10" fontId="24" fillId="0" borderId="17" xfId="6" applyNumberFormat="1" applyFont="1" applyBorder="1" applyAlignment="1">
      <alignment horizontal="center" vertical="center"/>
    </xf>
    <xf numFmtId="10" fontId="24" fillId="0" borderId="18" xfId="6" applyNumberFormat="1" applyFont="1" applyBorder="1" applyAlignment="1">
      <alignment horizontal="center" vertical="center"/>
    </xf>
    <xf numFmtId="0" fontId="19" fillId="0" borderId="16" xfId="4"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0" fillId="0" borderId="0" xfId="0" applyAlignment="1">
      <alignment horizontal="left"/>
    </xf>
    <xf numFmtId="0" fontId="4" fillId="0" borderId="0" xfId="0" applyFont="1" applyAlignment="1">
      <alignment horizontal="center"/>
    </xf>
    <xf numFmtId="0" fontId="0" fillId="0" borderId="0" xfId="0" applyAlignment="1">
      <alignment horizontal="center"/>
    </xf>
    <xf numFmtId="0" fontId="4" fillId="0" borderId="0" xfId="0" applyFont="1" applyAlignment="1">
      <alignment horizontal="left"/>
    </xf>
    <xf numFmtId="0" fontId="4" fillId="2" borderId="8" xfId="0" applyFont="1" applyFill="1" applyBorder="1" applyAlignment="1">
      <alignment horizontal="center" vertical="center"/>
    </xf>
    <xf numFmtId="0" fontId="4" fillId="2" borderId="28" xfId="0" applyFont="1" applyFill="1" applyBorder="1" applyAlignment="1">
      <alignment horizontal="center" vertical="center"/>
    </xf>
    <xf numFmtId="0" fontId="15" fillId="0" borderId="0" xfId="0" applyFont="1" applyAlignment="1">
      <alignment horizont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5" xfId="0" applyFont="1" applyBorder="1" applyAlignment="1">
      <alignment horizontal="left" vertical="center"/>
    </xf>
    <xf numFmtId="0" fontId="4" fillId="0" borderId="6" xfId="0" applyFont="1" applyBorder="1" applyAlignment="1">
      <alignment horizontal="left"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43" fontId="7" fillId="0" borderId="0" xfId="7" applyFont="1" applyFill="1" applyBorder="1" applyAlignment="1">
      <alignment horizontal="center" vertical="center"/>
    </xf>
    <xf numFmtId="171" fontId="12" fillId="0" borderId="0" xfId="7" applyNumberFormat="1" applyFont="1" applyFill="1" applyAlignment="1">
      <alignment horizontal="center" vertical="center"/>
    </xf>
    <xf numFmtId="2" fontId="4" fillId="0" borderId="4" xfId="0" applyNumberFormat="1" applyFont="1" applyBorder="1" applyAlignment="1">
      <alignment horizontal="left" vertical="center" wrapText="1"/>
    </xf>
    <xf numFmtId="2" fontId="4" fillId="0" borderId="5" xfId="0" applyNumberFormat="1" applyFont="1" applyBorder="1" applyAlignment="1">
      <alignment horizontal="left" vertical="center" wrapText="1"/>
    </xf>
    <xf numFmtId="2" fontId="4" fillId="0" borderId="6" xfId="0" applyNumberFormat="1" applyFont="1" applyBorder="1" applyAlignment="1">
      <alignment horizontal="left" vertical="center" wrapText="1"/>
    </xf>
    <xf numFmtId="0" fontId="19" fillId="0" borderId="4" xfId="0" applyFont="1" applyBorder="1" applyAlignment="1">
      <alignment horizontal="left" vertical="center" wrapText="1"/>
    </xf>
    <xf numFmtId="0" fontId="19" fillId="0" borderId="5" xfId="0" applyFont="1" applyBorder="1" applyAlignment="1">
      <alignment horizontal="left" vertical="center" wrapText="1"/>
    </xf>
    <xf numFmtId="0" fontId="19" fillId="0" borderId="6" xfId="0" applyFont="1" applyBorder="1" applyAlignment="1">
      <alignment horizontal="left" vertical="center" wrapText="1"/>
    </xf>
  </cellXfs>
  <cellStyles count="59">
    <cellStyle name="20% - Ênfase1 2" xfId="9" xr:uid="{5D8D3428-AC48-41BF-961B-184DD772D469}"/>
    <cellStyle name="20% - Ênfase2 2" xfId="10" xr:uid="{9838286C-6FBF-4B85-BEBE-16C08ACAAF7B}"/>
    <cellStyle name="20% - Ênfase3 2" xfId="11" xr:uid="{44AE5BE0-35F2-4B8F-91D4-3D82838B9086}"/>
    <cellStyle name="20% - Ênfase4 2" xfId="12" xr:uid="{5772AA27-BA2A-4BDA-9B14-A427516BD387}"/>
    <cellStyle name="20% - Ênfase5 2" xfId="13" xr:uid="{7012BD15-DED9-47AB-8B7F-89669E12BCB3}"/>
    <cellStyle name="20% - Ênfase6 2" xfId="14" xr:uid="{AB680825-ADBC-43DF-8B8E-D1AC0E4ACFEE}"/>
    <cellStyle name="40% - Ênfase1 2" xfId="15" xr:uid="{4CEC81D0-D560-4DB2-A2E3-0BEAC1812BD9}"/>
    <cellStyle name="40% - Ênfase2 2" xfId="16" xr:uid="{FDC8EFBA-D07F-4916-A0D1-3C5E16F51F0A}"/>
    <cellStyle name="40% - Ênfase3 2" xfId="17" xr:uid="{101D253E-FA8B-4BAB-9A36-8668DEC35BCF}"/>
    <cellStyle name="40% - Ênfase4 2" xfId="18" xr:uid="{7606E223-BC0A-44A2-8DD8-9F10CE135F55}"/>
    <cellStyle name="40% - Ênfase5 2" xfId="19" xr:uid="{E660DCB2-3931-4907-B2FE-89EACEFB7719}"/>
    <cellStyle name="40% - Ênfase6 2" xfId="20" xr:uid="{406B74FA-7EEE-489A-A095-C5EF53092BAB}"/>
    <cellStyle name="60% - Ênfase1 2" xfId="21" xr:uid="{219F4D9D-BC62-41D8-AAA4-610900C8F0BA}"/>
    <cellStyle name="60% - Ênfase2 2" xfId="22" xr:uid="{44ABCB2E-6D55-496A-868E-A8A8218B6E8F}"/>
    <cellStyle name="60% - Ênfase3 2" xfId="23" xr:uid="{2A3F878A-A6C0-47FD-85A7-EC7C92F7F8FD}"/>
    <cellStyle name="60% - Ênfase4 2" xfId="24" xr:uid="{8E37B602-27A5-4D81-AE48-006726F275D6}"/>
    <cellStyle name="60% - Ênfase5 2" xfId="25" xr:uid="{F07CDD5D-16F2-496E-852C-40127745B9A2}"/>
    <cellStyle name="60% - Ênfase6 2" xfId="26" xr:uid="{2F152111-E77A-421A-90D4-ADCF1A133070}"/>
    <cellStyle name="Bom 2" xfId="27" xr:uid="{DB47C0BD-93B3-441C-ABED-070504B2BADA}"/>
    <cellStyle name="Cálculo 2" xfId="28" xr:uid="{828CF2AF-8074-483A-BA88-970BED1E7231}"/>
    <cellStyle name="Célula de Verificação 2" xfId="29" xr:uid="{295129BB-F424-41B4-9DA4-8F098F9B8B87}"/>
    <cellStyle name="Célula Vinculada 2" xfId="30" xr:uid="{9E367CD1-451E-462D-96C0-BAD27E51D489}"/>
    <cellStyle name="Ênfase1 2" xfId="31" xr:uid="{528E7336-0A37-447C-B783-2CDCC57DEAB9}"/>
    <cellStyle name="Ênfase2 2" xfId="32" xr:uid="{2E6E98BD-FCF1-48E2-A2EF-5E036A49C217}"/>
    <cellStyle name="Ênfase3 2" xfId="33" xr:uid="{CD04ED19-B43B-42D4-AD5E-0A451F734C95}"/>
    <cellStyle name="Ênfase4 2" xfId="34" xr:uid="{0537C6A6-C82A-4C66-A70F-7C57D8829C95}"/>
    <cellStyle name="Ênfase5 2" xfId="35" xr:uid="{6006224C-2A6A-4254-AB5B-4437C0F2149E}"/>
    <cellStyle name="Ênfase6 2" xfId="36" xr:uid="{B42ACCA9-3C12-4BEA-B5FD-F8484E1E55D8}"/>
    <cellStyle name="Entrada 2" xfId="37" xr:uid="{7E82F5A4-1D0A-436A-9B58-58B83079C7A1}"/>
    <cellStyle name="Moeda" xfId="1" builtinId="4"/>
    <cellStyle name="Moeda 2" xfId="38" xr:uid="{2EF65071-339D-4793-9889-D6417DCB4994}"/>
    <cellStyle name="Normal" xfId="0" builtinId="0"/>
    <cellStyle name="Normal 10" xfId="4" xr:uid="{00000000-0005-0000-0000-000002000000}"/>
    <cellStyle name="Normal 2" xfId="39" xr:uid="{FCFE3366-ACAC-47E5-8771-CE3E33F0691B}"/>
    <cellStyle name="Normal 3" xfId="40" xr:uid="{00A422C5-7729-443E-AC0D-830C3811F4BD}"/>
    <cellStyle name="Nota 2" xfId="41" xr:uid="{1F82E444-0C60-4374-BDF5-2AAD54FF7019}"/>
    <cellStyle name="Porcentagem" xfId="3" builtinId="5"/>
    <cellStyle name="Porcentagem 2" xfId="5" xr:uid="{00000000-0005-0000-0000-000004000000}"/>
    <cellStyle name="Porcentagem 2 2" xfId="6" xr:uid="{00000000-0005-0000-0000-000005000000}"/>
    <cellStyle name="Porcentagem 2 3" xfId="43" xr:uid="{514D97B1-340D-4395-A68D-A36683651202}"/>
    <cellStyle name="Porcentagem 3" xfId="42" xr:uid="{545AD426-739F-4AFC-9D95-F685F6F05511}"/>
    <cellStyle name="Saída 2" xfId="44" xr:uid="{55B234F2-A9EA-4D74-AE59-C4E2D40AA088}"/>
    <cellStyle name="Texto de Aviso 2" xfId="45" xr:uid="{DE30E0E7-2115-442F-9899-20F087F3922E}"/>
    <cellStyle name="Texto Explicativo 2" xfId="46" xr:uid="{D6DDDC12-EC53-496C-9E3B-0F220A235D5A}"/>
    <cellStyle name="Título 1 2" xfId="47" xr:uid="{EA18BA39-CD9A-467A-B4BD-7A0D0463C0DA}"/>
    <cellStyle name="Título 2 2" xfId="48" xr:uid="{59BFD7DD-00F8-463E-A962-6F7849E9FC9A}"/>
    <cellStyle name="Título 3 2" xfId="49" xr:uid="{82DE1354-1051-4DBA-8681-9CFD3516079B}"/>
    <cellStyle name="Título 4 2" xfId="50" xr:uid="{34A95B65-2722-4FD7-92E7-D2A63538B494}"/>
    <cellStyle name="Título 5" xfId="51" xr:uid="{CDFAF0BD-6C02-4CE7-8182-864F4A6ACE26}"/>
    <cellStyle name="Total 2" xfId="52" xr:uid="{E1D1E1F9-A39D-4189-ADBC-AE79E7F116FE}"/>
    <cellStyle name="Vírgula" xfId="2" builtinId="3"/>
    <cellStyle name="Vírgula 2" xfId="54" xr:uid="{6856AF6D-2859-478E-8A81-4240D9014DE6}"/>
    <cellStyle name="Vírgula 3" xfId="53" xr:uid="{09751C1D-B929-455A-A826-B39BE851805F}"/>
    <cellStyle name="Vírgula 4" xfId="55" xr:uid="{F143D08A-A361-4F5D-AD34-B595AE9B899A}"/>
    <cellStyle name="Vírgula 4 2" xfId="58" xr:uid="{9F5DF647-BEA3-444F-9100-C75E511F2BBB}"/>
    <cellStyle name="Vírgula 5" xfId="8" xr:uid="{2B2C8DF9-68FF-43C5-B128-1F2B1CB53B45}"/>
    <cellStyle name="Vírgula 5 2" xfId="57" xr:uid="{38A5541C-A5AF-4894-84ED-F0BB228EB679}"/>
    <cellStyle name="Vírgula 6" xfId="7" xr:uid="{A16A3DCE-FD60-4E05-BE08-56F11D1E673F}"/>
    <cellStyle name="Vírgula 6 2" xfId="56" xr:uid="{20D379DA-8BCF-453D-A6B3-9D325E145F4B}"/>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28575</xdr:rowOff>
    </xdr:from>
    <xdr:to>
      <xdr:col>2</xdr:col>
      <xdr:colOff>1133475</xdr:colOff>
      <xdr:row>2</xdr:row>
      <xdr:rowOff>114300</xdr:rowOff>
    </xdr:to>
    <xdr:pic>
      <xdr:nvPicPr>
        <xdr:cNvPr id="2" name="Picture 7" descr="LOGO AMASP">
          <a:extLst>
            <a:ext uri="{FF2B5EF4-FFF2-40B4-BE49-F238E27FC236}">
              <a16:creationId xmlns:a16="http://schemas.microsoft.com/office/drawing/2014/main" id="{00000000-0008-0000-0400-000002000000}"/>
            </a:ext>
          </a:extLst>
        </xdr:cNvPr>
        <xdr:cNvPicPr>
          <a:picLocks noChangeArrowheads="1"/>
        </xdr:cNvPicPr>
      </xdr:nvPicPr>
      <xdr:blipFill>
        <a:blip xmlns:r="http://schemas.openxmlformats.org/officeDocument/2006/relationships" r:embed="rId1" cstate="print"/>
        <a:srcRect/>
        <a:stretch>
          <a:fillRect/>
        </a:stretch>
      </xdr:blipFill>
      <xdr:spPr bwMode="auto">
        <a:xfrm>
          <a:off x="28575" y="28575"/>
          <a:ext cx="2809875" cy="40957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ropbox/AMASP/PIRANGUINHO/RUAS%202023/PIR_RUAS%20ARLEY%20DE%20ALMEIDA_R0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ow r="4">
          <cell r="O4">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35"/>
  <sheetViews>
    <sheetView tabSelected="1" zoomScaleNormal="100" zoomScaleSheetLayoutView="100" zoomScalePageLayoutView="70" workbookViewId="0">
      <selection activeCell="D12" sqref="D12"/>
    </sheetView>
  </sheetViews>
  <sheetFormatPr defaultColWidth="9.140625" defaultRowHeight="12.75" x14ac:dyDescent="0.2"/>
  <cols>
    <col min="1" max="1" width="12.28515625" style="76" customWidth="1"/>
    <col min="2" max="2" width="13.28515625" style="104" customWidth="1"/>
    <col min="3" max="3" width="15.7109375" style="85" customWidth="1"/>
    <col min="4" max="4" width="60.42578125" style="68" customWidth="1"/>
    <col min="5" max="5" width="9.5703125" style="68" customWidth="1"/>
    <col min="6" max="6" width="11.85546875" style="68" customWidth="1"/>
    <col min="7" max="7" width="15.85546875" style="68" customWidth="1"/>
    <col min="8" max="8" width="13.7109375" style="68" customWidth="1"/>
    <col min="9" max="9" width="14.7109375" style="68" customWidth="1"/>
    <col min="10" max="10" width="9.140625" style="68"/>
    <col min="11" max="11" width="11.28515625" style="68" bestFit="1" customWidth="1"/>
    <col min="12" max="12" width="9.42578125" style="68" bestFit="1" customWidth="1"/>
    <col min="13" max="16384" width="9.140625" style="68"/>
  </cols>
  <sheetData>
    <row r="1" spans="1:9" ht="15.75" x14ac:dyDescent="0.25">
      <c r="A1" s="20"/>
      <c r="B1" s="102"/>
      <c r="C1" s="88" t="s">
        <v>16</v>
      </c>
      <c r="D1" s="66"/>
      <c r="F1" s="4"/>
      <c r="G1" s="4"/>
    </row>
    <row r="2" spans="1:9" x14ac:dyDescent="0.2">
      <c r="A2" s="20"/>
      <c r="B2" s="102"/>
      <c r="C2" s="65"/>
      <c r="D2" s="66"/>
      <c r="E2" s="67"/>
      <c r="F2" s="4"/>
      <c r="G2" s="4"/>
    </row>
    <row r="3" spans="1:9" x14ac:dyDescent="0.2">
      <c r="A3" s="19" t="s">
        <v>4</v>
      </c>
      <c r="B3" s="19" t="s">
        <v>197</v>
      </c>
      <c r="C3" s="33"/>
      <c r="D3" s="7"/>
      <c r="E3" s="8"/>
      <c r="G3" s="6"/>
      <c r="H3" s="4"/>
    </row>
    <row r="4" spans="1:9" x14ac:dyDescent="0.2">
      <c r="A4" s="19" t="s">
        <v>5</v>
      </c>
      <c r="B4" s="177" t="s">
        <v>227</v>
      </c>
      <c r="C4" s="177"/>
      <c r="D4" s="177"/>
      <c r="E4" s="177"/>
      <c r="G4" s="6"/>
      <c r="H4" s="4"/>
    </row>
    <row r="5" spans="1:9" ht="13.5" thickBot="1" x14ac:dyDescent="0.25">
      <c r="A5" s="19" t="s">
        <v>6</v>
      </c>
      <c r="B5" s="103" t="s">
        <v>212</v>
      </c>
      <c r="C5" s="69"/>
      <c r="D5" s="70"/>
      <c r="E5" s="71"/>
      <c r="F5" s="71"/>
      <c r="G5" s="111" t="s">
        <v>222</v>
      </c>
      <c r="H5" s="72"/>
    </row>
    <row r="6" spans="1:9" ht="13.5" thickBot="1" x14ac:dyDescent="0.25">
      <c r="A6" s="22" t="s">
        <v>27</v>
      </c>
      <c r="B6" s="116" t="s">
        <v>221</v>
      </c>
      <c r="C6" s="24"/>
      <c r="D6" s="73"/>
      <c r="E6" s="73"/>
      <c r="G6" s="74" t="s">
        <v>7</v>
      </c>
      <c r="H6" s="75">
        <v>0.216</v>
      </c>
    </row>
    <row r="7" spans="1:9" x14ac:dyDescent="0.2">
      <c r="B7" s="76"/>
      <c r="C7" s="77"/>
      <c r="D7" s="66"/>
      <c r="E7" s="78"/>
      <c r="F7" s="79"/>
      <c r="G7" s="79"/>
      <c r="H7" s="79"/>
    </row>
    <row r="8" spans="1:9" s="76" customFormat="1" ht="25.5" x14ac:dyDescent="0.2">
      <c r="A8" s="21" t="s">
        <v>8</v>
      </c>
      <c r="B8" s="21" t="s">
        <v>205</v>
      </c>
      <c r="C8" s="87" t="s">
        <v>206</v>
      </c>
      <c r="D8" s="87" t="s">
        <v>9</v>
      </c>
      <c r="E8" s="21" t="s">
        <v>29</v>
      </c>
      <c r="F8" s="80" t="s">
        <v>14</v>
      </c>
      <c r="G8" s="81" t="s">
        <v>13</v>
      </c>
      <c r="H8" s="82" t="s">
        <v>12</v>
      </c>
      <c r="I8" s="81" t="s">
        <v>10</v>
      </c>
    </row>
    <row r="9" spans="1:9" s="76" customFormat="1" x14ac:dyDescent="0.2">
      <c r="A9" s="21"/>
      <c r="B9" s="21"/>
      <c r="C9" s="87"/>
      <c r="D9" s="168" t="str">
        <f>B4</f>
        <v>PAVIMENTAÇÃO EM TRECHOS DA ESTRADA DO CAPOTE</v>
      </c>
      <c r="E9" s="21"/>
      <c r="F9" s="80"/>
      <c r="G9" s="81"/>
      <c r="H9" s="82"/>
      <c r="I9" s="81">
        <f>I10+I18</f>
        <v>175736.12</v>
      </c>
    </row>
    <row r="10" spans="1:9" s="76" customFormat="1" x14ac:dyDescent="0.2">
      <c r="A10" s="171" t="s">
        <v>17</v>
      </c>
      <c r="B10" s="172"/>
      <c r="C10" s="172"/>
      <c r="D10" s="178" t="s">
        <v>234</v>
      </c>
      <c r="E10" s="178"/>
      <c r="F10" s="178"/>
      <c r="G10" s="178"/>
      <c r="H10" s="172"/>
      <c r="I10" s="170">
        <f>I11+I13</f>
        <v>98658.38</v>
      </c>
    </row>
    <row r="11" spans="1:9" s="76" customFormat="1" x14ac:dyDescent="0.2">
      <c r="A11" s="17" t="s">
        <v>18</v>
      </c>
      <c r="B11" s="17"/>
      <c r="C11" s="90"/>
      <c r="D11" s="64" t="s">
        <v>28</v>
      </c>
      <c r="E11" s="26"/>
      <c r="F11" s="27"/>
      <c r="G11" s="27"/>
      <c r="H11" s="27"/>
      <c r="I11" s="99">
        <f>SUM(I12:I12)</f>
        <v>754.56</v>
      </c>
    </row>
    <row r="12" spans="1:9" s="76" customFormat="1" ht="76.5" x14ac:dyDescent="0.2">
      <c r="A12" s="28" t="s">
        <v>111</v>
      </c>
      <c r="B12" s="28" t="s">
        <v>203</v>
      </c>
      <c r="C12" s="122" t="s">
        <v>208</v>
      </c>
      <c r="D12" s="123" t="s">
        <v>209</v>
      </c>
      <c r="E12" s="30" t="s">
        <v>200</v>
      </c>
      <c r="F12" s="29">
        <v>2</v>
      </c>
      <c r="G12" s="124">
        <v>310.26</v>
      </c>
      <c r="H12" s="83">
        <f>ROUND(G12*(1+$H$6),2)</f>
        <v>377.28</v>
      </c>
      <c r="I12" s="29">
        <f>ROUND(H12*F12,2)</f>
        <v>754.56</v>
      </c>
    </row>
    <row r="13" spans="1:9" s="76" customFormat="1" x14ac:dyDescent="0.2">
      <c r="A13" s="17" t="s">
        <v>228</v>
      </c>
      <c r="B13" s="17"/>
      <c r="C13" s="90"/>
      <c r="D13" s="64" t="s">
        <v>23</v>
      </c>
      <c r="E13" s="26"/>
      <c r="F13" s="27"/>
      <c r="G13" s="27"/>
      <c r="H13" s="27"/>
      <c r="I13" s="99">
        <f>SUM(I14:I17)</f>
        <v>97903.82</v>
      </c>
    </row>
    <row r="14" spans="1:9" s="76" customFormat="1" ht="38.25" x14ac:dyDescent="0.2">
      <c r="A14" s="28" t="s">
        <v>229</v>
      </c>
      <c r="B14" s="28" t="s">
        <v>204</v>
      </c>
      <c r="C14" s="122">
        <v>92404</v>
      </c>
      <c r="D14" s="125" t="s">
        <v>225</v>
      </c>
      <c r="E14" s="30" t="s">
        <v>200</v>
      </c>
      <c r="F14" s="29">
        <v>666.31</v>
      </c>
      <c r="G14" s="29">
        <v>82.38</v>
      </c>
      <c r="H14" s="83">
        <f>ROUND(G14*(1+$H$6),2)</f>
        <v>100.17</v>
      </c>
      <c r="I14" s="29">
        <f>ROUND(H14*F14,2)</f>
        <v>66744.27</v>
      </c>
    </row>
    <row r="15" spans="1:9" s="76" customFormat="1" ht="63.75" x14ac:dyDescent="0.2">
      <c r="A15" s="28" t="s">
        <v>230</v>
      </c>
      <c r="B15" s="28" t="s">
        <v>204</v>
      </c>
      <c r="C15" s="122">
        <v>94273</v>
      </c>
      <c r="D15" s="123" t="s">
        <v>210</v>
      </c>
      <c r="E15" s="30" t="s">
        <v>11</v>
      </c>
      <c r="F15" s="29">
        <v>258.77999999999997</v>
      </c>
      <c r="G15" s="29">
        <v>62.33</v>
      </c>
      <c r="H15" s="83">
        <f t="shared" ref="H15:H17" si="0">ROUND(G15*(1+$H$6),2)</f>
        <v>75.790000000000006</v>
      </c>
      <c r="I15" s="29">
        <f t="shared" ref="I15:I17" si="1">ROUND(H15*F15,2)</f>
        <v>19612.939999999999</v>
      </c>
    </row>
    <row r="16" spans="1:9" s="76" customFormat="1" ht="38.25" x14ac:dyDescent="0.2">
      <c r="A16" s="28" t="s">
        <v>231</v>
      </c>
      <c r="B16" s="28" t="s">
        <v>204</v>
      </c>
      <c r="C16" s="122">
        <v>94287</v>
      </c>
      <c r="D16" s="123" t="s">
        <v>211</v>
      </c>
      <c r="E16" s="30" t="s">
        <v>11</v>
      </c>
      <c r="F16" s="29">
        <v>246.78</v>
      </c>
      <c r="G16" s="29">
        <v>34.700000000000003</v>
      </c>
      <c r="H16" s="83">
        <f t="shared" si="0"/>
        <v>42.2</v>
      </c>
      <c r="I16" s="29">
        <f t="shared" si="1"/>
        <v>10414.120000000001</v>
      </c>
    </row>
    <row r="17" spans="1:13" s="76" customFormat="1" x14ac:dyDescent="0.2">
      <c r="A17" s="28" t="s">
        <v>232</v>
      </c>
      <c r="B17" s="28" t="s">
        <v>203</v>
      </c>
      <c r="C17" s="122" t="s">
        <v>198</v>
      </c>
      <c r="D17" s="123" t="s">
        <v>202</v>
      </c>
      <c r="E17" s="30" t="s">
        <v>200</v>
      </c>
      <c r="F17" s="29">
        <v>740.19</v>
      </c>
      <c r="G17" s="29">
        <v>1.26</v>
      </c>
      <c r="H17" s="83">
        <f t="shared" si="0"/>
        <v>1.53</v>
      </c>
      <c r="I17" s="29">
        <f t="shared" si="1"/>
        <v>1132.49</v>
      </c>
    </row>
    <row r="18" spans="1:13" x14ac:dyDescent="0.2">
      <c r="A18" s="169" t="s">
        <v>19</v>
      </c>
      <c r="B18" s="172"/>
      <c r="C18" s="172"/>
      <c r="D18" s="180" t="s">
        <v>235</v>
      </c>
      <c r="E18" s="180"/>
      <c r="F18" s="180"/>
      <c r="G18" s="180"/>
      <c r="H18" s="172"/>
      <c r="I18" s="170">
        <v>77077.739999999991</v>
      </c>
    </row>
    <row r="19" spans="1:13" x14ac:dyDescent="0.2">
      <c r="A19" s="17" t="s">
        <v>20</v>
      </c>
      <c r="B19" s="17"/>
      <c r="C19" s="90"/>
      <c r="D19" s="64" t="s">
        <v>28</v>
      </c>
      <c r="E19" s="26"/>
      <c r="F19" s="173"/>
      <c r="G19" s="173"/>
      <c r="H19" s="173"/>
      <c r="I19" s="176">
        <v>754.56</v>
      </c>
    </row>
    <row r="20" spans="1:13" ht="76.5" x14ac:dyDescent="0.2">
      <c r="A20" s="28" t="s">
        <v>116</v>
      </c>
      <c r="B20" s="28" t="s">
        <v>203</v>
      </c>
      <c r="C20" s="122" t="s">
        <v>208</v>
      </c>
      <c r="D20" s="123" t="s">
        <v>209</v>
      </c>
      <c r="E20" s="30" t="s">
        <v>200</v>
      </c>
      <c r="F20" s="174">
        <v>2</v>
      </c>
      <c r="G20" s="124">
        <v>310.26</v>
      </c>
      <c r="H20" s="175">
        <v>377.28</v>
      </c>
      <c r="I20" s="174">
        <v>754.56</v>
      </c>
      <c r="J20" s="84"/>
      <c r="L20" s="63"/>
    </row>
    <row r="21" spans="1:13" x14ac:dyDescent="0.2">
      <c r="A21" s="17" t="s">
        <v>21</v>
      </c>
      <c r="B21" s="17"/>
      <c r="C21" s="90"/>
      <c r="D21" s="64" t="s">
        <v>23</v>
      </c>
      <c r="E21" s="26"/>
      <c r="F21" s="173"/>
      <c r="G21" s="173"/>
      <c r="H21" s="173"/>
      <c r="I21" s="176">
        <v>76323.179999999993</v>
      </c>
      <c r="L21" s="63"/>
    </row>
    <row r="22" spans="1:13" ht="38.25" x14ac:dyDescent="0.2">
      <c r="A22" s="28" t="s">
        <v>115</v>
      </c>
      <c r="B22" s="28" t="s">
        <v>204</v>
      </c>
      <c r="C22" s="122">
        <v>92394</v>
      </c>
      <c r="D22" s="125" t="s">
        <v>233</v>
      </c>
      <c r="E22" s="30" t="s">
        <v>200</v>
      </c>
      <c r="F22" s="174">
        <v>497.93</v>
      </c>
      <c r="G22" s="174">
        <v>80.41</v>
      </c>
      <c r="H22" s="175">
        <v>97.78</v>
      </c>
      <c r="I22" s="174">
        <v>48687.6</v>
      </c>
      <c r="J22" s="84"/>
      <c r="L22" s="63"/>
    </row>
    <row r="23" spans="1:13" ht="63.75" x14ac:dyDescent="0.2">
      <c r="A23" s="28" t="s">
        <v>119</v>
      </c>
      <c r="B23" s="28" t="s">
        <v>204</v>
      </c>
      <c r="C23" s="122">
        <v>94273</v>
      </c>
      <c r="D23" s="123" t="s">
        <v>210</v>
      </c>
      <c r="E23" s="30" t="s">
        <v>11</v>
      </c>
      <c r="F23" s="174">
        <v>226.88</v>
      </c>
      <c r="G23" s="174">
        <v>62.33</v>
      </c>
      <c r="H23" s="175">
        <v>75.790000000000006</v>
      </c>
      <c r="I23" s="174">
        <v>17195.240000000002</v>
      </c>
      <c r="J23" s="84"/>
      <c r="L23" s="63"/>
    </row>
    <row r="24" spans="1:13" ht="38.25" x14ac:dyDescent="0.2">
      <c r="A24" s="28" t="s">
        <v>120</v>
      </c>
      <c r="B24" s="28" t="s">
        <v>204</v>
      </c>
      <c r="C24" s="122">
        <v>94287</v>
      </c>
      <c r="D24" s="123" t="s">
        <v>211</v>
      </c>
      <c r="E24" s="30" t="s">
        <v>11</v>
      </c>
      <c r="F24" s="174">
        <v>226.88</v>
      </c>
      <c r="G24" s="174">
        <v>34.700000000000003</v>
      </c>
      <c r="H24" s="175">
        <v>42.2</v>
      </c>
      <c r="I24" s="174">
        <v>9574.34</v>
      </c>
      <c r="J24" s="84"/>
      <c r="L24" s="63"/>
    </row>
    <row r="25" spans="1:13" x14ac:dyDescent="0.2">
      <c r="A25" s="28" t="s">
        <v>121</v>
      </c>
      <c r="B25" s="28" t="s">
        <v>203</v>
      </c>
      <c r="C25" s="122" t="s">
        <v>198</v>
      </c>
      <c r="D25" s="123" t="s">
        <v>202</v>
      </c>
      <c r="E25" s="30" t="s">
        <v>200</v>
      </c>
      <c r="F25" s="174">
        <v>566.01</v>
      </c>
      <c r="G25" s="174">
        <v>1.26</v>
      </c>
      <c r="H25" s="175">
        <v>1.53</v>
      </c>
      <c r="I25" s="174">
        <v>866</v>
      </c>
      <c r="J25" s="84"/>
      <c r="L25" s="63"/>
    </row>
    <row r="26" spans="1:13" x14ac:dyDescent="0.2">
      <c r="C26" s="179"/>
      <c r="D26" s="179"/>
      <c r="E26" s="179"/>
      <c r="F26" s="179"/>
      <c r="G26" s="4"/>
      <c r="H26" s="44"/>
      <c r="K26" s="63"/>
      <c r="L26" s="86"/>
      <c r="M26" s="100"/>
    </row>
    <row r="27" spans="1:13" x14ac:dyDescent="0.2">
      <c r="K27" s="63"/>
    </row>
    <row r="28" spans="1:13" x14ac:dyDescent="0.2">
      <c r="B28" s="119" t="s">
        <v>201</v>
      </c>
      <c r="C28" s="96"/>
      <c r="D28"/>
      <c r="G28" s="96"/>
      <c r="H28" s="96"/>
      <c r="I28"/>
      <c r="K28" s="63"/>
    </row>
    <row r="29" spans="1:13" customFormat="1" ht="15.75" customHeight="1" x14ac:dyDescent="0.2">
      <c r="B29" s="120"/>
      <c r="C29" s="121"/>
      <c r="D29" s="96"/>
      <c r="E29" s="97"/>
      <c r="F29" s="96"/>
      <c r="J29" s="68"/>
      <c r="K29" s="63"/>
    </row>
    <row r="30" spans="1:13" customFormat="1" x14ac:dyDescent="0.2">
      <c r="B30" s="97" t="s">
        <v>207</v>
      </c>
      <c r="C30" s="96"/>
      <c r="E30" s="98"/>
      <c r="G30" s="96"/>
      <c r="H30" s="96"/>
      <c r="J30" s="68"/>
      <c r="K30" s="63"/>
    </row>
    <row r="31" spans="1:13" customFormat="1" x14ac:dyDescent="0.2">
      <c r="B31" s="104" t="s">
        <v>223</v>
      </c>
      <c r="C31" s="102"/>
      <c r="D31" s="102"/>
      <c r="E31" s="97"/>
      <c r="F31" s="96"/>
      <c r="G31" s="68"/>
      <c r="H31" s="68"/>
      <c r="I31" s="68"/>
      <c r="J31" s="68"/>
      <c r="K31" s="63"/>
    </row>
    <row r="32" spans="1:13" x14ac:dyDescent="0.2">
      <c r="H32" s="84"/>
      <c r="K32" s="63"/>
    </row>
    <row r="33" spans="8:11" x14ac:dyDescent="0.2">
      <c r="K33" s="63"/>
    </row>
    <row r="35" spans="8:11" x14ac:dyDescent="0.2">
      <c r="H35" s="86"/>
    </row>
  </sheetData>
  <mergeCells count="4">
    <mergeCell ref="B4:E4"/>
    <mergeCell ref="D10:G10"/>
    <mergeCell ref="C26:F26"/>
    <mergeCell ref="D18:G18"/>
  </mergeCells>
  <phoneticPr fontId="0" type="noConversion"/>
  <pageMargins left="0.51181102362204722" right="0.51181102362204722" top="0.78740157480314965" bottom="0.78740157480314965" header="0.31496062992125984" footer="0.31496062992125984"/>
  <pageSetup paperSize="9" scale="83" fitToHeight="0" orientation="landscape" r:id="rId1"/>
  <headerFooter>
    <oddFooter>Página &amp;P de &amp;N</oddFooter>
  </headerFooter>
  <rowBreaks count="1" manualBreakCount="1">
    <brk id="23" max="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37"/>
  <sheetViews>
    <sheetView view="pageBreakPreview" zoomScale="70" zoomScaleNormal="100" zoomScaleSheetLayoutView="70" workbookViewId="0">
      <selection activeCell="F11" sqref="F11"/>
    </sheetView>
  </sheetViews>
  <sheetFormatPr defaultColWidth="8.85546875" defaultRowHeight="12.75" x14ac:dyDescent="0.2"/>
  <cols>
    <col min="1" max="1" width="27.5703125" style="68" bestFit="1" customWidth="1"/>
    <col min="2" max="3" width="8.85546875" style="68"/>
    <col min="4" max="5" width="8.7109375" style="68" bestFit="1" customWidth="1"/>
    <col min="6" max="16384" width="8.85546875" style="68"/>
  </cols>
  <sheetData>
    <row r="1" spans="1:10" x14ac:dyDescent="0.2">
      <c r="A1" s="20"/>
      <c r="B1" s="102"/>
      <c r="C1" s="65"/>
      <c r="D1" s="66"/>
      <c r="E1" s="67"/>
      <c r="F1" s="4"/>
      <c r="G1" s="4"/>
    </row>
    <row r="2" spans="1:10" x14ac:dyDescent="0.2">
      <c r="A2" s="19" t="s">
        <v>4</v>
      </c>
      <c r="B2" s="19" t="s">
        <v>197</v>
      </c>
      <c r="C2" s="33"/>
      <c r="D2" s="7"/>
      <c r="E2" s="8"/>
      <c r="G2" s="6"/>
      <c r="H2" s="4"/>
    </row>
    <row r="3" spans="1:10" ht="12.75" customHeight="1" x14ac:dyDescent="0.2">
      <c r="A3" s="19" t="s">
        <v>5</v>
      </c>
      <c r="B3" s="177" t="str">
        <f>PLANILHA!B4</f>
        <v>PAVIMENTAÇÃO EM TRECHOS DA ESTRADA DO CAPOTE</v>
      </c>
      <c r="C3" s="177"/>
      <c r="D3" s="177"/>
      <c r="E3" s="177"/>
      <c r="F3" s="177"/>
      <c r="G3" s="177"/>
      <c r="H3" s="177"/>
      <c r="I3" s="177"/>
    </row>
    <row r="4" spans="1:10" x14ac:dyDescent="0.2">
      <c r="A4" s="19" t="s">
        <v>6</v>
      </c>
      <c r="B4" s="103" t="str">
        <f>PLANILHA!B5</f>
        <v>ABRIL DE 2024</v>
      </c>
      <c r="C4" s="69"/>
      <c r="D4" s="70"/>
      <c r="E4" s="71"/>
      <c r="F4" s="71"/>
      <c r="G4" s="111" t="str">
        <f>PLANILHA!G5</f>
        <v>Revisão n.º 0 (23/04/2024)</v>
      </c>
      <c r="H4" s="72"/>
    </row>
    <row r="5" spans="1:10" x14ac:dyDescent="0.2">
      <c r="A5" s="19"/>
      <c r="B5" s="103"/>
      <c r="C5" s="69"/>
      <c r="D5" s="70"/>
      <c r="E5" s="71"/>
      <c r="F5" s="71"/>
      <c r="G5" s="89"/>
      <c r="H5" s="72"/>
    </row>
    <row r="6" spans="1:10" ht="16.5" x14ac:dyDescent="0.25">
      <c r="A6" s="192" t="s">
        <v>184</v>
      </c>
      <c r="B6" s="192"/>
      <c r="C6" s="192"/>
      <c r="D6" s="192"/>
      <c r="E6" s="192"/>
      <c r="F6" s="192"/>
      <c r="G6" s="192"/>
      <c r="H6" s="192"/>
      <c r="I6" s="192"/>
      <c r="J6" s="192"/>
    </row>
    <row r="7" spans="1:10" x14ac:dyDescent="0.2">
      <c r="A7"/>
      <c r="B7"/>
      <c r="C7"/>
      <c r="D7"/>
      <c r="E7"/>
      <c r="F7"/>
      <c r="G7"/>
      <c r="H7"/>
      <c r="I7"/>
      <c r="J7"/>
    </row>
    <row r="8" spans="1:10" ht="20.45" customHeight="1" x14ac:dyDescent="0.2">
      <c r="A8" s="193" t="s">
        <v>156</v>
      </c>
      <c r="B8" s="194"/>
      <c r="C8" s="194"/>
      <c r="D8" s="194"/>
      <c r="E8" s="194"/>
      <c r="F8" s="194"/>
      <c r="G8" s="194"/>
      <c r="H8" s="194"/>
      <c r="I8" s="194"/>
      <c r="J8" s="195"/>
    </row>
    <row r="9" spans="1:10" ht="13.15" customHeight="1" x14ac:dyDescent="0.2">
      <c r="A9" s="196" t="s">
        <v>157</v>
      </c>
      <c r="B9" s="196" t="s">
        <v>191</v>
      </c>
      <c r="C9" s="197" t="s">
        <v>158</v>
      </c>
      <c r="D9" s="197"/>
      <c r="E9" s="197"/>
      <c r="F9" s="197"/>
      <c r="G9" s="197"/>
      <c r="H9" s="197"/>
      <c r="I9" s="197"/>
      <c r="J9" s="198" t="s">
        <v>196</v>
      </c>
    </row>
    <row r="10" spans="1:10" x14ac:dyDescent="0.2">
      <c r="A10" s="196"/>
      <c r="B10" s="197"/>
      <c r="C10" s="201" t="s">
        <v>192</v>
      </c>
      <c r="D10" s="202"/>
      <c r="E10" s="202"/>
      <c r="F10" s="203"/>
      <c r="G10" s="204" t="s">
        <v>183</v>
      </c>
      <c r="H10" s="205"/>
      <c r="I10" s="206"/>
      <c r="J10" s="199"/>
    </row>
    <row r="11" spans="1:10" ht="56.25" x14ac:dyDescent="0.2">
      <c r="A11" s="196"/>
      <c r="B11" s="197"/>
      <c r="C11" s="137">
        <v>0.02</v>
      </c>
      <c r="D11" s="130">
        <v>0.03</v>
      </c>
      <c r="E11" s="130">
        <v>0.04</v>
      </c>
      <c r="F11" s="130">
        <v>0.05</v>
      </c>
      <c r="G11" s="131" t="s">
        <v>193</v>
      </c>
      <c r="H11" s="131" t="s">
        <v>194</v>
      </c>
      <c r="I11" s="131" t="s">
        <v>195</v>
      </c>
      <c r="J11" s="200"/>
    </row>
    <row r="12" spans="1:10" x14ac:dyDescent="0.2">
      <c r="A12" s="126" t="s">
        <v>159</v>
      </c>
      <c r="B12" s="127" t="s">
        <v>160</v>
      </c>
      <c r="C12" s="138">
        <v>1</v>
      </c>
      <c r="D12" s="132">
        <v>1</v>
      </c>
      <c r="E12" s="132">
        <v>1</v>
      </c>
      <c r="F12" s="132">
        <v>1</v>
      </c>
      <c r="G12" s="132">
        <v>1</v>
      </c>
      <c r="H12" s="132">
        <v>1</v>
      </c>
      <c r="I12" s="132">
        <v>1</v>
      </c>
      <c r="J12" s="133"/>
    </row>
    <row r="13" spans="1:10" x14ac:dyDescent="0.2">
      <c r="A13" s="126" t="s">
        <v>161</v>
      </c>
      <c r="B13" s="127" t="s">
        <v>162</v>
      </c>
      <c r="C13" s="139">
        <v>4.6699999999999998E-2</v>
      </c>
      <c r="D13" s="134">
        <v>4.6699999999999998E-2</v>
      </c>
      <c r="E13" s="134">
        <v>4.6699999999999998E-2</v>
      </c>
      <c r="F13" s="134">
        <v>4.6699999999999998E-2</v>
      </c>
      <c r="G13" s="134">
        <v>3.4200000000000001E-2</v>
      </c>
      <c r="H13" s="134">
        <v>4.0099999999999997E-2</v>
      </c>
      <c r="I13" s="134">
        <v>3.4200000000000001E-2</v>
      </c>
      <c r="J13" s="133" t="s">
        <v>160</v>
      </c>
    </row>
    <row r="14" spans="1:10" x14ac:dyDescent="0.2">
      <c r="A14" s="126" t="s">
        <v>185</v>
      </c>
      <c r="B14" s="127" t="s">
        <v>163</v>
      </c>
      <c r="C14" s="139">
        <v>7.5299999999999992E-2</v>
      </c>
      <c r="D14" s="134">
        <v>7.5299999999999992E-2</v>
      </c>
      <c r="E14" s="134">
        <v>7.5299999999999992E-2</v>
      </c>
      <c r="F14" s="134">
        <v>7.5299999999999992E-2</v>
      </c>
      <c r="G14" s="135">
        <v>4.9399999999999999E-2</v>
      </c>
      <c r="H14" s="134">
        <v>6.6400000000000001E-2</v>
      </c>
      <c r="I14" s="135">
        <v>4.9399999999999999E-2</v>
      </c>
      <c r="J14" s="133" t="s">
        <v>160</v>
      </c>
    </row>
    <row r="15" spans="1:10" x14ac:dyDescent="0.2">
      <c r="A15" s="126" t="s">
        <v>164</v>
      </c>
      <c r="B15" s="127" t="s">
        <v>165</v>
      </c>
      <c r="C15" s="139">
        <v>9.2999999999999992E-3</v>
      </c>
      <c r="D15" s="134">
        <v>9.2999999999999992E-3</v>
      </c>
      <c r="E15" s="134">
        <v>9.2999999999999992E-3</v>
      </c>
      <c r="F15" s="134">
        <v>9.2999999999999992E-3</v>
      </c>
      <c r="G15" s="134">
        <v>9.2999999999999992E-3</v>
      </c>
      <c r="H15" s="134">
        <v>9.2999999999999992E-3</v>
      </c>
      <c r="I15" s="134">
        <v>9.2999999999999992E-3</v>
      </c>
      <c r="J15" s="133" t="s">
        <v>160</v>
      </c>
    </row>
    <row r="16" spans="1:10" x14ac:dyDescent="0.2">
      <c r="A16" s="126" t="s">
        <v>166</v>
      </c>
      <c r="B16" s="128"/>
      <c r="C16" s="140">
        <v>1.7100000000000001E-2</v>
      </c>
      <c r="D16" s="114">
        <v>1.7100000000000001E-2</v>
      </c>
      <c r="E16" s="114">
        <v>1.7100000000000001E-2</v>
      </c>
      <c r="F16" s="114">
        <v>1.7100000000000001E-2</v>
      </c>
      <c r="G16" s="114">
        <v>1.29E-2</v>
      </c>
      <c r="H16" s="114">
        <v>8.2000000000000007E-3</v>
      </c>
      <c r="I16" s="114">
        <v>1.29E-2</v>
      </c>
      <c r="J16" s="136" t="s">
        <v>160</v>
      </c>
    </row>
    <row r="17" spans="1:10" x14ac:dyDescent="0.2">
      <c r="A17" s="126" t="s">
        <v>167</v>
      </c>
      <c r="B17" s="127" t="s">
        <v>168</v>
      </c>
      <c r="C17" s="139">
        <v>7.4000000000000003E-3</v>
      </c>
      <c r="D17" s="134">
        <v>7.4000000000000003E-3</v>
      </c>
      <c r="E17" s="134">
        <v>7.4000000000000003E-3</v>
      </c>
      <c r="F17" s="134">
        <v>7.4000000000000003E-3</v>
      </c>
      <c r="G17" s="134">
        <v>5.3E-3</v>
      </c>
      <c r="H17" s="134">
        <v>3.2000000000000002E-3</v>
      </c>
      <c r="I17" s="134">
        <v>5.3E-3</v>
      </c>
      <c r="J17" s="133" t="s">
        <v>160</v>
      </c>
    </row>
    <row r="18" spans="1:10" x14ac:dyDescent="0.2">
      <c r="A18" s="126" t="s">
        <v>169</v>
      </c>
      <c r="B18" s="127" t="s">
        <v>170</v>
      </c>
      <c r="C18" s="139">
        <v>9.7000000000000003E-3</v>
      </c>
      <c r="D18" s="134">
        <v>9.7000000000000003E-3</v>
      </c>
      <c r="E18" s="134">
        <v>9.7000000000000003E-3</v>
      </c>
      <c r="F18" s="134">
        <v>9.7000000000000003E-3</v>
      </c>
      <c r="G18" s="134">
        <v>7.6E-3</v>
      </c>
      <c r="H18" s="134">
        <v>5.0000000000000001E-3</v>
      </c>
      <c r="I18" s="134">
        <v>7.6E-3</v>
      </c>
      <c r="J18" s="133" t="s">
        <v>160</v>
      </c>
    </row>
    <row r="19" spans="1:10" x14ac:dyDescent="0.2">
      <c r="A19" s="126" t="s">
        <v>171</v>
      </c>
      <c r="B19" s="127" t="s">
        <v>172</v>
      </c>
      <c r="C19" s="140">
        <v>5.0499999999999996E-2</v>
      </c>
      <c r="D19" s="114">
        <v>5.7499999999999996E-2</v>
      </c>
      <c r="E19" s="114">
        <v>6.4500000000000002E-2</v>
      </c>
      <c r="F19" s="114">
        <v>7.1499999999999994E-2</v>
      </c>
      <c r="G19" s="114">
        <v>3.6499999999999998E-2</v>
      </c>
      <c r="H19" s="114">
        <v>6.1499999999999999E-2</v>
      </c>
      <c r="I19" s="114">
        <v>6.1499999999999999E-2</v>
      </c>
      <c r="J19" s="136" t="s">
        <v>173</v>
      </c>
    </row>
    <row r="20" spans="1:10" x14ac:dyDescent="0.2">
      <c r="A20" s="126" t="s">
        <v>174</v>
      </c>
      <c r="B20" s="128" t="s">
        <v>186</v>
      </c>
      <c r="C20" s="139">
        <v>1.3999999999999999E-2</v>
      </c>
      <c r="D20" s="134">
        <v>2.0999999999999998E-2</v>
      </c>
      <c r="E20" s="134">
        <v>2.7999999999999997E-2</v>
      </c>
      <c r="F20" s="134">
        <v>3.4999999999999996E-2</v>
      </c>
      <c r="G20" s="134" t="s">
        <v>187</v>
      </c>
      <c r="H20" s="134">
        <v>2.5000000000000001E-2</v>
      </c>
      <c r="I20" s="134">
        <v>2.5000000000000001E-2</v>
      </c>
      <c r="J20" s="133" t="s">
        <v>173</v>
      </c>
    </row>
    <row r="21" spans="1:10" x14ac:dyDescent="0.2">
      <c r="A21" s="126" t="s">
        <v>175</v>
      </c>
      <c r="B21" s="128" t="s">
        <v>175</v>
      </c>
      <c r="C21" s="139">
        <v>6.4999999999999997E-3</v>
      </c>
      <c r="D21" s="134">
        <v>6.4999999999999997E-3</v>
      </c>
      <c r="E21" s="134">
        <v>6.4999999999999997E-3</v>
      </c>
      <c r="F21" s="134">
        <v>6.4999999999999997E-3</v>
      </c>
      <c r="G21" s="134">
        <v>6.4999999999999997E-3</v>
      </c>
      <c r="H21" s="134">
        <v>6.4999999999999997E-3</v>
      </c>
      <c r="I21" s="134">
        <v>6.4999999999999997E-3</v>
      </c>
      <c r="J21" s="133" t="s">
        <v>173</v>
      </c>
    </row>
    <row r="22" spans="1:10" x14ac:dyDescent="0.2">
      <c r="A22" s="126" t="s">
        <v>176</v>
      </c>
      <c r="B22" s="128" t="s">
        <v>187</v>
      </c>
      <c r="C22" s="139">
        <v>0.03</v>
      </c>
      <c r="D22" s="134">
        <v>0.03</v>
      </c>
      <c r="E22" s="134">
        <v>0.03</v>
      </c>
      <c r="F22" s="134">
        <v>0.03</v>
      </c>
      <c r="G22" s="134">
        <v>0.03</v>
      </c>
      <c r="H22" s="134">
        <v>0.03</v>
      </c>
      <c r="I22" s="134">
        <v>0.03</v>
      </c>
      <c r="J22" s="133" t="s">
        <v>173</v>
      </c>
    </row>
    <row r="23" spans="1:10" x14ac:dyDescent="0.2">
      <c r="A23" s="126" t="s">
        <v>177</v>
      </c>
      <c r="B23" s="128" t="s">
        <v>178</v>
      </c>
      <c r="C23" s="145"/>
      <c r="D23" s="146"/>
      <c r="E23" s="146"/>
      <c r="F23" s="146"/>
      <c r="G23" s="146"/>
      <c r="H23" s="146"/>
      <c r="I23" s="146"/>
      <c r="J23" s="133" t="s">
        <v>173</v>
      </c>
    </row>
    <row r="24" spans="1:10" x14ac:dyDescent="0.2">
      <c r="A24" s="181"/>
      <c r="B24" s="182"/>
      <c r="C24" s="182"/>
      <c r="D24" s="182"/>
      <c r="E24" s="182"/>
      <c r="F24" s="182"/>
      <c r="G24" s="182"/>
      <c r="H24" s="182"/>
      <c r="I24" s="182"/>
      <c r="J24" s="183"/>
    </row>
    <row r="25" spans="1:10" x14ac:dyDescent="0.2">
      <c r="A25" s="184" t="s">
        <v>179</v>
      </c>
      <c r="B25" s="185"/>
      <c r="C25" s="189" t="s">
        <v>180</v>
      </c>
      <c r="D25" s="190"/>
      <c r="E25" s="190"/>
      <c r="F25" s="190"/>
      <c r="G25" s="190"/>
      <c r="H25" s="190"/>
      <c r="I25" s="190"/>
      <c r="J25" s="191"/>
    </row>
    <row r="26" spans="1:10" x14ac:dyDescent="0.2">
      <c r="A26" s="186"/>
      <c r="B26" s="187"/>
      <c r="C26" s="186" t="s">
        <v>181</v>
      </c>
      <c r="D26" s="188"/>
      <c r="E26" s="188"/>
      <c r="F26" s="188"/>
      <c r="G26" s="188"/>
      <c r="H26" s="188"/>
      <c r="I26" s="188"/>
      <c r="J26" s="187"/>
    </row>
    <row r="27" spans="1:10" x14ac:dyDescent="0.2">
      <c r="A27" s="213" t="s">
        <v>188</v>
      </c>
      <c r="B27" s="214"/>
      <c r="C27" s="139">
        <v>0.15459999999999999</v>
      </c>
      <c r="D27" s="134">
        <v>0.15459999999999999</v>
      </c>
      <c r="E27" s="134">
        <v>0.15459999999999999</v>
      </c>
      <c r="F27" s="134">
        <v>0.15459999999999999</v>
      </c>
      <c r="G27" s="134">
        <v>0.1091</v>
      </c>
      <c r="H27" s="134">
        <v>0.1283</v>
      </c>
      <c r="I27" s="134">
        <v>0.1091</v>
      </c>
      <c r="J27" s="210"/>
    </row>
    <row r="28" spans="1:10" ht="13.5" thickBot="1" x14ac:dyDescent="0.25">
      <c r="A28" s="213" t="s">
        <v>189</v>
      </c>
      <c r="B28" s="214"/>
      <c r="C28" s="141">
        <v>0.94950000000000001</v>
      </c>
      <c r="D28" s="134">
        <v>0.9425</v>
      </c>
      <c r="E28" s="134">
        <v>0.9355</v>
      </c>
      <c r="F28" s="134">
        <v>0.92849999999999999</v>
      </c>
      <c r="G28" s="134">
        <v>0.96350000000000002</v>
      </c>
      <c r="H28" s="134">
        <v>0.9385</v>
      </c>
      <c r="I28" s="134">
        <v>0.9385</v>
      </c>
      <c r="J28" s="211"/>
    </row>
    <row r="29" spans="1:10" x14ac:dyDescent="0.2">
      <c r="A29" s="215" t="s">
        <v>7</v>
      </c>
      <c r="B29" s="216"/>
      <c r="C29" s="219">
        <v>0.216</v>
      </c>
      <c r="D29" s="221">
        <v>0.22500000000000001</v>
      </c>
      <c r="E29" s="222">
        <v>0.23419999999999999</v>
      </c>
      <c r="F29" s="222">
        <v>0.24349999999999999</v>
      </c>
      <c r="G29" s="222">
        <v>0.15110000000000001</v>
      </c>
      <c r="H29" s="222">
        <v>0.20230000000000001</v>
      </c>
      <c r="I29" s="222">
        <v>0.1817</v>
      </c>
      <c r="J29" s="211"/>
    </row>
    <row r="30" spans="1:10" ht="13.5" thickBot="1" x14ac:dyDescent="0.25">
      <c r="A30" s="217"/>
      <c r="B30" s="218"/>
      <c r="C30" s="220"/>
      <c r="D30" s="221"/>
      <c r="E30" s="222"/>
      <c r="F30" s="222"/>
      <c r="G30" s="222"/>
      <c r="H30" s="222"/>
      <c r="I30" s="222"/>
      <c r="J30" s="212"/>
    </row>
    <row r="31" spans="1:10" x14ac:dyDescent="0.2">
      <c r="A31" s="201" t="s">
        <v>182</v>
      </c>
      <c r="B31" s="202"/>
      <c r="C31" s="223"/>
      <c r="D31" s="202"/>
      <c r="E31" s="202"/>
      <c r="F31" s="202"/>
      <c r="G31" s="202"/>
      <c r="H31" s="202"/>
      <c r="I31" s="202"/>
      <c r="J31" s="203"/>
    </row>
    <row r="32" spans="1:10" ht="82.15" customHeight="1" x14ac:dyDescent="0.2">
      <c r="A32" s="207" t="s">
        <v>190</v>
      </c>
      <c r="B32" s="208"/>
      <c r="C32" s="208"/>
      <c r="D32" s="208"/>
      <c r="E32" s="208"/>
      <c r="F32" s="208"/>
      <c r="G32" s="208"/>
      <c r="H32" s="208"/>
      <c r="I32" s="208"/>
      <c r="J32" s="209"/>
    </row>
    <row r="33" spans="1:11" x14ac:dyDescent="0.2">
      <c r="A33"/>
      <c r="B33"/>
      <c r="C33"/>
      <c r="D33"/>
      <c r="E33"/>
      <c r="F33"/>
      <c r="G33"/>
      <c r="H33"/>
      <c r="I33"/>
      <c r="J33"/>
    </row>
    <row r="34" spans="1:11" x14ac:dyDescent="0.2">
      <c r="A34" s="119" t="s">
        <v>201</v>
      </c>
      <c r="B34" s="96"/>
      <c r="C34"/>
      <c r="D34" s="76"/>
      <c r="E34" s="142"/>
      <c r="F34" s="129"/>
      <c r="G34" s="129"/>
      <c r="H34" s="129"/>
      <c r="I34"/>
      <c r="J34"/>
    </row>
    <row r="35" spans="1:11" ht="15.75" customHeight="1" x14ac:dyDescent="0.2">
      <c r="A35" s="120"/>
      <c r="B35" s="121"/>
      <c r="C35" s="96"/>
      <c r="D35" s="143"/>
      <c r="E35" s="147"/>
      <c r="F35"/>
      <c r="G35"/>
      <c r="H35"/>
      <c r="I35"/>
      <c r="J35"/>
      <c r="K35" s="101"/>
    </row>
    <row r="36" spans="1:11" x14ac:dyDescent="0.2">
      <c r="A36" s="68" t="s">
        <v>207</v>
      </c>
      <c r="B36" s="96"/>
      <c r="C36"/>
      <c r="D36" s="144"/>
      <c r="E36" s="147"/>
      <c r="F36"/>
      <c r="G36"/>
      <c r="H36"/>
      <c r="I36"/>
      <c r="J36"/>
    </row>
    <row r="37" spans="1:11" x14ac:dyDescent="0.2">
      <c r="A37" s="97" t="s">
        <v>223</v>
      </c>
      <c r="B37" s="102"/>
      <c r="C37" s="102"/>
      <c r="D37" s="143"/>
      <c r="E37" s="147"/>
      <c r="F37"/>
      <c r="G37"/>
      <c r="H37"/>
      <c r="I37"/>
      <c r="J37"/>
    </row>
  </sheetData>
  <mergeCells count="26">
    <mergeCell ref="B3:I3"/>
    <mergeCell ref="A32:J32"/>
    <mergeCell ref="J27:J30"/>
    <mergeCell ref="A28:B28"/>
    <mergeCell ref="A29:B30"/>
    <mergeCell ref="C29:C30"/>
    <mergeCell ref="D29:D30"/>
    <mergeCell ref="E29:E30"/>
    <mergeCell ref="F29:F30"/>
    <mergeCell ref="G29:G30"/>
    <mergeCell ref="H29:H30"/>
    <mergeCell ref="I29:I30"/>
    <mergeCell ref="A31:J31"/>
    <mergeCell ref="A27:B27"/>
    <mergeCell ref="A24:J24"/>
    <mergeCell ref="A25:B26"/>
    <mergeCell ref="C26:J26"/>
    <mergeCell ref="C25:J25"/>
    <mergeCell ref="A6:J6"/>
    <mergeCell ref="A8:J8"/>
    <mergeCell ref="A9:A11"/>
    <mergeCell ref="B9:B11"/>
    <mergeCell ref="C9:I9"/>
    <mergeCell ref="J9:J11"/>
    <mergeCell ref="C10:F10"/>
    <mergeCell ref="G10:I10"/>
  </mergeCells>
  <pageMargins left="0.511811024" right="0.511811024" top="0.78740157499999996" bottom="0.78740157499999996" header="0.31496062000000002" footer="0.31496062000000002"/>
  <pageSetup paperSize="9" scale="8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5"/>
  <sheetViews>
    <sheetView view="pageBreakPreview" zoomScaleNormal="100" zoomScaleSheetLayoutView="100" workbookViewId="0">
      <selection activeCell="D15" sqref="D15"/>
    </sheetView>
  </sheetViews>
  <sheetFormatPr defaultRowHeight="12.75" x14ac:dyDescent="0.2"/>
  <cols>
    <col min="1" max="1" width="30.140625" customWidth="1"/>
    <col min="2" max="2" width="14.140625" customWidth="1"/>
    <col min="3" max="5" width="13.7109375" customWidth="1"/>
    <col min="6" max="6" width="17.7109375" customWidth="1"/>
    <col min="255" max="255" width="37.28515625" customWidth="1"/>
    <col min="256" max="256" width="14.140625" customWidth="1"/>
    <col min="257" max="260" width="13.7109375" customWidth="1"/>
    <col min="261" max="262" width="17.7109375" customWidth="1"/>
    <col min="511" max="511" width="37.28515625" customWidth="1"/>
    <col min="512" max="512" width="14.140625" customWidth="1"/>
    <col min="513" max="516" width="13.7109375" customWidth="1"/>
    <col min="517" max="518" width="17.7109375" customWidth="1"/>
    <col min="767" max="767" width="37.28515625" customWidth="1"/>
    <col min="768" max="768" width="14.140625" customWidth="1"/>
    <col min="769" max="772" width="13.7109375" customWidth="1"/>
    <col min="773" max="774" width="17.7109375" customWidth="1"/>
    <col min="1023" max="1023" width="37.28515625" customWidth="1"/>
    <col min="1024" max="1024" width="14.140625" customWidth="1"/>
    <col min="1025" max="1028" width="13.7109375" customWidth="1"/>
    <col min="1029" max="1030" width="17.7109375" customWidth="1"/>
    <col min="1279" max="1279" width="37.28515625" customWidth="1"/>
    <col min="1280" max="1280" width="14.140625" customWidth="1"/>
    <col min="1281" max="1284" width="13.7109375" customWidth="1"/>
    <col min="1285" max="1286" width="17.7109375" customWidth="1"/>
    <col min="1535" max="1535" width="37.28515625" customWidth="1"/>
    <col min="1536" max="1536" width="14.140625" customWidth="1"/>
    <col min="1537" max="1540" width="13.7109375" customWidth="1"/>
    <col min="1541" max="1542" width="17.7109375" customWidth="1"/>
    <col min="1791" max="1791" width="37.28515625" customWidth="1"/>
    <col min="1792" max="1792" width="14.140625" customWidth="1"/>
    <col min="1793" max="1796" width="13.7109375" customWidth="1"/>
    <col min="1797" max="1798" width="17.7109375" customWidth="1"/>
    <col min="2047" max="2047" width="37.28515625" customWidth="1"/>
    <col min="2048" max="2048" width="14.140625" customWidth="1"/>
    <col min="2049" max="2052" width="13.7109375" customWidth="1"/>
    <col min="2053" max="2054" width="17.7109375" customWidth="1"/>
    <col min="2303" max="2303" width="37.28515625" customWidth="1"/>
    <col min="2304" max="2304" width="14.140625" customWidth="1"/>
    <col min="2305" max="2308" width="13.7109375" customWidth="1"/>
    <col min="2309" max="2310" width="17.7109375" customWidth="1"/>
    <col min="2559" max="2559" width="37.28515625" customWidth="1"/>
    <col min="2560" max="2560" width="14.140625" customWidth="1"/>
    <col min="2561" max="2564" width="13.7109375" customWidth="1"/>
    <col min="2565" max="2566" width="17.7109375" customWidth="1"/>
    <col min="2815" max="2815" width="37.28515625" customWidth="1"/>
    <col min="2816" max="2816" width="14.140625" customWidth="1"/>
    <col min="2817" max="2820" width="13.7109375" customWidth="1"/>
    <col min="2821" max="2822" width="17.7109375" customWidth="1"/>
    <col min="3071" max="3071" width="37.28515625" customWidth="1"/>
    <col min="3072" max="3072" width="14.140625" customWidth="1"/>
    <col min="3073" max="3076" width="13.7109375" customWidth="1"/>
    <col min="3077" max="3078" width="17.7109375" customWidth="1"/>
    <col min="3327" max="3327" width="37.28515625" customWidth="1"/>
    <col min="3328" max="3328" width="14.140625" customWidth="1"/>
    <col min="3329" max="3332" width="13.7109375" customWidth="1"/>
    <col min="3333" max="3334" width="17.7109375" customWidth="1"/>
    <col min="3583" max="3583" width="37.28515625" customWidth="1"/>
    <col min="3584" max="3584" width="14.140625" customWidth="1"/>
    <col min="3585" max="3588" width="13.7109375" customWidth="1"/>
    <col min="3589" max="3590" width="17.7109375" customWidth="1"/>
    <col min="3839" max="3839" width="37.28515625" customWidth="1"/>
    <col min="3840" max="3840" width="14.140625" customWidth="1"/>
    <col min="3841" max="3844" width="13.7109375" customWidth="1"/>
    <col min="3845" max="3846" width="17.7109375" customWidth="1"/>
    <col min="4095" max="4095" width="37.28515625" customWidth="1"/>
    <col min="4096" max="4096" width="14.140625" customWidth="1"/>
    <col min="4097" max="4100" width="13.7109375" customWidth="1"/>
    <col min="4101" max="4102" width="17.7109375" customWidth="1"/>
    <col min="4351" max="4351" width="37.28515625" customWidth="1"/>
    <col min="4352" max="4352" width="14.140625" customWidth="1"/>
    <col min="4353" max="4356" width="13.7109375" customWidth="1"/>
    <col min="4357" max="4358" width="17.7109375" customWidth="1"/>
    <col min="4607" max="4607" width="37.28515625" customWidth="1"/>
    <col min="4608" max="4608" width="14.140625" customWidth="1"/>
    <col min="4609" max="4612" width="13.7109375" customWidth="1"/>
    <col min="4613" max="4614" width="17.7109375" customWidth="1"/>
    <col min="4863" max="4863" width="37.28515625" customWidth="1"/>
    <col min="4864" max="4864" width="14.140625" customWidth="1"/>
    <col min="4865" max="4868" width="13.7109375" customWidth="1"/>
    <col min="4869" max="4870" width="17.7109375" customWidth="1"/>
    <col min="5119" max="5119" width="37.28515625" customWidth="1"/>
    <col min="5120" max="5120" width="14.140625" customWidth="1"/>
    <col min="5121" max="5124" width="13.7109375" customWidth="1"/>
    <col min="5125" max="5126" width="17.7109375" customWidth="1"/>
    <col min="5375" max="5375" width="37.28515625" customWidth="1"/>
    <col min="5376" max="5376" width="14.140625" customWidth="1"/>
    <col min="5377" max="5380" width="13.7109375" customWidth="1"/>
    <col min="5381" max="5382" width="17.7109375" customWidth="1"/>
    <col min="5631" max="5631" width="37.28515625" customWidth="1"/>
    <col min="5632" max="5632" width="14.140625" customWidth="1"/>
    <col min="5633" max="5636" width="13.7109375" customWidth="1"/>
    <col min="5637" max="5638" width="17.7109375" customWidth="1"/>
    <col min="5887" max="5887" width="37.28515625" customWidth="1"/>
    <col min="5888" max="5888" width="14.140625" customWidth="1"/>
    <col min="5889" max="5892" width="13.7109375" customWidth="1"/>
    <col min="5893" max="5894" width="17.7109375" customWidth="1"/>
    <col min="6143" max="6143" width="37.28515625" customWidth="1"/>
    <col min="6144" max="6144" width="14.140625" customWidth="1"/>
    <col min="6145" max="6148" width="13.7109375" customWidth="1"/>
    <col min="6149" max="6150" width="17.7109375" customWidth="1"/>
    <col min="6399" max="6399" width="37.28515625" customWidth="1"/>
    <col min="6400" max="6400" width="14.140625" customWidth="1"/>
    <col min="6401" max="6404" width="13.7109375" customWidth="1"/>
    <col min="6405" max="6406" width="17.7109375" customWidth="1"/>
    <col min="6655" max="6655" width="37.28515625" customWidth="1"/>
    <col min="6656" max="6656" width="14.140625" customWidth="1"/>
    <col min="6657" max="6660" width="13.7109375" customWidth="1"/>
    <col min="6661" max="6662" width="17.7109375" customWidth="1"/>
    <col min="6911" max="6911" width="37.28515625" customWidth="1"/>
    <col min="6912" max="6912" width="14.140625" customWidth="1"/>
    <col min="6913" max="6916" width="13.7109375" customWidth="1"/>
    <col min="6917" max="6918" width="17.7109375" customWidth="1"/>
    <col min="7167" max="7167" width="37.28515625" customWidth="1"/>
    <col min="7168" max="7168" width="14.140625" customWidth="1"/>
    <col min="7169" max="7172" width="13.7109375" customWidth="1"/>
    <col min="7173" max="7174" width="17.7109375" customWidth="1"/>
    <col min="7423" max="7423" width="37.28515625" customWidth="1"/>
    <col min="7424" max="7424" width="14.140625" customWidth="1"/>
    <col min="7425" max="7428" width="13.7109375" customWidth="1"/>
    <col min="7429" max="7430" width="17.7109375" customWidth="1"/>
    <col min="7679" max="7679" width="37.28515625" customWidth="1"/>
    <col min="7680" max="7680" width="14.140625" customWidth="1"/>
    <col min="7681" max="7684" width="13.7109375" customWidth="1"/>
    <col min="7685" max="7686" width="17.7109375" customWidth="1"/>
    <col min="7935" max="7935" width="37.28515625" customWidth="1"/>
    <col min="7936" max="7936" width="14.140625" customWidth="1"/>
    <col min="7937" max="7940" width="13.7109375" customWidth="1"/>
    <col min="7941" max="7942" width="17.7109375" customWidth="1"/>
    <col min="8191" max="8191" width="37.28515625" customWidth="1"/>
    <col min="8192" max="8192" width="14.140625" customWidth="1"/>
    <col min="8193" max="8196" width="13.7109375" customWidth="1"/>
    <col min="8197" max="8198" width="17.7109375" customWidth="1"/>
    <col min="8447" max="8447" width="37.28515625" customWidth="1"/>
    <col min="8448" max="8448" width="14.140625" customWidth="1"/>
    <col min="8449" max="8452" width="13.7109375" customWidth="1"/>
    <col min="8453" max="8454" width="17.7109375" customWidth="1"/>
    <col min="8703" max="8703" width="37.28515625" customWidth="1"/>
    <col min="8704" max="8704" width="14.140625" customWidth="1"/>
    <col min="8705" max="8708" width="13.7109375" customWidth="1"/>
    <col min="8709" max="8710" width="17.7109375" customWidth="1"/>
    <col min="8959" max="8959" width="37.28515625" customWidth="1"/>
    <col min="8960" max="8960" width="14.140625" customWidth="1"/>
    <col min="8961" max="8964" width="13.7109375" customWidth="1"/>
    <col min="8965" max="8966" width="17.7109375" customWidth="1"/>
    <col min="9215" max="9215" width="37.28515625" customWidth="1"/>
    <col min="9216" max="9216" width="14.140625" customWidth="1"/>
    <col min="9217" max="9220" width="13.7109375" customWidth="1"/>
    <col min="9221" max="9222" width="17.7109375" customWidth="1"/>
    <col min="9471" max="9471" width="37.28515625" customWidth="1"/>
    <col min="9472" max="9472" width="14.140625" customWidth="1"/>
    <col min="9473" max="9476" width="13.7109375" customWidth="1"/>
    <col min="9477" max="9478" width="17.7109375" customWidth="1"/>
    <col min="9727" max="9727" width="37.28515625" customWidth="1"/>
    <col min="9728" max="9728" width="14.140625" customWidth="1"/>
    <col min="9729" max="9732" width="13.7109375" customWidth="1"/>
    <col min="9733" max="9734" width="17.7109375" customWidth="1"/>
    <col min="9983" max="9983" width="37.28515625" customWidth="1"/>
    <col min="9984" max="9984" width="14.140625" customWidth="1"/>
    <col min="9985" max="9988" width="13.7109375" customWidth="1"/>
    <col min="9989" max="9990" width="17.7109375" customWidth="1"/>
    <col min="10239" max="10239" width="37.28515625" customWidth="1"/>
    <col min="10240" max="10240" width="14.140625" customWidth="1"/>
    <col min="10241" max="10244" width="13.7109375" customWidth="1"/>
    <col min="10245" max="10246" width="17.7109375" customWidth="1"/>
    <col min="10495" max="10495" width="37.28515625" customWidth="1"/>
    <col min="10496" max="10496" width="14.140625" customWidth="1"/>
    <col min="10497" max="10500" width="13.7109375" customWidth="1"/>
    <col min="10501" max="10502" width="17.7109375" customWidth="1"/>
    <col min="10751" max="10751" width="37.28515625" customWidth="1"/>
    <col min="10752" max="10752" width="14.140625" customWidth="1"/>
    <col min="10753" max="10756" width="13.7109375" customWidth="1"/>
    <col min="10757" max="10758" width="17.7109375" customWidth="1"/>
    <col min="11007" max="11007" width="37.28515625" customWidth="1"/>
    <col min="11008" max="11008" width="14.140625" customWidth="1"/>
    <col min="11009" max="11012" width="13.7109375" customWidth="1"/>
    <col min="11013" max="11014" width="17.7109375" customWidth="1"/>
    <col min="11263" max="11263" width="37.28515625" customWidth="1"/>
    <col min="11264" max="11264" width="14.140625" customWidth="1"/>
    <col min="11265" max="11268" width="13.7109375" customWidth="1"/>
    <col min="11269" max="11270" width="17.7109375" customWidth="1"/>
    <col min="11519" max="11519" width="37.28515625" customWidth="1"/>
    <col min="11520" max="11520" width="14.140625" customWidth="1"/>
    <col min="11521" max="11524" width="13.7109375" customWidth="1"/>
    <col min="11525" max="11526" width="17.7109375" customWidth="1"/>
    <col min="11775" max="11775" width="37.28515625" customWidth="1"/>
    <col min="11776" max="11776" width="14.140625" customWidth="1"/>
    <col min="11777" max="11780" width="13.7109375" customWidth="1"/>
    <col min="11781" max="11782" width="17.7109375" customWidth="1"/>
    <col min="12031" max="12031" width="37.28515625" customWidth="1"/>
    <col min="12032" max="12032" width="14.140625" customWidth="1"/>
    <col min="12033" max="12036" width="13.7109375" customWidth="1"/>
    <col min="12037" max="12038" width="17.7109375" customWidth="1"/>
    <col min="12287" max="12287" width="37.28515625" customWidth="1"/>
    <col min="12288" max="12288" width="14.140625" customWidth="1"/>
    <col min="12289" max="12292" width="13.7109375" customWidth="1"/>
    <col min="12293" max="12294" width="17.7109375" customWidth="1"/>
    <col min="12543" max="12543" width="37.28515625" customWidth="1"/>
    <col min="12544" max="12544" width="14.140625" customWidth="1"/>
    <col min="12545" max="12548" width="13.7109375" customWidth="1"/>
    <col min="12549" max="12550" width="17.7109375" customWidth="1"/>
    <col min="12799" max="12799" width="37.28515625" customWidth="1"/>
    <col min="12800" max="12800" width="14.140625" customWidth="1"/>
    <col min="12801" max="12804" width="13.7109375" customWidth="1"/>
    <col min="12805" max="12806" width="17.7109375" customWidth="1"/>
    <col min="13055" max="13055" width="37.28515625" customWidth="1"/>
    <col min="13056" max="13056" width="14.140625" customWidth="1"/>
    <col min="13057" max="13060" width="13.7109375" customWidth="1"/>
    <col min="13061" max="13062" width="17.7109375" customWidth="1"/>
    <col min="13311" max="13311" width="37.28515625" customWidth="1"/>
    <col min="13312" max="13312" width="14.140625" customWidth="1"/>
    <col min="13313" max="13316" width="13.7109375" customWidth="1"/>
    <col min="13317" max="13318" width="17.7109375" customWidth="1"/>
    <col min="13567" max="13567" width="37.28515625" customWidth="1"/>
    <col min="13568" max="13568" width="14.140625" customWidth="1"/>
    <col min="13569" max="13572" width="13.7109375" customWidth="1"/>
    <col min="13573" max="13574" width="17.7109375" customWidth="1"/>
    <col min="13823" max="13823" width="37.28515625" customWidth="1"/>
    <col min="13824" max="13824" width="14.140625" customWidth="1"/>
    <col min="13825" max="13828" width="13.7109375" customWidth="1"/>
    <col min="13829" max="13830" width="17.7109375" customWidth="1"/>
    <col min="14079" max="14079" width="37.28515625" customWidth="1"/>
    <col min="14080" max="14080" width="14.140625" customWidth="1"/>
    <col min="14081" max="14084" width="13.7109375" customWidth="1"/>
    <col min="14085" max="14086" width="17.7109375" customWidth="1"/>
    <col min="14335" max="14335" width="37.28515625" customWidth="1"/>
    <col min="14336" max="14336" width="14.140625" customWidth="1"/>
    <col min="14337" max="14340" width="13.7109375" customWidth="1"/>
    <col min="14341" max="14342" width="17.7109375" customWidth="1"/>
    <col min="14591" max="14591" width="37.28515625" customWidth="1"/>
    <col min="14592" max="14592" width="14.140625" customWidth="1"/>
    <col min="14593" max="14596" width="13.7109375" customWidth="1"/>
    <col min="14597" max="14598" width="17.7109375" customWidth="1"/>
    <col min="14847" max="14847" width="37.28515625" customWidth="1"/>
    <col min="14848" max="14848" width="14.140625" customWidth="1"/>
    <col min="14849" max="14852" width="13.7109375" customWidth="1"/>
    <col min="14853" max="14854" width="17.7109375" customWidth="1"/>
    <col min="15103" max="15103" width="37.28515625" customWidth="1"/>
    <col min="15104" max="15104" width="14.140625" customWidth="1"/>
    <col min="15105" max="15108" width="13.7109375" customWidth="1"/>
    <col min="15109" max="15110" width="17.7109375" customWidth="1"/>
    <col min="15359" max="15359" width="37.28515625" customWidth="1"/>
    <col min="15360" max="15360" width="14.140625" customWidth="1"/>
    <col min="15361" max="15364" width="13.7109375" customWidth="1"/>
    <col min="15365" max="15366" width="17.7109375" customWidth="1"/>
    <col min="15615" max="15615" width="37.28515625" customWidth="1"/>
    <col min="15616" max="15616" width="14.140625" customWidth="1"/>
    <col min="15617" max="15620" width="13.7109375" customWidth="1"/>
    <col min="15621" max="15622" width="17.7109375" customWidth="1"/>
    <col min="15871" max="15871" width="37.28515625" customWidth="1"/>
    <col min="15872" max="15872" width="14.140625" customWidth="1"/>
    <col min="15873" max="15876" width="13.7109375" customWidth="1"/>
    <col min="15877" max="15878" width="17.7109375" customWidth="1"/>
    <col min="16127" max="16127" width="37.28515625" customWidth="1"/>
    <col min="16128" max="16128" width="14.140625" customWidth="1"/>
    <col min="16129" max="16132" width="13.7109375" customWidth="1"/>
    <col min="16133" max="16134" width="17.7109375" customWidth="1"/>
  </cols>
  <sheetData>
    <row r="1" spans="1:6" s="68" customFormat="1" x14ac:dyDescent="0.2">
      <c r="A1" s="20"/>
      <c r="B1" s="102"/>
      <c r="C1" s="65"/>
      <c r="D1" s="65"/>
      <c r="E1" s="66"/>
    </row>
    <row r="2" spans="1:6" s="68" customFormat="1" x14ac:dyDescent="0.2">
      <c r="A2" s="19"/>
      <c r="B2" s="103"/>
      <c r="C2" s="69"/>
      <c r="D2" s="69"/>
      <c r="E2" s="70"/>
      <c r="F2" s="111" t="str">
        <f>PLANILHA!G5</f>
        <v>Revisão n.º 0 (23/04/2024)</v>
      </c>
    </row>
    <row r="3" spans="1:6" ht="15.75" x14ac:dyDescent="0.25">
      <c r="A3" s="232" t="s">
        <v>147</v>
      </c>
      <c r="B3" s="232"/>
      <c r="C3" s="232"/>
      <c r="D3" s="232"/>
      <c r="E3" s="232"/>
      <c r="F3" s="232"/>
    </row>
    <row r="5" spans="1:6" x14ac:dyDescent="0.2">
      <c r="A5" s="239" t="s">
        <v>148</v>
      </c>
      <c r="B5" s="240"/>
      <c r="C5" s="240"/>
      <c r="D5" s="240"/>
      <c r="E5" s="240"/>
      <c r="F5" s="241"/>
    </row>
    <row r="6" spans="1:6" x14ac:dyDescent="0.2">
      <c r="A6" s="233" t="s">
        <v>199</v>
      </c>
      <c r="B6" s="233"/>
      <c r="C6" s="233"/>
      <c r="D6" s="233"/>
      <c r="E6" s="233"/>
      <c r="F6" s="95">
        <f>F18</f>
        <v>175736.12</v>
      </c>
    </row>
    <row r="7" spans="1:6" x14ac:dyDescent="0.2">
      <c r="A7" s="234" t="str">
        <f>PLANILHA!B4</f>
        <v>PAVIMENTAÇÃO EM TRECHOS DA ESTRADA DO CAPOTE</v>
      </c>
      <c r="B7" s="235"/>
      <c r="C7" s="235"/>
      <c r="D7" s="235"/>
      <c r="E7" s="235"/>
      <c r="F7" s="236"/>
    </row>
    <row r="8" spans="1:6" ht="25.5" x14ac:dyDescent="0.2">
      <c r="A8" s="17" t="s">
        <v>149</v>
      </c>
      <c r="B8" s="90" t="s">
        <v>150</v>
      </c>
      <c r="C8" s="17" t="s">
        <v>151</v>
      </c>
      <c r="D8" s="17" t="s">
        <v>152</v>
      </c>
      <c r="E8" s="17" t="s">
        <v>152</v>
      </c>
      <c r="F8" s="17" t="s">
        <v>153</v>
      </c>
    </row>
    <row r="9" spans="1:6" x14ac:dyDescent="0.2">
      <c r="A9" s="237" t="s">
        <v>236</v>
      </c>
      <c r="B9" s="91" t="s">
        <v>154</v>
      </c>
      <c r="C9" s="92">
        <v>1</v>
      </c>
      <c r="D9" s="92"/>
      <c r="E9" s="92"/>
      <c r="F9" s="94">
        <f>SUM(C9:E9)</f>
        <v>1</v>
      </c>
    </row>
    <row r="10" spans="1:6" x14ac:dyDescent="0.2">
      <c r="A10" s="238"/>
      <c r="B10" s="91" t="s">
        <v>155</v>
      </c>
      <c r="C10" s="148">
        <f>PLANILHA!I11*C9</f>
        <v>754.56</v>
      </c>
      <c r="D10" s="148"/>
      <c r="E10" s="148"/>
      <c r="F10" s="149">
        <f>SUM(C10:E10)</f>
        <v>754.56</v>
      </c>
    </row>
    <row r="11" spans="1:6" x14ac:dyDescent="0.2">
      <c r="A11" s="237" t="s">
        <v>237</v>
      </c>
      <c r="B11" s="91" t="s">
        <v>154</v>
      </c>
      <c r="C11" s="92">
        <v>0.67</v>
      </c>
      <c r="D11" s="92">
        <v>0.33</v>
      </c>
      <c r="E11" s="92"/>
      <c r="F11" s="94">
        <f>SUM(C11:E11)</f>
        <v>1</v>
      </c>
    </row>
    <row r="12" spans="1:6" x14ac:dyDescent="0.2">
      <c r="A12" s="238"/>
      <c r="B12" s="91" t="s">
        <v>155</v>
      </c>
      <c r="C12" s="148">
        <f>PLANILHA!I13*C11</f>
        <v>65595.559400000013</v>
      </c>
      <c r="D12" s="148">
        <f>PLANILHA!I13*D11</f>
        <v>32308.260600000005</v>
      </c>
      <c r="F12" s="149">
        <f>SUM(C12:D12)</f>
        <v>97903.820000000022</v>
      </c>
    </row>
    <row r="13" spans="1:6" x14ac:dyDescent="0.2">
      <c r="A13" s="237" t="s">
        <v>238</v>
      </c>
      <c r="B13" s="91" t="s">
        <v>154</v>
      </c>
      <c r="C13" s="92">
        <v>1</v>
      </c>
      <c r="D13" s="148"/>
      <c r="E13" s="148"/>
      <c r="F13" s="94">
        <f>C13</f>
        <v>1</v>
      </c>
    </row>
    <row r="14" spans="1:6" x14ac:dyDescent="0.2">
      <c r="A14" s="238"/>
      <c r="B14" s="91" t="s">
        <v>155</v>
      </c>
      <c r="C14" s="148">
        <f>PLANILHA!I19</f>
        <v>754.56</v>
      </c>
      <c r="F14" s="149">
        <f>C14</f>
        <v>754.56</v>
      </c>
    </row>
    <row r="15" spans="1:6" x14ac:dyDescent="0.2">
      <c r="A15" s="237" t="s">
        <v>239</v>
      </c>
      <c r="B15" s="91" t="s">
        <v>154</v>
      </c>
      <c r="C15" s="148"/>
      <c r="D15" s="92">
        <v>0.33</v>
      </c>
      <c r="E15" s="92">
        <v>0.67</v>
      </c>
      <c r="F15" s="94">
        <f>D15+E15</f>
        <v>1</v>
      </c>
    </row>
    <row r="16" spans="1:6" x14ac:dyDescent="0.2">
      <c r="A16" s="238"/>
      <c r="B16" s="91" t="s">
        <v>155</v>
      </c>
      <c r="C16" s="148"/>
      <c r="D16" s="148">
        <f>PLANILHA!I21*CRONOGRAMA!D15</f>
        <v>25186.649399999998</v>
      </c>
      <c r="E16" s="148">
        <f>PLANILHA!I21*CRONOGRAMA!E15</f>
        <v>51136.530599999998</v>
      </c>
      <c r="F16" s="149">
        <f>D16+E16</f>
        <v>76323.179999999993</v>
      </c>
    </row>
    <row r="17" spans="1:6" x14ac:dyDescent="0.2">
      <c r="A17" s="230" t="s">
        <v>0</v>
      </c>
      <c r="B17" s="17" t="s">
        <v>154</v>
      </c>
      <c r="C17" s="93">
        <f>C18/F18</f>
        <v>0.38184910079953971</v>
      </c>
      <c r="D17" s="93">
        <f>D18/F18</f>
        <v>0.32716615115890807</v>
      </c>
      <c r="E17" s="93">
        <f>E18/F18</f>
        <v>0.29098474804155228</v>
      </c>
      <c r="F17" s="93">
        <f>SUM(C17:E17)</f>
        <v>1</v>
      </c>
    </row>
    <row r="18" spans="1:6" x14ac:dyDescent="0.2">
      <c r="A18" s="231"/>
      <c r="B18" s="113" t="s">
        <v>155</v>
      </c>
      <c r="C18" s="150">
        <f>C12+C10+C14</f>
        <v>67104.679400000008</v>
      </c>
      <c r="D18" s="150">
        <f>D16+D12</f>
        <v>57494.91</v>
      </c>
      <c r="E18" s="150">
        <f>E16</f>
        <v>51136.530599999998</v>
      </c>
      <c r="F18" s="150">
        <f>F10+F12+F14+F16</f>
        <v>175736.12</v>
      </c>
    </row>
    <row r="19" spans="1:6" x14ac:dyDescent="0.2">
      <c r="A19" s="224"/>
      <c r="B19" s="225"/>
      <c r="C19" s="225"/>
      <c r="D19" s="225"/>
      <c r="E19" s="225"/>
      <c r="F19" s="112"/>
    </row>
    <row r="20" spans="1:6" x14ac:dyDescent="0.2">
      <c r="A20" s="227"/>
      <c r="B20" s="227"/>
      <c r="C20" s="227"/>
      <c r="D20" s="7"/>
      <c r="E20" s="7"/>
      <c r="F20" s="6"/>
    </row>
    <row r="21" spans="1:6" x14ac:dyDescent="0.2">
      <c r="A21" s="228"/>
      <c r="B21" s="228"/>
      <c r="C21" s="228"/>
      <c r="D21" s="32"/>
      <c r="E21" s="32"/>
      <c r="F21" s="142"/>
    </row>
    <row r="22" spans="1:6" ht="12.75" customHeight="1" x14ac:dyDescent="0.2">
      <c r="A22" s="4" t="s">
        <v>201</v>
      </c>
      <c r="B22" s="4"/>
      <c r="C22" s="147"/>
      <c r="D22" s="147"/>
      <c r="E22" s="147"/>
      <c r="F22" s="147"/>
    </row>
    <row r="23" spans="1:6" x14ac:dyDescent="0.2">
      <c r="A23" s="228"/>
      <c r="B23" s="228"/>
      <c r="C23" s="147"/>
      <c r="D23" s="147"/>
      <c r="E23" s="147"/>
      <c r="F23" s="147"/>
    </row>
    <row r="24" spans="1:6" x14ac:dyDescent="0.2">
      <c r="A24" s="229" t="s">
        <v>207</v>
      </c>
      <c r="B24" s="229"/>
      <c r="C24" s="147"/>
      <c r="D24" s="147"/>
      <c r="E24" s="147"/>
      <c r="F24" s="147"/>
    </row>
    <row r="25" spans="1:6" x14ac:dyDescent="0.2">
      <c r="A25" s="226" t="s">
        <v>223</v>
      </c>
      <c r="B25" s="226"/>
      <c r="C25" s="226"/>
      <c r="D25" s="167"/>
      <c r="E25" s="32"/>
      <c r="F25" s="142"/>
    </row>
  </sheetData>
  <mergeCells count="15">
    <mergeCell ref="A17:A18"/>
    <mergeCell ref="A3:F3"/>
    <mergeCell ref="A6:E6"/>
    <mergeCell ref="A7:F7"/>
    <mergeCell ref="A9:A10"/>
    <mergeCell ref="A11:A12"/>
    <mergeCell ref="A5:F5"/>
    <mergeCell ref="A13:A14"/>
    <mergeCell ref="A15:A16"/>
    <mergeCell ref="A19:E19"/>
    <mergeCell ref="A25:C25"/>
    <mergeCell ref="A20:C20"/>
    <mergeCell ref="A21:C21"/>
    <mergeCell ref="A23:B23"/>
    <mergeCell ref="A24:B24"/>
  </mergeCells>
  <phoneticPr fontId="44" type="noConversion"/>
  <pageMargins left="0.511811024" right="0.511811024" top="0.78740157499999996" bottom="0.78740157499999996" header="0.31496062000000002" footer="0.31496062000000002"/>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38"/>
  <sheetViews>
    <sheetView view="pageBreakPreview" zoomScale="70" zoomScaleNormal="70" zoomScaleSheetLayoutView="70" workbookViewId="0">
      <selection activeCell="H26" sqref="H26"/>
    </sheetView>
  </sheetViews>
  <sheetFormatPr defaultColWidth="9.140625" defaultRowHeight="12.75" x14ac:dyDescent="0.2"/>
  <cols>
    <col min="1" max="1" width="16.42578125" style="108" customWidth="1"/>
    <col min="2" max="2" width="51.85546875" style="108" customWidth="1"/>
    <col min="3" max="3" width="7.5703125" style="108" bestFit="1" customWidth="1"/>
    <col min="4" max="4" width="31.28515625" style="108" customWidth="1"/>
    <col min="5" max="5" width="19.28515625" style="108" bestFit="1" customWidth="1"/>
    <col min="6" max="6" width="11" style="108" bestFit="1" customWidth="1"/>
    <col min="7" max="7" width="8.42578125" style="108" bestFit="1" customWidth="1"/>
    <col min="8" max="16384" width="9.140625" style="108"/>
  </cols>
  <sheetData>
    <row r="1" spans="1:7" s="105" customFormat="1" ht="12.75" customHeight="1" x14ac:dyDescent="0.2">
      <c r="A1" s="242" t="s">
        <v>213</v>
      </c>
      <c r="B1" s="242"/>
      <c r="C1" s="242"/>
      <c r="D1" s="242"/>
      <c r="E1" s="242"/>
      <c r="F1" s="107"/>
      <c r="G1" s="107"/>
    </row>
    <row r="2" spans="1:7" s="105" customFormat="1" ht="18" x14ac:dyDescent="0.2">
      <c r="A2" s="154"/>
      <c r="B2" s="102"/>
      <c r="C2"/>
      <c r="D2" s="156"/>
      <c r="E2" s="155"/>
    </row>
    <row r="3" spans="1:7" s="105" customFormat="1" x14ac:dyDescent="0.2">
      <c r="A3" s="19" t="str">
        <f>PLANILHA!A3</f>
        <v>MUNICÍPIO:</v>
      </c>
      <c r="B3" s="19" t="str">
        <f>PLANILHA!B3</f>
        <v>PIRANGUINHO  ISS=2%</v>
      </c>
      <c r="C3" s="151"/>
      <c r="D3" s="243" t="str">
        <f>PLANILHA!G5</f>
        <v>Revisão n.º 0 (23/04/2024)</v>
      </c>
      <c r="E3" s="243"/>
    </row>
    <row r="4" spans="1:7" s="105" customFormat="1" x14ac:dyDescent="0.2">
      <c r="A4" s="19" t="str">
        <f>PLANILHA!A4</f>
        <v>OBRA:</v>
      </c>
      <c r="B4" s="19" t="str">
        <f>PLANILHA!B4</f>
        <v>PAVIMENTAÇÃO EM TRECHOS DA ESTRADA DO CAPOTE</v>
      </c>
      <c r="C4" s="151"/>
      <c r="D4" s="19"/>
      <c r="E4" s="155"/>
      <c r="F4" s="106"/>
    </row>
    <row r="5" spans="1:7" x14ac:dyDescent="0.2">
      <c r="A5" s="19" t="str">
        <f>PLANILHA!A5</f>
        <v>DATA:</v>
      </c>
      <c r="B5" s="19" t="str">
        <f>PLANILHA!B5</f>
        <v>ABRIL DE 2024</v>
      </c>
      <c r="C5" s="151"/>
      <c r="D5" s="19"/>
      <c r="E5" s="155"/>
    </row>
    <row r="6" spans="1:7" s="110" customFormat="1" x14ac:dyDescent="0.2">
      <c r="A6" s="19"/>
      <c r="B6" s="19"/>
      <c r="C6" s="151"/>
      <c r="D6" s="19"/>
      <c r="E6" s="155"/>
    </row>
    <row r="7" spans="1:7" x14ac:dyDescent="0.2">
      <c r="A7" s="157" t="s">
        <v>8</v>
      </c>
      <c r="B7" s="157" t="s">
        <v>9</v>
      </c>
      <c r="C7" s="157" t="s">
        <v>214</v>
      </c>
      <c r="D7" s="158" t="s">
        <v>215</v>
      </c>
      <c r="E7" s="159" t="s">
        <v>216</v>
      </c>
    </row>
    <row r="8" spans="1:7" x14ac:dyDescent="0.2">
      <c r="A8" s="157"/>
      <c r="B8" s="247" t="str">
        <f>PLANILHA!D9</f>
        <v>PAVIMENTAÇÃO EM TRECHOS DA ESTRADA DO CAPOTE</v>
      </c>
      <c r="C8" s="248"/>
      <c r="D8" s="248"/>
      <c r="E8" s="249"/>
    </row>
    <row r="9" spans="1:7" x14ac:dyDescent="0.2">
      <c r="A9" s="160" t="str">
        <f>PLANILHA!A10</f>
        <v>1.0</v>
      </c>
      <c r="B9" s="244" t="str">
        <f>PLANILHA!D10</f>
        <v>TRECHO 01</v>
      </c>
      <c r="C9" s="245"/>
      <c r="D9" s="245"/>
      <c r="E9" s="246"/>
    </row>
    <row r="10" spans="1:7" x14ac:dyDescent="0.2">
      <c r="A10" s="160" t="str">
        <f>PLANILHA!A11</f>
        <v>1.1</v>
      </c>
      <c r="B10" s="161" t="s">
        <v>110</v>
      </c>
      <c r="C10" s="160"/>
      <c r="D10" s="162"/>
      <c r="E10" s="163"/>
      <c r="F10" s="109"/>
    </row>
    <row r="11" spans="1:7" ht="89.25" x14ac:dyDescent="0.2">
      <c r="A11" s="152" t="str">
        <f>PLANILHA!A12</f>
        <v>1.1.1</v>
      </c>
      <c r="B11" s="153" t="s">
        <v>209</v>
      </c>
      <c r="C11" s="152" t="s">
        <v>200</v>
      </c>
      <c r="D11" s="122" t="s">
        <v>217</v>
      </c>
      <c r="E11" s="164">
        <f>PLANILHA!F12</f>
        <v>2</v>
      </c>
    </row>
    <row r="12" spans="1:7" x14ac:dyDescent="0.2">
      <c r="A12" s="160" t="str">
        <f>PLANILHA!A13</f>
        <v>1.2</v>
      </c>
      <c r="B12" s="161" t="s">
        <v>23</v>
      </c>
      <c r="C12" s="152"/>
      <c r="D12" s="165"/>
      <c r="E12" s="164"/>
    </row>
    <row r="13" spans="1:7" ht="38.25" x14ac:dyDescent="0.2">
      <c r="A13" s="152" t="str">
        <f>PLANILHA!A14</f>
        <v>1.2.1</v>
      </c>
      <c r="B13" s="153" t="str">
        <f>PLANILHA!D14</f>
        <v xml:space="preserve"> EXECUÇÃO DE PAVIMENTO EM PISO INTERTRAVADO, COM BLOCO 16 FACES DE 22 X 11 CM, ESPESSURA 8 CM. AF_10/2022</v>
      </c>
      <c r="C13" s="152" t="s">
        <v>200</v>
      </c>
      <c r="D13" s="122" t="s">
        <v>226</v>
      </c>
      <c r="E13" s="164">
        <f>PLANILHA!F14</f>
        <v>666.31</v>
      </c>
    </row>
    <row r="14" spans="1:7" ht="86.25" customHeight="1" x14ac:dyDescent="0.2">
      <c r="A14" s="152" t="str">
        <f>PLANILHA!A15</f>
        <v>1.2.2</v>
      </c>
      <c r="B14" s="153" t="s">
        <v>210</v>
      </c>
      <c r="C14" s="152" t="s">
        <v>11</v>
      </c>
      <c r="D14" s="122" t="s">
        <v>219</v>
      </c>
      <c r="E14" s="164">
        <f>PLANILHA!F15</f>
        <v>258.77999999999997</v>
      </c>
    </row>
    <row r="15" spans="1:7" ht="38.25" x14ac:dyDescent="0.2">
      <c r="A15" s="152" t="str">
        <f>PLANILHA!A16</f>
        <v>1.2.3</v>
      </c>
      <c r="B15" s="153" t="s">
        <v>211</v>
      </c>
      <c r="C15" s="152" t="s">
        <v>11</v>
      </c>
      <c r="D15" s="122" t="s">
        <v>220</v>
      </c>
      <c r="E15" s="164">
        <f>PLANILHA!F16</f>
        <v>246.78</v>
      </c>
    </row>
    <row r="16" spans="1:7" ht="25.5" x14ac:dyDescent="0.2">
      <c r="A16" s="152" t="str">
        <f>PLANILHA!A17</f>
        <v>1.2.4</v>
      </c>
      <c r="B16" s="153" t="s">
        <v>202</v>
      </c>
      <c r="C16" s="152" t="s">
        <v>200</v>
      </c>
      <c r="D16" s="122" t="s">
        <v>218</v>
      </c>
      <c r="E16" s="164">
        <f>PLANILHA!F17</f>
        <v>740.19</v>
      </c>
    </row>
    <row r="17" spans="1:5" x14ac:dyDescent="0.2">
      <c r="A17" s="160" t="str">
        <f>PLANILHA!A18</f>
        <v>2.0</v>
      </c>
      <c r="B17" s="161" t="str">
        <f>PLANILHA!D18</f>
        <v>TRECHO 02</v>
      </c>
      <c r="C17" s="152"/>
      <c r="D17" s="117"/>
      <c r="E17" s="164">
        <f>PLANILHA!F18</f>
        <v>0</v>
      </c>
    </row>
    <row r="18" spans="1:5" x14ac:dyDescent="0.2">
      <c r="A18" s="160" t="str">
        <f>PLANILHA!A19</f>
        <v>2.1</v>
      </c>
      <c r="B18" s="161" t="str">
        <f>PLANILHA!D19</f>
        <v>SERVIÇOS INICIAIS</v>
      </c>
      <c r="C18" s="152"/>
      <c r="E18" s="164"/>
    </row>
    <row r="19" spans="1:5" ht="89.25" x14ac:dyDescent="0.2">
      <c r="A19" s="152" t="str">
        <f>PLANILHA!A20</f>
        <v>2.1.1</v>
      </c>
      <c r="B19" s="153" t="str">
        <f>PLANILHA!D20</f>
        <v>FORNECIMENTO E COLOCAÇÃO DE PLACA DE OBRA EM CHAPA GALVANIZADA #26, ESP. 0,45 MM, PLOTADA COM ADESIVO VINÍLICO, AFIXADA COM REBITES 4,8X40 MM, EM ESTRUTURA METÁLICA DE METALON 20X20 MM, ESP. 1,25 MM, INCLUSIVE SUPORTE EM EUCALIPTO AUTOCLAVADO PINTADO COM TINTA PVA DUAS (2) DEMÃOS</v>
      </c>
      <c r="C19" s="152" t="s">
        <v>200</v>
      </c>
      <c r="D19" s="122" t="s">
        <v>217</v>
      </c>
      <c r="E19" s="164">
        <f>PLANILHA!F20</f>
        <v>2</v>
      </c>
    </row>
    <row r="20" spans="1:5" x14ac:dyDescent="0.2">
      <c r="A20" s="160" t="str">
        <f>PLANILHA!A21</f>
        <v>2.2</v>
      </c>
      <c r="B20" s="161" t="str">
        <f>PLANILHA!D21</f>
        <v>SERVIÇOS PARA CALÇAMENTO</v>
      </c>
      <c r="C20" s="152"/>
      <c r="E20" s="164"/>
    </row>
    <row r="21" spans="1:5" ht="38.25" x14ac:dyDescent="0.2">
      <c r="A21" s="152" t="str">
        <f>PLANILHA!A22</f>
        <v>2.2.1</v>
      </c>
      <c r="B21" s="153" t="str">
        <f>PLANILHA!D22</f>
        <v>EXECUÇÃO DE PAVIMENTO EM PISO INTERTRAVADO, COM BLOCO SEXTAVADO DE 25 X 25 CM, ESPESSURA 8 CM. AF_10/2022</v>
      </c>
      <c r="C21" s="152" t="s">
        <v>200</v>
      </c>
      <c r="D21" s="122" t="s">
        <v>226</v>
      </c>
      <c r="E21" s="164">
        <f>PLANILHA!F22</f>
        <v>497.93</v>
      </c>
    </row>
    <row r="22" spans="1:5" ht="76.5" x14ac:dyDescent="0.2">
      <c r="A22" s="152" t="str">
        <f>PLANILHA!A23</f>
        <v>2.2.2</v>
      </c>
      <c r="B22" s="153" t="str">
        <f>PLANILHA!D23</f>
        <v>ASSENTAMENTO DE GUIA (MEIO-FIO) EM TRECHO RETO, CONFECCIONADA EM CONCRETO PRÉ-FABRICADO, DIMENSÕES 100X15X13X30 CM (COMPRIMENTO X BASE INFERIOR X BASE SUPERIOR X ALTURA), PARA VIAS URBANAS (USO VIÁRIO). AF_01/2024</v>
      </c>
      <c r="C22" s="152" t="s">
        <v>11</v>
      </c>
      <c r="D22" s="122" t="s">
        <v>219</v>
      </c>
      <c r="E22" s="164">
        <f>PLANILHA!F23</f>
        <v>226.88</v>
      </c>
    </row>
    <row r="23" spans="1:5" ht="38.25" x14ac:dyDescent="0.2">
      <c r="A23" s="152" t="str">
        <f>PLANILHA!A24</f>
        <v>2.2.3</v>
      </c>
      <c r="B23" s="153" t="str">
        <f>PLANILHA!D24</f>
        <v>EXECUÇÃO DE SARJETA DE CONCRETO USINADO, MOLDADA IN LOCO EM TRECHO RETO, 30 CM BASE X 10 CM ALTURA. AF_01/2024</v>
      </c>
      <c r="C23" s="152" t="s">
        <v>11</v>
      </c>
      <c r="D23" s="122" t="s">
        <v>220</v>
      </c>
      <c r="E23" s="164">
        <f>PLANILHA!F24</f>
        <v>226.88</v>
      </c>
    </row>
    <row r="24" spans="1:5" ht="25.5" x14ac:dyDescent="0.2">
      <c r="A24" s="152" t="str">
        <f>PLANILHA!A25</f>
        <v>2.2.4</v>
      </c>
      <c r="B24" s="153" t="str">
        <f>PLANILHA!D25</f>
        <v>REGULARIZAÇÃO DO SUB-LEITO (PROCTOR INTERMEDIÁRO)</v>
      </c>
      <c r="C24" s="152" t="s">
        <v>200</v>
      </c>
      <c r="D24" s="122" t="s">
        <v>218</v>
      </c>
      <c r="E24" s="164">
        <f>PLANILHA!F25</f>
        <v>566.01</v>
      </c>
    </row>
    <row r="25" spans="1:5" x14ac:dyDescent="0.2">
      <c r="A25" s="115"/>
      <c r="B25" s="118"/>
      <c r="C25" s="115"/>
      <c r="D25" s="117"/>
      <c r="E25" s="166"/>
    </row>
    <row r="26" spans="1:5" x14ac:dyDescent="0.2">
      <c r="A26" s="119" t="s">
        <v>201</v>
      </c>
      <c r="B26"/>
      <c r="C26" s="115"/>
      <c r="D26" s="117"/>
      <c r="E26" s="166"/>
    </row>
    <row r="27" spans="1:5" x14ac:dyDescent="0.2">
      <c r="A27" s="119"/>
      <c r="B27"/>
      <c r="C27" s="115"/>
      <c r="D27" s="117"/>
      <c r="E27" s="166"/>
    </row>
    <row r="28" spans="1:5" x14ac:dyDescent="0.2">
      <c r="A28" s="119" t="s">
        <v>207</v>
      </c>
      <c r="B28"/>
      <c r="C28" s="115"/>
      <c r="D28" s="117"/>
      <c r="E28" s="166"/>
    </row>
    <row r="29" spans="1:5" x14ac:dyDescent="0.2">
      <c r="A29" s="119" t="s">
        <v>224</v>
      </c>
      <c r="B29"/>
      <c r="C29" s="115"/>
      <c r="D29" s="117"/>
      <c r="E29" s="166"/>
    </row>
    <row r="30" spans="1:5" x14ac:dyDescent="0.2">
      <c r="A30" s="115"/>
      <c r="B30" s="118"/>
      <c r="C30" s="115"/>
      <c r="D30" s="117"/>
      <c r="E30" s="166"/>
    </row>
    <row r="32" spans="1:5" s="98" customFormat="1" x14ac:dyDescent="0.2"/>
    <row r="34" spans="1:3" x14ac:dyDescent="0.2">
      <c r="C34"/>
    </row>
    <row r="35" spans="1:3" x14ac:dyDescent="0.2">
      <c r="C35"/>
    </row>
    <row r="36" spans="1:3" x14ac:dyDescent="0.2">
      <c r="C36"/>
    </row>
    <row r="37" spans="1:3" x14ac:dyDescent="0.2">
      <c r="C37"/>
    </row>
    <row r="38" spans="1:3" x14ac:dyDescent="0.2">
      <c r="A38"/>
      <c r="B38" s="119"/>
      <c r="C38"/>
    </row>
  </sheetData>
  <mergeCells count="4">
    <mergeCell ref="A1:E1"/>
    <mergeCell ref="D3:E3"/>
    <mergeCell ref="B9:E9"/>
    <mergeCell ref="B8:E8"/>
  </mergeCells>
  <phoneticPr fontId="14" type="noConversion"/>
  <pageMargins left="0.51181102362204722" right="0.51181102362204722" top="0.78740157480314965" bottom="0.78740157480314965" header="0.31496062992125984" footer="0.31496062992125984"/>
  <pageSetup paperSize="9" scale="95" fitToWidth="2" orientation="landscape" r:id="rId1"/>
  <headerFooter>
    <oddFooter>Página &amp;P de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61"/>
  <sheetViews>
    <sheetView view="pageBreakPreview" topLeftCell="A37" zoomScaleNormal="100" zoomScaleSheetLayoutView="100" workbookViewId="0">
      <selection activeCell="G23" sqref="G23"/>
    </sheetView>
  </sheetViews>
  <sheetFormatPr defaultRowHeight="12.75" x14ac:dyDescent="0.2"/>
  <cols>
    <col min="1" max="1" width="10.7109375" style="32" customWidth="1"/>
    <col min="2" max="2" width="9.140625" style="32" customWidth="1"/>
    <col min="3" max="3" width="67.140625" style="31" customWidth="1"/>
    <col min="4" max="4" width="9.140625" style="32"/>
    <col min="5" max="5" width="10.28515625" style="25" bestFit="1" customWidth="1"/>
    <col min="6" max="6" width="9.7109375" style="62" bestFit="1" customWidth="1"/>
    <col min="7" max="7" width="9.140625" style="25"/>
    <col min="8" max="8" width="11.28515625" style="25" bestFit="1" customWidth="1"/>
    <col min="10" max="10" width="21.28515625" customWidth="1"/>
  </cols>
  <sheetData>
    <row r="1" spans="1:10" x14ac:dyDescent="0.2">
      <c r="A1" s="18"/>
      <c r="B1" s="2"/>
      <c r="C1" s="1"/>
      <c r="D1" s="1"/>
      <c r="E1" s="3"/>
      <c r="F1" s="54"/>
      <c r="G1" s="4"/>
      <c r="H1" s="5"/>
    </row>
    <row r="2" spans="1:10" x14ac:dyDescent="0.2">
      <c r="A2" s="18"/>
      <c r="B2" s="2"/>
      <c r="C2" s="1"/>
      <c r="D2" s="1"/>
      <c r="E2" s="3"/>
      <c r="F2" s="54"/>
      <c r="G2" s="4"/>
      <c r="H2" s="5"/>
    </row>
    <row r="3" spans="1:10" x14ac:dyDescent="0.2">
      <c r="A3" s="18"/>
      <c r="B3" s="2"/>
      <c r="C3" s="1"/>
      <c r="D3" s="1"/>
      <c r="E3" s="3"/>
      <c r="F3" s="54"/>
      <c r="G3" s="4"/>
      <c r="H3" s="5"/>
    </row>
    <row r="4" spans="1:10" x14ac:dyDescent="0.2">
      <c r="A4" s="19" t="s">
        <v>1</v>
      </c>
      <c r="B4" s="2"/>
      <c r="C4" s="1"/>
      <c r="D4" s="1"/>
      <c r="E4" s="3"/>
      <c r="F4" s="54"/>
      <c r="G4" s="4"/>
      <c r="H4" s="5"/>
    </row>
    <row r="5" spans="1:10" x14ac:dyDescent="0.2">
      <c r="A5" s="18" t="s">
        <v>2</v>
      </c>
      <c r="B5" s="2"/>
      <c r="C5" s="1"/>
      <c r="D5" s="1"/>
      <c r="E5" s="3"/>
      <c r="F5" s="54"/>
      <c r="G5" s="4"/>
      <c r="H5" s="5"/>
    </row>
    <row r="6" spans="1:10" x14ac:dyDescent="0.2">
      <c r="A6" s="20" t="s">
        <v>3</v>
      </c>
      <c r="B6" s="2"/>
      <c r="C6" s="1"/>
      <c r="D6" s="1"/>
      <c r="E6" s="3"/>
      <c r="F6" s="54"/>
      <c r="G6" s="4"/>
      <c r="H6" s="5"/>
    </row>
    <row r="7" spans="1:10" ht="18" x14ac:dyDescent="0.25">
      <c r="A7" s="20"/>
      <c r="B7" s="2"/>
      <c r="C7" s="1"/>
      <c r="D7" s="1"/>
      <c r="E7" s="14" t="s">
        <v>38</v>
      </c>
      <c r="F7" s="54"/>
      <c r="G7" s="4"/>
      <c r="H7" s="5"/>
    </row>
    <row r="8" spans="1:10" x14ac:dyDescent="0.2">
      <c r="A8" s="20"/>
      <c r="B8" s="2"/>
      <c r="C8" s="1"/>
      <c r="D8" s="1"/>
      <c r="E8" s="3"/>
      <c r="F8" s="54"/>
      <c r="G8" s="4"/>
      <c r="H8" s="5"/>
    </row>
    <row r="9" spans="1:10" x14ac:dyDescent="0.2">
      <c r="A9" s="19" t="s">
        <v>4</v>
      </c>
      <c r="B9" s="6" t="s">
        <v>36</v>
      </c>
      <c r="C9" s="4"/>
      <c r="D9" s="7"/>
      <c r="E9" s="8"/>
      <c r="F9" s="54" t="s">
        <v>15</v>
      </c>
      <c r="H9" s="4"/>
    </row>
    <row r="10" spans="1:10" x14ac:dyDescent="0.2">
      <c r="A10" s="19" t="s">
        <v>5</v>
      </c>
      <c r="B10" s="177" t="s">
        <v>37</v>
      </c>
      <c r="C10" s="177"/>
      <c r="D10" s="177"/>
      <c r="E10" s="177"/>
      <c r="F10" s="54" t="s">
        <v>31</v>
      </c>
      <c r="H10" s="4"/>
    </row>
    <row r="11" spans="1:10" x14ac:dyDescent="0.2">
      <c r="A11" s="19" t="s">
        <v>6</v>
      </c>
      <c r="B11" s="15" t="s">
        <v>32</v>
      </c>
      <c r="C11" s="9"/>
      <c r="D11" s="10"/>
      <c r="E11" s="11"/>
      <c r="F11" s="56" t="s">
        <v>30</v>
      </c>
      <c r="H11" s="12"/>
    </row>
    <row r="12" spans="1:10" x14ac:dyDescent="0.2">
      <c r="A12" s="22" t="s">
        <v>27</v>
      </c>
      <c r="B12" s="23" t="s">
        <v>108</v>
      </c>
      <c r="C12" s="24"/>
      <c r="D12" s="13"/>
      <c r="E12" s="13"/>
      <c r="F12" s="57"/>
      <c r="H12" s="35"/>
    </row>
    <row r="13" spans="1:10" s="48" customFormat="1" ht="36" x14ac:dyDescent="0.2">
      <c r="A13" s="45" t="s">
        <v>39</v>
      </c>
      <c r="B13" s="45" t="s">
        <v>40</v>
      </c>
      <c r="C13" s="46" t="s">
        <v>9</v>
      </c>
      <c r="D13" s="45" t="s">
        <v>41</v>
      </c>
      <c r="E13" s="47" t="s">
        <v>42</v>
      </c>
      <c r="F13" s="58" t="s">
        <v>43</v>
      </c>
      <c r="G13" s="47" t="s">
        <v>44</v>
      </c>
      <c r="H13" s="47" t="s">
        <v>45</v>
      </c>
    </row>
    <row r="14" spans="1:10" s="52" customFormat="1" ht="15" x14ac:dyDescent="0.2">
      <c r="A14" s="49" t="s">
        <v>17</v>
      </c>
      <c r="B14" s="49"/>
      <c r="C14" s="50" t="s">
        <v>110</v>
      </c>
      <c r="D14" s="49"/>
      <c r="E14" s="51"/>
      <c r="F14" s="59"/>
      <c r="G14" s="51"/>
      <c r="H14" s="51"/>
    </row>
    <row r="15" spans="1:10" s="4" customFormat="1" x14ac:dyDescent="0.2">
      <c r="A15" s="36" t="s">
        <v>18</v>
      </c>
      <c r="B15" s="36" t="s">
        <v>49</v>
      </c>
      <c r="C15" s="37" t="s">
        <v>50</v>
      </c>
      <c r="D15" s="36" t="s">
        <v>51</v>
      </c>
      <c r="E15" s="38">
        <v>4.5</v>
      </c>
      <c r="F15" s="60"/>
      <c r="G15" s="38"/>
      <c r="H15" s="42"/>
      <c r="J15" s="44"/>
    </row>
    <row r="16" spans="1:10" x14ac:dyDescent="0.2">
      <c r="A16" s="39" t="s">
        <v>111</v>
      </c>
      <c r="B16" s="40" t="s">
        <v>52</v>
      </c>
      <c r="C16" s="41" t="s">
        <v>100</v>
      </c>
      <c r="D16" s="40" t="s">
        <v>53</v>
      </c>
      <c r="E16" s="42">
        <v>4.5</v>
      </c>
      <c r="F16" s="61">
        <v>1</v>
      </c>
      <c r="G16" s="42">
        <v>4.97</v>
      </c>
      <c r="H16" s="42">
        <f t="shared" ref="H16:H57" si="0">ROUND(G16*E16,2)</f>
        <v>22.37</v>
      </c>
      <c r="J16" s="44"/>
    </row>
    <row r="17" spans="1:10" ht="25.5" x14ac:dyDescent="0.2">
      <c r="A17" s="39" t="s">
        <v>112</v>
      </c>
      <c r="B17" s="40" t="s">
        <v>54</v>
      </c>
      <c r="C17" s="43" t="s">
        <v>55</v>
      </c>
      <c r="D17" s="40" t="s">
        <v>53</v>
      </c>
      <c r="E17" s="42">
        <v>18</v>
      </c>
      <c r="F17" s="61">
        <v>4</v>
      </c>
      <c r="G17" s="42">
        <v>6.24</v>
      </c>
      <c r="H17" s="42">
        <f t="shared" si="0"/>
        <v>112.32</v>
      </c>
      <c r="J17" s="44"/>
    </row>
    <row r="18" spans="1:10" ht="25.5" x14ac:dyDescent="0.2">
      <c r="A18" s="39" t="s">
        <v>113</v>
      </c>
      <c r="B18" s="40" t="s">
        <v>56</v>
      </c>
      <c r="C18" s="43" t="s">
        <v>57</v>
      </c>
      <c r="D18" s="40" t="s">
        <v>51</v>
      </c>
      <c r="E18" s="42">
        <v>4.5</v>
      </c>
      <c r="F18" s="61">
        <v>1</v>
      </c>
      <c r="G18" s="42">
        <v>240</v>
      </c>
      <c r="H18" s="42">
        <f t="shared" si="0"/>
        <v>1080</v>
      </c>
      <c r="J18" s="44"/>
    </row>
    <row r="19" spans="1:10" x14ac:dyDescent="0.2">
      <c r="A19" s="39" t="s">
        <v>114</v>
      </c>
      <c r="B19" s="40" t="s">
        <v>58</v>
      </c>
      <c r="C19" s="43" t="s">
        <v>59</v>
      </c>
      <c r="D19" s="40" t="s">
        <v>60</v>
      </c>
      <c r="E19" s="42">
        <v>0.5</v>
      </c>
      <c r="F19" s="61">
        <v>0.11</v>
      </c>
      <c r="G19" s="42">
        <v>6.97</v>
      </c>
      <c r="H19" s="42">
        <f t="shared" si="0"/>
        <v>3.49</v>
      </c>
      <c r="J19" s="44"/>
    </row>
    <row r="20" spans="1:10" s="52" customFormat="1" ht="15" x14ac:dyDescent="0.2">
      <c r="A20" s="49" t="s">
        <v>19</v>
      </c>
      <c r="B20" s="49"/>
      <c r="C20" s="50" t="s">
        <v>23</v>
      </c>
      <c r="D20" s="49"/>
      <c r="E20" s="51"/>
      <c r="F20" s="59"/>
      <c r="G20" s="51"/>
      <c r="H20" s="51"/>
    </row>
    <row r="21" spans="1:10" s="4" customFormat="1" ht="25.5" x14ac:dyDescent="0.2">
      <c r="A21" s="36" t="s">
        <v>20</v>
      </c>
      <c r="B21" s="36" t="s">
        <v>90</v>
      </c>
      <c r="C21" s="37" t="s">
        <v>105</v>
      </c>
      <c r="D21" s="36" t="s">
        <v>53</v>
      </c>
      <c r="E21" s="38">
        <v>890.7</v>
      </c>
      <c r="F21" s="60"/>
      <c r="G21" s="38"/>
      <c r="H21" s="42"/>
      <c r="J21" s="44"/>
    </row>
    <row r="22" spans="1:10" x14ac:dyDescent="0.2">
      <c r="A22" s="39" t="s">
        <v>116</v>
      </c>
      <c r="B22" s="40" t="s">
        <v>84</v>
      </c>
      <c r="C22" s="43" t="s">
        <v>85</v>
      </c>
      <c r="D22" s="40" t="s">
        <v>68</v>
      </c>
      <c r="E22" s="42">
        <f>F22*E21</f>
        <v>1.4242292999999999</v>
      </c>
      <c r="F22" s="61">
        <f>1.23*0.0013</f>
        <v>1.5989999999999999E-3</v>
      </c>
      <c r="G22" s="42">
        <v>58.33</v>
      </c>
      <c r="H22" s="42">
        <f>ROUND(G22*E22,2)</f>
        <v>83.08</v>
      </c>
      <c r="J22" s="55"/>
    </row>
    <row r="23" spans="1:10" x14ac:dyDescent="0.2">
      <c r="A23" s="39" t="s">
        <v>117</v>
      </c>
      <c r="B23" s="40" t="s">
        <v>73</v>
      </c>
      <c r="C23" s="43" t="s">
        <v>74</v>
      </c>
      <c r="D23" s="39" t="s">
        <v>109</v>
      </c>
      <c r="E23" s="42">
        <f>F23*E21</f>
        <v>8.2220873280000006</v>
      </c>
      <c r="F23" s="61">
        <f>355.04*0.0013/50</f>
        <v>9.2310400000000011E-3</v>
      </c>
      <c r="G23" s="42">
        <f>0.43*50</f>
        <v>21.5</v>
      </c>
      <c r="H23" s="42">
        <f>ROUND(G23*E23,2)</f>
        <v>176.77</v>
      </c>
      <c r="J23" s="44"/>
    </row>
    <row r="24" spans="1:10" ht="25.5" x14ac:dyDescent="0.2">
      <c r="A24" s="39" t="s">
        <v>118</v>
      </c>
      <c r="B24" s="53" t="s">
        <v>146</v>
      </c>
      <c r="C24" s="43" t="s">
        <v>91</v>
      </c>
      <c r="D24" s="40" t="s">
        <v>53</v>
      </c>
      <c r="E24" s="42">
        <v>891</v>
      </c>
      <c r="F24" s="61">
        <v>1</v>
      </c>
      <c r="G24" s="42">
        <v>13</v>
      </c>
      <c r="H24" s="42">
        <f>ROUND(G24*E24,2)</f>
        <v>11583</v>
      </c>
      <c r="J24" s="44"/>
    </row>
    <row r="25" spans="1:10" s="4" customFormat="1" x14ac:dyDescent="0.2">
      <c r="A25" s="36" t="s">
        <v>21</v>
      </c>
      <c r="B25" s="36" t="s">
        <v>92</v>
      </c>
      <c r="C25" s="37" t="s">
        <v>107</v>
      </c>
      <c r="D25" s="36" t="s">
        <v>68</v>
      </c>
      <c r="E25" s="38">
        <v>33.36</v>
      </c>
      <c r="F25" s="60" t="s">
        <v>47</v>
      </c>
      <c r="G25" s="38"/>
      <c r="H25" s="42"/>
      <c r="J25" s="44"/>
    </row>
    <row r="26" spans="1:10" x14ac:dyDescent="0.2">
      <c r="A26" s="39" t="s">
        <v>115</v>
      </c>
      <c r="B26" s="40" t="s">
        <v>84</v>
      </c>
      <c r="C26" s="43" t="s">
        <v>85</v>
      </c>
      <c r="D26" s="40" t="s">
        <v>68</v>
      </c>
      <c r="E26" s="42">
        <v>28.92</v>
      </c>
      <c r="F26" s="61">
        <v>0.8669</v>
      </c>
      <c r="G26" s="42">
        <v>58.33</v>
      </c>
      <c r="H26" s="42">
        <f>ROUND(G26*E26,2)</f>
        <v>1686.9</v>
      </c>
      <c r="J26" s="44"/>
    </row>
    <row r="27" spans="1:10" x14ac:dyDescent="0.2">
      <c r="A27" s="39" t="s">
        <v>119</v>
      </c>
      <c r="B27" s="40" t="s">
        <v>73</v>
      </c>
      <c r="C27" s="43" t="s">
        <v>74</v>
      </c>
      <c r="D27" s="39" t="s">
        <v>109</v>
      </c>
      <c r="E27" s="42">
        <v>232.88</v>
      </c>
      <c r="F27" s="61">
        <f>349/50</f>
        <v>6.98</v>
      </c>
      <c r="G27" s="42">
        <f>0.43*50</f>
        <v>21.5</v>
      </c>
      <c r="H27" s="42">
        <f>ROUND(G27*E27,2)</f>
        <v>5006.92</v>
      </c>
      <c r="J27" s="44"/>
    </row>
    <row r="28" spans="1:10" ht="25.5" x14ac:dyDescent="0.2">
      <c r="A28" s="39" t="s">
        <v>120</v>
      </c>
      <c r="B28" s="40" t="s">
        <v>75</v>
      </c>
      <c r="C28" s="43" t="s">
        <v>76</v>
      </c>
      <c r="D28" s="40" t="s">
        <v>68</v>
      </c>
      <c r="E28" s="42">
        <v>6.97</v>
      </c>
      <c r="F28" s="61">
        <v>0.20899999999999999</v>
      </c>
      <c r="G28" s="42">
        <v>58.8</v>
      </c>
      <c r="H28" s="42">
        <f>ROUND(G28*E28,2)</f>
        <v>409.84</v>
      </c>
      <c r="J28" s="44"/>
    </row>
    <row r="29" spans="1:10" ht="25.5" x14ac:dyDescent="0.2">
      <c r="A29" s="39" t="s">
        <v>121</v>
      </c>
      <c r="B29" s="40" t="s">
        <v>77</v>
      </c>
      <c r="C29" s="43" t="s">
        <v>78</v>
      </c>
      <c r="D29" s="40" t="s">
        <v>68</v>
      </c>
      <c r="E29" s="42">
        <v>20.92</v>
      </c>
      <c r="F29" s="61">
        <v>0.627</v>
      </c>
      <c r="G29" s="42">
        <v>58.8</v>
      </c>
      <c r="H29" s="42">
        <f>ROUND(G29*E29,2)</f>
        <v>1230.0999999999999</v>
      </c>
      <c r="J29" s="44"/>
    </row>
    <row r="30" spans="1:10" s="4" customFormat="1" ht="38.25" x14ac:dyDescent="0.2">
      <c r="A30" s="36" t="s">
        <v>22</v>
      </c>
      <c r="B30" s="36" t="s">
        <v>93</v>
      </c>
      <c r="C30" s="37" t="s">
        <v>94</v>
      </c>
      <c r="D30" s="36" t="s">
        <v>51</v>
      </c>
      <c r="E30" s="38">
        <v>1606.36</v>
      </c>
      <c r="F30" s="60" t="s">
        <v>47</v>
      </c>
      <c r="G30" s="38"/>
      <c r="H30" s="42"/>
      <c r="J30" s="44"/>
    </row>
    <row r="31" spans="1:10" x14ac:dyDescent="0.2">
      <c r="A31" s="39" t="s">
        <v>122</v>
      </c>
      <c r="B31" s="40" t="s">
        <v>66</v>
      </c>
      <c r="C31" s="43" t="s">
        <v>67</v>
      </c>
      <c r="D31" s="40" t="s">
        <v>68</v>
      </c>
      <c r="E31" s="42">
        <v>128.51</v>
      </c>
      <c r="F31" s="61">
        <v>0.08</v>
      </c>
      <c r="G31" s="42">
        <v>70</v>
      </c>
      <c r="H31" s="42">
        <f>ROUND(G31*E31,2)</f>
        <v>8995.7000000000007</v>
      </c>
      <c r="J31" s="44"/>
    </row>
    <row r="32" spans="1:10" ht="25.5" x14ac:dyDescent="0.2">
      <c r="A32" s="39" t="s">
        <v>123</v>
      </c>
      <c r="B32" s="53" t="s">
        <v>146</v>
      </c>
      <c r="C32" s="43" t="s">
        <v>95</v>
      </c>
      <c r="D32" s="40" t="s">
        <v>51</v>
      </c>
      <c r="E32" s="42">
        <v>1607</v>
      </c>
      <c r="F32" s="61">
        <v>1</v>
      </c>
      <c r="G32" s="42">
        <v>32.4</v>
      </c>
      <c r="H32" s="42">
        <f>ROUND(G32*E32,2)</f>
        <v>52066.8</v>
      </c>
      <c r="J32" s="44"/>
    </row>
    <row r="33" spans="1:10" s="52" customFormat="1" ht="15" x14ac:dyDescent="0.2">
      <c r="A33" s="49" t="s">
        <v>101</v>
      </c>
      <c r="B33" s="49"/>
      <c r="C33" s="50" t="s">
        <v>124</v>
      </c>
      <c r="D33" s="49"/>
      <c r="E33" s="51"/>
      <c r="F33" s="59"/>
      <c r="G33" s="51"/>
      <c r="H33" s="51"/>
    </row>
    <row r="34" spans="1:10" s="4" customFormat="1" ht="38.25" x14ac:dyDescent="0.2">
      <c r="A34" s="36" t="s">
        <v>33</v>
      </c>
      <c r="B34" s="36" t="s">
        <v>61</v>
      </c>
      <c r="C34" s="37" t="s">
        <v>106</v>
      </c>
      <c r="D34" s="36" t="s">
        <v>46</v>
      </c>
      <c r="E34" s="38">
        <v>14</v>
      </c>
      <c r="F34" s="60" t="s">
        <v>47</v>
      </c>
      <c r="G34" s="38"/>
      <c r="H34" s="42"/>
      <c r="J34" s="44"/>
    </row>
    <row r="35" spans="1:10" x14ac:dyDescent="0.2">
      <c r="A35" s="39" t="s">
        <v>125</v>
      </c>
      <c r="B35" s="40" t="s">
        <v>62</v>
      </c>
      <c r="C35" s="43" t="s">
        <v>63</v>
      </c>
      <c r="D35" s="40" t="s">
        <v>60</v>
      </c>
      <c r="E35" s="42">
        <v>59.64</v>
      </c>
      <c r="F35" s="61">
        <v>4.26</v>
      </c>
      <c r="G35" s="42">
        <v>3.68</v>
      </c>
      <c r="H35" s="42">
        <f t="shared" si="0"/>
        <v>219.48</v>
      </c>
      <c r="J35" s="44"/>
    </row>
    <row r="36" spans="1:10" x14ac:dyDescent="0.2">
      <c r="A36" s="39" t="s">
        <v>126</v>
      </c>
      <c r="B36" s="40" t="s">
        <v>64</v>
      </c>
      <c r="C36" s="43" t="s">
        <v>65</v>
      </c>
      <c r="D36" s="40" t="s">
        <v>60</v>
      </c>
      <c r="E36" s="42">
        <v>1.01</v>
      </c>
      <c r="F36" s="61">
        <v>7.1999999999999995E-2</v>
      </c>
      <c r="G36" s="42">
        <v>6.34</v>
      </c>
      <c r="H36" s="42">
        <f t="shared" si="0"/>
        <v>6.4</v>
      </c>
      <c r="J36" s="44"/>
    </row>
    <row r="37" spans="1:10" x14ac:dyDescent="0.2">
      <c r="A37" s="39" t="s">
        <v>127</v>
      </c>
      <c r="B37" s="40" t="s">
        <v>66</v>
      </c>
      <c r="C37" s="43" t="s">
        <v>67</v>
      </c>
      <c r="D37" s="40" t="s">
        <v>68</v>
      </c>
      <c r="E37" s="42">
        <v>5.17</v>
      </c>
      <c r="F37" s="61">
        <v>0.36899999999999999</v>
      </c>
      <c r="G37" s="42">
        <v>70</v>
      </c>
      <c r="H37" s="42">
        <f t="shared" si="0"/>
        <v>361.9</v>
      </c>
      <c r="J37" s="44"/>
    </row>
    <row r="38" spans="1:10" x14ac:dyDescent="0.2">
      <c r="A38" s="39" t="s">
        <v>128</v>
      </c>
      <c r="B38" s="40" t="s">
        <v>69</v>
      </c>
      <c r="C38" s="43" t="s">
        <v>70</v>
      </c>
      <c r="D38" s="39" t="s">
        <v>109</v>
      </c>
      <c r="E38" s="42">
        <v>17.420000000000002</v>
      </c>
      <c r="F38" s="61">
        <f>24.888/20</f>
        <v>1.2444000000000002</v>
      </c>
      <c r="G38" s="42">
        <f>0.5*20</f>
        <v>10</v>
      </c>
      <c r="H38" s="42">
        <f t="shared" si="0"/>
        <v>174.2</v>
      </c>
      <c r="J38" s="44"/>
    </row>
    <row r="39" spans="1:10" ht="25.5" x14ac:dyDescent="0.2">
      <c r="A39" s="39" t="s">
        <v>129</v>
      </c>
      <c r="B39" s="40" t="s">
        <v>71</v>
      </c>
      <c r="C39" s="43" t="s">
        <v>72</v>
      </c>
      <c r="D39" s="40" t="s">
        <v>46</v>
      </c>
      <c r="E39" s="42">
        <v>2</v>
      </c>
      <c r="F39" s="61">
        <v>0.13388430000000001</v>
      </c>
      <c r="G39" s="42">
        <v>24.8</v>
      </c>
      <c r="H39" s="42">
        <f t="shared" si="0"/>
        <v>49.6</v>
      </c>
      <c r="J39" s="44"/>
    </row>
    <row r="40" spans="1:10" x14ac:dyDescent="0.2">
      <c r="A40" s="39" t="s">
        <v>130</v>
      </c>
      <c r="B40" s="40" t="s">
        <v>73</v>
      </c>
      <c r="C40" s="43" t="s">
        <v>74</v>
      </c>
      <c r="D40" s="39" t="s">
        <v>109</v>
      </c>
      <c r="E40" s="42">
        <v>24.41</v>
      </c>
      <c r="F40" s="61">
        <f>87.186/50</f>
        <v>1.7437200000000002</v>
      </c>
      <c r="G40" s="42">
        <f>0.43*50</f>
        <v>21.5</v>
      </c>
      <c r="H40" s="42">
        <f t="shared" si="0"/>
        <v>524.82000000000005</v>
      </c>
      <c r="J40" s="44"/>
    </row>
    <row r="41" spans="1:10" ht="25.5" x14ac:dyDescent="0.2">
      <c r="A41" s="39" t="s">
        <v>131</v>
      </c>
      <c r="B41" s="40" t="s">
        <v>75</v>
      </c>
      <c r="C41" s="43" t="s">
        <v>76</v>
      </c>
      <c r="D41" s="40" t="s">
        <v>68</v>
      </c>
      <c r="E41" s="42">
        <v>1.76</v>
      </c>
      <c r="F41" s="61">
        <v>0.126</v>
      </c>
      <c r="G41" s="42">
        <v>58.8</v>
      </c>
      <c r="H41" s="42">
        <f t="shared" si="0"/>
        <v>103.49</v>
      </c>
      <c r="J41" s="44"/>
    </row>
    <row r="42" spans="1:10" ht="25.5" x14ac:dyDescent="0.2">
      <c r="A42" s="39" t="s">
        <v>132</v>
      </c>
      <c r="B42" s="40" t="s">
        <v>77</v>
      </c>
      <c r="C42" s="43" t="s">
        <v>78</v>
      </c>
      <c r="D42" s="40" t="s">
        <v>68</v>
      </c>
      <c r="E42" s="42">
        <v>0.45</v>
      </c>
      <c r="F42" s="61">
        <v>3.2000000000000001E-2</v>
      </c>
      <c r="G42" s="42">
        <v>58.8</v>
      </c>
      <c r="H42" s="42">
        <f t="shared" si="0"/>
        <v>26.46</v>
      </c>
      <c r="J42" s="44"/>
    </row>
    <row r="43" spans="1:10" ht="25.5" x14ac:dyDescent="0.2">
      <c r="A43" s="39" t="s">
        <v>133</v>
      </c>
      <c r="B43" s="40" t="s">
        <v>79</v>
      </c>
      <c r="C43" s="43" t="s">
        <v>80</v>
      </c>
      <c r="D43" s="40" t="s">
        <v>53</v>
      </c>
      <c r="E43" s="42">
        <v>4.3</v>
      </c>
      <c r="F43" s="61">
        <v>0.30748999999999999</v>
      </c>
      <c r="G43" s="42">
        <v>10.220000000000001</v>
      </c>
      <c r="H43" s="42">
        <f t="shared" si="0"/>
        <v>43.95</v>
      </c>
      <c r="J43" s="44"/>
    </row>
    <row r="44" spans="1:10" x14ac:dyDescent="0.2">
      <c r="A44" s="39" t="s">
        <v>134</v>
      </c>
      <c r="B44" s="40" t="s">
        <v>81</v>
      </c>
      <c r="C44" s="43" t="s">
        <v>82</v>
      </c>
      <c r="D44" s="40" t="s">
        <v>46</v>
      </c>
      <c r="E44" s="42">
        <v>5342</v>
      </c>
      <c r="F44" s="61">
        <v>381.6</v>
      </c>
      <c r="G44" s="42">
        <v>0.28000000000000003</v>
      </c>
      <c r="H44" s="42">
        <f t="shared" si="0"/>
        <v>1495.76</v>
      </c>
      <c r="J44" s="44"/>
    </row>
    <row r="45" spans="1:10" ht="25.5" x14ac:dyDescent="0.2">
      <c r="A45" s="39" t="s">
        <v>135</v>
      </c>
      <c r="B45" s="53" t="s">
        <v>146</v>
      </c>
      <c r="C45" s="41" t="s">
        <v>102</v>
      </c>
      <c r="D45" s="39" t="s">
        <v>103</v>
      </c>
      <c r="E45" s="42">
        <v>4</v>
      </c>
      <c r="F45" s="61">
        <v>1</v>
      </c>
      <c r="G45" s="42">
        <v>270</v>
      </c>
      <c r="H45" s="42">
        <f t="shared" si="0"/>
        <v>1080</v>
      </c>
      <c r="J45" s="44"/>
    </row>
    <row r="46" spans="1:10" s="4" customFormat="1" ht="25.5" x14ac:dyDescent="0.2">
      <c r="A46" s="36" t="s">
        <v>34</v>
      </c>
      <c r="B46" s="36" t="s">
        <v>83</v>
      </c>
      <c r="C46" s="37" t="s">
        <v>104</v>
      </c>
      <c r="D46" s="36" t="s">
        <v>46</v>
      </c>
      <c r="E46" s="38">
        <v>4</v>
      </c>
      <c r="F46" s="60" t="s">
        <v>47</v>
      </c>
      <c r="G46" s="38"/>
      <c r="H46" s="42"/>
      <c r="J46" s="44"/>
    </row>
    <row r="47" spans="1:10" x14ac:dyDescent="0.2">
      <c r="A47" s="39" t="s">
        <v>136</v>
      </c>
      <c r="B47" s="40" t="s">
        <v>62</v>
      </c>
      <c r="C47" s="43" t="s">
        <v>63</v>
      </c>
      <c r="D47" s="40" t="s">
        <v>60</v>
      </c>
      <c r="E47" s="42">
        <v>193.2</v>
      </c>
      <c r="F47" s="61">
        <v>32.200000000000003</v>
      </c>
      <c r="G47" s="42">
        <v>3.68</v>
      </c>
      <c r="H47" s="42">
        <f t="shared" si="0"/>
        <v>710.98</v>
      </c>
      <c r="J47" s="44"/>
    </row>
    <row r="48" spans="1:10" x14ac:dyDescent="0.2">
      <c r="A48" s="39" t="s">
        <v>137</v>
      </c>
      <c r="B48" s="40" t="s">
        <v>84</v>
      </c>
      <c r="C48" s="43" t="s">
        <v>85</v>
      </c>
      <c r="D48" s="40" t="s">
        <v>68</v>
      </c>
      <c r="E48" s="42">
        <v>4.8</v>
      </c>
      <c r="F48" s="61">
        <v>0.8</v>
      </c>
      <c r="G48" s="42">
        <v>58.33</v>
      </c>
      <c r="H48" s="42">
        <f t="shared" si="0"/>
        <v>279.98</v>
      </c>
      <c r="J48" s="44"/>
    </row>
    <row r="49" spans="1:10" x14ac:dyDescent="0.2">
      <c r="A49" s="39" t="s">
        <v>138</v>
      </c>
      <c r="B49" s="40" t="s">
        <v>73</v>
      </c>
      <c r="C49" s="43" t="s">
        <v>74</v>
      </c>
      <c r="D49" s="39" t="s">
        <v>109</v>
      </c>
      <c r="E49" s="42">
        <v>38.4</v>
      </c>
      <c r="F49" s="61">
        <f>320/50</f>
        <v>6.4</v>
      </c>
      <c r="G49" s="42">
        <f>0.43*50</f>
        <v>21.5</v>
      </c>
      <c r="H49" s="42">
        <f t="shared" si="0"/>
        <v>825.6</v>
      </c>
      <c r="J49" s="44"/>
    </row>
    <row r="50" spans="1:10" ht="25.5" x14ac:dyDescent="0.2">
      <c r="A50" s="39" t="s">
        <v>139</v>
      </c>
      <c r="B50" s="40" t="s">
        <v>77</v>
      </c>
      <c r="C50" s="43" t="s">
        <v>78</v>
      </c>
      <c r="D50" s="40" t="s">
        <v>68</v>
      </c>
      <c r="E50" s="42">
        <v>10.8</v>
      </c>
      <c r="F50" s="61">
        <v>1.8</v>
      </c>
      <c r="G50" s="42">
        <v>58.8</v>
      </c>
      <c r="H50" s="42">
        <f t="shared" si="0"/>
        <v>635.04</v>
      </c>
      <c r="J50" s="44"/>
    </row>
    <row r="51" spans="1:10" x14ac:dyDescent="0.2">
      <c r="A51" s="39" t="s">
        <v>140</v>
      </c>
      <c r="B51" s="40" t="s">
        <v>86</v>
      </c>
      <c r="C51" s="43" t="s">
        <v>87</v>
      </c>
      <c r="D51" s="40" t="s">
        <v>60</v>
      </c>
      <c r="E51" s="42">
        <v>0.3</v>
      </c>
      <c r="F51" s="61">
        <v>0.05</v>
      </c>
      <c r="G51" s="42">
        <v>6.67</v>
      </c>
      <c r="H51" s="42">
        <f t="shared" si="0"/>
        <v>2</v>
      </c>
      <c r="J51" s="44"/>
    </row>
    <row r="52" spans="1:10" ht="25.5" x14ac:dyDescent="0.2">
      <c r="A52" s="39" t="s">
        <v>141</v>
      </c>
      <c r="B52" s="40" t="s">
        <v>88</v>
      </c>
      <c r="C52" s="43" t="s">
        <v>89</v>
      </c>
      <c r="D52" s="40" t="s">
        <v>53</v>
      </c>
      <c r="E52" s="42">
        <v>1.38</v>
      </c>
      <c r="F52" s="61">
        <v>0.23</v>
      </c>
      <c r="G52" s="42">
        <v>4.75</v>
      </c>
      <c r="H52" s="42">
        <f t="shared" si="0"/>
        <v>6.56</v>
      </c>
      <c r="J52" s="44"/>
    </row>
    <row r="53" spans="1:10" x14ac:dyDescent="0.2">
      <c r="A53" s="39" t="s">
        <v>142</v>
      </c>
      <c r="B53" s="40" t="s">
        <v>81</v>
      </c>
      <c r="C53" s="43" t="s">
        <v>82</v>
      </c>
      <c r="D53" s="40" t="s">
        <v>46</v>
      </c>
      <c r="E53" s="42">
        <v>3180</v>
      </c>
      <c r="F53" s="61">
        <v>530</v>
      </c>
      <c r="G53" s="42">
        <v>0.28000000000000003</v>
      </c>
      <c r="H53" s="42">
        <f t="shared" si="0"/>
        <v>890.4</v>
      </c>
      <c r="J53" s="44"/>
    </row>
    <row r="54" spans="1:10" x14ac:dyDescent="0.2">
      <c r="A54" s="39" t="s">
        <v>143</v>
      </c>
      <c r="B54" s="40" t="s">
        <v>48</v>
      </c>
      <c r="C54" s="41" t="s">
        <v>99</v>
      </c>
      <c r="D54" s="40" t="s">
        <v>46</v>
      </c>
      <c r="E54" s="42">
        <v>4</v>
      </c>
      <c r="F54" s="61">
        <v>1</v>
      </c>
      <c r="G54" s="42">
        <v>974.58</v>
      </c>
      <c r="H54" s="42">
        <f>ROUND(G54*E54,2)</f>
        <v>3898.32</v>
      </c>
      <c r="J54" s="44"/>
    </row>
    <row r="55" spans="1:10" s="4" customFormat="1" x14ac:dyDescent="0.2">
      <c r="A55" s="36" t="s">
        <v>35</v>
      </c>
      <c r="B55" s="36"/>
      <c r="C55" s="37" t="s">
        <v>96</v>
      </c>
      <c r="D55" s="36" t="s">
        <v>53</v>
      </c>
      <c r="E55" s="38">
        <v>126.1</v>
      </c>
      <c r="F55" s="60" t="s">
        <v>47</v>
      </c>
      <c r="G55" s="38"/>
      <c r="H55" s="42"/>
      <c r="J55" s="44"/>
    </row>
    <row r="56" spans="1:10" ht="25.5" x14ac:dyDescent="0.2">
      <c r="A56" s="39" t="s">
        <v>144</v>
      </c>
      <c r="B56" s="40">
        <v>7745</v>
      </c>
      <c r="C56" s="43" t="s">
        <v>97</v>
      </c>
      <c r="D56" s="40" t="s">
        <v>53</v>
      </c>
      <c r="E56" s="42">
        <v>54</v>
      </c>
      <c r="F56" s="61">
        <v>1</v>
      </c>
      <c r="G56" s="42">
        <v>54.61</v>
      </c>
      <c r="H56" s="42">
        <f t="shared" si="0"/>
        <v>2948.94</v>
      </c>
      <c r="J56" s="44"/>
    </row>
    <row r="57" spans="1:10" ht="25.5" x14ac:dyDescent="0.2">
      <c r="A57" s="39" t="s">
        <v>145</v>
      </c>
      <c r="B57" s="40">
        <v>7725</v>
      </c>
      <c r="C57" s="43" t="s">
        <v>98</v>
      </c>
      <c r="D57" s="40" t="s">
        <v>53</v>
      </c>
      <c r="E57" s="42">
        <v>73</v>
      </c>
      <c r="F57" s="61">
        <v>1</v>
      </c>
      <c r="G57" s="42">
        <v>90</v>
      </c>
      <c r="H57" s="42">
        <f t="shared" si="0"/>
        <v>6570</v>
      </c>
      <c r="J57" s="44"/>
    </row>
    <row r="58" spans="1:10" s="4" customFormat="1" x14ac:dyDescent="0.2">
      <c r="A58" s="7"/>
      <c r="B58" s="7"/>
      <c r="C58" s="33"/>
      <c r="D58" s="7"/>
      <c r="E58" s="34"/>
      <c r="F58" s="54"/>
      <c r="G58" s="38" t="s">
        <v>0</v>
      </c>
      <c r="H58" s="38">
        <f>SUM(H15:H57)</f>
        <v>103311.17</v>
      </c>
    </row>
    <row r="59" spans="1:10" x14ac:dyDescent="0.2">
      <c r="B59" s="16" t="s">
        <v>24</v>
      </c>
    </row>
    <row r="60" spans="1:10" x14ac:dyDescent="0.2">
      <c r="B60" s="16" t="s">
        <v>25</v>
      </c>
    </row>
    <row r="61" spans="1:10" x14ac:dyDescent="0.2">
      <c r="B61" s="16" t="s">
        <v>26</v>
      </c>
    </row>
  </sheetData>
  <mergeCells count="1">
    <mergeCell ref="B10:E10"/>
  </mergeCells>
  <pageMargins left="0.51181102362204722" right="0.51181102362204722" top="0.78740157480314965" bottom="0.78740157480314965" header="0.31496062992125984" footer="0.31496062992125984"/>
  <pageSetup paperSize="9" scale="99" orientation="landscape" r:id="rId1"/>
  <rowBreaks count="2" manualBreakCount="2">
    <brk id="43" max="7" man="1"/>
    <brk id="61"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6</vt:i4>
      </vt:variant>
    </vt:vector>
  </HeadingPairs>
  <TitlesOfParts>
    <vt:vector size="11" baseType="lpstr">
      <vt:lpstr>PLANILHA</vt:lpstr>
      <vt:lpstr>BDI</vt:lpstr>
      <vt:lpstr>CRONOGRAMA</vt:lpstr>
      <vt:lpstr>QUANTITATIVO</vt:lpstr>
      <vt:lpstr>MATERIAL</vt:lpstr>
      <vt:lpstr>MATERIAL!Area_de_impressao</vt:lpstr>
      <vt:lpstr>PLANILHA!Area_de_impressao</vt:lpstr>
      <vt:lpstr>QUANTITATIVO!Area_de_impressao</vt:lpstr>
      <vt:lpstr>MATERIAL!Titulos_de_impressao</vt:lpstr>
      <vt:lpstr>PLANILHA!Titulos_de_impressao</vt:lpstr>
      <vt:lpstr>QUANTITATIVO!Titulos_de_impressao</vt:lpstr>
    </vt:vector>
  </TitlesOfParts>
  <Company>Setop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Eleonara Ramos Reis</cp:lastModifiedBy>
  <cp:lastPrinted>2024-06-19T17:19:55Z</cp:lastPrinted>
  <dcterms:created xsi:type="dcterms:W3CDTF">2006-09-22T13:55:22Z</dcterms:created>
  <dcterms:modified xsi:type="dcterms:W3CDTF">2024-06-19T17:20:08Z</dcterms:modified>
</cp:coreProperties>
</file>