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defaultThemeVersion="124226"/>
  <mc:AlternateContent xmlns:mc="http://schemas.openxmlformats.org/markup-compatibility/2006">
    <mc:Choice Requires="x15">
      <x15ac:absPath xmlns:x15ac="http://schemas.microsoft.com/office/spreadsheetml/2010/11/ac" url="D:\Usuários\Nara\Área de Trabalho\CALÇAMENTO VIAS VICINAIS\LICITAÇÃO - PAVIMENTAÇÃO TRECHOS RURAIS E URBANOS\"/>
    </mc:Choice>
  </mc:AlternateContent>
  <xr:revisionPtr revIDLastSave="0" documentId="13_ncr:1_{CB1D1EAB-75D5-4A46-AA2F-6CCAD31BF732}" xr6:coauthVersionLast="47" xr6:coauthVersionMax="47" xr10:uidLastSave="{00000000-0000-0000-0000-000000000000}"/>
  <bookViews>
    <workbookView xWindow="-120" yWindow="-120" windowWidth="20730" windowHeight="11040" activeTab="3" xr2:uid="{00000000-000D-0000-FFFF-FFFF00000000}"/>
  </bookViews>
  <sheets>
    <sheet name="PLANILHA" sheetId="7" r:id="rId1"/>
    <sheet name="BDI" sheetId="17" r:id="rId2"/>
    <sheet name="CRONOGRAMA" sheetId="16" r:id="rId3"/>
    <sheet name="QUANTITATIVO" sheetId="13" r:id="rId4"/>
    <sheet name="MATERIAL" sheetId="15" state="hidden" r:id="rId5"/>
  </sheets>
  <externalReferences>
    <externalReference r:id="rId6"/>
  </externalReferences>
  <definedNames>
    <definedName name="ACOMPANHAMENTO" hidden="1">IF(VALUE([1]MENU!$O$4)=2,"BM","PLE")</definedName>
    <definedName name="_xlnm.Print_Area" localSheetId="2">CRONOGRAMA!$A$1:$G$25</definedName>
    <definedName name="_xlnm.Print_Area" localSheetId="4">MATERIAL!$A$1:$H$62</definedName>
    <definedName name="_xlnm.Print_Area" localSheetId="0">PLANILHA!$A$1:$I$37</definedName>
    <definedName name="_xlnm.Print_Area" localSheetId="3">QUANTITATIVO!$A$1:$E$38</definedName>
    <definedName name="_xlnm.Print_Titles" localSheetId="4">MATERIAL!$1:$13</definedName>
    <definedName name="_xlnm.Print_Titles" localSheetId="0">PLANILHA!$1:$9</definedName>
    <definedName name="_xlnm.Print_Titles" localSheetId="3">QUANTITATIVO!$1:$4</definedName>
  </definedNames>
  <calcPr calcId="181029"/>
</workbook>
</file>

<file path=xl/calcChain.xml><?xml version="1.0" encoding="utf-8"?>
<calcChain xmlns="http://schemas.openxmlformats.org/spreadsheetml/2006/main">
  <c r="D9" i="7" l="1"/>
  <c r="F30" i="7"/>
  <c r="E27" i="13"/>
  <c r="G11" i="16"/>
  <c r="G17" i="16"/>
  <c r="F16" i="16"/>
  <c r="F20" i="16" s="1"/>
  <c r="E16" i="16"/>
  <c r="E20" i="16" s="1"/>
  <c r="A17" i="16"/>
  <c r="A26" i="13"/>
  <c r="B26" i="13"/>
  <c r="A27" i="13"/>
  <c r="B27" i="13"/>
  <c r="C27" i="13"/>
  <c r="A28" i="13"/>
  <c r="B28" i="13"/>
  <c r="C28" i="13"/>
  <c r="E28" i="13"/>
  <c r="A29" i="13"/>
  <c r="B29" i="13"/>
  <c r="C29" i="13"/>
  <c r="E29" i="13"/>
  <c r="A30" i="13"/>
  <c r="B30" i="13"/>
  <c r="C30" i="13"/>
  <c r="E30" i="13"/>
  <c r="H31" i="7" l="1"/>
  <c r="I31" i="7" s="1"/>
  <c r="H30" i="7"/>
  <c r="I30" i="7" s="1"/>
  <c r="H29" i="7"/>
  <c r="I29" i="7" s="1"/>
  <c r="H28" i="7"/>
  <c r="I28" i="7" s="1"/>
  <c r="E12" i="13"/>
  <c r="E14" i="13"/>
  <c r="E15" i="13"/>
  <c r="E17" i="13"/>
  <c r="E18" i="13"/>
  <c r="E19" i="13"/>
  <c r="E20" i="13"/>
  <c r="E22" i="13"/>
  <c r="E23" i="13"/>
  <c r="E25" i="13"/>
  <c r="C12" i="13"/>
  <c r="C13" i="13"/>
  <c r="C14" i="13"/>
  <c r="C15" i="13"/>
  <c r="C17" i="13"/>
  <c r="C18" i="13"/>
  <c r="C19" i="13"/>
  <c r="C20" i="13"/>
  <c r="C22" i="13"/>
  <c r="C23" i="13"/>
  <c r="C24" i="13"/>
  <c r="C25" i="13"/>
  <c r="A17" i="13"/>
  <c r="B17" i="13"/>
  <c r="A18" i="13"/>
  <c r="B18" i="13"/>
  <c r="A19" i="13"/>
  <c r="B19" i="13"/>
  <c r="A20" i="13"/>
  <c r="B20" i="13"/>
  <c r="A21" i="13"/>
  <c r="B21" i="13"/>
  <c r="A22" i="13"/>
  <c r="B22" i="13"/>
  <c r="A23" i="13"/>
  <c r="B23" i="13"/>
  <c r="A24" i="13"/>
  <c r="B24" i="13"/>
  <c r="A25" i="13"/>
  <c r="B25" i="13"/>
  <c r="A12" i="13"/>
  <c r="B12" i="13"/>
  <c r="A13" i="13"/>
  <c r="B13" i="13"/>
  <c r="A14" i="13"/>
  <c r="B14" i="13"/>
  <c r="A15" i="13"/>
  <c r="B15" i="13"/>
  <c r="A16" i="13"/>
  <c r="B16" i="13"/>
  <c r="B11" i="13"/>
  <c r="A11" i="13"/>
  <c r="A10" i="13"/>
  <c r="E10" i="13"/>
  <c r="C10" i="13"/>
  <c r="B10" i="13"/>
  <c r="B8" i="13"/>
  <c r="B9" i="13"/>
  <c r="A9" i="13"/>
  <c r="G13" i="16"/>
  <c r="G15" i="16"/>
  <c r="A15" i="16"/>
  <c r="A13" i="16"/>
  <c r="A11" i="16"/>
  <c r="I27" i="7" l="1"/>
  <c r="C18" i="16" s="1"/>
  <c r="G18" i="16" s="1"/>
  <c r="F25" i="7"/>
  <c r="E24" i="13" s="1"/>
  <c r="H26" i="7"/>
  <c r="I26" i="7" s="1"/>
  <c r="H25" i="7"/>
  <c r="I25" i="7" s="1"/>
  <c r="H24" i="7"/>
  <c r="I24" i="7" s="1"/>
  <c r="H23" i="7"/>
  <c r="I23" i="7" s="1"/>
  <c r="H21" i="7"/>
  <c r="H20" i="7"/>
  <c r="H19" i="7"/>
  <c r="H18" i="7"/>
  <c r="A9" i="16"/>
  <c r="F14" i="7"/>
  <c r="E13" i="13" s="1"/>
  <c r="H16" i="7"/>
  <c r="I16" i="7" s="1"/>
  <c r="H15" i="7"/>
  <c r="H14" i="7"/>
  <c r="H13" i="7"/>
  <c r="I13" i="7" s="1"/>
  <c r="D3" i="13"/>
  <c r="B3" i="13"/>
  <c r="B4" i="13"/>
  <c r="B5" i="13"/>
  <c r="A4" i="13"/>
  <c r="A5" i="13"/>
  <c r="A3" i="13"/>
  <c r="B3" i="17"/>
  <c r="B4" i="17"/>
  <c r="G4" i="17"/>
  <c r="G2" i="16"/>
  <c r="I22" i="7" l="1"/>
  <c r="I20" i="7"/>
  <c r="I19" i="7"/>
  <c r="I21" i="7"/>
  <c r="I18" i="7"/>
  <c r="I15" i="7"/>
  <c r="I14" i="7"/>
  <c r="H11" i="7"/>
  <c r="I12" i="7" l="1"/>
  <c r="I17" i="7"/>
  <c r="D14" i="16" s="1"/>
  <c r="I9" i="7" l="1"/>
  <c r="D12" i="16"/>
  <c r="D20" i="16" s="1"/>
  <c r="G16" i="16"/>
  <c r="G14" i="16"/>
  <c r="G12" i="16" l="1"/>
  <c r="A7" i="16"/>
  <c r="G9" i="16"/>
  <c r="I11" i="7" l="1"/>
  <c r="I10" i="7" s="1"/>
  <c r="C10" i="16" l="1"/>
  <c r="C20" i="16" s="1"/>
  <c r="G10" i="16" l="1"/>
  <c r="G20" i="16" s="1"/>
  <c r="F23" i="15"/>
  <c r="E23" i="15" s="1"/>
  <c r="F22" i="15"/>
  <c r="E22" i="15" s="1"/>
  <c r="H54" i="15"/>
  <c r="E19" i="16" l="1"/>
  <c r="F19" i="16"/>
  <c r="C19" i="16"/>
  <c r="H16" i="15"/>
  <c r="H17" i="15"/>
  <c r="H18" i="15"/>
  <c r="H19" i="15"/>
  <c r="H35" i="15"/>
  <c r="H36" i="15"/>
  <c r="H37" i="15"/>
  <c r="H39" i="15"/>
  <c r="H41" i="15"/>
  <c r="H42" i="15"/>
  <c r="H43" i="15"/>
  <c r="H44" i="15"/>
  <c r="H45" i="15"/>
  <c r="H47" i="15"/>
  <c r="H48" i="15"/>
  <c r="H50" i="15"/>
  <c r="H51" i="15"/>
  <c r="H52" i="15"/>
  <c r="H53" i="15"/>
  <c r="H22" i="15"/>
  <c r="H24" i="15"/>
  <c r="H26" i="15"/>
  <c r="H28" i="15"/>
  <c r="H29" i="15"/>
  <c r="H31" i="15"/>
  <c r="H32" i="15"/>
  <c r="H56" i="15"/>
  <c r="H57" i="15"/>
  <c r="G27" i="15"/>
  <c r="H27" i="15" s="1"/>
  <c r="F27" i="15"/>
  <c r="G23" i="15"/>
  <c r="H23" i="15" s="1"/>
  <c r="G49" i="15"/>
  <c r="H49" i="15" s="1"/>
  <c r="F49" i="15"/>
  <c r="F40" i="15"/>
  <c r="G40" i="15"/>
  <c r="H40" i="15" s="1"/>
  <c r="G38" i="15"/>
  <c r="H38" i="15" s="1"/>
  <c r="F38" i="15"/>
  <c r="H58" i="15" l="1"/>
  <c r="G6" i="16" l="1"/>
  <c r="D19" i="16"/>
  <c r="G19" i="16" s="1"/>
</calcChain>
</file>

<file path=xl/sharedStrings.xml><?xml version="1.0" encoding="utf-8"?>
<sst xmlns="http://schemas.openxmlformats.org/spreadsheetml/2006/main" count="418" uniqueCount="245">
  <si>
    <t>TOTAL</t>
  </si>
  <si>
    <t>ASSOCIAÇÃO DOS MUNICÍPIOS DA MICRORREGIÃO DO ALTO SAPUCAÍ</t>
  </si>
  <si>
    <t xml:space="preserve">Av. Henriqueto Cardinalli, 931 – Bairro Varginha  - TELEFAX ( 35 ) 3622-4211   </t>
  </si>
  <si>
    <t>ITAJUBÁ/MG</t>
  </si>
  <si>
    <t>MUNICÍPIO:</t>
  </si>
  <si>
    <t>OBRA:</t>
  </si>
  <si>
    <t>DATA:</t>
  </si>
  <si>
    <t>BDI</t>
  </si>
  <si>
    <t>ITEM</t>
  </si>
  <si>
    <t>DESCRIÇÃO</t>
  </si>
  <si>
    <t>V. TOTAL</t>
  </si>
  <si>
    <t>m</t>
  </si>
  <si>
    <t>V. UNIT. COM BDI</t>
  </si>
  <si>
    <t>V. UNIT.</t>
  </si>
  <si>
    <t>QTE.</t>
  </si>
  <si>
    <t>CONTRATO</t>
  </si>
  <si>
    <t>PLANILHA ORÇAMENTÁRIA</t>
  </si>
  <si>
    <t>1.0</t>
  </si>
  <si>
    <t>1.1</t>
  </si>
  <si>
    <t>2.0</t>
  </si>
  <si>
    <t>2.1</t>
  </si>
  <si>
    <t>2.2</t>
  </si>
  <si>
    <t>2.3</t>
  </si>
  <si>
    <t>2.4</t>
  </si>
  <si>
    <t>SERVIÇOS PARA CALÇAMENTO</t>
  </si>
  <si>
    <t>SEBASTIÃO RODRIGUES FLORÊNCIO</t>
  </si>
  <si>
    <t>ENGENHEIRO CIVIL</t>
  </si>
  <si>
    <t>CREA 9799 - AMASP</t>
  </si>
  <si>
    <t>REF.:</t>
  </si>
  <si>
    <t>SERVIÇOS INICIAIS</t>
  </si>
  <si>
    <t>UND.</t>
  </si>
  <si>
    <t>REVISÃO ZERO</t>
  </si>
  <si>
    <t xml:space="preserve">ART </t>
  </si>
  <si>
    <t>OUTUBRO DE 2015</t>
  </si>
  <si>
    <t>3.1</t>
  </si>
  <si>
    <t>3.2</t>
  </si>
  <si>
    <t>3.3</t>
  </si>
  <si>
    <t>MARMELÓPOLIS</t>
  </si>
  <si>
    <t>CALÇAMENTO E DRENAGEM PLUVIAL - BAIRRO CUBATÃO DE CIMA</t>
  </si>
  <si>
    <t>PLANILHA ORÇAMENTÁRIA - MATERIAL</t>
  </si>
  <si>
    <t>CLASSE/TIPO</t>
  </si>
  <si>
    <t>CÓDIGOS</t>
  </si>
  <si>
    <t>UNIDADE</t>
  </si>
  <si>
    <t>QUANTIDADE</t>
  </si>
  <si>
    <t>COEFICIENTE</t>
  </si>
  <si>
    <t>CUSTO UNITÁRIO</t>
  </si>
  <si>
    <t>CUSTO TOTAL</t>
  </si>
  <si>
    <t>UN</t>
  </si>
  <si>
    <t/>
  </si>
  <si>
    <t>11291</t>
  </si>
  <si>
    <t>74209/1</t>
  </si>
  <si>
    <t>PLACA DE OBRA EM CHAPA DE ACO GALVANIZADO</t>
  </si>
  <si>
    <t>M2</t>
  </si>
  <si>
    <t>4417</t>
  </si>
  <si>
    <t>M</t>
  </si>
  <si>
    <t>4491</t>
  </si>
  <si>
    <t>PECA DE MADEIRA NATIVA / REGIONAL 7,5 X 7,5CM (3X3) NAO APARELHADA (P/FORMA)</t>
  </si>
  <si>
    <t>4813</t>
  </si>
  <si>
    <t>PLACA DE OBRA (PARA CONSTRUCAO CIVIL) EM CHAPA GALVANIZADA *Nº 22*, DE *2,0 X 1,125* M</t>
  </si>
  <si>
    <t>5075</t>
  </si>
  <si>
    <t>PREGO POLIDO COM CABECA 18 X 30</t>
  </si>
  <si>
    <t>KG</t>
  </si>
  <si>
    <t>83659</t>
  </si>
  <si>
    <t>34</t>
  </si>
  <si>
    <t>ACO CA-50, 10,0 MM, VERGALHAO</t>
  </si>
  <si>
    <t>337</t>
  </si>
  <si>
    <t>ARAME RECOZIDO 18 BWG, 1,25 MM (0,01 KG/M)</t>
  </si>
  <si>
    <t>367</t>
  </si>
  <si>
    <t>AREIA GROSSA - POSTO JAZIDA/FORNECEDOR (SEM FRETE)</t>
  </si>
  <si>
    <t>M3</t>
  </si>
  <si>
    <t>1106</t>
  </si>
  <si>
    <t>CAL HIDRATADA CH-I PARA ARGAMASSAS</t>
  </si>
  <si>
    <t>1350</t>
  </si>
  <si>
    <t>CHAPA DE MADEIRA COMPENSADA RESINADA PARA FORMA DE CONCRETO, DE *2,2 X 1,1* M, E = 10 MM</t>
  </si>
  <si>
    <t>1379</t>
  </si>
  <si>
    <t>CIMENTO PORTLAND COMPOSTO CP II-32</t>
  </si>
  <si>
    <t>4718</t>
  </si>
  <si>
    <t>PEDRA BRITADA N. 2 (19 A 38 MM) POSTO PEDREIRA/FORNECEDOR, SEM FRETE</t>
  </si>
  <si>
    <t>4721</t>
  </si>
  <si>
    <t>PEDRA BRITADA N. 1 (9,5 a 19 MM) POSTO PEDREIRA/FORNECEDOR, SEM FRETE</t>
  </si>
  <si>
    <t>6189</t>
  </si>
  <si>
    <t>TABUA MADEIRA 2A QUALIDADE 2,5 X 30,0CM (1 X 12") NAO APARELHADA</t>
  </si>
  <si>
    <t>7258</t>
  </si>
  <si>
    <t>TIJOLO CERAMICO MACICO *5 X 10 X 20* CM</t>
  </si>
  <si>
    <t>83709</t>
  </si>
  <si>
    <t>370</t>
  </si>
  <si>
    <t>AREIA MEDIA - POSTO JAZIDA/FORNECEDOR (SEM FRETE)</t>
  </si>
  <si>
    <t>5070</t>
  </si>
  <si>
    <t>PREGO POLIDO COM CABECA 17 X 30</t>
  </si>
  <si>
    <t>6194</t>
  </si>
  <si>
    <t>PECA DE MADEIRA 2A QUALIDADE 2,5 X 15CM (1X6") NAO APARELHADA</t>
  </si>
  <si>
    <t>74223/1</t>
  </si>
  <si>
    <t>MEIO-FIO OU GUIA DE CONCRETO, PRE-MOLDADO, COMP 1 M, *30 X 15/ 12* CM (H X L1/L2)</t>
  </si>
  <si>
    <t>73972/1</t>
  </si>
  <si>
    <t>73764/5</t>
  </si>
  <si>
    <t>PAVIMENTACAO EM BLOCOS DE CONCRETO SEXTAVADO, ESPESSURA 8CM, FCK 35MPA, ASSENTADOS SOBRE COLCHAO DE AREIA.</t>
  </si>
  <si>
    <t>PISO INTERTRAVADO DE CONCRETO - MODELO SEXTAVADO, 25  X  25  X  08 CM, RESISTENCIA 35 MPA (NBR 9781)</t>
  </si>
  <si>
    <t>TUBOS PARA AGUA PLUVIAL</t>
  </si>
  <si>
    <t>TUBO DE CONCRETO ARMADO, CLASSE PA-1, PB, DN = 400 MM, PARA AGUAS PLUVIAIS (NBR 8890</t>
  </si>
  <si>
    <t>TUBO DE CONCRETO ARMADO, CLASSE PA-1, PB, DN = 600 MM, PARA AGUAS PLUVIAIS (NBR 8890</t>
  </si>
  <si>
    <t>TAMPAO FOFO 175 KG P/ POCO VISITA T-175</t>
  </si>
  <si>
    <t>PECA DE MADEIRA DE LEI *2,5 X 7,5* CM (1" X 3"),  NÃO APARELHADA</t>
  </si>
  <si>
    <t>3.0</t>
  </si>
  <si>
    <t>CONJUNTO EM CONCRETO ARMADO PARA BOCA DE LOBO - GRELHA, PORTA-GRELHA E E MEIO-FIO</t>
  </si>
  <si>
    <t>UM</t>
  </si>
  <si>
    <t>POCO DE VISITA EM ALVENARIA, PARA REDE D=0,60 M, PROFUNDIDADE 1,50M</t>
  </si>
  <si>
    <t>MEIO-FIO (GUIA) DE CONCRETO PRE-MOLDADO, DIMENSÕES 12X15X30X100CM ,REJUNTADO C/ARGAMASSA 1:4 CIMENTO:AREIA</t>
  </si>
  <si>
    <t>BOCA DE LOBO EM ALVENARIA TIJOLO MACICO, REVESTIDA C/ ARGAMASSA DE CIMENTO E AREIA 1:3, SOBRE LASTRO DE CONCRETO 10CM</t>
  </si>
  <si>
    <t>CONCRETO PARA SARJETAS</t>
  </si>
  <si>
    <t>SINAPI BH - SETEMBRO DE 2015</t>
  </si>
  <si>
    <t>SC</t>
  </si>
  <si>
    <t>SERVIÇOS PRELIMINARES</t>
  </si>
  <si>
    <t>1.1.1</t>
  </si>
  <si>
    <t>1.1.2</t>
  </si>
  <si>
    <t>1.1.3</t>
  </si>
  <si>
    <t>1.1.4</t>
  </si>
  <si>
    <t>2.2.1</t>
  </si>
  <si>
    <t>2.1.1</t>
  </si>
  <si>
    <t>2.1.2</t>
  </si>
  <si>
    <t>2.1.3</t>
  </si>
  <si>
    <t>2.2.2</t>
  </si>
  <si>
    <t>2.2.3</t>
  </si>
  <si>
    <t>2.2.4</t>
  </si>
  <si>
    <t>2.3.1</t>
  </si>
  <si>
    <t>2.3.2</t>
  </si>
  <si>
    <t>SERVIÇOS PARA DRENAGEM PLUVIAL</t>
  </si>
  <si>
    <t>3.1.1</t>
  </si>
  <si>
    <t>3.1.2</t>
  </si>
  <si>
    <t>3.1.3</t>
  </si>
  <si>
    <t>3.1.4</t>
  </si>
  <si>
    <t>3.1.5</t>
  </si>
  <si>
    <t>3.1.6</t>
  </si>
  <si>
    <t>3.1.7</t>
  </si>
  <si>
    <t>3.1.8</t>
  </si>
  <si>
    <t>3.1.9</t>
  </si>
  <si>
    <t>3.1.10</t>
  </si>
  <si>
    <t>3.1.11</t>
  </si>
  <si>
    <t>3.2.1</t>
  </si>
  <si>
    <t>3.2.2</t>
  </si>
  <si>
    <t>3.2.3</t>
  </si>
  <si>
    <t>3.2.4</t>
  </si>
  <si>
    <t>3.2.5</t>
  </si>
  <si>
    <t>3.2.6</t>
  </si>
  <si>
    <t>3.2.7</t>
  </si>
  <si>
    <t>3.2.8</t>
  </si>
  <si>
    <t>3.3.1</t>
  </si>
  <si>
    <t>3.3.2</t>
  </si>
  <si>
    <t>MERCADO</t>
  </si>
  <si>
    <t>A N E X O   I I I</t>
  </si>
  <si>
    <t>CRONOGRAMA FÍSICO-FINANCEIRO</t>
  </si>
  <si>
    <t>ETAPAS</t>
  </si>
  <si>
    <t>Físico / Financeiro</t>
  </si>
  <si>
    <t>Mês 1</t>
  </si>
  <si>
    <t>Mês 2</t>
  </si>
  <si>
    <t>Total</t>
  </si>
  <si>
    <t>Físico %</t>
  </si>
  <si>
    <t>Financeiro</t>
  </si>
  <si>
    <t>BDI (CONFORME ACÓRDÃO Nº 2622/13 e LEI Nº 13.161 DE 31/08/15)</t>
  </si>
  <si>
    <t>DISCRIMINAÇÃO DAS PARCELAS</t>
  </si>
  <si>
    <t>CONSTRUÇÃO DE RODOVIAS E FERROVIAS</t>
  </si>
  <si>
    <t>CUSTO DIRETO</t>
  </si>
  <si>
    <t>CD</t>
  </si>
  <si>
    <t>ADMINISTRAÇÃO CENTRAL</t>
  </si>
  <si>
    <t>AC</t>
  </si>
  <si>
    <t>L</t>
  </si>
  <si>
    <t>DESPESAS FINANCEIRAS</t>
  </si>
  <si>
    <t>DF</t>
  </si>
  <si>
    <t>SEGUROS, GARANTIAS E RISCO</t>
  </si>
  <si>
    <t>SEGUROS + GARANTIAS</t>
  </si>
  <si>
    <t>S</t>
  </si>
  <si>
    <t>RISCO(*)</t>
  </si>
  <si>
    <t>R</t>
  </si>
  <si>
    <t>TRIBUTOS</t>
  </si>
  <si>
    <t>I</t>
  </si>
  <si>
    <t>PV</t>
  </si>
  <si>
    <t>ISS</t>
  </si>
  <si>
    <t>PIS</t>
  </si>
  <si>
    <t>COFINS</t>
  </si>
  <si>
    <t>CPRB</t>
  </si>
  <si>
    <t>INSS</t>
  </si>
  <si>
    <t>FÓRMULA DO BDI</t>
  </si>
  <si>
    <t>(1 + (AC + S + G + R)) x (1 + DF) x  (1 + L)</t>
  </si>
  <si>
    <t>(1 - (I + CPRB))</t>
  </si>
  <si>
    <t>OBSERVAÇÕES</t>
  </si>
  <si>
    <t>DIFERENCIADO</t>
  </si>
  <si>
    <t>DEMONSTRATIVO DO BDI - SEM DESONERAÇÃO - OBRA RODOVIÁRIA</t>
  </si>
  <si>
    <t>LUCRO BRUTO</t>
  </si>
  <si>
    <r>
      <t>ISS</t>
    </r>
    <r>
      <rPr>
        <vertAlign val="superscript"/>
        <sz val="8"/>
        <rFont val="Arial"/>
        <family val="2"/>
      </rPr>
      <t>(2)</t>
    </r>
  </si>
  <si>
    <t>-</t>
  </si>
  <si>
    <t>BDI (NUMERADOR)</t>
  </si>
  <si>
    <t>BDI (DENOMINADOR)</t>
  </si>
  <si>
    <r>
      <rPr>
        <vertAlign val="superscript"/>
        <sz val="8"/>
        <rFont val="Arial"/>
        <family val="2"/>
      </rPr>
      <t>(1)</t>
    </r>
    <r>
      <rPr>
        <sz val="8"/>
        <rFont val="Arial"/>
        <family val="2"/>
      </rPr>
      <t xml:space="preserve"> SIGLA.
</t>
    </r>
    <r>
      <rPr>
        <vertAlign val="superscript"/>
        <sz val="8"/>
        <rFont val="Arial"/>
        <family val="2"/>
      </rPr>
      <t xml:space="preserve">(2) </t>
    </r>
    <r>
      <rPr>
        <sz val="8"/>
        <rFont val="Arial"/>
        <family val="2"/>
      </rPr>
      <t xml:space="preserve">INCIDÊNCIA DE ISS EM 70% DO PREÇO DE VENDA, COM PERCENTUAIS DE 2%, 3%, 4% E 5%.
</t>
    </r>
    <r>
      <rPr>
        <vertAlign val="superscript"/>
        <sz val="8"/>
        <rFont val="Arial"/>
        <family val="2"/>
      </rPr>
      <t xml:space="preserve">(3) </t>
    </r>
    <r>
      <rPr>
        <sz val="8"/>
        <rFont val="Arial"/>
        <family val="2"/>
      </rPr>
      <t xml:space="preserve">BDI DIFERENCIADO A SER APLICADO EM LOCAÇÃO DE CUSTO HORÁRIO DE EQUIPAMENTO.
</t>
    </r>
    <r>
      <rPr>
        <vertAlign val="superscript"/>
        <sz val="8"/>
        <rFont val="Arial"/>
        <family val="2"/>
      </rPr>
      <t xml:space="preserve">(4) </t>
    </r>
    <r>
      <rPr>
        <sz val="8"/>
        <rFont val="Arial"/>
        <family val="2"/>
      </rPr>
      <t xml:space="preserve">BDI DIFERENCIADO A SER APLICADO PARA SERVIÇOS TERCEIRIZADOS.
</t>
    </r>
    <r>
      <rPr>
        <vertAlign val="superscript"/>
        <sz val="8"/>
        <rFont val="Arial"/>
        <family val="2"/>
      </rPr>
      <t xml:space="preserve">(5) </t>
    </r>
    <r>
      <rPr>
        <sz val="8"/>
        <rFont val="Arial"/>
        <family val="2"/>
      </rPr>
      <t xml:space="preserve">BDI DIFERENCIADO A SER APLICADO PARA FORNECIMENTO DE MATERIAL BETUMINOSO E MATERIAL DE JAZIDA.
</t>
    </r>
    <r>
      <rPr>
        <vertAlign val="superscript"/>
        <sz val="8"/>
        <rFont val="Arial"/>
        <family val="2"/>
      </rPr>
      <t xml:space="preserve">(6) </t>
    </r>
    <r>
      <rPr>
        <sz val="8"/>
        <rFont val="Arial"/>
        <family val="2"/>
      </rPr>
      <t>INCIDÊNCIA.</t>
    </r>
  </si>
  <si>
    <r>
      <t xml:space="preserve">SIG.
</t>
    </r>
    <r>
      <rPr>
        <b/>
        <vertAlign val="superscript"/>
        <sz val="8"/>
        <rFont val="Arial"/>
        <family val="2"/>
      </rPr>
      <t>(1)</t>
    </r>
  </si>
  <si>
    <r>
      <t xml:space="preserve">ISS </t>
    </r>
    <r>
      <rPr>
        <b/>
        <vertAlign val="superscript"/>
        <sz val="8"/>
        <rFont val="Arial"/>
        <family val="2"/>
      </rPr>
      <t>(2)</t>
    </r>
  </si>
  <si>
    <r>
      <t xml:space="preserve">MATERIAL
</t>
    </r>
    <r>
      <rPr>
        <b/>
        <vertAlign val="superscript"/>
        <sz val="8"/>
        <color theme="0" tint="-0.34998626667073579"/>
        <rFont val="Arial"/>
        <family val="2"/>
      </rPr>
      <t>(5)</t>
    </r>
  </si>
  <si>
    <r>
      <t xml:space="preserve">SERVIÇO TERCEIRIZADO
</t>
    </r>
    <r>
      <rPr>
        <b/>
        <vertAlign val="superscript"/>
        <sz val="8"/>
        <color theme="0" tint="-0.34998626667073579"/>
        <rFont val="Arial"/>
        <family val="2"/>
      </rPr>
      <t>(4)</t>
    </r>
    <r>
      <rPr>
        <b/>
        <sz val="8"/>
        <color theme="0" tint="-0.34998626667073579"/>
        <rFont val="Arial"/>
        <family val="2"/>
      </rPr>
      <t xml:space="preserve">
(ISS=5%)</t>
    </r>
  </si>
  <si>
    <r>
      <t xml:space="preserve">EQUIPAMENTO
</t>
    </r>
    <r>
      <rPr>
        <b/>
        <vertAlign val="superscript"/>
        <sz val="8"/>
        <color theme="0" tint="-0.34998626667073579"/>
        <rFont val="Arial"/>
        <family val="2"/>
      </rPr>
      <t xml:space="preserve">(3)
</t>
    </r>
    <r>
      <rPr>
        <b/>
        <sz val="8"/>
        <color theme="0" tint="-0.34998626667073579"/>
        <rFont val="Arial"/>
        <family val="2"/>
      </rPr>
      <t>(ISS=5%)</t>
    </r>
  </si>
  <si>
    <r>
      <t xml:space="preserve">INC.
</t>
    </r>
    <r>
      <rPr>
        <b/>
        <vertAlign val="superscript"/>
        <sz val="8"/>
        <color theme="0" tint="-0.34998626667073579"/>
        <rFont val="Arial"/>
        <family val="2"/>
      </rPr>
      <t>(6)</t>
    </r>
  </si>
  <si>
    <t>PIRANGUINHO  ISS=2%</t>
  </si>
  <si>
    <r>
      <t>CONVENENTE</t>
    </r>
    <r>
      <rPr>
        <sz val="10"/>
        <rFont val="Arial"/>
        <family val="2"/>
      </rPr>
      <t>:PREFEITURA MUNICIPAL DE PIRANGUINHO</t>
    </r>
  </si>
  <si>
    <t>m²</t>
  </si>
  <si>
    <t xml:space="preserve">Nome legível do responsável técnico pela elaboração da planilha: ELEONÁRA RAMOS REIS -  CREA MG 250684 </t>
  </si>
  <si>
    <t>SEINFRA</t>
  </si>
  <si>
    <t>SINAPI</t>
  </si>
  <si>
    <t>FONTE</t>
  </si>
  <si>
    <t>REFERÊNCIA</t>
  </si>
  <si>
    <t xml:space="preserve">Assinatura do Responsável Técnico: </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</si>
  <si>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</si>
  <si>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</si>
  <si>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ASSENTAMENTO DE GUIA (MEIO-FIO) EM TRECHO RETO, CONFECCIONADA EM CONCRETO PRÉ-FABRICADO, DIMENSÕES 100X15X13X30 CM (COMPRIMENTO X BASE INFERIOR X BASE SUPERIOR X ALTURA), PARA VIAS URBANAS (USO VIÁRIO). AF_01/2024</t>
  </si>
  <si>
    <t>EXECUÇÃO DE SARJETA DE CONCRETO USINADO, MOLDADA IN LOCO EM TRECHO RETO, 30 CM BASE X 10 CM ALTURA. AF_01/2024</t>
  </si>
  <si>
    <t>MEMÓRIA DE CALCULO DE QUANTITATIVO</t>
  </si>
  <si>
    <t>UNID.</t>
  </si>
  <si>
    <t>MEMÓRIA DE CALCULO</t>
  </si>
  <si>
    <t xml:space="preserve">QUANTIDADE TOTAL </t>
  </si>
  <si>
    <t>CONFORME PROJETO, ÁREA EXTRAÍDA DO ARQUIVO .dwg</t>
  </si>
  <si>
    <t>CONFORME PROJETO, SOMA DOS TRECHOS DE SARJETAS</t>
  </si>
  <si>
    <t>ÁREA DA VIA - ÁREA DE SARJETAS</t>
  </si>
  <si>
    <t>3.4</t>
  </si>
  <si>
    <t>4.0</t>
  </si>
  <si>
    <t>4.1</t>
  </si>
  <si>
    <t>4.2</t>
  </si>
  <si>
    <t>4.3</t>
  </si>
  <si>
    <t>4.4</t>
  </si>
  <si>
    <t>REGULARIZAÇÃO E COMPACTAÇÃO MECÂNICA DE TERRENO COM ROLO VIBRATÓRIO, EXCLUSIVE DESMATAMENTO,
DESTOCAMENTO, LIMPEZA/ROÇADA DO TERRENO</t>
  </si>
  <si>
    <t>ED-51124</t>
  </si>
  <si>
    <t>EXECUÇÃO DE PAVIMENTO EM PISO INTERTRAVADO, COM BLOCO SEXTAVADO DE 25 X 25 CM, ESPESSURA 8 CM. AF_10/2022</t>
  </si>
  <si>
    <t>Mês 3</t>
  </si>
  <si>
    <t>Mês 4</t>
  </si>
  <si>
    <t>5.0</t>
  </si>
  <si>
    <t>5.1</t>
  </si>
  <si>
    <t>5.2</t>
  </si>
  <si>
    <t>5.3</t>
  </si>
  <si>
    <t>5.4</t>
  </si>
  <si>
    <t>SERVIÇOS PARA CALÇAMENTO - TRECHO 1 - BAIRRO DOS NEVES</t>
  </si>
  <si>
    <t>Revisão n.º 0 (07/08/2024)</t>
  </si>
  <si>
    <t>AGOSTO DE 2024</t>
  </si>
  <si>
    <t>SINAPI BH JUNHO/2024 E SEINFRA/SETOP SUL ABRIL/2024 (NÃO-DESONERADOS)</t>
  </si>
  <si>
    <t>Piranguinho,07 de agosto de 2024</t>
  </si>
  <si>
    <t>SERVIÇOS PARA CALÇAMENTO - TRECHO 2 - SERRINHA</t>
  </si>
  <si>
    <t>2,0X1,0M</t>
  </si>
  <si>
    <t>SERVIÇOS PARA CALÇAMENTO - TRECHO 3 - ESTRADA DARIA DA MOTTA</t>
  </si>
  <si>
    <t>PAVIMENTAÇÃO EM  TRECHOS RURAIS E URBANOS</t>
  </si>
  <si>
    <t>SERVIÇOS PARA CALÇAMENTO - TRECHO 4 - RUA PROJETADA NO DISTRITO DE OLEGÁRIO MACIEL</t>
  </si>
  <si>
    <t xml:space="preserve">CONFORME PROJETO, SOMA
DOS TRECHOS DOS MEIO-FIOS
LATERAIS E DE TRAVAMENTO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</si>
</sst>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64" formatCode="_(&quot;R$ &quot;* #,##0.00_);_(&quot;R$ &quot;* \(#,##0.00\);_(&quot;R$ &quot;* &quot;-&quot;??_);_(@_)"/>
    <numFmt numFmtId="165" formatCode="_(* #,##0.00_);_(* \(#,##0.00\);_(* &quot;-&quot;??_);_(@_)"/>
    <numFmt numFmtId="166" formatCode="_(* #,##0.000_);_(* \(#,##0.000\);_(* &quot;-&quot;??_);_(@_)"/>
    <numFmt numFmtId="167" formatCode="d/m/yy;@"/>
    <numFmt numFmtId="168" formatCode="_(* #,##0.0000_);_(* \(#,##0.0000\);_(* &quot;-&quot;??_);_(@_)"/>
    <numFmt numFmtId="169" formatCode="_(* #,##0.0000000_);_(* \(#,##0.0000000\);_(* &quot;-&quot;??_);_(@_)"/>
    <numFmt numFmtId="170" formatCode="0.000%"/>
    <numFmt numFmtId="171" formatCode="#,##0.00_ ;[Red]\-#,##0.00\ "/>
    <numFmt numFmtId="172" formatCode="_-* #,##0.00_-;\-* #,##0.00_-;_-* \-??_-;_-@_-"/>
    <numFmt numFmtId="173" formatCode="_(* #,##0.00_);_(* \(#,##0.00\);_(* \-??_);_(@_)"/>
    <numFmt numFmtId="174" formatCode="_-&quot;R$ &quot;* #,##0.00_-;&quot;-R$ &quot;* #,##0.00_-;_-&quot;R$ &quot;* \-??_-;_-@_-"/>
    <numFmt numFmtId="175" formatCode="0.0%"/>
  </numFmts>
  <fonts count="45" x14ac:knownFonts="1">
    <font>
      <sz val="10"/>
      <name val="Arial"/>
    </font>
    <font>
      <sz val="10"/>
      <name val="Arial"/>
      <family val="2"/>
    </font>
    <font>
      <sz val="10"/>
      <name val="Arial"/>
      <family val="2"/>
    </font>
    <font>
      <sz val="10"/>
      <name val="Arial"/>
      <family val="2"/>
    </font>
    <font>
      <b/>
      <sz val="10"/>
      <name val="Arial"/>
      <family val="2"/>
    </font>
    <font>
      <b/>
      <u/>
      <sz val="10"/>
      <name val="Arial"/>
      <family val="2"/>
    </font>
    <font>
      <b/>
      <sz val="10"/>
      <name val="Arial"/>
      <family val="2"/>
    </font>
    <font>
      <b/>
      <sz val="14"/>
      <name val="Arial"/>
      <family val="2"/>
    </font>
    <font>
      <b/>
      <sz val="9"/>
      <name val="Arial"/>
      <family val="2"/>
    </font>
    <font>
      <sz val="9"/>
      <name val="Arial"/>
      <family val="2"/>
    </font>
    <font>
      <sz val="10"/>
      <color theme="1"/>
      <name val="Arial"/>
      <family val="2"/>
    </font>
    <font>
      <sz val="9"/>
      <color theme="1"/>
      <name val="Arial"/>
      <family val="2"/>
    </font>
    <font>
      <b/>
      <sz val="10"/>
      <color rgb="FFFF0000"/>
      <name val="Arial"/>
      <family val="2"/>
    </font>
    <font>
      <b/>
      <sz val="11"/>
      <name val="Arial"/>
      <family val="2"/>
    </font>
    <font>
      <sz val="8"/>
      <name val="Arial"/>
      <family val="2"/>
    </font>
    <font>
      <b/>
      <sz val="12"/>
      <name val="Arial"/>
      <family val="2"/>
    </font>
    <font>
      <sz val="10"/>
      <name val="Arial"/>
      <family val="2"/>
    </font>
    <font>
      <sz val="10"/>
      <color indexed="8"/>
      <name val="Arial"/>
      <family val="2"/>
    </font>
    <font>
      <sz val="12"/>
      <name val="Arial Black"/>
      <family val="2"/>
    </font>
    <font>
      <b/>
      <sz val="8"/>
      <name val="Arial"/>
      <family val="2"/>
    </font>
    <font>
      <vertAlign val="superscript"/>
      <sz val="8"/>
      <name val="Arial"/>
      <family val="2"/>
    </font>
    <font>
      <b/>
      <u/>
      <sz val="8"/>
      <name val="Arial"/>
      <family val="2"/>
    </font>
    <font>
      <b/>
      <sz val="13"/>
      <name val="Arial"/>
      <family val="2"/>
    </font>
    <font>
      <b/>
      <vertAlign val="superscript"/>
      <sz val="8"/>
      <name val="Arial"/>
      <family val="2"/>
    </font>
    <font>
      <b/>
      <sz val="8"/>
      <color theme="0" tint="-0.34998626667073579"/>
      <name val="Arial"/>
      <family val="2"/>
    </font>
    <font>
      <b/>
      <vertAlign val="superscript"/>
      <sz val="8"/>
      <color theme="0" tint="-0.34998626667073579"/>
      <name val="Arial"/>
      <family val="2"/>
    </font>
    <font>
      <sz val="8"/>
      <color theme="0" tint="-0.34998626667073579"/>
      <name val="Arial"/>
      <family val="2"/>
    </font>
    <font>
      <b/>
      <sz val="9"/>
      <color rgb="FFFF0000"/>
      <name val="Arial"/>
      <family val="2"/>
    </font>
    <font>
      <sz val="14"/>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sz val="8"/>
      <name val="Arial"/>
    </font>
  </fonts>
  <fills count="20">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249977111117893"/>
        <bgColor indexed="64"/>
      </patternFill>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theme="0"/>
        <bgColor indexed="64"/>
      </patternFill>
    </fill>
  </fills>
  <borders count="50">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diagonal/>
    </border>
    <border>
      <left/>
      <right/>
      <top/>
      <bottom style="hair">
        <color auto="1"/>
      </bottom>
      <diagonal/>
    </border>
    <border>
      <left/>
      <right style="hair">
        <color theme="1"/>
      </right>
      <top style="hair">
        <color theme="1"/>
      </top>
      <bottom style="hair">
        <color theme="1"/>
      </bottom>
      <diagonal/>
    </border>
    <border>
      <left style="hair">
        <color theme="1"/>
      </left>
      <right style="hair">
        <color theme="1"/>
      </right>
      <top style="hair">
        <color theme="1"/>
      </top>
      <bottom style="hair">
        <color theme="1"/>
      </bottom>
      <diagonal/>
    </border>
    <border>
      <left style="hair">
        <color theme="1"/>
      </left>
      <right style="hair">
        <color theme="1"/>
      </right>
      <top style="hair">
        <color theme="1"/>
      </top>
      <bottom/>
      <diagonal/>
    </border>
    <border>
      <left style="hair">
        <color theme="1"/>
      </left>
      <right style="hair">
        <color theme="1"/>
      </right>
      <top/>
      <bottom/>
      <diagonal/>
    </border>
    <border>
      <left style="hair">
        <color theme="1"/>
      </left>
      <right style="hair">
        <color theme="1"/>
      </right>
      <top/>
      <bottom style="hair">
        <color theme="1"/>
      </bottom>
      <diagonal/>
    </border>
    <border>
      <left/>
      <right style="hair">
        <color theme="1"/>
      </right>
      <top/>
      <bottom style="hair">
        <color theme="1"/>
      </bottom>
      <diagonal/>
    </border>
    <border>
      <left/>
      <right/>
      <top/>
      <bottom style="hair">
        <color theme="1"/>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style="hair">
        <color auto="1"/>
      </left>
      <right/>
      <top/>
      <bottom/>
      <diagonal/>
    </border>
    <border>
      <left/>
      <right style="hair">
        <color theme="1"/>
      </right>
      <top/>
      <bottom/>
      <diagonal/>
    </border>
    <border>
      <left style="hair">
        <color theme="1"/>
      </left>
      <right style="hair">
        <color theme="1"/>
      </right>
      <top style="hair">
        <color indexed="64"/>
      </top>
      <bottom/>
      <diagonal/>
    </border>
    <border>
      <left style="hair">
        <color theme="1"/>
      </left>
      <right/>
      <top style="hair">
        <color indexed="64"/>
      </top>
      <bottom style="hair">
        <color theme="1"/>
      </bottom>
      <diagonal/>
    </border>
    <border>
      <left/>
      <right/>
      <top style="hair">
        <color indexed="64"/>
      </top>
      <bottom style="hair">
        <color theme="1"/>
      </bottom>
      <diagonal/>
    </border>
    <border>
      <left/>
      <right style="hair">
        <color theme="1"/>
      </right>
      <top style="hair">
        <color indexed="64"/>
      </top>
      <bottom style="hair">
        <color theme="1"/>
      </bottom>
      <diagonal/>
    </border>
    <border>
      <left style="hair">
        <color theme="1"/>
      </left>
      <right/>
      <top style="hair">
        <color theme="1"/>
      </top>
      <bottom style="hair">
        <color theme="1"/>
      </bottom>
      <diagonal/>
    </border>
    <border>
      <left/>
      <right/>
      <top style="hair">
        <color theme="1"/>
      </top>
      <bottom style="hair">
        <color theme="1"/>
      </bottom>
      <diagonal/>
    </border>
    <border>
      <left style="hair">
        <color theme="1"/>
      </left>
      <right style="hair">
        <color theme="1"/>
      </right>
      <top/>
      <bottom style="hair">
        <color auto="1"/>
      </bottom>
      <diagonal/>
    </border>
    <border>
      <left/>
      <right style="hair">
        <color theme="1"/>
      </right>
      <top style="hair">
        <color auto="1"/>
      </top>
      <bottom/>
      <diagonal/>
    </border>
    <border>
      <left style="hair">
        <color theme="1"/>
      </left>
      <right/>
      <top/>
      <bottom/>
      <diagonal/>
    </border>
    <border>
      <left style="hair">
        <color theme="1"/>
      </left>
      <right/>
      <top/>
      <bottom style="hair">
        <color theme="1"/>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hair">
        <color theme="1"/>
      </right>
      <top style="hair">
        <color theme="1"/>
      </top>
      <bottom/>
      <diagonal/>
    </border>
    <border>
      <left style="medium">
        <color indexed="64"/>
      </left>
      <right style="medium">
        <color indexed="64"/>
      </right>
      <top/>
      <bottom style="medium">
        <color indexed="64"/>
      </bottom>
      <diagonal/>
    </border>
    <border>
      <left style="medium">
        <color indexed="64"/>
      </left>
      <right style="hair">
        <color theme="1"/>
      </right>
      <top/>
      <bottom style="hair">
        <color theme="1"/>
      </bottom>
      <diagonal/>
    </border>
  </borders>
  <cellStyleXfs count="56">
    <xf numFmtId="0" fontId="0" fillId="0" borderId="0"/>
    <xf numFmtId="164" fontId="1" fillId="0" borderId="0" applyFont="0" applyFill="0" applyBorder="0" applyAlignment="0" applyProtection="0"/>
    <xf numFmtId="165" fontId="1" fillId="0" borderId="0" applyFont="0" applyFill="0" applyBorder="0" applyAlignment="0" applyProtection="0"/>
    <xf numFmtId="9" fontId="16" fillId="0" borderId="0" applyFont="0" applyFill="0" applyBorder="0" applyAlignment="0" applyProtection="0"/>
    <xf numFmtId="0" fontId="1" fillId="0" borderId="0"/>
    <xf numFmtId="9" fontId="1" fillId="0" borderId="0" applyFont="0" applyFill="0" applyBorder="0" applyAlignment="0" applyProtection="0"/>
    <xf numFmtId="9" fontId="1" fillId="0" borderId="0"/>
    <xf numFmtId="43" fontId="1" fillId="0" borderId="0" applyFont="0" applyFill="0" applyBorder="0" applyAlignment="0" applyProtection="0"/>
    <xf numFmtId="43" fontId="1" fillId="0" borderId="0" applyFont="0" applyFill="0" applyBorder="0" applyAlignment="0" applyProtection="0"/>
    <xf numFmtId="0" fontId="29" fillId="5" borderId="0" applyNumberFormat="0" applyBorder="0" applyAlignment="0" applyProtection="0"/>
    <xf numFmtId="0" fontId="29" fillId="6" borderId="0" applyNumberFormat="0" applyBorder="0" applyAlignment="0" applyProtection="0"/>
    <xf numFmtId="0" fontId="29" fillId="7" borderId="0" applyNumberFormat="0" applyBorder="0" applyAlignment="0" applyProtection="0"/>
    <xf numFmtId="0" fontId="29" fillId="8" borderId="0" applyNumberFormat="0" applyBorder="0" applyAlignment="0" applyProtection="0"/>
    <xf numFmtId="0" fontId="29" fillId="7" borderId="0" applyNumberFormat="0" applyBorder="0" applyAlignment="0" applyProtection="0"/>
    <xf numFmtId="0" fontId="29" fillId="8" borderId="0" applyNumberFormat="0" applyBorder="0" applyAlignment="0" applyProtection="0"/>
    <xf numFmtId="0" fontId="29" fillId="5" borderId="0" applyNumberFormat="0" applyBorder="0" applyAlignment="0" applyProtection="0"/>
    <xf numFmtId="0" fontId="29" fillId="6" borderId="0" applyNumberFormat="0" applyBorder="0" applyAlignment="0" applyProtection="0"/>
    <xf numFmtId="0" fontId="29" fillId="7" borderId="0" applyNumberFormat="0" applyBorder="0" applyAlignment="0" applyProtection="0"/>
    <xf numFmtId="0" fontId="29" fillId="9" borderId="0" applyNumberFormat="0" applyBorder="0" applyAlignment="0" applyProtection="0"/>
    <xf numFmtId="0" fontId="29" fillId="10" borderId="0" applyNumberFormat="0" applyBorder="0" applyAlignment="0" applyProtection="0"/>
    <xf numFmtId="0" fontId="29" fillId="9" borderId="0" applyNumberFormat="0" applyBorder="0" applyAlignment="0" applyProtection="0"/>
    <xf numFmtId="0" fontId="30" fillId="10" borderId="0" applyNumberFormat="0" applyBorder="0" applyAlignment="0" applyProtection="0"/>
    <xf numFmtId="0" fontId="30" fillId="6" borderId="0" applyNumberFormat="0" applyBorder="0" applyAlignment="0" applyProtection="0"/>
    <xf numFmtId="0" fontId="30" fillId="11" borderId="0" applyNumberFormat="0" applyBorder="0" applyAlignment="0" applyProtection="0"/>
    <xf numFmtId="0" fontId="30" fillId="9" borderId="0" applyNumberFormat="0" applyBorder="0" applyAlignment="0" applyProtection="0"/>
    <xf numFmtId="0" fontId="30" fillId="12" borderId="0" applyNumberFormat="0" applyBorder="0" applyAlignment="0" applyProtection="0"/>
    <xf numFmtId="0" fontId="30" fillId="13" borderId="0" applyNumberFormat="0" applyBorder="0" applyAlignment="0" applyProtection="0"/>
    <xf numFmtId="0" fontId="31" fillId="5" borderId="0" applyNumberFormat="0" applyBorder="0" applyAlignment="0" applyProtection="0"/>
    <xf numFmtId="0" fontId="32" fillId="14" borderId="24" applyNumberFormat="0" applyAlignment="0" applyProtection="0"/>
    <xf numFmtId="0" fontId="33" fillId="15" borderId="25" applyNumberFormat="0" applyAlignment="0" applyProtection="0"/>
    <xf numFmtId="0" fontId="34" fillId="0" borderId="26" applyNumberFormat="0" applyFill="0" applyAlignment="0" applyProtection="0"/>
    <xf numFmtId="0" fontId="30" fillId="12" borderId="0" applyNumberFormat="0" applyBorder="0" applyAlignment="0" applyProtection="0"/>
    <xf numFmtId="0" fontId="30" fillId="16" borderId="0" applyNumberFormat="0" applyBorder="0" applyAlignment="0" applyProtection="0"/>
    <xf numFmtId="0" fontId="30" fillId="15" borderId="0" applyNumberFormat="0" applyBorder="0" applyAlignment="0" applyProtection="0"/>
    <xf numFmtId="0" fontId="30" fillId="17" borderId="0" applyNumberFormat="0" applyBorder="0" applyAlignment="0" applyProtection="0"/>
    <xf numFmtId="0" fontId="30" fillId="18" borderId="0" applyNumberFormat="0" applyBorder="0" applyAlignment="0" applyProtection="0"/>
    <xf numFmtId="0" fontId="30" fillId="13" borderId="0" applyNumberFormat="0" applyBorder="0" applyAlignment="0" applyProtection="0"/>
    <xf numFmtId="0" fontId="35" fillId="6" borderId="24" applyNumberFormat="0" applyAlignment="0" applyProtection="0"/>
    <xf numFmtId="174" fontId="1" fillId="0" borderId="0" applyFill="0" applyBorder="0" applyAlignment="0" applyProtection="0"/>
    <xf numFmtId="0" fontId="1" fillId="0" borderId="0"/>
    <xf numFmtId="0" fontId="29" fillId="0" borderId="0"/>
    <xf numFmtId="0" fontId="1" fillId="8" borderId="27" applyNumberFormat="0" applyAlignment="0" applyProtection="0"/>
    <xf numFmtId="9" fontId="1" fillId="0" borderId="0" applyFill="0" applyBorder="0" applyAlignment="0" applyProtection="0"/>
    <xf numFmtId="9" fontId="1" fillId="0" borderId="0" applyFill="0" applyBorder="0" applyAlignment="0" applyProtection="0"/>
    <xf numFmtId="0" fontId="36" fillId="14" borderId="28" applyNumberFormat="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40" fillId="0" borderId="29" applyNumberFormat="0" applyFill="0" applyAlignment="0" applyProtection="0"/>
    <xf numFmtId="0" fontId="41" fillId="0" borderId="30" applyNumberFormat="0" applyFill="0" applyAlignment="0" applyProtection="0"/>
    <xf numFmtId="0" fontId="42" fillId="0" borderId="31" applyNumberFormat="0" applyFill="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39" fillId="0" borderId="32" applyNumberFormat="0" applyFill="0" applyAlignment="0" applyProtection="0"/>
    <xf numFmtId="173" fontId="1" fillId="0" borderId="0" applyFill="0" applyBorder="0" applyAlignment="0" applyProtection="0"/>
    <xf numFmtId="172" fontId="1" fillId="0" borderId="0" applyFill="0" applyBorder="0" applyAlignment="0" applyProtection="0"/>
    <xf numFmtId="43" fontId="1" fillId="0" borderId="0" applyFont="0" applyFill="0" applyBorder="0" applyAlignment="0" applyProtection="0"/>
  </cellStyleXfs>
  <cellXfs count="253">
    <xf numFmtId="0" fontId="0" fillId="0" borderId="0" xfId="0"/>
    <xf numFmtId="0" fontId="3" fillId="0" borderId="0" xfId="0" applyFont="1" applyAlignment="1">
      <alignment horizontal="center"/>
    </xf>
    <xf numFmtId="0" fontId="3" fillId="0" borderId="0" xfId="0" applyFont="1" applyAlignment="1">
      <alignment wrapText="1"/>
    </xf>
    <xf numFmtId="166" fontId="3" fillId="0" borderId="0" xfId="2" applyNumberFormat="1" applyFont="1" applyFill="1" applyBorder="1"/>
    <xf numFmtId="0" fontId="4" fillId="0" borderId="0" xfId="0" applyFont="1"/>
    <xf numFmtId="0" fontId="3" fillId="0" borderId="0" xfId="0" applyFont="1"/>
    <xf numFmtId="0" fontId="4" fillId="0" borderId="0" xfId="0" applyFont="1" applyAlignment="1">
      <alignment horizontal="left"/>
    </xf>
    <xf numFmtId="0" fontId="4" fillId="0" borderId="0" xfId="0" applyFont="1" applyAlignment="1">
      <alignment horizontal="center"/>
    </xf>
    <xf numFmtId="166" fontId="4" fillId="0" borderId="0" xfId="2" applyNumberFormat="1" applyFont="1" applyFill="1" applyBorder="1" applyAlignment="1"/>
    <xf numFmtId="165" fontId="6" fillId="0" borderId="0" xfId="2" applyFont="1" applyFill="1" applyBorder="1" applyAlignment="1" applyProtection="1">
      <alignment horizontal="left"/>
      <protection locked="0"/>
    </xf>
    <xf numFmtId="4" fontId="6" fillId="0" borderId="0" xfId="0" applyNumberFormat="1" applyFont="1" applyAlignment="1">
      <alignment horizontal="left"/>
    </xf>
    <xf numFmtId="165" fontId="2" fillId="0" borderId="0" xfId="2" applyFont="1" applyFill="1" applyBorder="1" applyAlignment="1" applyProtection="1">
      <alignment vertical="top"/>
      <protection locked="0"/>
    </xf>
    <xf numFmtId="0" fontId="2" fillId="0" borderId="0" xfId="0" applyFont="1" applyAlignment="1" applyProtection="1">
      <alignment vertical="top"/>
      <protection locked="0"/>
    </xf>
    <xf numFmtId="0" fontId="6" fillId="0" borderId="0" xfId="0" applyFont="1" applyAlignment="1">
      <alignment horizontal="center" wrapText="1"/>
    </xf>
    <xf numFmtId="166" fontId="7" fillId="0" borderId="0" xfId="2" applyNumberFormat="1" applyFont="1" applyFill="1" applyBorder="1" applyAlignment="1">
      <alignment horizontal="center"/>
    </xf>
    <xf numFmtId="167" fontId="4" fillId="0" borderId="0" xfId="2" applyNumberFormat="1" applyFont="1" applyFill="1" applyBorder="1" applyAlignment="1">
      <alignment horizontal="left"/>
    </xf>
    <xf numFmtId="0" fontId="2" fillId="0" borderId="0" xfId="0" applyFont="1"/>
    <xf numFmtId="0" fontId="4" fillId="2" borderId="3" xfId="0" applyFont="1" applyFill="1" applyBorder="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center"/>
    </xf>
    <xf numFmtId="0" fontId="4" fillId="0" borderId="3" xfId="0" applyFont="1" applyBorder="1" applyAlignment="1">
      <alignment horizontal="center" vertical="center"/>
    </xf>
    <xf numFmtId="0" fontId="12" fillId="0" borderId="0" xfId="0" applyFont="1" applyAlignment="1">
      <alignment horizontal="left" vertical="center" wrapText="1"/>
    </xf>
    <xf numFmtId="0" fontId="12" fillId="0" borderId="0" xfId="0" applyFont="1" applyAlignment="1">
      <alignment horizontal="left"/>
    </xf>
    <xf numFmtId="0" fontId="12" fillId="0" borderId="0" xfId="0" applyFont="1" applyAlignment="1">
      <alignment horizontal="center" wrapText="1"/>
    </xf>
    <xf numFmtId="165" fontId="0" fillId="0" borderId="0" xfId="2" applyFont="1"/>
    <xf numFmtId="0" fontId="1" fillId="2" borderId="3" xfId="0" applyFont="1" applyFill="1" applyBorder="1" applyAlignment="1">
      <alignment horizontal="right"/>
    </xf>
    <xf numFmtId="165" fontId="1" fillId="2" borderId="3" xfId="2" applyFont="1" applyFill="1" applyBorder="1" applyAlignment="1">
      <alignment horizontal="center"/>
    </xf>
    <xf numFmtId="0" fontId="1" fillId="0" borderId="3" xfId="0" applyFont="1" applyBorder="1" applyAlignment="1">
      <alignment horizontal="center" vertical="center"/>
    </xf>
    <xf numFmtId="165" fontId="1" fillId="0" borderId="3" xfId="2" applyFont="1" applyBorder="1" applyAlignment="1">
      <alignment horizontal="center" vertical="center"/>
    </xf>
    <xf numFmtId="0" fontId="1" fillId="3" borderId="3" xfId="0" applyFont="1" applyFill="1" applyBorder="1" applyAlignment="1">
      <alignment horizontal="center" vertical="center"/>
    </xf>
    <xf numFmtId="0" fontId="0" fillId="0" borderId="0" xfId="0" applyAlignment="1">
      <alignment wrapText="1"/>
    </xf>
    <xf numFmtId="0" fontId="0" fillId="0" borderId="0" xfId="0" applyAlignment="1">
      <alignment horizontal="center"/>
    </xf>
    <xf numFmtId="0" fontId="4" fillId="0" borderId="0" xfId="0" applyFont="1" applyAlignment="1">
      <alignment wrapText="1"/>
    </xf>
    <xf numFmtId="165" fontId="4" fillId="0" borderId="0" xfId="2" applyFont="1"/>
    <xf numFmtId="10" fontId="6" fillId="0" borderId="0" xfId="1" applyNumberFormat="1" applyFont="1" applyBorder="1" applyAlignment="1">
      <alignment horizontal="center"/>
    </xf>
    <xf numFmtId="0" fontId="4" fillId="0" borderId="3" xfId="0" applyFont="1" applyBorder="1" applyAlignment="1">
      <alignment horizontal="center"/>
    </xf>
    <xf numFmtId="0" fontId="4" fillId="0" borderId="3" xfId="0" applyFont="1" applyBorder="1" applyAlignment="1">
      <alignment wrapText="1"/>
    </xf>
    <xf numFmtId="165" fontId="4" fillId="0" borderId="3" xfId="2" applyFont="1" applyBorder="1"/>
    <xf numFmtId="0" fontId="1" fillId="0" borderId="3" xfId="0" applyFont="1" applyBorder="1" applyAlignment="1">
      <alignment horizontal="center"/>
    </xf>
    <xf numFmtId="0" fontId="0" fillId="0" borderId="3" xfId="0" applyBorder="1" applyAlignment="1">
      <alignment horizontal="center"/>
    </xf>
    <xf numFmtId="0" fontId="1" fillId="0" borderId="3" xfId="0" applyFont="1" applyBorder="1" applyAlignment="1">
      <alignment wrapText="1"/>
    </xf>
    <xf numFmtId="165" fontId="0" fillId="0" borderId="3" xfId="2" applyFont="1" applyBorder="1"/>
    <xf numFmtId="0" fontId="0" fillId="0" borderId="3" xfId="0" applyBorder="1" applyAlignment="1">
      <alignment wrapText="1"/>
    </xf>
    <xf numFmtId="165" fontId="4" fillId="0" borderId="0" xfId="0" applyNumberFormat="1" applyFont="1"/>
    <xf numFmtId="0" fontId="8" fillId="0" borderId="3" xfId="0" applyFont="1" applyBorder="1" applyAlignment="1">
      <alignment horizontal="center" vertical="center" wrapText="1"/>
    </xf>
    <xf numFmtId="0" fontId="8" fillId="0" borderId="3" xfId="0" applyFont="1" applyBorder="1" applyAlignment="1">
      <alignment horizontal="left" vertical="center" wrapText="1"/>
    </xf>
    <xf numFmtId="165" fontId="8" fillId="0" borderId="3" xfId="2" applyFont="1" applyBorder="1" applyAlignment="1">
      <alignment horizontal="left" vertical="center" wrapText="1"/>
    </xf>
    <xf numFmtId="0" fontId="8" fillId="0" borderId="0" xfId="0" applyFont="1" applyAlignment="1">
      <alignment horizontal="left" vertical="center" wrapText="1"/>
    </xf>
    <xf numFmtId="0" fontId="13" fillId="4" borderId="3" xfId="0" applyFont="1" applyFill="1" applyBorder="1" applyAlignment="1">
      <alignment horizontal="center" vertical="center" wrapText="1"/>
    </xf>
    <xf numFmtId="0" fontId="13" fillId="4" borderId="3" xfId="0" applyFont="1" applyFill="1" applyBorder="1" applyAlignment="1">
      <alignment horizontal="left" vertical="center" wrapText="1"/>
    </xf>
    <xf numFmtId="165" fontId="13" fillId="4" borderId="3" xfId="2" applyFont="1" applyFill="1" applyBorder="1" applyAlignment="1">
      <alignment horizontal="left" vertical="center" wrapText="1"/>
    </xf>
    <xf numFmtId="0" fontId="13" fillId="4" borderId="0" xfId="0" applyFont="1" applyFill="1" applyAlignment="1">
      <alignment horizontal="left" vertical="center" wrapText="1"/>
    </xf>
    <xf numFmtId="0" fontId="14" fillId="0" borderId="3" xfId="0" applyFont="1" applyBorder="1" applyAlignment="1">
      <alignment horizontal="center"/>
    </xf>
    <xf numFmtId="168" fontId="4" fillId="0" borderId="0" xfId="0" applyNumberFormat="1" applyFont="1"/>
    <xf numFmtId="169" fontId="4" fillId="0" borderId="0" xfId="0" applyNumberFormat="1" applyFont="1"/>
    <xf numFmtId="168" fontId="12" fillId="0" borderId="0" xfId="2" applyNumberFormat="1" applyFont="1" applyFill="1" applyBorder="1" applyAlignment="1" applyProtection="1">
      <alignment vertical="top"/>
      <protection locked="0"/>
    </xf>
    <xf numFmtId="168" fontId="6" fillId="0" borderId="0" xfId="0" applyNumberFormat="1" applyFont="1" applyAlignment="1">
      <alignment horizontal="center" wrapText="1"/>
    </xf>
    <xf numFmtId="168" fontId="8" fillId="0" borderId="3" xfId="2" applyNumberFormat="1" applyFont="1" applyBorder="1" applyAlignment="1">
      <alignment horizontal="left" vertical="center" wrapText="1"/>
    </xf>
    <xf numFmtId="168" fontId="13" fillId="4" borderId="3" xfId="2" applyNumberFormat="1" applyFont="1" applyFill="1" applyBorder="1" applyAlignment="1">
      <alignment horizontal="left" vertical="center" wrapText="1"/>
    </xf>
    <xf numFmtId="168" fontId="4" fillId="0" borderId="3" xfId="2" applyNumberFormat="1" applyFont="1" applyBorder="1"/>
    <xf numFmtId="168" fontId="0" fillId="0" borderId="3" xfId="2" applyNumberFormat="1" applyFont="1" applyBorder="1"/>
    <xf numFmtId="168" fontId="0" fillId="0" borderId="0" xfId="2" applyNumberFormat="1" applyFont="1"/>
    <xf numFmtId="165" fontId="10" fillId="0" borderId="0" xfId="2" applyFont="1" applyBorder="1" applyAlignment="1"/>
    <xf numFmtId="0" fontId="4" fillId="2" borderId="3" xfId="0" applyFont="1" applyFill="1" applyBorder="1" applyAlignment="1">
      <alignment horizontal="left" wrapText="1"/>
    </xf>
    <xf numFmtId="0" fontId="1" fillId="0" borderId="0" xfId="0" applyFont="1" applyAlignment="1">
      <alignment horizontal="center" wrapText="1"/>
    </xf>
    <xf numFmtId="0" fontId="1" fillId="0" borderId="0" xfId="0" applyFont="1" applyAlignment="1">
      <alignment horizontal="center"/>
    </xf>
    <xf numFmtId="166" fontId="1" fillId="0" borderId="0" xfId="2" applyNumberFormat="1" applyFont="1" applyFill="1" applyBorder="1"/>
    <xf numFmtId="0" fontId="1" fillId="0" borderId="0" xfId="0" applyFont="1"/>
    <xf numFmtId="165" fontId="4" fillId="0" borderId="0" xfId="2" applyFont="1" applyFill="1" applyBorder="1" applyAlignment="1" applyProtection="1">
      <alignment horizontal="left" wrapText="1"/>
      <protection locked="0"/>
    </xf>
    <xf numFmtId="4" fontId="4" fillId="0" borderId="0" xfId="0" applyNumberFormat="1" applyFont="1" applyAlignment="1">
      <alignment horizontal="left"/>
    </xf>
    <xf numFmtId="165" fontId="1" fillId="0" borderId="0" xfId="2" applyFont="1" applyFill="1" applyBorder="1" applyAlignment="1" applyProtection="1">
      <alignment vertical="top"/>
      <protection locked="0"/>
    </xf>
    <xf numFmtId="0" fontId="1" fillId="0" borderId="0" xfId="0" applyFont="1" applyAlignment="1" applyProtection="1">
      <alignment vertical="top"/>
      <protection locked="0"/>
    </xf>
    <xf numFmtId="0" fontId="4" fillId="0" borderId="0" xfId="0" applyFont="1" applyAlignment="1">
      <alignment horizontal="center" wrapText="1"/>
    </xf>
    <xf numFmtId="0" fontId="4" fillId="0" borderId="1" xfId="0" applyFont="1" applyBorder="1" applyAlignment="1">
      <alignment horizontal="center" wrapText="1"/>
    </xf>
    <xf numFmtId="0" fontId="1" fillId="0" borderId="0" xfId="0" applyFont="1" applyAlignment="1">
      <alignment horizontal="center" vertical="center"/>
    </xf>
    <xf numFmtId="0" fontId="1" fillId="0" borderId="0" xfId="0" applyFont="1" applyAlignment="1">
      <alignment horizontal="left" wrapText="1"/>
    </xf>
    <xf numFmtId="165" fontId="1" fillId="0" borderId="0" xfId="2" applyFont="1" applyFill="1"/>
    <xf numFmtId="164" fontId="1" fillId="0" borderId="0" xfId="1" applyFont="1" applyFill="1"/>
    <xf numFmtId="165" fontId="4" fillId="0" borderId="3" xfId="2" applyFont="1" applyFill="1" applyBorder="1" applyAlignment="1">
      <alignment horizontal="center" vertical="center"/>
    </xf>
    <xf numFmtId="164" fontId="4" fillId="0" borderId="3" xfId="1" applyFont="1" applyFill="1" applyBorder="1" applyAlignment="1">
      <alignment horizontal="center" vertical="center"/>
    </xf>
    <xf numFmtId="164" fontId="4" fillId="0" borderId="3" xfId="1" applyFont="1" applyFill="1" applyBorder="1" applyAlignment="1">
      <alignment horizontal="center" vertical="center" wrapText="1"/>
    </xf>
    <xf numFmtId="165" fontId="1" fillId="0" borderId="3" xfId="2" applyFont="1" applyFill="1" applyBorder="1" applyAlignment="1">
      <alignment vertical="center"/>
    </xf>
    <xf numFmtId="165" fontId="1" fillId="0" borderId="0" xfId="2" applyFont="1"/>
    <xf numFmtId="0" fontId="1" fillId="0" borderId="0" xfId="0" applyFont="1" applyAlignment="1">
      <alignment wrapText="1"/>
    </xf>
    <xf numFmtId="0" fontId="4" fillId="0" borderId="3" xfId="0" applyFont="1" applyBorder="1" applyAlignment="1">
      <alignment horizontal="center" vertical="center" wrapText="1"/>
    </xf>
    <xf numFmtId="166" fontId="15" fillId="0" borderId="0" xfId="2" applyNumberFormat="1" applyFont="1" applyFill="1" applyBorder="1" applyAlignment="1">
      <alignment horizontal="center"/>
    </xf>
    <xf numFmtId="165" fontId="12" fillId="0" borderId="0" xfId="2" applyFont="1" applyFill="1" applyBorder="1" applyAlignment="1" applyProtection="1">
      <alignment horizontal="left" vertical="top"/>
      <protection locked="0"/>
    </xf>
    <xf numFmtId="0" fontId="4" fillId="2" borderId="3" xfId="0" applyFont="1" applyFill="1" applyBorder="1" applyAlignment="1">
      <alignment horizontal="center" vertical="center" wrapText="1"/>
    </xf>
    <xf numFmtId="0" fontId="0" fillId="0" borderId="3" xfId="0" applyBorder="1" applyAlignment="1">
      <alignment horizontal="center" vertical="center"/>
    </xf>
    <xf numFmtId="9" fontId="0" fillId="0" borderId="3" xfId="3" applyFont="1" applyBorder="1" applyAlignment="1">
      <alignment vertical="center"/>
    </xf>
    <xf numFmtId="10" fontId="4" fillId="2" borderId="3" xfId="3" applyNumberFormat="1" applyFont="1" applyFill="1" applyBorder="1" applyAlignment="1">
      <alignment vertical="center"/>
    </xf>
    <xf numFmtId="9" fontId="0" fillId="2" borderId="3" xfId="3" applyFont="1" applyFill="1" applyBorder="1" applyAlignment="1">
      <alignment vertical="center"/>
    </xf>
    <xf numFmtId="4" fontId="4" fillId="0" borderId="3" xfId="0" applyNumberFormat="1" applyFont="1" applyBorder="1" applyAlignment="1">
      <alignment vertical="center"/>
    </xf>
    <xf numFmtId="0" fontId="17" fillId="0" borderId="0" xfId="0" applyFont="1" applyAlignment="1">
      <alignment horizontal="left"/>
    </xf>
    <xf numFmtId="0" fontId="17" fillId="0" borderId="0" xfId="0" applyFont="1" applyAlignment="1">
      <alignment horizontal="left" vertical="center"/>
    </xf>
    <xf numFmtId="0" fontId="0" fillId="0" borderId="0" xfId="0" applyAlignment="1">
      <alignment vertical="center"/>
    </xf>
    <xf numFmtId="165" fontId="4" fillId="2" borderId="3" xfId="2" applyFont="1" applyFill="1" applyBorder="1" applyAlignment="1">
      <alignment horizontal="center"/>
    </xf>
    <xf numFmtId="165" fontId="1" fillId="0" borderId="0" xfId="2" applyFont="1" applyFill="1" applyBorder="1" applyAlignment="1"/>
    <xf numFmtId="0" fontId="1" fillId="0" borderId="0" xfId="0" applyFont="1" applyAlignment="1">
      <alignment vertical="center" wrapText="1"/>
    </xf>
    <xf numFmtId="167" fontId="4" fillId="0" borderId="0" xfId="2" applyNumberFormat="1" applyFont="1" applyFill="1" applyBorder="1" applyAlignment="1">
      <alignment horizontal="left" vertical="center"/>
    </xf>
    <xf numFmtId="0" fontId="1" fillId="0" borderId="0" xfId="0" applyFont="1" applyAlignment="1">
      <alignment vertical="center"/>
    </xf>
    <xf numFmtId="0" fontId="9" fillId="0" borderId="0" xfId="0" applyFont="1" applyAlignment="1">
      <alignment vertical="center"/>
    </xf>
    <xf numFmtId="0" fontId="9" fillId="0" borderId="0" xfId="0" applyFont="1" applyAlignment="1">
      <alignment horizontal="left" vertical="center"/>
    </xf>
    <xf numFmtId="166" fontId="8" fillId="0" borderId="0" xfId="2" applyNumberFormat="1" applyFont="1" applyFill="1" applyBorder="1" applyAlignment="1">
      <alignment horizontal="center" vertical="center"/>
    </xf>
    <xf numFmtId="0" fontId="10" fillId="0" borderId="0" xfId="0" applyFont="1" applyAlignment="1">
      <alignment vertical="center"/>
    </xf>
    <xf numFmtId="0" fontId="11" fillId="0" borderId="0" xfId="0" applyFont="1" applyAlignment="1">
      <alignment vertical="center"/>
    </xf>
    <xf numFmtId="0" fontId="10" fillId="0" borderId="0" xfId="0" applyFont="1" applyAlignment="1">
      <alignment vertical="center" wrapText="1"/>
    </xf>
    <xf numFmtId="0" fontId="27" fillId="0" borderId="0" xfId="0" applyFont="1" applyAlignment="1">
      <alignment horizontal="left" vertical="center"/>
    </xf>
    <xf numFmtId="0" fontId="4" fillId="2" borderId="8" xfId="0" applyFont="1" applyFill="1" applyBorder="1" applyAlignment="1">
      <alignment horizontal="center" vertical="center"/>
    </xf>
    <xf numFmtId="0" fontId="4" fillId="0" borderId="3" xfId="0" applyFont="1" applyBorder="1"/>
    <xf numFmtId="43" fontId="4" fillId="0" borderId="3" xfId="0" applyNumberFormat="1" applyFont="1" applyBorder="1"/>
    <xf numFmtId="10" fontId="24" fillId="0" borderId="17" xfId="6" applyNumberFormat="1" applyFont="1" applyBorder="1" applyAlignment="1">
      <alignment horizontal="center" vertical="center"/>
    </xf>
    <xf numFmtId="2" fontId="1" fillId="0" borderId="0" xfId="0" applyNumberFormat="1" applyFont="1" applyAlignment="1">
      <alignment horizontal="center" vertical="center"/>
    </xf>
    <xf numFmtId="0" fontId="1" fillId="0" borderId="0" xfId="0" applyFont="1" applyAlignment="1">
      <alignment horizontal="center" vertical="center" wrapText="1"/>
    </xf>
    <xf numFmtId="2" fontId="1" fillId="0" borderId="0" xfId="0" applyNumberFormat="1" applyFont="1" applyAlignment="1">
      <alignment horizontal="left" vertical="center" wrapText="1"/>
    </xf>
    <xf numFmtId="0" fontId="1" fillId="0" borderId="0" xfId="0" applyFont="1" applyAlignment="1">
      <alignment horizontal="left" vertical="center"/>
    </xf>
    <xf numFmtId="0" fontId="17" fillId="0" borderId="0" xfId="0" applyFont="1" applyAlignment="1">
      <alignment horizontal="justify" vertical="center"/>
    </xf>
    <xf numFmtId="0" fontId="17" fillId="0" borderId="0" xfId="0" applyFont="1" applyAlignment="1">
      <alignment horizontal="justify"/>
    </xf>
    <xf numFmtId="0" fontId="1" fillId="0" borderId="3" xfId="0" applyFont="1" applyBorder="1" applyAlignment="1">
      <alignment horizontal="center" vertical="center" wrapText="1"/>
    </xf>
    <xf numFmtId="0" fontId="1" fillId="0" borderId="3" xfId="0" applyFont="1" applyBorder="1" applyAlignment="1">
      <alignment horizontal="justify" vertical="justify" wrapText="1"/>
    </xf>
    <xf numFmtId="164" fontId="1" fillId="0" borderId="3" xfId="1" applyFont="1" applyBorder="1" applyAlignment="1">
      <alignment horizontal="center" vertical="center"/>
    </xf>
    <xf numFmtId="0" fontId="1" fillId="0" borderId="3" xfId="4" applyBorder="1" applyAlignment="1">
      <alignment horizontal="left" vertical="center" wrapText="1"/>
    </xf>
    <xf numFmtId="10" fontId="14" fillId="0" borderId="17" xfId="4" applyNumberFormat="1" applyFont="1" applyBorder="1" applyAlignment="1">
      <alignment horizontal="left" vertical="center" wrapText="1"/>
    </xf>
    <xf numFmtId="10" fontId="19" fillId="0" borderId="13" xfId="4" applyNumberFormat="1" applyFont="1" applyBorder="1" applyAlignment="1">
      <alignment horizontal="center" vertical="center"/>
    </xf>
    <xf numFmtId="10" fontId="14" fillId="0" borderId="13" xfId="4" applyNumberFormat="1" applyFont="1" applyBorder="1" applyAlignment="1">
      <alignment horizontal="center" vertical="center"/>
    </xf>
    <xf numFmtId="0" fontId="1" fillId="0" borderId="0" xfId="0" applyFont="1" applyAlignment="1">
      <alignment horizontal="left"/>
    </xf>
    <xf numFmtId="9" fontId="24" fillId="0" borderId="17" xfId="4" applyNumberFormat="1" applyFont="1" applyBorder="1" applyAlignment="1">
      <alignment horizontal="center" vertical="center" wrapText="1"/>
    </xf>
    <xf numFmtId="0" fontId="24" fillId="0" borderId="17" xfId="4" applyFont="1" applyBorder="1" applyAlignment="1">
      <alignment horizontal="center" vertical="center" wrapText="1"/>
    </xf>
    <xf numFmtId="9" fontId="26" fillId="0" borderId="17" xfId="6" applyFont="1" applyBorder="1" applyAlignment="1">
      <alignment horizontal="center" vertical="center"/>
    </xf>
    <xf numFmtId="170" fontId="26" fillId="0" borderId="17" xfId="6" applyNumberFormat="1" applyFont="1" applyBorder="1" applyAlignment="1">
      <alignment horizontal="center" vertical="center"/>
    </xf>
    <xf numFmtId="10" fontId="26" fillId="0" borderId="17" xfId="6" applyNumberFormat="1" applyFont="1" applyBorder="1" applyAlignment="1">
      <alignment horizontal="center" vertical="center"/>
    </xf>
    <xf numFmtId="10" fontId="26" fillId="0" borderId="17" xfId="4" applyNumberFormat="1" applyFont="1" applyBorder="1" applyAlignment="1">
      <alignment horizontal="center" vertical="center"/>
    </xf>
    <xf numFmtId="170" fontId="24" fillId="0" borderId="17" xfId="6" applyNumberFormat="1" applyFont="1" applyBorder="1" applyAlignment="1">
      <alignment horizontal="center" vertical="center"/>
    </xf>
    <xf numFmtId="9" fontId="4" fillId="0" borderId="17" xfId="4" applyNumberFormat="1" applyFont="1" applyBorder="1" applyAlignment="1">
      <alignment horizontal="center" vertical="center" wrapText="1"/>
    </xf>
    <xf numFmtId="9" fontId="1" fillId="0" borderId="17" xfId="6" applyBorder="1" applyAlignment="1">
      <alignment horizontal="center" vertical="center"/>
    </xf>
    <xf numFmtId="10" fontId="1" fillId="0" borderId="17" xfId="6" applyNumberFormat="1" applyBorder="1" applyAlignment="1">
      <alignment horizontal="center" vertical="center"/>
    </xf>
    <xf numFmtId="10" fontId="4" fillId="0" borderId="17" xfId="6" applyNumberFormat="1" applyFont="1" applyBorder="1" applyAlignment="1">
      <alignment horizontal="center" vertical="center"/>
    </xf>
    <xf numFmtId="10" fontId="1" fillId="0" borderId="18" xfId="6" applyNumberFormat="1" applyBorder="1" applyAlignment="1">
      <alignment horizontal="center" vertical="center"/>
    </xf>
    <xf numFmtId="0" fontId="0" fillId="0" borderId="0" xfId="0" applyAlignment="1">
      <alignment vertical="justify"/>
    </xf>
    <xf numFmtId="0" fontId="17" fillId="0" borderId="0" xfId="0" applyFont="1" applyAlignment="1">
      <alignment horizontal="center" vertical="center"/>
    </xf>
    <xf numFmtId="0" fontId="0" fillId="0" borderId="0" xfId="0" applyAlignment="1">
      <alignment horizontal="center" vertical="center"/>
    </xf>
    <xf numFmtId="10" fontId="1" fillId="0" borderId="17" xfId="5" applyNumberFormat="1" applyFont="1" applyFill="1" applyBorder="1" applyAlignment="1">
      <alignment horizontal="center" vertical="center"/>
    </xf>
    <xf numFmtId="10" fontId="26" fillId="0" borderId="17" xfId="5" applyNumberFormat="1" applyFont="1" applyFill="1" applyBorder="1" applyAlignment="1">
      <alignment horizontal="center" vertical="center"/>
    </xf>
    <xf numFmtId="0" fontId="4" fillId="0" borderId="0" xfId="0" applyFont="1" applyAlignment="1">
      <alignment vertical="center" wrapText="1"/>
    </xf>
    <xf numFmtId="164" fontId="0" fillId="0" borderId="3" xfId="1" applyFont="1" applyBorder="1" applyAlignment="1">
      <alignment vertical="center"/>
    </xf>
    <xf numFmtId="164" fontId="0" fillId="2" borderId="3" xfId="1" applyFont="1" applyFill="1" applyBorder="1" applyAlignment="1">
      <alignment vertical="center"/>
    </xf>
    <xf numFmtId="164" fontId="4" fillId="2" borderId="8" xfId="1" applyFont="1" applyFill="1" applyBorder="1" applyAlignment="1">
      <alignment vertical="center"/>
    </xf>
    <xf numFmtId="0" fontId="4" fillId="0" borderId="0" xfId="0" applyFont="1" applyAlignment="1">
      <alignment horizontal="center" vertical="center"/>
    </xf>
    <xf numFmtId="2" fontId="1" fillId="0" borderId="3" xfId="0" applyNumberFormat="1" applyFont="1" applyBorder="1" applyAlignment="1">
      <alignment horizontal="center" vertical="center"/>
    </xf>
    <xf numFmtId="2" fontId="1" fillId="0" borderId="3" xfId="0" applyNumberFormat="1" applyFont="1" applyBorder="1" applyAlignment="1">
      <alignment horizontal="left" vertical="center" wrapText="1"/>
    </xf>
    <xf numFmtId="0" fontId="5" fillId="0" borderId="0" xfId="0" applyFont="1" applyAlignment="1">
      <alignment horizontal="center" vertical="center"/>
    </xf>
    <xf numFmtId="171" fontId="1" fillId="0" borderId="0" xfId="7" applyNumberFormat="1" applyFont="1" applyFill="1" applyAlignment="1">
      <alignment horizontal="center" vertical="center"/>
    </xf>
    <xf numFmtId="43" fontId="28" fillId="0" borderId="0" xfId="7" applyFont="1" applyFill="1" applyBorder="1" applyAlignment="1">
      <alignment vertical="center" wrapText="1"/>
    </xf>
    <xf numFmtId="0" fontId="19" fillId="0" borderId="3" xfId="0" applyFont="1" applyBorder="1" applyAlignment="1">
      <alignment horizontal="center" vertical="center" wrapText="1"/>
    </xf>
    <xf numFmtId="43" fontId="19" fillId="0" borderId="3" xfId="7" applyFont="1" applyFill="1" applyBorder="1" applyAlignment="1">
      <alignment horizontal="center" vertical="center" wrapText="1"/>
    </xf>
    <xf numFmtId="171" fontId="19" fillId="0" borderId="3" xfId="7" applyNumberFormat="1" applyFont="1" applyFill="1" applyBorder="1" applyAlignment="1">
      <alignment horizontal="center" vertical="center" wrapText="1"/>
    </xf>
    <xf numFmtId="2" fontId="4" fillId="0" borderId="3" xfId="0" applyNumberFormat="1" applyFont="1" applyBorder="1" applyAlignment="1">
      <alignment horizontal="center" vertical="center"/>
    </xf>
    <xf numFmtId="2" fontId="4" fillId="0" borderId="3" xfId="0" applyNumberFormat="1" applyFont="1" applyBorder="1" applyAlignment="1">
      <alignment horizontal="left" vertical="center" wrapText="1"/>
    </xf>
    <xf numFmtId="43" fontId="4" fillId="0" borderId="3" xfId="7" applyFont="1" applyFill="1" applyBorder="1" applyAlignment="1">
      <alignment vertical="center" wrapText="1"/>
    </xf>
    <xf numFmtId="171" fontId="4" fillId="0" borderId="3" xfId="7" applyNumberFormat="1" applyFont="1" applyFill="1" applyBorder="1" applyAlignment="1">
      <alignment horizontal="center" vertical="center"/>
    </xf>
    <xf numFmtId="171" fontId="1" fillId="0" borderId="3" xfId="7" applyNumberFormat="1" applyFont="1" applyFill="1" applyBorder="1" applyAlignment="1">
      <alignment horizontal="center" vertical="center"/>
    </xf>
    <xf numFmtId="171" fontId="1" fillId="0" borderId="0" xfId="7" applyNumberFormat="1" applyFont="1" applyFill="1" applyBorder="1" applyAlignment="1">
      <alignment horizontal="center" vertical="center"/>
    </xf>
    <xf numFmtId="0" fontId="4" fillId="0" borderId="3" xfId="0" applyFont="1" applyBorder="1" applyAlignment="1">
      <alignment horizontal="left" vertical="center"/>
    </xf>
    <xf numFmtId="0" fontId="4" fillId="0" borderId="10" xfId="0" applyFont="1" applyBorder="1" applyAlignment="1">
      <alignment horizontal="center" vertical="center"/>
    </xf>
    <xf numFmtId="0" fontId="1" fillId="19" borderId="3" xfId="0" applyFont="1" applyFill="1" applyBorder="1" applyAlignment="1">
      <alignment horizontal="center" vertical="center"/>
    </xf>
    <xf numFmtId="0" fontId="1" fillId="19" borderId="3" xfId="0" applyFont="1" applyFill="1" applyBorder="1" applyAlignment="1">
      <alignment horizontal="center" vertical="center" wrapText="1"/>
    </xf>
    <xf numFmtId="0" fontId="1" fillId="3" borderId="10" xfId="0" applyFont="1" applyFill="1" applyBorder="1" applyAlignment="1">
      <alignment horizontal="center" vertical="center"/>
    </xf>
    <xf numFmtId="165" fontId="1" fillId="0" borderId="10" xfId="2" applyFont="1" applyBorder="1" applyAlignment="1">
      <alignment horizontal="center" vertical="center"/>
    </xf>
    <xf numFmtId="165" fontId="1" fillId="0" borderId="0" xfId="2" applyFont="1" applyBorder="1" applyAlignment="1">
      <alignment horizontal="center" vertical="center"/>
    </xf>
    <xf numFmtId="165" fontId="1" fillId="0" borderId="0" xfId="2" applyFont="1" applyFill="1" applyBorder="1" applyAlignment="1">
      <alignment vertical="center"/>
    </xf>
    <xf numFmtId="10" fontId="4" fillId="19" borderId="2" xfId="1" applyNumberFormat="1" applyFont="1" applyFill="1" applyBorder="1" applyAlignment="1">
      <alignment horizontal="center"/>
    </xf>
    <xf numFmtId="0" fontId="12" fillId="19" borderId="0" xfId="0" applyFont="1" applyFill="1" applyAlignment="1">
      <alignment horizontal="left" vertical="center"/>
    </xf>
    <xf numFmtId="0" fontId="4" fillId="2" borderId="3" xfId="0" applyFont="1" applyFill="1" applyBorder="1" applyAlignment="1">
      <alignment horizontal="left" vertical="center" wrapText="1"/>
    </xf>
    <xf numFmtId="175" fontId="0" fillId="0" borderId="3" xfId="3" applyNumberFormat="1" applyFont="1" applyBorder="1" applyAlignment="1">
      <alignment vertical="center"/>
    </xf>
    <xf numFmtId="0" fontId="4" fillId="0" borderId="0" xfId="0" applyFont="1" applyAlignment="1">
      <alignment horizontal="center" vertical="center" wrapText="1"/>
    </xf>
    <xf numFmtId="0" fontId="0" fillId="0" borderId="3" xfId="0" applyBorder="1"/>
    <xf numFmtId="0" fontId="4" fillId="0" borderId="11" xfId="0" applyFont="1" applyBorder="1" applyAlignment="1">
      <alignment horizontal="center" vertical="center"/>
    </xf>
    <xf numFmtId="167" fontId="4" fillId="0" borderId="0" xfId="2" applyNumberFormat="1" applyFont="1" applyFill="1" applyBorder="1" applyAlignment="1">
      <alignment horizontal="left" vertical="top" wrapText="1"/>
    </xf>
    <xf numFmtId="0" fontId="14" fillId="0" borderId="12" xfId="4" applyFont="1" applyBorder="1" applyAlignment="1">
      <alignment horizontal="justify" vertical="center" wrapText="1"/>
    </xf>
    <xf numFmtId="0" fontId="14" fillId="0" borderId="13" xfId="4" applyFont="1" applyBorder="1" applyAlignment="1">
      <alignment horizontal="justify" vertical="center" wrapText="1"/>
    </xf>
    <xf numFmtId="0" fontId="14" fillId="0" borderId="16" xfId="4" applyFont="1" applyBorder="1" applyAlignment="1">
      <alignment horizontal="justify" vertical="center" wrapText="1"/>
    </xf>
    <xf numFmtId="170" fontId="19" fillId="0" borderId="18" xfId="6" applyNumberFormat="1" applyFont="1" applyBorder="1" applyAlignment="1">
      <alignment horizontal="center" vertical="center"/>
    </xf>
    <xf numFmtId="170" fontId="19" fillId="0" borderId="19" xfId="6" applyNumberFormat="1" applyFont="1" applyBorder="1" applyAlignment="1">
      <alignment horizontal="center" vertical="center"/>
    </xf>
    <xf numFmtId="170" fontId="19" fillId="0" borderId="20" xfId="6" applyNumberFormat="1" applyFont="1" applyBorder="1" applyAlignment="1">
      <alignment horizontal="center" vertical="center"/>
    </xf>
    <xf numFmtId="0" fontId="14" fillId="0" borderId="33" xfId="4" applyFont="1" applyBorder="1" applyAlignment="1">
      <alignment horizontal="right" vertical="center"/>
    </xf>
    <xf numFmtId="0" fontId="14" fillId="0" borderId="34" xfId="4" applyFont="1" applyBorder="1" applyAlignment="1">
      <alignment horizontal="right" vertical="center"/>
    </xf>
    <xf numFmtId="10" fontId="19" fillId="0" borderId="33" xfId="6" applyNumberFormat="1" applyFont="1" applyBorder="1" applyAlignment="1">
      <alignment horizontal="center" vertical="center"/>
    </xf>
    <xf numFmtId="10" fontId="19" fillId="0" borderId="45" xfId="6" applyNumberFormat="1" applyFont="1" applyBorder="1" applyAlignment="1">
      <alignment horizontal="center" vertical="center"/>
    </xf>
    <xf numFmtId="10" fontId="4" fillId="0" borderId="46" xfId="6" applyNumberFormat="1" applyFont="1" applyBorder="1" applyAlignment="1">
      <alignment horizontal="center" vertical="center"/>
    </xf>
    <xf numFmtId="10" fontId="4" fillId="0" borderId="48" xfId="6" applyNumberFormat="1" applyFont="1" applyBorder="1" applyAlignment="1">
      <alignment horizontal="center" vertical="center"/>
    </xf>
    <xf numFmtId="10" fontId="24" fillId="0" borderId="47" xfId="6" applyNumberFormat="1" applyFont="1" applyBorder="1" applyAlignment="1">
      <alignment horizontal="center" vertical="center"/>
    </xf>
    <xf numFmtId="10" fontId="24" fillId="0" borderId="49" xfId="6" applyNumberFormat="1" applyFont="1" applyBorder="1" applyAlignment="1">
      <alignment horizontal="center" vertical="center"/>
    </xf>
    <xf numFmtId="10" fontId="24" fillId="0" borderId="18" xfId="6" applyNumberFormat="1" applyFont="1" applyBorder="1" applyAlignment="1">
      <alignment horizontal="center" vertical="center"/>
    </xf>
    <xf numFmtId="10" fontId="24" fillId="0" borderId="20" xfId="6" applyNumberFormat="1" applyFont="1" applyBorder="1" applyAlignment="1">
      <alignment horizontal="center" vertical="center"/>
    </xf>
    <xf numFmtId="0" fontId="19" fillId="0" borderId="12" xfId="4" applyFont="1" applyBorder="1" applyAlignment="1">
      <alignment horizontal="center" vertical="center"/>
    </xf>
    <xf numFmtId="0" fontId="19" fillId="0" borderId="13" xfId="4" applyFont="1" applyBorder="1" applyAlignment="1">
      <alignment horizontal="center" vertical="center"/>
    </xf>
    <xf numFmtId="0" fontId="19" fillId="0" borderId="15" xfId="4" applyFont="1" applyBorder="1" applyAlignment="1">
      <alignment horizontal="center" vertical="center"/>
    </xf>
    <xf numFmtId="0" fontId="19" fillId="0" borderId="16" xfId="4" applyFont="1" applyBorder="1" applyAlignment="1">
      <alignment horizontal="center" vertical="center"/>
    </xf>
    <xf numFmtId="0" fontId="14" fillId="0" borderId="33" xfId="4" applyFont="1" applyBorder="1" applyAlignment="1">
      <alignment horizontal="left" vertical="center"/>
    </xf>
    <xf numFmtId="0" fontId="14" fillId="0" borderId="0" xfId="4" applyFont="1" applyAlignment="1">
      <alignment horizontal="left" vertical="center"/>
    </xf>
    <xf numFmtId="0" fontId="14" fillId="0" borderId="34" xfId="4" applyFont="1" applyBorder="1" applyAlignment="1">
      <alignment horizontal="left" vertical="center"/>
    </xf>
    <xf numFmtId="0" fontId="19" fillId="0" borderId="14" xfId="4" applyFont="1" applyBorder="1" applyAlignment="1">
      <alignment horizontal="center" vertical="center"/>
    </xf>
    <xf numFmtId="0" fontId="19" fillId="0" borderId="42" xfId="4" applyFont="1" applyBorder="1" applyAlignment="1">
      <alignment horizontal="center" vertical="center"/>
    </xf>
    <xf numFmtId="0" fontId="19" fillId="0" borderId="33" xfId="4" applyFont="1" applyBorder="1" applyAlignment="1">
      <alignment horizontal="center" vertical="center"/>
    </xf>
    <xf numFmtId="0" fontId="19" fillId="0" borderId="34" xfId="4" applyFont="1" applyBorder="1" applyAlignment="1">
      <alignment horizontal="center" vertical="center"/>
    </xf>
    <xf numFmtId="0" fontId="19" fillId="0" borderId="44" xfId="4" applyFont="1" applyBorder="1" applyAlignment="1">
      <alignment horizontal="center" vertical="center"/>
    </xf>
    <xf numFmtId="0" fontId="19" fillId="0" borderId="22" xfId="4" applyFont="1" applyBorder="1" applyAlignment="1">
      <alignment horizontal="center" vertical="center"/>
    </xf>
    <xf numFmtId="0" fontId="19" fillId="0" borderId="21" xfId="4" applyFont="1" applyBorder="1" applyAlignment="1">
      <alignment horizontal="center" vertical="center"/>
    </xf>
    <xf numFmtId="0" fontId="21" fillId="0" borderId="43" xfId="4" applyFont="1" applyBorder="1" applyAlignment="1">
      <alignment horizontal="center" vertical="center"/>
    </xf>
    <xf numFmtId="0" fontId="21" fillId="0" borderId="0" xfId="4" applyFont="1" applyAlignment="1">
      <alignment horizontal="center" vertical="center"/>
    </xf>
    <xf numFmtId="0" fontId="21" fillId="0" borderId="34" xfId="4" applyFont="1" applyBorder="1" applyAlignment="1">
      <alignment horizontal="center" vertical="center"/>
    </xf>
    <xf numFmtId="0" fontId="22" fillId="0" borderId="0" xfId="0" applyFont="1" applyAlignment="1">
      <alignment horizontal="center"/>
    </xf>
    <xf numFmtId="0" fontId="18" fillId="0" borderId="33" xfId="4" applyFont="1" applyBorder="1" applyAlignment="1">
      <alignment horizontal="center" vertical="center" wrapText="1"/>
    </xf>
    <xf numFmtId="0" fontId="18" fillId="0" borderId="0" xfId="4" applyFont="1" applyAlignment="1">
      <alignment horizontal="center" vertical="center" wrapText="1"/>
    </xf>
    <xf numFmtId="0" fontId="18" fillId="0" borderId="34" xfId="4" applyFont="1" applyBorder="1" applyAlignment="1">
      <alignment horizontal="center" vertical="center" wrapText="1"/>
    </xf>
    <xf numFmtId="0" fontId="19" fillId="0" borderId="35" xfId="4" applyFont="1" applyBorder="1" applyAlignment="1">
      <alignment horizontal="center" vertical="center" wrapText="1"/>
    </xf>
    <xf numFmtId="0" fontId="19" fillId="0" borderId="19" xfId="4" applyFont="1" applyBorder="1" applyAlignment="1">
      <alignment horizontal="center" vertical="center" wrapText="1"/>
    </xf>
    <xf numFmtId="0" fontId="19" fillId="0" borderId="20" xfId="4" applyFont="1" applyBorder="1" applyAlignment="1">
      <alignment horizontal="center" vertical="center" wrapText="1"/>
    </xf>
    <xf numFmtId="0" fontId="19" fillId="0" borderId="41" xfId="4" applyFont="1" applyBorder="1" applyAlignment="1">
      <alignment horizontal="center" vertical="center" wrapText="1"/>
    </xf>
    <xf numFmtId="0" fontId="19" fillId="0" borderId="36" xfId="4" applyFont="1" applyBorder="1" applyAlignment="1">
      <alignment horizontal="center" vertical="center"/>
    </xf>
    <xf numFmtId="0" fontId="19" fillId="0" borderId="37" xfId="4" applyFont="1" applyBorder="1" applyAlignment="1">
      <alignment horizontal="center" vertical="center"/>
    </xf>
    <xf numFmtId="0" fontId="19" fillId="0" borderId="38" xfId="4" applyFont="1" applyBorder="1" applyAlignment="1">
      <alignment horizontal="center" vertical="center"/>
    </xf>
    <xf numFmtId="0" fontId="24" fillId="0" borderId="18" xfId="4" applyFont="1" applyBorder="1" applyAlignment="1">
      <alignment horizontal="center" vertical="center" wrapText="1"/>
    </xf>
    <xf numFmtId="0" fontId="24" fillId="0" borderId="19" xfId="4" applyFont="1" applyBorder="1" applyAlignment="1">
      <alignment horizontal="center" vertical="center" wrapText="1"/>
    </xf>
    <xf numFmtId="0" fontId="24" fillId="0" borderId="20" xfId="4" applyFont="1" applyBorder="1" applyAlignment="1">
      <alignment horizontal="center" vertical="center" wrapText="1"/>
    </xf>
    <xf numFmtId="0" fontId="19" fillId="0" borderId="39" xfId="4" applyFont="1" applyBorder="1" applyAlignment="1">
      <alignment horizontal="center" vertical="center"/>
    </xf>
    <xf numFmtId="0" fontId="19" fillId="0" borderId="40" xfId="4" applyFont="1" applyBorder="1" applyAlignment="1">
      <alignment horizontal="center" vertical="center"/>
    </xf>
    <xf numFmtId="0" fontId="24" fillId="0" borderId="39" xfId="4" applyFont="1" applyBorder="1" applyAlignment="1">
      <alignment horizontal="center" vertical="center"/>
    </xf>
    <xf numFmtId="0" fontId="24" fillId="0" borderId="40" xfId="4" applyFont="1" applyBorder="1" applyAlignment="1">
      <alignment horizontal="center" vertical="center"/>
    </xf>
    <xf numFmtId="0" fontId="24" fillId="0" borderId="16" xfId="4"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0" fillId="0" borderId="0" xfId="0" applyAlignment="1">
      <alignment horizontal="left"/>
    </xf>
    <xf numFmtId="0" fontId="4" fillId="0" borderId="0" xfId="0" applyFont="1" applyAlignment="1">
      <alignment horizontal="left"/>
    </xf>
    <xf numFmtId="0" fontId="4" fillId="2" borderId="8" xfId="0" applyFont="1" applyFill="1" applyBorder="1" applyAlignment="1">
      <alignment horizontal="center" vertical="center"/>
    </xf>
    <xf numFmtId="0" fontId="4" fillId="2" borderId="23" xfId="0" applyFont="1" applyFill="1" applyBorder="1" applyAlignment="1">
      <alignment horizontal="center" vertical="center"/>
    </xf>
    <xf numFmtId="0" fontId="15" fillId="0" borderId="0" xfId="0" applyFont="1" applyAlignment="1">
      <alignment horizont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5" xfId="0" applyFont="1" applyBorder="1" applyAlignment="1">
      <alignment horizontal="left" vertical="center"/>
    </xf>
    <xf numFmtId="0" fontId="4" fillId="0" borderId="6" xfId="0" applyFont="1" applyBorder="1" applyAlignment="1">
      <alignment horizontal="left" vertical="center"/>
    </xf>
    <xf numFmtId="0" fontId="0" fillId="0" borderId="8" xfId="0" applyBorder="1" applyAlignment="1">
      <alignment vertical="center" wrapText="1"/>
    </xf>
    <xf numFmtId="0" fontId="0" fillId="0" borderId="7" xfId="0" applyBorder="1" applyAlignment="1">
      <alignment vertical="center" wrapText="1"/>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0" fillId="0" borderId="23" xfId="0" applyBorder="1" applyAlignment="1">
      <alignment vertical="center" wrapText="1"/>
    </xf>
    <xf numFmtId="2" fontId="4" fillId="0" borderId="4" xfId="0" applyNumberFormat="1" applyFont="1" applyBorder="1" applyAlignment="1">
      <alignment horizontal="left" vertical="center" wrapText="1"/>
    </xf>
    <xf numFmtId="2" fontId="4" fillId="0" borderId="5" xfId="0" applyNumberFormat="1" applyFont="1" applyBorder="1" applyAlignment="1">
      <alignment horizontal="left" vertical="center" wrapText="1"/>
    </xf>
    <xf numFmtId="2" fontId="4" fillId="0" borderId="6" xfId="0" applyNumberFormat="1" applyFont="1" applyBorder="1" applyAlignment="1">
      <alignment horizontal="left" vertical="center" wrapText="1"/>
    </xf>
    <xf numFmtId="43" fontId="7" fillId="0" borderId="0" xfId="7" applyFont="1" applyFill="1" applyBorder="1" applyAlignment="1">
      <alignment horizontal="center" vertical="center"/>
    </xf>
    <xf numFmtId="171" fontId="12" fillId="0" borderId="0" xfId="7" applyNumberFormat="1" applyFont="1" applyFill="1" applyAlignment="1">
      <alignment horizontal="center" vertical="center"/>
    </xf>
  </cellXfs>
  <cellStyles count="56">
    <cellStyle name="20% - Ênfase1 2" xfId="9" xr:uid="{5D8D3428-AC48-41BF-961B-184DD772D469}"/>
    <cellStyle name="20% - Ênfase2 2" xfId="10" xr:uid="{9838286C-6FBF-4B85-BEBE-16C08ACAAF7B}"/>
    <cellStyle name="20% - Ênfase3 2" xfId="11" xr:uid="{44AE5BE0-35F2-4B8F-91D4-3D82838B9086}"/>
    <cellStyle name="20% - Ênfase4 2" xfId="12" xr:uid="{5772AA27-BA2A-4BDA-9B14-A427516BD387}"/>
    <cellStyle name="20% - Ênfase5 2" xfId="13" xr:uid="{7012BD15-DED9-47AB-8B7F-89669E12BCB3}"/>
    <cellStyle name="20% - Ênfase6 2" xfId="14" xr:uid="{AB680825-ADBC-43DF-8B8E-D1AC0E4ACFEE}"/>
    <cellStyle name="40% - Ênfase1 2" xfId="15" xr:uid="{4CEC81D0-D560-4DB2-A2E3-0BEAC1812BD9}"/>
    <cellStyle name="40% - Ênfase2 2" xfId="16" xr:uid="{FDC8EFBA-D07F-4916-A0D1-3C5E16F51F0A}"/>
    <cellStyle name="40% - Ênfase3 2" xfId="17" xr:uid="{101D253E-FA8B-4BAB-9A36-8668DEC35BCF}"/>
    <cellStyle name="40% - Ênfase4 2" xfId="18" xr:uid="{7606E223-BC0A-44A2-8DD8-9F10CE135F55}"/>
    <cellStyle name="40% - Ênfase5 2" xfId="19" xr:uid="{E660DCB2-3931-4907-B2FE-89EACEFB7719}"/>
    <cellStyle name="40% - Ênfase6 2" xfId="20" xr:uid="{406B74FA-7EEE-489A-A095-C5EF53092BAB}"/>
    <cellStyle name="60% - Ênfase1 2" xfId="21" xr:uid="{219F4D9D-BC62-41D8-AAA4-610900C8F0BA}"/>
    <cellStyle name="60% - Ênfase2 2" xfId="22" xr:uid="{44ABCB2E-6D55-496A-868E-A8A8218B6E8F}"/>
    <cellStyle name="60% - Ênfase3 2" xfId="23" xr:uid="{2A3F878A-A6C0-47FD-85A7-EC7C92F7F8FD}"/>
    <cellStyle name="60% - Ênfase4 2" xfId="24" xr:uid="{8E37B602-27A5-4D81-AE48-006726F275D6}"/>
    <cellStyle name="60% - Ênfase5 2" xfId="25" xr:uid="{F07CDD5D-16F2-496E-852C-40127745B9A2}"/>
    <cellStyle name="60% - Ênfase6 2" xfId="26" xr:uid="{2F152111-E77A-421A-90D4-ADCF1A133070}"/>
    <cellStyle name="Bom 2" xfId="27" xr:uid="{DB47C0BD-93B3-441C-ABED-070504B2BADA}"/>
    <cellStyle name="Cálculo 2" xfId="28" xr:uid="{828CF2AF-8074-483A-BA88-970BED1E7231}"/>
    <cellStyle name="Célula de Verificação 2" xfId="29" xr:uid="{295129BB-F424-41B4-9DA4-8F098F9B8B87}"/>
    <cellStyle name="Célula Vinculada 2" xfId="30" xr:uid="{9E367CD1-451E-462D-96C0-BAD27E51D489}"/>
    <cellStyle name="Ênfase1 2" xfId="31" xr:uid="{528E7336-0A37-447C-B783-2CDCC57DEAB9}"/>
    <cellStyle name="Ênfase2 2" xfId="32" xr:uid="{2E6E98BD-FCF1-48E2-A2EF-5E036A49C217}"/>
    <cellStyle name="Ênfase3 2" xfId="33" xr:uid="{CD04ED19-B43B-42D4-AD5E-0A451F734C95}"/>
    <cellStyle name="Ênfase4 2" xfId="34" xr:uid="{0537C6A6-C82A-4C66-A70F-7C57D8829C95}"/>
    <cellStyle name="Ênfase5 2" xfId="35" xr:uid="{6006224C-2A6A-4254-AB5B-4437C0F2149E}"/>
    <cellStyle name="Ênfase6 2" xfId="36" xr:uid="{B42ACCA9-3C12-4BEA-B5FD-F8484E1E55D8}"/>
    <cellStyle name="Entrada 2" xfId="37" xr:uid="{7E82F5A4-1D0A-436A-9B58-58B83079C7A1}"/>
    <cellStyle name="Moeda" xfId="1" builtinId="4"/>
    <cellStyle name="Moeda 2" xfId="38" xr:uid="{2EF65071-339D-4793-9889-D6417DCB4994}"/>
    <cellStyle name="Normal" xfId="0" builtinId="0"/>
    <cellStyle name="Normal 10" xfId="4" xr:uid="{00000000-0005-0000-0000-000002000000}"/>
    <cellStyle name="Normal 2" xfId="39" xr:uid="{FCFE3366-ACAC-47E5-8771-CE3E33F0691B}"/>
    <cellStyle name="Normal 3" xfId="40" xr:uid="{00A422C5-7729-443E-AC0D-830C3811F4BD}"/>
    <cellStyle name="Nota 2" xfId="41" xr:uid="{1F82E444-0C60-4374-BDF5-2AAD54FF7019}"/>
    <cellStyle name="Porcentagem" xfId="3" builtinId="5"/>
    <cellStyle name="Porcentagem 2" xfId="5" xr:uid="{00000000-0005-0000-0000-000004000000}"/>
    <cellStyle name="Porcentagem 2 2" xfId="6" xr:uid="{00000000-0005-0000-0000-000005000000}"/>
    <cellStyle name="Porcentagem 2 3" xfId="43" xr:uid="{514D97B1-340D-4395-A68D-A36683651202}"/>
    <cellStyle name="Porcentagem 3" xfId="42" xr:uid="{545AD426-739F-4AFC-9D95-F685F6F05511}"/>
    <cellStyle name="Saída 2" xfId="44" xr:uid="{55B234F2-A9EA-4D74-AE59-C4E2D40AA088}"/>
    <cellStyle name="Texto de Aviso 2" xfId="45" xr:uid="{DE30E0E7-2115-442F-9899-20F087F3922E}"/>
    <cellStyle name="Texto Explicativo 2" xfId="46" xr:uid="{D6DDDC12-EC53-496C-9E3B-0F220A235D5A}"/>
    <cellStyle name="Título 1 2" xfId="47" xr:uid="{EA18BA39-CD9A-467A-B4BD-7A0D0463C0DA}"/>
    <cellStyle name="Título 2 2" xfId="48" xr:uid="{59BFD7DD-00F8-463E-A962-6F7849E9FC9A}"/>
    <cellStyle name="Título 3 2" xfId="49" xr:uid="{82DE1354-1051-4DBA-8681-9CFD3516079B}"/>
    <cellStyle name="Título 4 2" xfId="50" xr:uid="{34A95B65-2722-4FD7-92E7-D2A63538B494}"/>
    <cellStyle name="Título 5" xfId="51" xr:uid="{CDFAF0BD-6C02-4CE7-8182-864F4A6ACE26}"/>
    <cellStyle name="Total 2" xfId="52" xr:uid="{E1D1E1F9-A39D-4189-ADBC-AE79E7F116FE}"/>
    <cellStyle name="Vírgula" xfId="2" builtinId="3"/>
    <cellStyle name="Vírgula 2" xfId="54" xr:uid="{6856AF6D-2859-478E-8A81-4240D9014DE6}"/>
    <cellStyle name="Vírgula 3" xfId="53" xr:uid="{09751C1D-B929-455A-A826-B39BE851805F}"/>
    <cellStyle name="Vírgula 4" xfId="55" xr:uid="{F143D08A-A361-4F5D-AD34-B595AE9B899A}"/>
    <cellStyle name="Vírgula 5" xfId="8" xr:uid="{2B2C8DF9-68FF-43C5-B128-1F2B1CB53B45}"/>
    <cellStyle name="Vírgula 6" xfId="7" xr:uid="{A16A3DCE-FD60-4E05-BE08-56F11D1E673F}"/>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28575</xdr:rowOff>
    </xdr:from>
    <xdr:to>
      <xdr:col>2</xdr:col>
      <xdr:colOff>1133475</xdr:colOff>
      <xdr:row>2</xdr:row>
      <xdr:rowOff>114300</xdr:rowOff>
    </xdr:to>
    <xdr:pic>
      <xdr:nvPicPr>
        <xdr:cNvPr id="2" name="Picture 7" descr="LOGO AMASP">
          <a:extLst>
            <a:ext uri="{FF2B5EF4-FFF2-40B4-BE49-F238E27FC236}">
              <a16:creationId xmlns:a16="http://schemas.microsoft.com/office/drawing/2014/main" id="{00000000-0008-0000-0400-000002000000}"/>
            </a:ext>
          </a:extLst>
        </xdr:cNvPr>
        <xdr:cNvPicPr>
          <a:picLocks noChangeArrowheads="1"/>
        </xdr:cNvPicPr>
      </xdr:nvPicPr>
      <xdr:blipFill>
        <a:blip xmlns:r="http://schemas.openxmlformats.org/officeDocument/2006/relationships" r:embed="rId1" cstate="print"/>
        <a:srcRect/>
        <a:stretch>
          <a:fillRect/>
        </a:stretch>
      </xdr:blipFill>
      <xdr:spPr bwMode="auto">
        <a:xfrm>
          <a:off x="28575" y="28575"/>
          <a:ext cx="2809875" cy="40957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ropbox/AMASP/PIRANGUINHO/RUAS%202023/PIR_RUAS%20ARLEY%20DE%20ALMEIDA_R0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ow r="4">
          <cell r="O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7"/>
  <sheetViews>
    <sheetView view="pageBreakPreview" topLeftCell="A3" zoomScaleNormal="100" zoomScaleSheetLayoutView="100" workbookViewId="0">
      <selection activeCell="G15" sqref="G15"/>
    </sheetView>
  </sheetViews>
  <sheetFormatPr defaultColWidth="9.140625" defaultRowHeight="12.75" x14ac:dyDescent="0.2"/>
  <cols>
    <col min="1" max="1" width="12.28515625" style="75" customWidth="1"/>
    <col min="2" max="2" width="13.28515625" style="101" customWidth="1"/>
    <col min="3" max="3" width="15.7109375" style="84" customWidth="1"/>
    <col min="4" max="4" width="65.5703125" style="68" customWidth="1"/>
    <col min="5" max="5" width="9.5703125" style="68" customWidth="1"/>
    <col min="6" max="6" width="11.85546875" style="68" customWidth="1"/>
    <col min="7" max="7" width="15.85546875" style="68" customWidth="1"/>
    <col min="8" max="8" width="13.7109375" style="68" customWidth="1"/>
    <col min="9" max="9" width="14.7109375" style="68" customWidth="1"/>
    <col min="10" max="10" width="9.140625" style="68"/>
    <col min="11" max="11" width="11.28515625" style="68" bestFit="1" customWidth="1"/>
    <col min="12" max="12" width="9.42578125" style="68" bestFit="1" customWidth="1"/>
    <col min="13" max="16384" width="9.140625" style="68"/>
  </cols>
  <sheetData>
    <row r="1" spans="1:12" ht="15.75" x14ac:dyDescent="0.25">
      <c r="A1" s="20"/>
      <c r="B1" s="99"/>
      <c r="C1" s="86" t="s">
        <v>16</v>
      </c>
      <c r="D1" s="66"/>
      <c r="F1" s="4"/>
      <c r="G1" s="4"/>
    </row>
    <row r="2" spans="1:12" x14ac:dyDescent="0.2">
      <c r="A2" s="20"/>
      <c r="B2" s="99"/>
      <c r="C2" s="65"/>
      <c r="D2" s="66"/>
      <c r="E2" s="67"/>
      <c r="F2" s="4"/>
      <c r="G2" s="4"/>
    </row>
    <row r="3" spans="1:12" x14ac:dyDescent="0.2">
      <c r="A3" s="19" t="s">
        <v>4</v>
      </c>
      <c r="B3" s="19" t="s">
        <v>198</v>
      </c>
      <c r="C3" s="33"/>
      <c r="D3" s="7"/>
      <c r="E3" s="8"/>
      <c r="G3" s="6"/>
      <c r="H3" s="4"/>
    </row>
    <row r="4" spans="1:12" x14ac:dyDescent="0.2">
      <c r="A4" s="19" t="s">
        <v>5</v>
      </c>
      <c r="B4" s="178" t="s">
        <v>242</v>
      </c>
      <c r="C4" s="178"/>
      <c r="D4" s="178"/>
      <c r="E4" s="178"/>
      <c r="G4" s="6"/>
      <c r="H4" s="4"/>
    </row>
    <row r="5" spans="1:12" ht="13.5" thickBot="1" x14ac:dyDescent="0.25">
      <c r="A5" s="19" t="s">
        <v>6</v>
      </c>
      <c r="B5" s="100" t="s">
        <v>236</v>
      </c>
      <c r="C5" s="69"/>
      <c r="D5" s="70"/>
      <c r="E5" s="71"/>
      <c r="F5" s="71"/>
      <c r="G5" s="108" t="s">
        <v>235</v>
      </c>
      <c r="H5" s="72"/>
    </row>
    <row r="6" spans="1:12" ht="13.5" thickBot="1" x14ac:dyDescent="0.25">
      <c r="A6" s="22" t="s">
        <v>28</v>
      </c>
      <c r="B6" s="172" t="s">
        <v>237</v>
      </c>
      <c r="C6" s="24"/>
      <c r="D6" s="73"/>
      <c r="E6" s="73"/>
      <c r="G6" s="74" t="s">
        <v>7</v>
      </c>
      <c r="H6" s="171">
        <v>0.21390000000000001</v>
      </c>
    </row>
    <row r="7" spans="1:12" x14ac:dyDescent="0.2">
      <c r="B7" s="75"/>
      <c r="C7" s="76"/>
      <c r="D7" s="66"/>
      <c r="E7" s="77"/>
      <c r="F7" s="78"/>
      <c r="G7" s="78"/>
      <c r="H7" s="78"/>
    </row>
    <row r="8" spans="1:12" s="75" customFormat="1" ht="25.5" x14ac:dyDescent="0.2">
      <c r="A8" s="21" t="s">
        <v>8</v>
      </c>
      <c r="B8" s="21" t="s">
        <v>204</v>
      </c>
      <c r="C8" s="85" t="s">
        <v>205</v>
      </c>
      <c r="D8" s="85" t="s">
        <v>9</v>
      </c>
      <c r="E8" s="21" t="s">
        <v>30</v>
      </c>
      <c r="F8" s="79" t="s">
        <v>14</v>
      </c>
      <c r="G8" s="80" t="s">
        <v>13</v>
      </c>
      <c r="H8" s="81" t="s">
        <v>12</v>
      </c>
      <c r="I8" s="80" t="s">
        <v>10</v>
      </c>
    </row>
    <row r="9" spans="1:12" x14ac:dyDescent="0.2">
      <c r="A9" s="110"/>
      <c r="B9" s="110"/>
      <c r="C9" s="110"/>
      <c r="D9" s="178" t="str">
        <f>B4</f>
        <v>PAVIMENTAÇÃO EM  TRECHOS RURAIS E URBANOS</v>
      </c>
      <c r="E9" s="178"/>
      <c r="F9" s="178"/>
      <c r="G9" s="178"/>
      <c r="H9" s="110"/>
      <c r="I9" s="111">
        <f>I10+I12+I17+I22+I27</f>
        <v>327813.45999999996</v>
      </c>
    </row>
    <row r="10" spans="1:12" x14ac:dyDescent="0.2">
      <c r="A10" s="17" t="s">
        <v>17</v>
      </c>
      <c r="B10" s="17"/>
      <c r="C10" s="88"/>
      <c r="D10" s="64" t="s">
        <v>29</v>
      </c>
      <c r="E10" s="26"/>
      <c r="F10" s="27"/>
      <c r="G10" s="27"/>
      <c r="H10" s="27"/>
      <c r="I10" s="97">
        <f>SUM(I11:I11)</f>
        <v>752.76</v>
      </c>
    </row>
    <row r="11" spans="1:12" ht="76.5" x14ac:dyDescent="0.2">
      <c r="A11" s="28" t="s">
        <v>18</v>
      </c>
      <c r="B11" s="165" t="s">
        <v>202</v>
      </c>
      <c r="C11" s="166" t="s">
        <v>207</v>
      </c>
      <c r="D11" s="120" t="s">
        <v>208</v>
      </c>
      <c r="E11" s="30" t="s">
        <v>200</v>
      </c>
      <c r="F11" s="29">
        <v>2</v>
      </c>
      <c r="G11" s="121">
        <v>310.06</v>
      </c>
      <c r="H11" s="82">
        <f>ROUND(G11*(1+$H$6),2)</f>
        <v>376.38</v>
      </c>
      <c r="I11" s="29">
        <f>ROUND(H11*F11,2)</f>
        <v>752.76</v>
      </c>
      <c r="J11" s="83"/>
      <c r="L11" s="63"/>
    </row>
    <row r="12" spans="1:12" ht="15" customHeight="1" x14ac:dyDescent="0.2">
      <c r="A12" s="17" t="s">
        <v>19</v>
      </c>
      <c r="B12" s="17"/>
      <c r="C12" s="88"/>
      <c r="D12" s="173" t="s">
        <v>234</v>
      </c>
      <c r="E12" s="26"/>
      <c r="F12" s="27"/>
      <c r="G12" s="27"/>
      <c r="H12" s="27"/>
      <c r="I12" s="97">
        <f>SUM(I13:I16)</f>
        <v>75514.540000000008</v>
      </c>
      <c r="L12" s="63"/>
    </row>
    <row r="13" spans="1:12" ht="25.5" x14ac:dyDescent="0.2">
      <c r="A13" s="28" t="s">
        <v>20</v>
      </c>
      <c r="B13" s="165" t="s">
        <v>203</v>
      </c>
      <c r="C13" s="166">
        <v>92394</v>
      </c>
      <c r="D13" s="122" t="s">
        <v>226</v>
      </c>
      <c r="E13" s="30" t="s">
        <v>200</v>
      </c>
      <c r="F13" s="29">
        <v>506.53</v>
      </c>
      <c r="G13" s="29">
        <v>82.43</v>
      </c>
      <c r="H13" s="82">
        <f>ROUND(G13*(1+$H$6),2)</f>
        <v>100.06</v>
      </c>
      <c r="I13" s="29">
        <f>ROUND(H13*F13,2)</f>
        <v>50683.39</v>
      </c>
      <c r="J13" s="83"/>
      <c r="L13" s="63"/>
    </row>
    <row r="14" spans="1:12" ht="54" customHeight="1" x14ac:dyDescent="0.2">
      <c r="A14" s="28" t="s">
        <v>21</v>
      </c>
      <c r="B14" s="165" t="s">
        <v>203</v>
      </c>
      <c r="C14" s="166">
        <v>94273</v>
      </c>
      <c r="D14" s="120" t="s">
        <v>209</v>
      </c>
      <c r="E14" s="30" t="s">
        <v>11</v>
      </c>
      <c r="F14" s="29">
        <f>93.53+94.07+6+6</f>
        <v>199.6</v>
      </c>
      <c r="G14" s="29">
        <v>62.77</v>
      </c>
      <c r="H14" s="82">
        <f t="shared" ref="H14:H16" si="0">ROUND(G14*(1+$H$6),2)</f>
        <v>76.2</v>
      </c>
      <c r="I14" s="29">
        <f t="shared" ref="I14:I16" si="1">ROUND(H14*F14,2)</f>
        <v>15209.52</v>
      </c>
      <c r="J14" s="83"/>
      <c r="L14" s="63"/>
    </row>
    <row r="15" spans="1:12" ht="25.5" x14ac:dyDescent="0.2">
      <c r="A15" s="28" t="s">
        <v>22</v>
      </c>
      <c r="B15" s="165" t="s">
        <v>203</v>
      </c>
      <c r="C15" s="166">
        <v>94287</v>
      </c>
      <c r="D15" s="120" t="s">
        <v>210</v>
      </c>
      <c r="E15" s="30" t="s">
        <v>11</v>
      </c>
      <c r="F15" s="29">
        <v>187.59</v>
      </c>
      <c r="G15" s="29">
        <v>33.65</v>
      </c>
      <c r="H15" s="82">
        <f t="shared" si="0"/>
        <v>40.85</v>
      </c>
      <c r="I15" s="29">
        <f t="shared" si="1"/>
        <v>7663.05</v>
      </c>
      <c r="J15" s="83"/>
      <c r="L15" s="63"/>
    </row>
    <row r="16" spans="1:12" ht="38.25" x14ac:dyDescent="0.2">
      <c r="A16" s="28" t="s">
        <v>23</v>
      </c>
      <c r="B16" s="165" t="s">
        <v>202</v>
      </c>
      <c r="C16" s="166" t="s">
        <v>225</v>
      </c>
      <c r="D16" s="120" t="s">
        <v>224</v>
      </c>
      <c r="E16" s="30" t="s">
        <v>200</v>
      </c>
      <c r="F16" s="29">
        <v>562.80999999999995</v>
      </c>
      <c r="G16" s="29">
        <v>2.87</v>
      </c>
      <c r="H16" s="82">
        <f t="shared" si="0"/>
        <v>3.48</v>
      </c>
      <c r="I16" s="29">
        <f t="shared" si="1"/>
        <v>1958.58</v>
      </c>
      <c r="J16" s="83"/>
      <c r="L16" s="63"/>
    </row>
    <row r="17" spans="1:12" x14ac:dyDescent="0.2">
      <c r="A17" s="17" t="s">
        <v>102</v>
      </c>
      <c r="B17" s="17"/>
      <c r="C17" s="88"/>
      <c r="D17" s="64" t="s">
        <v>239</v>
      </c>
      <c r="E17" s="26"/>
      <c r="F17" s="27"/>
      <c r="G17" s="27"/>
      <c r="H17" s="27"/>
      <c r="I17" s="97">
        <f>SUM(I18:I21)</f>
        <v>17735.419999999998</v>
      </c>
      <c r="L17" s="63"/>
    </row>
    <row r="18" spans="1:12" ht="25.5" x14ac:dyDescent="0.2">
      <c r="A18" s="28" t="s">
        <v>34</v>
      </c>
      <c r="B18" s="165" t="s">
        <v>203</v>
      </c>
      <c r="C18" s="166">
        <v>92394</v>
      </c>
      <c r="D18" s="122" t="s">
        <v>226</v>
      </c>
      <c r="E18" s="30" t="s">
        <v>200</v>
      </c>
      <c r="F18" s="29">
        <v>116.03</v>
      </c>
      <c r="G18" s="29">
        <v>82.43</v>
      </c>
      <c r="H18" s="82">
        <f>ROUND(G18*(1+$H$6),2)</f>
        <v>100.06</v>
      </c>
      <c r="I18" s="29">
        <f>ROUND(H18*F18,2)</f>
        <v>11609.96</v>
      </c>
      <c r="J18" s="83"/>
      <c r="L18" s="63"/>
    </row>
    <row r="19" spans="1:12" ht="63.75" x14ac:dyDescent="0.2">
      <c r="A19" s="28" t="s">
        <v>35</v>
      </c>
      <c r="B19" s="165" t="s">
        <v>203</v>
      </c>
      <c r="C19" s="166">
        <v>94273</v>
      </c>
      <c r="D19" s="120" t="s">
        <v>209</v>
      </c>
      <c r="E19" s="30" t="s">
        <v>11</v>
      </c>
      <c r="F19" s="29">
        <v>53.73</v>
      </c>
      <c r="G19" s="29">
        <v>62.77</v>
      </c>
      <c r="H19" s="82">
        <f t="shared" ref="H19:H21" si="2">ROUND(G19*(1+$H$6),2)</f>
        <v>76.2</v>
      </c>
      <c r="I19" s="29">
        <f t="shared" ref="I19:I21" si="3">ROUND(H19*F19,2)</f>
        <v>4094.23</v>
      </c>
      <c r="J19" s="83"/>
      <c r="L19" s="63"/>
    </row>
    <row r="20" spans="1:12" ht="25.5" x14ac:dyDescent="0.2">
      <c r="A20" s="28" t="s">
        <v>36</v>
      </c>
      <c r="B20" s="165" t="s">
        <v>203</v>
      </c>
      <c r="C20" s="166">
        <v>94287</v>
      </c>
      <c r="D20" s="120" t="s">
        <v>210</v>
      </c>
      <c r="E20" s="30" t="s">
        <v>11</v>
      </c>
      <c r="F20" s="29">
        <v>38.86</v>
      </c>
      <c r="G20" s="29">
        <v>33.65</v>
      </c>
      <c r="H20" s="82">
        <f t="shared" si="2"/>
        <v>40.85</v>
      </c>
      <c r="I20" s="29">
        <f t="shared" si="3"/>
        <v>1587.43</v>
      </c>
      <c r="J20" s="83"/>
      <c r="L20" s="63"/>
    </row>
    <row r="21" spans="1:12" ht="38.25" x14ac:dyDescent="0.2">
      <c r="A21" s="28" t="s">
        <v>218</v>
      </c>
      <c r="B21" s="165" t="s">
        <v>202</v>
      </c>
      <c r="C21" s="166" t="s">
        <v>225</v>
      </c>
      <c r="D21" s="120" t="s">
        <v>224</v>
      </c>
      <c r="E21" s="30" t="s">
        <v>200</v>
      </c>
      <c r="F21" s="29">
        <v>127.53</v>
      </c>
      <c r="G21" s="29">
        <v>2.87</v>
      </c>
      <c r="H21" s="82">
        <f t="shared" si="2"/>
        <v>3.48</v>
      </c>
      <c r="I21" s="29">
        <f t="shared" si="3"/>
        <v>443.8</v>
      </c>
      <c r="J21" s="83"/>
      <c r="L21" s="63"/>
    </row>
    <row r="22" spans="1:12" ht="25.5" x14ac:dyDescent="0.2">
      <c r="A22" s="17" t="s">
        <v>219</v>
      </c>
      <c r="B22" s="17"/>
      <c r="C22" s="88"/>
      <c r="D22" s="64" t="s">
        <v>241</v>
      </c>
      <c r="E22" s="26"/>
      <c r="F22" s="27"/>
      <c r="G22" s="27"/>
      <c r="H22" s="27"/>
      <c r="I22" s="97">
        <f>SUM(I23:I26)</f>
        <v>140203.44999999998</v>
      </c>
      <c r="L22" s="63"/>
    </row>
    <row r="23" spans="1:12" ht="25.5" x14ac:dyDescent="0.2">
      <c r="A23" s="28" t="s">
        <v>220</v>
      </c>
      <c r="B23" s="165" t="s">
        <v>203</v>
      </c>
      <c r="C23" s="166">
        <v>92394</v>
      </c>
      <c r="D23" s="122" t="s">
        <v>226</v>
      </c>
      <c r="E23" s="30" t="s">
        <v>200</v>
      </c>
      <c r="F23" s="29">
        <v>917.71</v>
      </c>
      <c r="G23" s="29">
        <v>82.43</v>
      </c>
      <c r="H23" s="82">
        <f>ROUND(G23*(1+$H$6),2)</f>
        <v>100.06</v>
      </c>
      <c r="I23" s="29">
        <f>ROUND(H23*F23,2)</f>
        <v>91826.06</v>
      </c>
      <c r="J23" s="83"/>
      <c r="L23" s="63"/>
    </row>
    <row r="24" spans="1:12" ht="63.75" x14ac:dyDescent="0.2">
      <c r="A24" s="28" t="s">
        <v>221</v>
      </c>
      <c r="B24" s="165" t="s">
        <v>203</v>
      </c>
      <c r="C24" s="166">
        <v>94273</v>
      </c>
      <c r="D24" s="120" t="s">
        <v>209</v>
      </c>
      <c r="E24" s="30" t="s">
        <v>11</v>
      </c>
      <c r="F24" s="29">
        <v>386.39</v>
      </c>
      <c r="G24" s="29">
        <v>62.77</v>
      </c>
      <c r="H24" s="82">
        <f t="shared" ref="H24:H26" si="4">ROUND(G24*(1+$H$6),2)</f>
        <v>76.2</v>
      </c>
      <c r="I24" s="29">
        <f t="shared" ref="I24:I26" si="5">ROUND(H24*F24,2)</f>
        <v>29442.92</v>
      </c>
      <c r="J24" s="83"/>
      <c r="L24" s="63"/>
    </row>
    <row r="25" spans="1:12" ht="25.5" x14ac:dyDescent="0.2">
      <c r="A25" s="28" t="s">
        <v>222</v>
      </c>
      <c r="B25" s="165" t="s">
        <v>203</v>
      </c>
      <c r="C25" s="166">
        <v>94287</v>
      </c>
      <c r="D25" s="120" t="s">
        <v>210</v>
      </c>
      <c r="E25" s="30" t="s">
        <v>11</v>
      </c>
      <c r="F25" s="29">
        <f>190.47+185.26</f>
        <v>375.73</v>
      </c>
      <c r="G25" s="29">
        <v>33.65</v>
      </c>
      <c r="H25" s="82">
        <f t="shared" si="4"/>
        <v>40.85</v>
      </c>
      <c r="I25" s="29">
        <f t="shared" si="5"/>
        <v>15348.57</v>
      </c>
      <c r="J25" s="83"/>
      <c r="L25" s="63"/>
    </row>
    <row r="26" spans="1:12" ht="38.25" x14ac:dyDescent="0.2">
      <c r="A26" s="28" t="s">
        <v>223</v>
      </c>
      <c r="B26" s="165" t="s">
        <v>202</v>
      </c>
      <c r="C26" s="166" t="s">
        <v>225</v>
      </c>
      <c r="D26" s="120" t="s">
        <v>224</v>
      </c>
      <c r="E26" s="30" t="s">
        <v>200</v>
      </c>
      <c r="F26" s="29">
        <v>1030.43</v>
      </c>
      <c r="G26" s="29">
        <v>2.87</v>
      </c>
      <c r="H26" s="82">
        <f t="shared" si="4"/>
        <v>3.48</v>
      </c>
      <c r="I26" s="29">
        <f t="shared" si="5"/>
        <v>3585.9</v>
      </c>
      <c r="J26" s="83"/>
      <c r="L26" s="63"/>
    </row>
    <row r="27" spans="1:12" ht="25.5" x14ac:dyDescent="0.2">
      <c r="A27" s="17" t="s">
        <v>229</v>
      </c>
      <c r="B27" s="17"/>
      <c r="C27" s="88"/>
      <c r="D27" s="64" t="s">
        <v>243</v>
      </c>
      <c r="E27" s="26"/>
      <c r="F27" s="27"/>
      <c r="G27" s="27"/>
      <c r="H27" s="27"/>
      <c r="I27" s="97">
        <f>SUM(I28:I31)</f>
        <v>93607.290000000008</v>
      </c>
      <c r="J27" s="83"/>
      <c r="L27" s="63"/>
    </row>
    <row r="28" spans="1:12" ht="25.5" x14ac:dyDescent="0.2">
      <c r="A28" s="28" t="s">
        <v>230</v>
      </c>
      <c r="B28" s="165" t="s">
        <v>203</v>
      </c>
      <c r="C28" s="166">
        <v>92394</v>
      </c>
      <c r="D28" s="122" t="s">
        <v>226</v>
      </c>
      <c r="E28" s="30" t="s">
        <v>200</v>
      </c>
      <c r="F28" s="29">
        <v>678.38</v>
      </c>
      <c r="G28" s="29">
        <v>82.43</v>
      </c>
      <c r="H28" s="82">
        <f>ROUND(G28*(1+$H$6),2)</f>
        <v>100.06</v>
      </c>
      <c r="I28" s="29">
        <f>ROUND(H28*F28,2)</f>
        <v>67878.7</v>
      </c>
      <c r="J28" s="83"/>
      <c r="L28" s="63"/>
    </row>
    <row r="29" spans="1:12" ht="51.75" customHeight="1" x14ac:dyDescent="0.2">
      <c r="A29" s="28" t="s">
        <v>231</v>
      </c>
      <c r="B29" s="165" t="s">
        <v>203</v>
      </c>
      <c r="C29" s="166">
        <v>94273</v>
      </c>
      <c r="D29" s="120" t="s">
        <v>209</v>
      </c>
      <c r="E29" s="30" t="s">
        <v>11</v>
      </c>
      <c r="F29" s="29">
        <v>205.48</v>
      </c>
      <c r="G29" s="29">
        <v>62.77</v>
      </c>
      <c r="H29" s="82">
        <f t="shared" ref="H29:H31" si="6">ROUND(G29*(1+$H$6),2)</f>
        <v>76.2</v>
      </c>
      <c r="I29" s="29">
        <f t="shared" ref="I29:I31" si="7">ROUND(H29*F29,2)</f>
        <v>15657.58</v>
      </c>
      <c r="J29" s="83"/>
      <c r="L29" s="63"/>
    </row>
    <row r="30" spans="1:12" ht="25.5" x14ac:dyDescent="0.2">
      <c r="A30" s="28" t="s">
        <v>232</v>
      </c>
      <c r="B30" s="165" t="s">
        <v>203</v>
      </c>
      <c r="C30" s="166">
        <v>94287</v>
      </c>
      <c r="D30" s="120" t="s">
        <v>210</v>
      </c>
      <c r="E30" s="30" t="s">
        <v>11</v>
      </c>
      <c r="F30" s="29">
        <f>84.78+99.25</f>
        <v>184.03</v>
      </c>
      <c r="G30" s="29">
        <v>33.65</v>
      </c>
      <c r="H30" s="82">
        <f t="shared" si="6"/>
        <v>40.85</v>
      </c>
      <c r="I30" s="29">
        <f t="shared" si="7"/>
        <v>7517.63</v>
      </c>
      <c r="J30" s="83"/>
      <c r="L30" s="63"/>
    </row>
    <row r="31" spans="1:12" ht="38.25" x14ac:dyDescent="0.2">
      <c r="A31" s="28" t="s">
        <v>233</v>
      </c>
      <c r="B31" s="165" t="s">
        <v>202</v>
      </c>
      <c r="C31" s="166" t="s">
        <v>225</v>
      </c>
      <c r="D31" s="120" t="s">
        <v>224</v>
      </c>
      <c r="E31" s="30" t="s">
        <v>200</v>
      </c>
      <c r="F31" s="29">
        <v>733.73</v>
      </c>
      <c r="G31" s="29">
        <v>2.87</v>
      </c>
      <c r="H31" s="82">
        <f t="shared" si="6"/>
        <v>3.48</v>
      </c>
      <c r="I31" s="29">
        <f t="shared" si="7"/>
        <v>2553.38</v>
      </c>
      <c r="J31" s="83"/>
      <c r="L31" s="63"/>
    </row>
    <row r="32" spans="1:12" x14ac:dyDescent="0.2">
      <c r="B32" s="116" t="s">
        <v>201</v>
      </c>
      <c r="C32" s="94"/>
      <c r="D32"/>
      <c r="E32" s="167"/>
      <c r="F32" s="168"/>
      <c r="G32" s="169"/>
      <c r="H32" s="170"/>
      <c r="I32" s="169"/>
      <c r="J32" s="83"/>
      <c r="L32" s="63"/>
    </row>
    <row r="33" spans="2:12" x14ac:dyDescent="0.2">
      <c r="D33" s="94"/>
      <c r="G33" s="63"/>
    </row>
    <row r="34" spans="2:12" x14ac:dyDescent="0.2">
      <c r="D34"/>
      <c r="E34" s="95"/>
      <c r="G34" s="63"/>
    </row>
    <row r="35" spans="2:12" x14ac:dyDescent="0.2">
      <c r="D35" s="99"/>
      <c r="E35" s="96"/>
      <c r="J35" s="83"/>
      <c r="L35" s="63"/>
    </row>
    <row r="36" spans="2:12" x14ac:dyDescent="0.2">
      <c r="B36" s="95" t="s">
        <v>206</v>
      </c>
      <c r="C36" s="94"/>
      <c r="E36" s="95"/>
      <c r="G36" s="94"/>
      <c r="H36" s="94"/>
      <c r="I36"/>
      <c r="J36" s="83"/>
      <c r="L36" s="63"/>
    </row>
    <row r="37" spans="2:12" x14ac:dyDescent="0.2">
      <c r="B37" s="101" t="s">
        <v>238</v>
      </c>
      <c r="C37" s="99"/>
      <c r="K37" s="63"/>
    </row>
  </sheetData>
  <mergeCells count="2">
    <mergeCell ref="B4:E4"/>
    <mergeCell ref="D9:G9"/>
  </mergeCells>
  <phoneticPr fontId="0" type="noConversion"/>
  <pageMargins left="0.51181102362204722" right="0.51181102362204722" top="0.78740157480314965" bottom="0.78740157480314965" header="0.31496062992125984" footer="0.31496062992125984"/>
  <pageSetup paperSize="9" scale="80" fitToHeight="0" orientation="landscape" r:id="rId1"/>
  <headerFooter>
    <oddFooter>Página &amp;P de &amp;N</oddFooter>
  </headerFooter>
  <rowBreaks count="1" manualBreakCount="1">
    <brk id="20"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37"/>
  <sheetViews>
    <sheetView view="pageBreakPreview" zoomScale="85" zoomScaleNormal="100" zoomScaleSheetLayoutView="85" workbookViewId="0">
      <selection activeCell="A8" sqref="A8:J8"/>
    </sheetView>
  </sheetViews>
  <sheetFormatPr defaultColWidth="8.85546875" defaultRowHeight="12.75" x14ac:dyDescent="0.2"/>
  <cols>
    <col min="1" max="1" width="27.5703125" style="68" bestFit="1" customWidth="1"/>
    <col min="2" max="3" width="8.85546875" style="68"/>
    <col min="4" max="4" width="8.7109375" style="68" bestFit="1" customWidth="1"/>
    <col min="5" max="5" width="9" style="68" customWidth="1"/>
    <col min="6" max="16384" width="8.85546875" style="68"/>
  </cols>
  <sheetData>
    <row r="1" spans="1:10" x14ac:dyDescent="0.2">
      <c r="A1" s="20"/>
      <c r="B1" s="99"/>
      <c r="C1" s="65"/>
      <c r="D1" s="66"/>
      <c r="E1" s="67"/>
      <c r="F1" s="4"/>
      <c r="G1" s="4"/>
    </row>
    <row r="2" spans="1:10" x14ac:dyDescent="0.2">
      <c r="A2" s="19" t="s">
        <v>4</v>
      </c>
      <c r="B2" s="19" t="s">
        <v>198</v>
      </c>
      <c r="C2" s="33"/>
      <c r="D2" s="7"/>
      <c r="E2" s="8"/>
      <c r="G2" s="6"/>
      <c r="H2" s="4"/>
    </row>
    <row r="3" spans="1:10" ht="12.75" customHeight="1" x14ac:dyDescent="0.2">
      <c r="A3" s="19" t="s">
        <v>5</v>
      </c>
      <c r="B3" s="178" t="str">
        <f>PLANILHA!B4</f>
        <v>PAVIMENTAÇÃO EM  TRECHOS RURAIS E URBANOS</v>
      </c>
      <c r="C3" s="178"/>
      <c r="D3" s="178"/>
      <c r="E3" s="178"/>
      <c r="F3" s="178"/>
      <c r="G3" s="178"/>
      <c r="H3" s="178"/>
    </row>
    <row r="4" spans="1:10" x14ac:dyDescent="0.2">
      <c r="A4" s="19" t="s">
        <v>6</v>
      </c>
      <c r="B4" s="100" t="str">
        <f>PLANILHA!B5</f>
        <v>AGOSTO DE 2024</v>
      </c>
      <c r="C4" s="69"/>
      <c r="D4" s="70"/>
      <c r="E4" s="71"/>
      <c r="F4" s="71"/>
      <c r="G4" s="108" t="str">
        <f>PLANILHA!G5</f>
        <v>Revisão n.º 0 (07/08/2024)</v>
      </c>
      <c r="H4" s="72"/>
    </row>
    <row r="5" spans="1:10" x14ac:dyDescent="0.2">
      <c r="A5" s="19"/>
      <c r="B5" s="100"/>
      <c r="C5" s="69"/>
      <c r="D5" s="70"/>
      <c r="E5" s="71"/>
      <c r="F5" s="71"/>
      <c r="G5" s="87"/>
      <c r="H5" s="72"/>
    </row>
    <row r="6" spans="1:10" ht="16.5" x14ac:dyDescent="0.25">
      <c r="A6" s="212" t="s">
        <v>185</v>
      </c>
      <c r="B6" s="212"/>
      <c r="C6" s="212"/>
      <c r="D6" s="212"/>
      <c r="E6" s="212"/>
      <c r="F6" s="212"/>
      <c r="G6" s="212"/>
      <c r="H6" s="212"/>
      <c r="I6" s="212"/>
      <c r="J6" s="212"/>
    </row>
    <row r="7" spans="1:10" x14ac:dyDescent="0.2">
      <c r="A7"/>
      <c r="B7"/>
      <c r="C7"/>
      <c r="D7"/>
      <c r="E7"/>
      <c r="F7"/>
      <c r="G7"/>
      <c r="H7"/>
      <c r="I7"/>
      <c r="J7"/>
    </row>
    <row r="8" spans="1:10" ht="20.45" customHeight="1" x14ac:dyDescent="0.2">
      <c r="A8" s="213" t="s">
        <v>157</v>
      </c>
      <c r="B8" s="214"/>
      <c r="C8" s="214"/>
      <c r="D8" s="214"/>
      <c r="E8" s="214"/>
      <c r="F8" s="214"/>
      <c r="G8" s="214"/>
      <c r="H8" s="214"/>
      <c r="I8" s="214"/>
      <c r="J8" s="215"/>
    </row>
    <row r="9" spans="1:10" ht="13.15" customHeight="1" x14ac:dyDescent="0.2">
      <c r="A9" s="216" t="s">
        <v>158</v>
      </c>
      <c r="B9" s="216" t="s">
        <v>192</v>
      </c>
      <c r="C9" s="220" t="s">
        <v>159</v>
      </c>
      <c r="D9" s="221"/>
      <c r="E9" s="221"/>
      <c r="F9" s="221"/>
      <c r="G9" s="221"/>
      <c r="H9" s="221"/>
      <c r="I9" s="222"/>
      <c r="J9" s="223" t="s">
        <v>197</v>
      </c>
    </row>
    <row r="10" spans="1:10" x14ac:dyDescent="0.2">
      <c r="A10" s="217"/>
      <c r="B10" s="217"/>
      <c r="C10" s="226" t="s">
        <v>193</v>
      </c>
      <c r="D10" s="227"/>
      <c r="E10" s="227"/>
      <c r="F10" s="198"/>
      <c r="G10" s="228" t="s">
        <v>184</v>
      </c>
      <c r="H10" s="229"/>
      <c r="I10" s="230"/>
      <c r="J10" s="224"/>
    </row>
    <row r="11" spans="1:10" ht="56.25" x14ac:dyDescent="0.2">
      <c r="A11" s="218"/>
      <c r="B11" s="219"/>
      <c r="C11" s="134">
        <v>0.02</v>
      </c>
      <c r="D11" s="127">
        <v>0.03</v>
      </c>
      <c r="E11" s="127">
        <v>0.04</v>
      </c>
      <c r="F11" s="127">
        <v>0.05</v>
      </c>
      <c r="G11" s="128" t="s">
        <v>194</v>
      </c>
      <c r="H11" s="128" t="s">
        <v>195</v>
      </c>
      <c r="I11" s="128" t="s">
        <v>196</v>
      </c>
      <c r="J11" s="225"/>
    </row>
    <row r="12" spans="1:10" x14ac:dyDescent="0.2">
      <c r="A12" s="123" t="s">
        <v>160</v>
      </c>
      <c r="B12" s="124" t="s">
        <v>161</v>
      </c>
      <c r="C12" s="135">
        <v>1</v>
      </c>
      <c r="D12" s="129">
        <v>1</v>
      </c>
      <c r="E12" s="129">
        <v>1</v>
      </c>
      <c r="F12" s="129">
        <v>1</v>
      </c>
      <c r="G12" s="129">
        <v>1</v>
      </c>
      <c r="H12" s="129">
        <v>1</v>
      </c>
      <c r="I12" s="129">
        <v>1</v>
      </c>
      <c r="J12" s="130"/>
    </row>
    <row r="13" spans="1:10" x14ac:dyDescent="0.2">
      <c r="A13" s="123" t="s">
        <v>162</v>
      </c>
      <c r="B13" s="124" t="s">
        <v>163</v>
      </c>
      <c r="C13" s="136">
        <v>4.6699999999999998E-2</v>
      </c>
      <c r="D13" s="131">
        <v>4.6699999999999998E-2</v>
      </c>
      <c r="E13" s="131">
        <v>4.6699999999999998E-2</v>
      </c>
      <c r="F13" s="131">
        <v>4.6699999999999998E-2</v>
      </c>
      <c r="G13" s="131">
        <v>3.4200000000000001E-2</v>
      </c>
      <c r="H13" s="131">
        <v>4.0099999999999997E-2</v>
      </c>
      <c r="I13" s="131">
        <v>3.4200000000000001E-2</v>
      </c>
      <c r="J13" s="130" t="s">
        <v>161</v>
      </c>
    </row>
    <row r="14" spans="1:10" x14ac:dyDescent="0.2">
      <c r="A14" s="123" t="s">
        <v>186</v>
      </c>
      <c r="B14" s="124" t="s">
        <v>164</v>
      </c>
      <c r="C14" s="136">
        <v>7.5299999999999992E-2</v>
      </c>
      <c r="D14" s="131">
        <v>7.5299999999999992E-2</v>
      </c>
      <c r="E14" s="131">
        <v>7.5299999999999992E-2</v>
      </c>
      <c r="F14" s="131">
        <v>7.5299999999999992E-2</v>
      </c>
      <c r="G14" s="132">
        <v>4.9399999999999999E-2</v>
      </c>
      <c r="H14" s="131">
        <v>6.6400000000000001E-2</v>
      </c>
      <c r="I14" s="132">
        <v>4.9399999999999999E-2</v>
      </c>
      <c r="J14" s="130" t="s">
        <v>161</v>
      </c>
    </row>
    <row r="15" spans="1:10" x14ac:dyDescent="0.2">
      <c r="A15" s="123" t="s">
        <v>165</v>
      </c>
      <c r="B15" s="124" t="s">
        <v>166</v>
      </c>
      <c r="C15" s="136">
        <v>7.6E-3</v>
      </c>
      <c r="D15" s="131">
        <v>7.6E-3</v>
      </c>
      <c r="E15" s="131">
        <v>7.6E-3</v>
      </c>
      <c r="F15" s="131">
        <v>7.6E-3</v>
      </c>
      <c r="G15" s="131">
        <v>7.6E-3</v>
      </c>
      <c r="H15" s="131">
        <v>7.6E-3</v>
      </c>
      <c r="I15" s="131">
        <v>7.6E-3</v>
      </c>
      <c r="J15" s="130" t="s">
        <v>161</v>
      </c>
    </row>
    <row r="16" spans="1:10" x14ac:dyDescent="0.2">
      <c r="A16" s="123" t="s">
        <v>167</v>
      </c>
      <c r="B16" s="125"/>
      <c r="C16" s="137">
        <v>1.7100000000000001E-2</v>
      </c>
      <c r="D16" s="112">
        <v>1.7100000000000001E-2</v>
      </c>
      <c r="E16" s="112">
        <v>1.7100000000000001E-2</v>
      </c>
      <c r="F16" s="112">
        <v>1.7100000000000001E-2</v>
      </c>
      <c r="G16" s="112">
        <v>1.29E-2</v>
      </c>
      <c r="H16" s="112">
        <v>8.2000000000000007E-3</v>
      </c>
      <c r="I16" s="112">
        <v>1.29E-2</v>
      </c>
      <c r="J16" s="133" t="s">
        <v>161</v>
      </c>
    </row>
    <row r="17" spans="1:10" x14ac:dyDescent="0.2">
      <c r="A17" s="123" t="s">
        <v>168</v>
      </c>
      <c r="B17" s="124" t="s">
        <v>169</v>
      </c>
      <c r="C17" s="136">
        <v>7.4000000000000003E-3</v>
      </c>
      <c r="D17" s="131">
        <v>7.4000000000000003E-3</v>
      </c>
      <c r="E17" s="131">
        <v>7.4000000000000003E-3</v>
      </c>
      <c r="F17" s="131">
        <v>7.4000000000000003E-3</v>
      </c>
      <c r="G17" s="131">
        <v>5.3E-3</v>
      </c>
      <c r="H17" s="131">
        <v>3.2000000000000002E-3</v>
      </c>
      <c r="I17" s="131">
        <v>5.3E-3</v>
      </c>
      <c r="J17" s="130" t="s">
        <v>161</v>
      </c>
    </row>
    <row r="18" spans="1:10" x14ac:dyDescent="0.2">
      <c r="A18" s="123" t="s">
        <v>170</v>
      </c>
      <c r="B18" s="124" t="s">
        <v>171</v>
      </c>
      <c r="C18" s="136">
        <v>9.7000000000000003E-3</v>
      </c>
      <c r="D18" s="131">
        <v>9.7000000000000003E-3</v>
      </c>
      <c r="E18" s="131">
        <v>9.7000000000000003E-3</v>
      </c>
      <c r="F18" s="131">
        <v>9.7000000000000003E-3</v>
      </c>
      <c r="G18" s="131">
        <v>7.6E-3</v>
      </c>
      <c r="H18" s="131">
        <v>5.0000000000000001E-3</v>
      </c>
      <c r="I18" s="131">
        <v>7.6E-3</v>
      </c>
      <c r="J18" s="130" t="s">
        <v>161</v>
      </c>
    </row>
    <row r="19" spans="1:10" x14ac:dyDescent="0.2">
      <c r="A19" s="123" t="s">
        <v>172</v>
      </c>
      <c r="B19" s="124" t="s">
        <v>173</v>
      </c>
      <c r="C19" s="137">
        <v>5.0499999999999996E-2</v>
      </c>
      <c r="D19" s="112">
        <v>5.7499999999999996E-2</v>
      </c>
      <c r="E19" s="112">
        <v>6.4500000000000002E-2</v>
      </c>
      <c r="F19" s="112">
        <v>7.1499999999999994E-2</v>
      </c>
      <c r="G19" s="112">
        <v>3.6499999999999998E-2</v>
      </c>
      <c r="H19" s="112">
        <v>6.1499999999999999E-2</v>
      </c>
      <c r="I19" s="112">
        <v>6.1499999999999999E-2</v>
      </c>
      <c r="J19" s="133" t="s">
        <v>174</v>
      </c>
    </row>
    <row r="20" spans="1:10" x14ac:dyDescent="0.2">
      <c r="A20" s="123" t="s">
        <v>175</v>
      </c>
      <c r="B20" s="125" t="s">
        <v>187</v>
      </c>
      <c r="C20" s="136">
        <v>1.3999999999999999E-2</v>
      </c>
      <c r="D20" s="131">
        <v>2.0999999999999998E-2</v>
      </c>
      <c r="E20" s="131">
        <v>2.7999999999999997E-2</v>
      </c>
      <c r="F20" s="131">
        <v>3.4999999999999996E-2</v>
      </c>
      <c r="G20" s="131" t="s">
        <v>188</v>
      </c>
      <c r="H20" s="131">
        <v>2.5000000000000001E-2</v>
      </c>
      <c r="I20" s="131">
        <v>2.5000000000000001E-2</v>
      </c>
      <c r="J20" s="130" t="s">
        <v>174</v>
      </c>
    </row>
    <row r="21" spans="1:10" x14ac:dyDescent="0.2">
      <c r="A21" s="123" t="s">
        <v>176</v>
      </c>
      <c r="B21" s="125" t="s">
        <v>176</v>
      </c>
      <c r="C21" s="136">
        <v>6.4999999999999997E-3</v>
      </c>
      <c r="D21" s="131">
        <v>6.4999999999999997E-3</v>
      </c>
      <c r="E21" s="131">
        <v>6.4999999999999997E-3</v>
      </c>
      <c r="F21" s="131">
        <v>6.4999999999999997E-3</v>
      </c>
      <c r="G21" s="131">
        <v>6.4999999999999997E-3</v>
      </c>
      <c r="H21" s="131">
        <v>6.4999999999999997E-3</v>
      </c>
      <c r="I21" s="131">
        <v>6.4999999999999997E-3</v>
      </c>
      <c r="J21" s="130" t="s">
        <v>174</v>
      </c>
    </row>
    <row r="22" spans="1:10" x14ac:dyDescent="0.2">
      <c r="A22" s="123" t="s">
        <v>177</v>
      </c>
      <c r="B22" s="125" t="s">
        <v>188</v>
      </c>
      <c r="C22" s="136">
        <v>0.03</v>
      </c>
      <c r="D22" s="131">
        <v>0.03</v>
      </c>
      <c r="E22" s="131">
        <v>0.03</v>
      </c>
      <c r="F22" s="131">
        <v>0.03</v>
      </c>
      <c r="G22" s="131">
        <v>0.03</v>
      </c>
      <c r="H22" s="131">
        <v>0.03</v>
      </c>
      <c r="I22" s="131">
        <v>0.03</v>
      </c>
      <c r="J22" s="130" t="s">
        <v>174</v>
      </c>
    </row>
    <row r="23" spans="1:10" x14ac:dyDescent="0.2">
      <c r="A23" s="123" t="s">
        <v>178</v>
      </c>
      <c r="B23" s="125" t="s">
        <v>179</v>
      </c>
      <c r="C23" s="142"/>
      <c r="D23" s="143"/>
      <c r="E23" s="143"/>
      <c r="F23" s="143"/>
      <c r="G23" s="143"/>
      <c r="H23" s="143"/>
      <c r="I23" s="143"/>
      <c r="J23" s="130" t="s">
        <v>174</v>
      </c>
    </row>
    <row r="24" spans="1:10" x14ac:dyDescent="0.2">
      <c r="A24" s="199"/>
      <c r="B24" s="200"/>
      <c r="C24" s="200"/>
      <c r="D24" s="200"/>
      <c r="E24" s="200"/>
      <c r="F24" s="200"/>
      <c r="G24" s="200"/>
      <c r="H24" s="200"/>
      <c r="I24" s="200"/>
      <c r="J24" s="201"/>
    </row>
    <row r="25" spans="1:10" x14ac:dyDescent="0.2">
      <c r="A25" s="202" t="s">
        <v>180</v>
      </c>
      <c r="B25" s="203"/>
      <c r="C25" s="209" t="s">
        <v>181</v>
      </c>
      <c r="D25" s="210"/>
      <c r="E25" s="210"/>
      <c r="F25" s="210"/>
      <c r="G25" s="210"/>
      <c r="H25" s="210"/>
      <c r="I25" s="210"/>
      <c r="J25" s="211"/>
    </row>
    <row r="26" spans="1:10" x14ac:dyDescent="0.2">
      <c r="A26" s="204"/>
      <c r="B26" s="205"/>
      <c r="C26" s="206" t="s">
        <v>182</v>
      </c>
      <c r="D26" s="207"/>
      <c r="E26" s="207"/>
      <c r="F26" s="207"/>
      <c r="G26" s="207"/>
      <c r="H26" s="207"/>
      <c r="I26" s="207"/>
      <c r="J26" s="208"/>
    </row>
    <row r="27" spans="1:10" x14ac:dyDescent="0.2">
      <c r="A27" s="185" t="s">
        <v>189</v>
      </c>
      <c r="B27" s="186"/>
      <c r="C27" s="136">
        <v>0.15260000000000001</v>
      </c>
      <c r="D27" s="131">
        <v>0.15260000000000001</v>
      </c>
      <c r="E27" s="131">
        <v>0.15260000000000001</v>
      </c>
      <c r="F27" s="131">
        <v>0.15260000000000001</v>
      </c>
      <c r="G27" s="131">
        <v>0.1072</v>
      </c>
      <c r="H27" s="131">
        <v>0.12640000000000001</v>
      </c>
      <c r="I27" s="131">
        <v>0.1072</v>
      </c>
      <c r="J27" s="182"/>
    </row>
    <row r="28" spans="1:10" ht="13.5" thickBot="1" x14ac:dyDescent="0.25">
      <c r="A28" s="185" t="s">
        <v>190</v>
      </c>
      <c r="B28" s="186"/>
      <c r="C28" s="138">
        <v>0.94950000000000001</v>
      </c>
      <c r="D28" s="131">
        <v>0.9425</v>
      </c>
      <c r="E28" s="131">
        <v>0.9355</v>
      </c>
      <c r="F28" s="131">
        <v>0.92849999999999999</v>
      </c>
      <c r="G28" s="131">
        <v>0.96350000000000002</v>
      </c>
      <c r="H28" s="131">
        <v>0.9385</v>
      </c>
      <c r="I28" s="131">
        <v>0.9385</v>
      </c>
      <c r="J28" s="183"/>
    </row>
    <row r="29" spans="1:10" x14ac:dyDescent="0.2">
      <c r="A29" s="187" t="s">
        <v>7</v>
      </c>
      <c r="B29" s="188"/>
      <c r="C29" s="189">
        <v>0.21390000000000001</v>
      </c>
      <c r="D29" s="191">
        <v>0.22289999999999999</v>
      </c>
      <c r="E29" s="193">
        <v>0.2321</v>
      </c>
      <c r="F29" s="193">
        <v>0.2414</v>
      </c>
      <c r="G29" s="193">
        <v>0.14910000000000001</v>
      </c>
      <c r="H29" s="193">
        <v>0.20019999999999999</v>
      </c>
      <c r="I29" s="193">
        <v>0.17979999999999999</v>
      </c>
      <c r="J29" s="183"/>
    </row>
    <row r="30" spans="1:10" ht="13.5" thickBot="1" x14ac:dyDescent="0.25">
      <c r="A30" s="187"/>
      <c r="B30" s="188"/>
      <c r="C30" s="190"/>
      <c r="D30" s="192"/>
      <c r="E30" s="194"/>
      <c r="F30" s="194"/>
      <c r="G30" s="194"/>
      <c r="H30" s="194"/>
      <c r="I30" s="194"/>
      <c r="J30" s="184"/>
    </row>
    <row r="31" spans="1:10" x14ac:dyDescent="0.2">
      <c r="A31" s="195" t="s">
        <v>183</v>
      </c>
      <c r="B31" s="196"/>
      <c r="C31" s="197"/>
      <c r="D31" s="196"/>
      <c r="E31" s="196"/>
      <c r="F31" s="196"/>
      <c r="G31" s="196"/>
      <c r="H31" s="196"/>
      <c r="I31" s="196"/>
      <c r="J31" s="198"/>
    </row>
    <row r="32" spans="1:10" ht="82.15" customHeight="1" x14ac:dyDescent="0.2">
      <c r="A32" s="179" t="s">
        <v>191</v>
      </c>
      <c r="B32" s="180"/>
      <c r="C32" s="180"/>
      <c r="D32" s="180"/>
      <c r="E32" s="180"/>
      <c r="F32" s="180"/>
      <c r="G32" s="180"/>
      <c r="H32" s="180"/>
      <c r="I32" s="180"/>
      <c r="J32" s="181"/>
    </row>
    <row r="33" spans="1:11" x14ac:dyDescent="0.2">
      <c r="A33"/>
      <c r="B33"/>
      <c r="C33"/>
      <c r="D33"/>
      <c r="E33"/>
      <c r="F33"/>
      <c r="G33"/>
      <c r="H33"/>
      <c r="I33"/>
      <c r="J33"/>
    </row>
    <row r="34" spans="1:11" x14ac:dyDescent="0.2">
      <c r="A34" s="116" t="s">
        <v>201</v>
      </c>
      <c r="B34" s="94"/>
      <c r="C34"/>
      <c r="D34" s="75"/>
      <c r="E34" s="139"/>
      <c r="F34" s="126"/>
      <c r="G34" s="126"/>
      <c r="H34" s="126"/>
      <c r="I34"/>
      <c r="J34"/>
    </row>
    <row r="35" spans="1:11" ht="15.75" customHeight="1" x14ac:dyDescent="0.2">
      <c r="A35" s="117"/>
      <c r="B35" s="118"/>
      <c r="C35" s="94"/>
      <c r="D35" s="140"/>
      <c r="E35" s="144"/>
      <c r="F35"/>
      <c r="G35"/>
      <c r="H35"/>
      <c r="I35"/>
      <c r="J35"/>
      <c r="K35" s="98"/>
    </row>
    <row r="36" spans="1:11" x14ac:dyDescent="0.2">
      <c r="A36" s="68" t="s">
        <v>206</v>
      </c>
      <c r="B36" s="94"/>
      <c r="C36"/>
      <c r="D36" s="141"/>
      <c r="E36" s="144"/>
      <c r="F36"/>
      <c r="G36"/>
      <c r="H36"/>
      <c r="I36"/>
      <c r="J36"/>
    </row>
    <row r="37" spans="1:11" x14ac:dyDescent="0.2">
      <c r="A37" s="101" t="s">
        <v>238</v>
      </c>
      <c r="B37" s="99"/>
      <c r="C37" s="99"/>
      <c r="D37" s="140"/>
      <c r="E37" s="144"/>
      <c r="F37"/>
      <c r="G37"/>
      <c r="H37"/>
      <c r="I37"/>
      <c r="J37"/>
    </row>
  </sheetData>
  <mergeCells count="26">
    <mergeCell ref="B3:H3"/>
    <mergeCell ref="A24:J24"/>
    <mergeCell ref="A25:B26"/>
    <mergeCell ref="C26:J26"/>
    <mergeCell ref="C25:J25"/>
    <mergeCell ref="A6:J6"/>
    <mergeCell ref="A8:J8"/>
    <mergeCell ref="A9:A11"/>
    <mergeCell ref="B9:B11"/>
    <mergeCell ref="C9:I9"/>
    <mergeCell ref="J9:J11"/>
    <mergeCell ref="C10:F10"/>
    <mergeCell ref="G10:I10"/>
    <mergeCell ref="A32:J32"/>
    <mergeCell ref="J27:J30"/>
    <mergeCell ref="A28:B28"/>
    <mergeCell ref="A29:B30"/>
    <mergeCell ref="C29:C30"/>
    <mergeCell ref="D29:D30"/>
    <mergeCell ref="E29:E30"/>
    <mergeCell ref="F29:F30"/>
    <mergeCell ref="G29:G30"/>
    <mergeCell ref="H29:H30"/>
    <mergeCell ref="I29:I30"/>
    <mergeCell ref="A31:J31"/>
    <mergeCell ref="A27:B27"/>
  </mergeCells>
  <pageMargins left="0.511811024" right="0.511811024" top="0.78740157499999996" bottom="0.78740157499999996" header="0.31496062000000002" footer="0.31496062000000002"/>
  <pageSetup paperSize="9" scale="8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7"/>
  <sheetViews>
    <sheetView view="pageBreakPreview" zoomScaleNormal="100" zoomScaleSheetLayoutView="100" workbookViewId="0">
      <selection activeCell="G20" sqref="G20"/>
    </sheetView>
  </sheetViews>
  <sheetFormatPr defaultRowHeight="12.75" x14ac:dyDescent="0.2"/>
  <cols>
    <col min="1" max="1" width="49.140625" customWidth="1"/>
    <col min="2" max="2" width="14.140625" customWidth="1"/>
    <col min="3" max="5" width="14.28515625" bestFit="1" customWidth="1"/>
    <col min="6" max="6" width="14.42578125" customWidth="1"/>
    <col min="7" max="7" width="17.7109375" customWidth="1"/>
    <col min="254" max="254" width="37.28515625" customWidth="1"/>
    <col min="255" max="255" width="14.140625" customWidth="1"/>
    <col min="256" max="259" width="13.7109375" customWidth="1"/>
    <col min="260" max="261" width="17.7109375" customWidth="1"/>
    <col min="510" max="510" width="37.28515625" customWidth="1"/>
    <col min="511" max="511" width="14.140625" customWidth="1"/>
    <col min="512" max="515" width="13.7109375" customWidth="1"/>
    <col min="516" max="517" width="17.7109375" customWidth="1"/>
    <col min="766" max="766" width="37.28515625" customWidth="1"/>
    <col min="767" max="767" width="14.140625" customWidth="1"/>
    <col min="768" max="771" width="13.7109375" customWidth="1"/>
    <col min="772" max="773" width="17.7109375" customWidth="1"/>
    <col min="1022" max="1022" width="37.28515625" customWidth="1"/>
    <col min="1023" max="1023" width="14.140625" customWidth="1"/>
    <col min="1024" max="1027" width="13.7109375" customWidth="1"/>
    <col min="1028" max="1029" width="17.7109375" customWidth="1"/>
    <col min="1278" max="1278" width="37.28515625" customWidth="1"/>
    <col min="1279" max="1279" width="14.140625" customWidth="1"/>
    <col min="1280" max="1283" width="13.7109375" customWidth="1"/>
    <col min="1284" max="1285" width="17.7109375" customWidth="1"/>
    <col min="1534" max="1534" width="37.28515625" customWidth="1"/>
    <col min="1535" max="1535" width="14.140625" customWidth="1"/>
    <col min="1536" max="1539" width="13.7109375" customWidth="1"/>
    <col min="1540" max="1541" width="17.7109375" customWidth="1"/>
    <col min="1790" max="1790" width="37.28515625" customWidth="1"/>
    <col min="1791" max="1791" width="14.140625" customWidth="1"/>
    <col min="1792" max="1795" width="13.7109375" customWidth="1"/>
    <col min="1796" max="1797" width="17.7109375" customWidth="1"/>
    <col min="2046" max="2046" width="37.28515625" customWidth="1"/>
    <col min="2047" max="2047" width="14.140625" customWidth="1"/>
    <col min="2048" max="2051" width="13.7109375" customWidth="1"/>
    <col min="2052" max="2053" width="17.7109375" customWidth="1"/>
    <col min="2302" max="2302" width="37.28515625" customWidth="1"/>
    <col min="2303" max="2303" width="14.140625" customWidth="1"/>
    <col min="2304" max="2307" width="13.7109375" customWidth="1"/>
    <col min="2308" max="2309" width="17.7109375" customWidth="1"/>
    <col min="2558" max="2558" width="37.28515625" customWidth="1"/>
    <col min="2559" max="2559" width="14.140625" customWidth="1"/>
    <col min="2560" max="2563" width="13.7109375" customWidth="1"/>
    <col min="2564" max="2565" width="17.7109375" customWidth="1"/>
    <col min="2814" max="2814" width="37.28515625" customWidth="1"/>
    <col min="2815" max="2815" width="14.140625" customWidth="1"/>
    <col min="2816" max="2819" width="13.7109375" customWidth="1"/>
    <col min="2820" max="2821" width="17.7109375" customWidth="1"/>
    <col min="3070" max="3070" width="37.28515625" customWidth="1"/>
    <col min="3071" max="3071" width="14.140625" customWidth="1"/>
    <col min="3072" max="3075" width="13.7109375" customWidth="1"/>
    <col min="3076" max="3077" width="17.7109375" customWidth="1"/>
    <col min="3326" max="3326" width="37.28515625" customWidth="1"/>
    <col min="3327" max="3327" width="14.140625" customWidth="1"/>
    <col min="3328" max="3331" width="13.7109375" customWidth="1"/>
    <col min="3332" max="3333" width="17.7109375" customWidth="1"/>
    <col min="3582" max="3582" width="37.28515625" customWidth="1"/>
    <col min="3583" max="3583" width="14.140625" customWidth="1"/>
    <col min="3584" max="3587" width="13.7109375" customWidth="1"/>
    <col min="3588" max="3589" width="17.7109375" customWidth="1"/>
    <col min="3838" max="3838" width="37.28515625" customWidth="1"/>
    <col min="3839" max="3839" width="14.140625" customWidth="1"/>
    <col min="3840" max="3843" width="13.7109375" customWidth="1"/>
    <col min="3844" max="3845" width="17.7109375" customWidth="1"/>
    <col min="4094" max="4094" width="37.28515625" customWidth="1"/>
    <col min="4095" max="4095" width="14.140625" customWidth="1"/>
    <col min="4096" max="4099" width="13.7109375" customWidth="1"/>
    <col min="4100" max="4101" width="17.7109375" customWidth="1"/>
    <col min="4350" max="4350" width="37.28515625" customWidth="1"/>
    <col min="4351" max="4351" width="14.140625" customWidth="1"/>
    <col min="4352" max="4355" width="13.7109375" customWidth="1"/>
    <col min="4356" max="4357" width="17.7109375" customWidth="1"/>
    <col min="4606" max="4606" width="37.28515625" customWidth="1"/>
    <col min="4607" max="4607" width="14.140625" customWidth="1"/>
    <col min="4608" max="4611" width="13.7109375" customWidth="1"/>
    <col min="4612" max="4613" width="17.7109375" customWidth="1"/>
    <col min="4862" max="4862" width="37.28515625" customWidth="1"/>
    <col min="4863" max="4863" width="14.140625" customWidth="1"/>
    <col min="4864" max="4867" width="13.7109375" customWidth="1"/>
    <col min="4868" max="4869" width="17.7109375" customWidth="1"/>
    <col min="5118" max="5118" width="37.28515625" customWidth="1"/>
    <col min="5119" max="5119" width="14.140625" customWidth="1"/>
    <col min="5120" max="5123" width="13.7109375" customWidth="1"/>
    <col min="5124" max="5125" width="17.7109375" customWidth="1"/>
    <col min="5374" max="5374" width="37.28515625" customWidth="1"/>
    <col min="5375" max="5375" width="14.140625" customWidth="1"/>
    <col min="5376" max="5379" width="13.7109375" customWidth="1"/>
    <col min="5380" max="5381" width="17.7109375" customWidth="1"/>
    <col min="5630" max="5630" width="37.28515625" customWidth="1"/>
    <col min="5631" max="5631" width="14.140625" customWidth="1"/>
    <col min="5632" max="5635" width="13.7109375" customWidth="1"/>
    <col min="5636" max="5637" width="17.7109375" customWidth="1"/>
    <col min="5886" max="5886" width="37.28515625" customWidth="1"/>
    <col min="5887" max="5887" width="14.140625" customWidth="1"/>
    <col min="5888" max="5891" width="13.7109375" customWidth="1"/>
    <col min="5892" max="5893" width="17.7109375" customWidth="1"/>
    <col min="6142" max="6142" width="37.28515625" customWidth="1"/>
    <col min="6143" max="6143" width="14.140625" customWidth="1"/>
    <col min="6144" max="6147" width="13.7109375" customWidth="1"/>
    <col min="6148" max="6149" width="17.7109375" customWidth="1"/>
    <col min="6398" max="6398" width="37.28515625" customWidth="1"/>
    <col min="6399" max="6399" width="14.140625" customWidth="1"/>
    <col min="6400" max="6403" width="13.7109375" customWidth="1"/>
    <col min="6404" max="6405" width="17.7109375" customWidth="1"/>
    <col min="6654" max="6654" width="37.28515625" customWidth="1"/>
    <col min="6655" max="6655" width="14.140625" customWidth="1"/>
    <col min="6656" max="6659" width="13.7109375" customWidth="1"/>
    <col min="6660" max="6661" width="17.7109375" customWidth="1"/>
    <col min="6910" max="6910" width="37.28515625" customWidth="1"/>
    <col min="6911" max="6911" width="14.140625" customWidth="1"/>
    <col min="6912" max="6915" width="13.7109375" customWidth="1"/>
    <col min="6916" max="6917" width="17.7109375" customWidth="1"/>
    <col min="7166" max="7166" width="37.28515625" customWidth="1"/>
    <col min="7167" max="7167" width="14.140625" customWidth="1"/>
    <col min="7168" max="7171" width="13.7109375" customWidth="1"/>
    <col min="7172" max="7173" width="17.7109375" customWidth="1"/>
    <col min="7422" max="7422" width="37.28515625" customWidth="1"/>
    <col min="7423" max="7423" width="14.140625" customWidth="1"/>
    <col min="7424" max="7427" width="13.7109375" customWidth="1"/>
    <col min="7428" max="7429" width="17.7109375" customWidth="1"/>
    <col min="7678" max="7678" width="37.28515625" customWidth="1"/>
    <col min="7679" max="7679" width="14.140625" customWidth="1"/>
    <col min="7680" max="7683" width="13.7109375" customWidth="1"/>
    <col min="7684" max="7685" width="17.7109375" customWidth="1"/>
    <col min="7934" max="7934" width="37.28515625" customWidth="1"/>
    <col min="7935" max="7935" width="14.140625" customWidth="1"/>
    <col min="7936" max="7939" width="13.7109375" customWidth="1"/>
    <col min="7940" max="7941" width="17.7109375" customWidth="1"/>
    <col min="8190" max="8190" width="37.28515625" customWidth="1"/>
    <col min="8191" max="8191" width="14.140625" customWidth="1"/>
    <col min="8192" max="8195" width="13.7109375" customWidth="1"/>
    <col min="8196" max="8197" width="17.7109375" customWidth="1"/>
    <col min="8446" max="8446" width="37.28515625" customWidth="1"/>
    <col min="8447" max="8447" width="14.140625" customWidth="1"/>
    <col min="8448" max="8451" width="13.7109375" customWidth="1"/>
    <col min="8452" max="8453" width="17.7109375" customWidth="1"/>
    <col min="8702" max="8702" width="37.28515625" customWidth="1"/>
    <col min="8703" max="8703" width="14.140625" customWidth="1"/>
    <col min="8704" max="8707" width="13.7109375" customWidth="1"/>
    <col min="8708" max="8709" width="17.7109375" customWidth="1"/>
    <col min="8958" max="8958" width="37.28515625" customWidth="1"/>
    <col min="8959" max="8959" width="14.140625" customWidth="1"/>
    <col min="8960" max="8963" width="13.7109375" customWidth="1"/>
    <col min="8964" max="8965" width="17.7109375" customWidth="1"/>
    <col min="9214" max="9214" width="37.28515625" customWidth="1"/>
    <col min="9215" max="9215" width="14.140625" customWidth="1"/>
    <col min="9216" max="9219" width="13.7109375" customWidth="1"/>
    <col min="9220" max="9221" width="17.7109375" customWidth="1"/>
    <col min="9470" max="9470" width="37.28515625" customWidth="1"/>
    <col min="9471" max="9471" width="14.140625" customWidth="1"/>
    <col min="9472" max="9475" width="13.7109375" customWidth="1"/>
    <col min="9476" max="9477" width="17.7109375" customWidth="1"/>
    <col min="9726" max="9726" width="37.28515625" customWidth="1"/>
    <col min="9727" max="9727" width="14.140625" customWidth="1"/>
    <col min="9728" max="9731" width="13.7109375" customWidth="1"/>
    <col min="9732" max="9733" width="17.7109375" customWidth="1"/>
    <col min="9982" max="9982" width="37.28515625" customWidth="1"/>
    <col min="9983" max="9983" width="14.140625" customWidth="1"/>
    <col min="9984" max="9987" width="13.7109375" customWidth="1"/>
    <col min="9988" max="9989" width="17.7109375" customWidth="1"/>
    <col min="10238" max="10238" width="37.28515625" customWidth="1"/>
    <col min="10239" max="10239" width="14.140625" customWidth="1"/>
    <col min="10240" max="10243" width="13.7109375" customWidth="1"/>
    <col min="10244" max="10245" width="17.7109375" customWidth="1"/>
    <col min="10494" max="10494" width="37.28515625" customWidth="1"/>
    <col min="10495" max="10495" width="14.140625" customWidth="1"/>
    <col min="10496" max="10499" width="13.7109375" customWidth="1"/>
    <col min="10500" max="10501" width="17.7109375" customWidth="1"/>
    <col min="10750" max="10750" width="37.28515625" customWidth="1"/>
    <col min="10751" max="10751" width="14.140625" customWidth="1"/>
    <col min="10752" max="10755" width="13.7109375" customWidth="1"/>
    <col min="10756" max="10757" width="17.7109375" customWidth="1"/>
    <col min="11006" max="11006" width="37.28515625" customWidth="1"/>
    <col min="11007" max="11007" width="14.140625" customWidth="1"/>
    <col min="11008" max="11011" width="13.7109375" customWidth="1"/>
    <col min="11012" max="11013" width="17.7109375" customWidth="1"/>
    <col min="11262" max="11262" width="37.28515625" customWidth="1"/>
    <col min="11263" max="11263" width="14.140625" customWidth="1"/>
    <col min="11264" max="11267" width="13.7109375" customWidth="1"/>
    <col min="11268" max="11269" width="17.7109375" customWidth="1"/>
    <col min="11518" max="11518" width="37.28515625" customWidth="1"/>
    <col min="11519" max="11519" width="14.140625" customWidth="1"/>
    <col min="11520" max="11523" width="13.7109375" customWidth="1"/>
    <col min="11524" max="11525" width="17.7109375" customWidth="1"/>
    <col min="11774" max="11774" width="37.28515625" customWidth="1"/>
    <col min="11775" max="11775" width="14.140625" customWidth="1"/>
    <col min="11776" max="11779" width="13.7109375" customWidth="1"/>
    <col min="11780" max="11781" width="17.7109375" customWidth="1"/>
    <col min="12030" max="12030" width="37.28515625" customWidth="1"/>
    <col min="12031" max="12031" width="14.140625" customWidth="1"/>
    <col min="12032" max="12035" width="13.7109375" customWidth="1"/>
    <col min="12036" max="12037" width="17.7109375" customWidth="1"/>
    <col min="12286" max="12286" width="37.28515625" customWidth="1"/>
    <col min="12287" max="12287" width="14.140625" customWidth="1"/>
    <col min="12288" max="12291" width="13.7109375" customWidth="1"/>
    <col min="12292" max="12293" width="17.7109375" customWidth="1"/>
    <col min="12542" max="12542" width="37.28515625" customWidth="1"/>
    <col min="12543" max="12543" width="14.140625" customWidth="1"/>
    <col min="12544" max="12547" width="13.7109375" customWidth="1"/>
    <col min="12548" max="12549" width="17.7109375" customWidth="1"/>
    <col min="12798" max="12798" width="37.28515625" customWidth="1"/>
    <col min="12799" max="12799" width="14.140625" customWidth="1"/>
    <col min="12800" max="12803" width="13.7109375" customWidth="1"/>
    <col min="12804" max="12805" width="17.7109375" customWidth="1"/>
    <col min="13054" max="13054" width="37.28515625" customWidth="1"/>
    <col min="13055" max="13055" width="14.140625" customWidth="1"/>
    <col min="13056" max="13059" width="13.7109375" customWidth="1"/>
    <col min="13060" max="13061" width="17.7109375" customWidth="1"/>
    <col min="13310" max="13310" width="37.28515625" customWidth="1"/>
    <col min="13311" max="13311" width="14.140625" customWidth="1"/>
    <col min="13312" max="13315" width="13.7109375" customWidth="1"/>
    <col min="13316" max="13317" width="17.7109375" customWidth="1"/>
    <col min="13566" max="13566" width="37.28515625" customWidth="1"/>
    <col min="13567" max="13567" width="14.140625" customWidth="1"/>
    <col min="13568" max="13571" width="13.7109375" customWidth="1"/>
    <col min="13572" max="13573" width="17.7109375" customWidth="1"/>
    <col min="13822" max="13822" width="37.28515625" customWidth="1"/>
    <col min="13823" max="13823" width="14.140625" customWidth="1"/>
    <col min="13824" max="13827" width="13.7109375" customWidth="1"/>
    <col min="13828" max="13829" width="17.7109375" customWidth="1"/>
    <col min="14078" max="14078" width="37.28515625" customWidth="1"/>
    <col min="14079" max="14079" width="14.140625" customWidth="1"/>
    <col min="14080" max="14083" width="13.7109375" customWidth="1"/>
    <col min="14084" max="14085" width="17.7109375" customWidth="1"/>
    <col min="14334" max="14334" width="37.28515625" customWidth="1"/>
    <col min="14335" max="14335" width="14.140625" customWidth="1"/>
    <col min="14336" max="14339" width="13.7109375" customWidth="1"/>
    <col min="14340" max="14341" width="17.7109375" customWidth="1"/>
    <col min="14590" max="14590" width="37.28515625" customWidth="1"/>
    <col min="14591" max="14591" width="14.140625" customWidth="1"/>
    <col min="14592" max="14595" width="13.7109375" customWidth="1"/>
    <col min="14596" max="14597" width="17.7109375" customWidth="1"/>
    <col min="14846" max="14846" width="37.28515625" customWidth="1"/>
    <col min="14847" max="14847" width="14.140625" customWidth="1"/>
    <col min="14848" max="14851" width="13.7109375" customWidth="1"/>
    <col min="14852" max="14853" width="17.7109375" customWidth="1"/>
    <col min="15102" max="15102" width="37.28515625" customWidth="1"/>
    <col min="15103" max="15103" width="14.140625" customWidth="1"/>
    <col min="15104" max="15107" width="13.7109375" customWidth="1"/>
    <col min="15108" max="15109" width="17.7109375" customWidth="1"/>
    <col min="15358" max="15358" width="37.28515625" customWidth="1"/>
    <col min="15359" max="15359" width="14.140625" customWidth="1"/>
    <col min="15360" max="15363" width="13.7109375" customWidth="1"/>
    <col min="15364" max="15365" width="17.7109375" customWidth="1"/>
    <col min="15614" max="15614" width="37.28515625" customWidth="1"/>
    <col min="15615" max="15615" width="14.140625" customWidth="1"/>
    <col min="15616" max="15619" width="13.7109375" customWidth="1"/>
    <col min="15620" max="15621" width="17.7109375" customWidth="1"/>
    <col min="15870" max="15870" width="37.28515625" customWidth="1"/>
    <col min="15871" max="15871" width="14.140625" customWidth="1"/>
    <col min="15872" max="15875" width="13.7109375" customWidth="1"/>
    <col min="15876" max="15877" width="17.7109375" customWidth="1"/>
    <col min="16126" max="16126" width="37.28515625" customWidth="1"/>
    <col min="16127" max="16127" width="14.140625" customWidth="1"/>
    <col min="16128" max="16131" width="13.7109375" customWidth="1"/>
    <col min="16132" max="16133" width="17.7109375" customWidth="1"/>
  </cols>
  <sheetData>
    <row r="1" spans="1:7" s="68" customFormat="1" x14ac:dyDescent="0.2">
      <c r="A1" s="20"/>
      <c r="B1" s="99"/>
      <c r="C1" s="65"/>
      <c r="D1" s="66"/>
      <c r="E1" s="66"/>
      <c r="F1" s="66"/>
    </row>
    <row r="2" spans="1:7" s="68" customFormat="1" x14ac:dyDescent="0.2">
      <c r="A2" s="19"/>
      <c r="B2" s="100"/>
      <c r="C2" s="69"/>
      <c r="D2" s="70"/>
      <c r="E2" s="70"/>
      <c r="F2" s="70"/>
      <c r="G2" s="108" t="str">
        <f>PLANILHA!G5</f>
        <v>Revisão n.º 0 (07/08/2024)</v>
      </c>
    </row>
    <row r="3" spans="1:7" ht="15.75" x14ac:dyDescent="0.25">
      <c r="A3" s="237" t="s">
        <v>148</v>
      </c>
      <c r="B3" s="237"/>
      <c r="C3" s="237"/>
      <c r="D3" s="237"/>
      <c r="E3" s="237"/>
      <c r="F3" s="237"/>
      <c r="G3" s="237"/>
    </row>
    <row r="5" spans="1:7" x14ac:dyDescent="0.2">
      <c r="A5" s="244" t="s">
        <v>149</v>
      </c>
      <c r="B5" s="245"/>
      <c r="C5" s="245"/>
      <c r="D5" s="245"/>
      <c r="E5" s="245"/>
      <c r="F5" s="245"/>
      <c r="G5" s="246"/>
    </row>
    <row r="6" spans="1:7" x14ac:dyDescent="0.2">
      <c r="A6" s="238" t="s">
        <v>199</v>
      </c>
      <c r="B6" s="238"/>
      <c r="C6" s="238"/>
      <c r="D6" s="238"/>
      <c r="E6" s="163"/>
      <c r="F6" s="163"/>
      <c r="G6" s="93">
        <f>G20</f>
        <v>327813.45999999996</v>
      </c>
    </row>
    <row r="7" spans="1:7" x14ac:dyDescent="0.2">
      <c r="A7" s="239" t="str">
        <f>PLANILHA!B4</f>
        <v>PAVIMENTAÇÃO EM  TRECHOS RURAIS E URBANOS</v>
      </c>
      <c r="B7" s="240"/>
      <c r="C7" s="240"/>
      <c r="D7" s="240"/>
      <c r="E7" s="240"/>
      <c r="F7" s="240"/>
      <c r="G7" s="241"/>
    </row>
    <row r="8" spans="1:7" ht="25.5" x14ac:dyDescent="0.2">
      <c r="A8" s="17" t="s">
        <v>150</v>
      </c>
      <c r="B8" s="88" t="s">
        <v>151</v>
      </c>
      <c r="C8" s="17" t="s">
        <v>152</v>
      </c>
      <c r="D8" s="17" t="s">
        <v>153</v>
      </c>
      <c r="E8" s="17" t="s">
        <v>227</v>
      </c>
      <c r="F8" s="17" t="s">
        <v>228</v>
      </c>
      <c r="G8" s="17" t="s">
        <v>154</v>
      </c>
    </row>
    <row r="9" spans="1:7" x14ac:dyDescent="0.2">
      <c r="A9" s="242" t="str">
        <f>PLANILHA!D10</f>
        <v>SERVIÇOS INICIAIS</v>
      </c>
      <c r="B9" s="89" t="s">
        <v>155</v>
      </c>
      <c r="C9" s="90">
        <v>1</v>
      </c>
      <c r="D9" s="90"/>
      <c r="E9" s="90"/>
      <c r="F9" s="90"/>
      <c r="G9" s="92">
        <f>SUM(C9:D9)</f>
        <v>1</v>
      </c>
    </row>
    <row r="10" spans="1:7" ht="13.5" customHeight="1" x14ac:dyDescent="0.2">
      <c r="A10" s="243"/>
      <c r="B10" s="89" t="s">
        <v>156</v>
      </c>
      <c r="C10" s="145">
        <f>PLANILHA!I10*C9</f>
        <v>752.76</v>
      </c>
      <c r="D10" s="145"/>
      <c r="E10" s="145"/>
      <c r="F10" s="145"/>
      <c r="G10" s="146">
        <f>SUM(C10:D10)</f>
        <v>752.76</v>
      </c>
    </row>
    <row r="11" spans="1:7" ht="13.5" customHeight="1" x14ac:dyDescent="0.2">
      <c r="A11" s="242" t="str">
        <f>PLANILHA!D12</f>
        <v>SERVIÇOS PARA CALÇAMENTO - TRECHO 1 - BAIRRO DOS NEVES</v>
      </c>
      <c r="B11" s="89" t="s">
        <v>155</v>
      </c>
      <c r="C11" s="176"/>
      <c r="D11" s="90">
        <v>1</v>
      </c>
      <c r="E11" s="145"/>
      <c r="F11" s="145"/>
      <c r="G11" s="92">
        <f>D11</f>
        <v>1</v>
      </c>
    </row>
    <row r="12" spans="1:7" ht="13.5" customHeight="1" x14ac:dyDescent="0.2">
      <c r="A12" s="247"/>
      <c r="B12" s="89" t="s">
        <v>156</v>
      </c>
      <c r="C12" s="176"/>
      <c r="D12" s="145">
        <f>PLANILHA!I12</f>
        <v>75514.540000000008</v>
      </c>
      <c r="E12" s="145"/>
      <c r="F12" s="145"/>
      <c r="G12" s="146">
        <f>SUM(D12:D12)</f>
        <v>75514.540000000008</v>
      </c>
    </row>
    <row r="13" spans="1:7" ht="13.5" customHeight="1" x14ac:dyDescent="0.2">
      <c r="A13" s="247" t="str">
        <f>PLANILHA!D17</f>
        <v>SERVIÇOS PARA CALÇAMENTO - TRECHO 2 - SERRINHA</v>
      </c>
      <c r="B13" s="89" t="s">
        <v>155</v>
      </c>
      <c r="C13" s="176"/>
      <c r="D13" s="90">
        <v>1</v>
      </c>
      <c r="E13" s="145"/>
      <c r="F13" s="145"/>
      <c r="G13" s="92">
        <f>SUM(D13:D13)</f>
        <v>1</v>
      </c>
    </row>
    <row r="14" spans="1:7" ht="13.5" customHeight="1" x14ac:dyDescent="0.2">
      <c r="A14" s="243"/>
      <c r="B14" s="89" t="s">
        <v>156</v>
      </c>
      <c r="C14" s="176"/>
      <c r="D14" s="145">
        <f>PLANILHA!I17</f>
        <v>17735.419999999998</v>
      </c>
      <c r="E14" s="176"/>
      <c r="F14" s="145"/>
      <c r="G14" s="146">
        <f>SUM(D14:D14)</f>
        <v>17735.419999999998</v>
      </c>
    </row>
    <row r="15" spans="1:7" x14ac:dyDescent="0.2">
      <c r="A15" s="242" t="str">
        <f>PLANILHA!D22</f>
        <v>SERVIÇOS PARA CALÇAMENTO - TRECHO 3 - ESTRADA DARIA DA MOTTA</v>
      </c>
      <c r="B15" s="89" t="s">
        <v>155</v>
      </c>
      <c r="C15" s="90"/>
      <c r="D15" s="176"/>
      <c r="E15" s="90">
        <v>0.5</v>
      </c>
      <c r="F15" s="174">
        <v>0.5</v>
      </c>
      <c r="G15" s="92">
        <f>SUM(C15:F15)</f>
        <v>1</v>
      </c>
    </row>
    <row r="16" spans="1:7" x14ac:dyDescent="0.2">
      <c r="A16" s="243"/>
      <c r="B16" s="89" t="s">
        <v>156</v>
      </c>
      <c r="C16" s="145"/>
      <c r="D16" s="176"/>
      <c r="E16" s="145">
        <f>PLANILHA!I22*0.5</f>
        <v>70101.724999999991</v>
      </c>
      <c r="F16" s="145">
        <f>PLANILHA!I22*0.5</f>
        <v>70101.724999999991</v>
      </c>
      <c r="G16" s="146">
        <f>SUM(C16:F16)</f>
        <v>140203.44999999998</v>
      </c>
    </row>
    <row r="17" spans="1:7" x14ac:dyDescent="0.2">
      <c r="A17" s="242" t="str">
        <f>PLANILHA!D27</f>
        <v>SERVIÇOS PARA CALÇAMENTO - TRECHO 4 - RUA PROJETADA NO DISTRITO DE OLEGÁRIO MACIEL</v>
      </c>
      <c r="B17" s="89" t="s">
        <v>155</v>
      </c>
      <c r="C17" s="145">
        <v>100</v>
      </c>
      <c r="D17" s="145"/>
      <c r="E17" s="145"/>
      <c r="F17" s="176"/>
      <c r="G17" s="146">
        <f>C17</f>
        <v>100</v>
      </c>
    </row>
    <row r="18" spans="1:7" x14ac:dyDescent="0.2">
      <c r="A18" s="243"/>
      <c r="B18" s="89" t="s">
        <v>156</v>
      </c>
      <c r="C18" s="145">
        <f>PLANILHA!I27</f>
        <v>93607.290000000008</v>
      </c>
      <c r="D18" s="145"/>
      <c r="E18" s="145"/>
      <c r="F18" s="176"/>
      <c r="G18" s="146">
        <f>C18</f>
        <v>93607.290000000008</v>
      </c>
    </row>
    <row r="19" spans="1:7" x14ac:dyDescent="0.2">
      <c r="A19" s="235" t="s">
        <v>0</v>
      </c>
      <c r="B19" s="17" t="s">
        <v>155</v>
      </c>
      <c r="C19" s="91">
        <f>C20/G20</f>
        <v>0.28784678335050679</v>
      </c>
      <c r="D19" s="91">
        <f>D20/G20</f>
        <v>0.28446043673740551</v>
      </c>
      <c r="E19" s="91">
        <f>E20/G20</f>
        <v>0.21384638995604391</v>
      </c>
      <c r="F19" s="91">
        <f>F20/G20</f>
        <v>0.21384638995604391</v>
      </c>
      <c r="G19" s="91">
        <f>SUM(C19:F19)</f>
        <v>1</v>
      </c>
    </row>
    <row r="20" spans="1:7" x14ac:dyDescent="0.2">
      <c r="A20" s="236"/>
      <c r="B20" s="109" t="s">
        <v>156</v>
      </c>
      <c r="C20" s="147">
        <f>C18+C10</f>
        <v>94360.05</v>
      </c>
      <c r="D20" s="147">
        <f>D12+D14</f>
        <v>93249.96</v>
      </c>
      <c r="E20" s="147">
        <f>E16</f>
        <v>70101.724999999991</v>
      </c>
      <c r="F20" s="147">
        <f>F16</f>
        <v>70101.724999999991</v>
      </c>
      <c r="G20" s="147">
        <f>G16+G10+G12+G14+G18</f>
        <v>327813.45999999996</v>
      </c>
    </row>
    <row r="21" spans="1:7" x14ac:dyDescent="0.2">
      <c r="A21" s="231"/>
      <c r="B21" s="232"/>
      <c r="C21" s="232"/>
      <c r="D21" s="232"/>
      <c r="E21" s="164"/>
      <c r="F21" s="164"/>
      <c r="G21" s="177"/>
    </row>
    <row r="22" spans="1:7" ht="12.75" customHeight="1" x14ac:dyDescent="0.2">
      <c r="A22" s="4" t="s">
        <v>201</v>
      </c>
      <c r="B22" s="4"/>
      <c r="C22" s="144"/>
      <c r="D22" s="144"/>
      <c r="E22" s="144"/>
      <c r="F22" s="144"/>
      <c r="G22" s="6"/>
    </row>
    <row r="23" spans="1:7" x14ac:dyDescent="0.2">
      <c r="A23" s="32"/>
      <c r="B23" s="32"/>
      <c r="C23" s="144"/>
      <c r="D23" s="144"/>
      <c r="E23" s="144"/>
      <c r="F23" s="144"/>
      <c r="G23" s="139"/>
    </row>
    <row r="24" spans="1:7" x14ac:dyDescent="0.2">
      <c r="A24" s="234" t="s">
        <v>206</v>
      </c>
      <c r="B24" s="234"/>
      <c r="C24" s="144"/>
      <c r="D24" s="144"/>
      <c r="E24" s="144"/>
      <c r="F24" s="144"/>
      <c r="G24" s="144"/>
    </row>
    <row r="25" spans="1:7" x14ac:dyDescent="0.2">
      <c r="A25" s="233" t="s">
        <v>238</v>
      </c>
      <c r="B25" s="233"/>
      <c r="C25" s="233"/>
      <c r="D25" s="32"/>
      <c r="E25" s="32"/>
      <c r="F25" s="32"/>
      <c r="G25" s="144"/>
    </row>
    <row r="26" spans="1:7" x14ac:dyDescent="0.2">
      <c r="G26" s="144"/>
    </row>
    <row r="27" spans="1:7" x14ac:dyDescent="0.2">
      <c r="G27" s="139"/>
    </row>
  </sheetData>
  <mergeCells count="13">
    <mergeCell ref="A21:D21"/>
    <mergeCell ref="A25:C25"/>
    <mergeCell ref="A24:B24"/>
    <mergeCell ref="A19:A20"/>
    <mergeCell ref="A3:G3"/>
    <mergeCell ref="A6:D6"/>
    <mergeCell ref="A7:G7"/>
    <mergeCell ref="A9:A10"/>
    <mergeCell ref="A15:A16"/>
    <mergeCell ref="A5:G5"/>
    <mergeCell ref="A11:A12"/>
    <mergeCell ref="A13:A14"/>
    <mergeCell ref="A17:A18"/>
  </mergeCells>
  <phoneticPr fontId="44" type="noConversion"/>
  <pageMargins left="0.511811024" right="0.511811024" top="0.78740157499999996" bottom="0.78740157499999996" header="0.31496062000000002" footer="0.31496062000000002"/>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46"/>
  <sheetViews>
    <sheetView tabSelected="1" view="pageBreakPreview" topLeftCell="A7" zoomScale="70" zoomScaleNormal="70" zoomScaleSheetLayoutView="70" workbookViewId="0">
      <selection activeCell="D13" sqref="D13"/>
    </sheetView>
  </sheetViews>
  <sheetFormatPr defaultColWidth="9.140625" defaultRowHeight="12.75" x14ac:dyDescent="0.2"/>
  <cols>
    <col min="1" max="1" width="16.42578125" style="105" customWidth="1"/>
    <col min="2" max="2" width="51.85546875" style="105" customWidth="1"/>
    <col min="3" max="3" width="7.5703125" style="105" bestFit="1" customWidth="1"/>
    <col min="4" max="4" width="31.28515625" style="105" customWidth="1"/>
    <col min="5" max="5" width="19.28515625" style="105" bestFit="1" customWidth="1"/>
    <col min="6" max="6" width="11" style="105" bestFit="1" customWidth="1"/>
    <col min="7" max="7" width="8.42578125" style="105" bestFit="1" customWidth="1"/>
    <col min="8" max="16384" width="9.140625" style="105"/>
  </cols>
  <sheetData>
    <row r="1" spans="1:7" s="102" customFormat="1" ht="12.75" customHeight="1" x14ac:dyDescent="0.2">
      <c r="A1" s="251" t="s">
        <v>211</v>
      </c>
      <c r="B1" s="251"/>
      <c r="C1" s="251"/>
      <c r="D1" s="251"/>
      <c r="E1" s="251"/>
      <c r="F1" s="104"/>
      <c r="G1" s="104"/>
    </row>
    <row r="2" spans="1:7" s="102" customFormat="1" ht="18" x14ac:dyDescent="0.2">
      <c r="A2" s="151"/>
      <c r="B2" s="99"/>
      <c r="C2"/>
      <c r="D2" s="153"/>
      <c r="E2" s="152"/>
    </row>
    <row r="3" spans="1:7" s="102" customFormat="1" x14ac:dyDescent="0.2">
      <c r="A3" s="19" t="str">
        <f>PLANILHA!A3</f>
        <v>MUNICÍPIO:</v>
      </c>
      <c r="B3" s="19" t="str">
        <f>PLANILHA!B3</f>
        <v>PIRANGUINHO  ISS=2%</v>
      </c>
      <c r="C3" s="148"/>
      <c r="D3" s="252" t="str">
        <f>PLANILHA!G5</f>
        <v>Revisão n.º 0 (07/08/2024)</v>
      </c>
      <c r="E3" s="252"/>
    </row>
    <row r="4" spans="1:7" s="102" customFormat="1" x14ac:dyDescent="0.2">
      <c r="A4" s="19" t="str">
        <f>PLANILHA!A4</f>
        <v>OBRA:</v>
      </c>
      <c r="B4" s="19" t="str">
        <f>PLANILHA!B4</f>
        <v>PAVIMENTAÇÃO EM  TRECHOS RURAIS E URBANOS</v>
      </c>
      <c r="C4" s="148"/>
      <c r="D4" s="19"/>
      <c r="E4" s="152"/>
      <c r="F4" s="103"/>
    </row>
    <row r="5" spans="1:7" x14ac:dyDescent="0.2">
      <c r="A5" s="19" t="str">
        <f>PLANILHA!A5</f>
        <v>DATA:</v>
      </c>
      <c r="B5" s="19" t="str">
        <f>PLANILHA!B5</f>
        <v>AGOSTO DE 2024</v>
      </c>
      <c r="C5" s="148"/>
      <c r="D5" s="19"/>
      <c r="E5" s="152"/>
    </row>
    <row r="6" spans="1:7" s="107" customFormat="1" x14ac:dyDescent="0.2">
      <c r="A6" s="19"/>
      <c r="B6" s="19"/>
      <c r="C6" s="148"/>
      <c r="D6" s="19"/>
      <c r="E6" s="152"/>
    </row>
    <row r="7" spans="1:7" x14ac:dyDescent="0.2">
      <c r="A7" s="154" t="s">
        <v>8</v>
      </c>
      <c r="B7" s="154" t="s">
        <v>9</v>
      </c>
      <c r="C7" s="154" t="s">
        <v>212</v>
      </c>
      <c r="D7" s="155" t="s">
        <v>213</v>
      </c>
      <c r="E7" s="156" t="s">
        <v>214</v>
      </c>
    </row>
    <row r="8" spans="1:7" x14ac:dyDescent="0.2">
      <c r="A8" s="157"/>
      <c r="B8" s="248" t="str">
        <f>PLANILHA!D9</f>
        <v>PAVIMENTAÇÃO EM  TRECHOS RURAIS E URBANOS</v>
      </c>
      <c r="C8" s="249"/>
      <c r="D8" s="250"/>
      <c r="E8" s="160"/>
    </row>
    <row r="9" spans="1:7" x14ac:dyDescent="0.2">
      <c r="A9" s="157" t="str">
        <f>PLANILHA!A10</f>
        <v>1.0</v>
      </c>
      <c r="B9" s="158" t="str">
        <f>PLANILHA!D10</f>
        <v>SERVIÇOS INICIAIS</v>
      </c>
      <c r="C9" s="157"/>
      <c r="D9" s="159"/>
      <c r="E9" s="160"/>
      <c r="F9" s="106"/>
    </row>
    <row r="10" spans="1:7" ht="89.25" x14ac:dyDescent="0.2">
      <c r="A10" s="149" t="str">
        <f>PLANILHA!A11</f>
        <v>1.1</v>
      </c>
      <c r="B10" s="150" t="str">
        <f>PLANILHA!D11</f>
        <v>FORNECIMENTO E COLOCAÇÃO DE PLACA DE OBRA EM CHAPA GALVANIZADA #26, ESP. 0,45 MM, PLOTADA COM ADESIVO VINÍLICO, AFIXADA COM REBITES 4,8X40 MM, EM ESTRUTURA METÁLICA DE METALON 20X20 MM, ESP. 1,25 MM, INCLUSIVE SUPORTE EM EUCALIPTO AUTOCLAVADO PINTADO COM TINTA PVA DUAS (2) DEMÃOS</v>
      </c>
      <c r="C10" s="149" t="str">
        <f>PLANILHA!E11</f>
        <v>m²</v>
      </c>
      <c r="D10" s="119" t="s">
        <v>240</v>
      </c>
      <c r="E10" s="161">
        <f>PLANILHA!F11</f>
        <v>2</v>
      </c>
    </row>
    <row r="11" spans="1:7" ht="25.5" x14ac:dyDescent="0.2">
      <c r="A11" s="157" t="str">
        <f>PLANILHA!A12</f>
        <v>2.0</v>
      </c>
      <c r="B11" s="158" t="str">
        <f>PLANILHA!D12</f>
        <v>SERVIÇOS PARA CALÇAMENTO - TRECHO 1 - BAIRRO DOS NEVES</v>
      </c>
      <c r="C11" s="157"/>
      <c r="D11" s="159"/>
      <c r="E11" s="161"/>
    </row>
    <row r="12" spans="1:7" ht="38.25" x14ac:dyDescent="0.2">
      <c r="A12" s="149" t="str">
        <f>PLANILHA!A13</f>
        <v>2.1</v>
      </c>
      <c r="B12" s="150" t="str">
        <f>PLANILHA!D13</f>
        <v>EXECUÇÃO DE PAVIMENTO EM PISO INTERTRAVADO, COM BLOCO SEXTAVADO DE 25 X 25 CM, ESPESSURA 8 CM. AF_10/2022</v>
      </c>
      <c r="C12" s="149" t="str">
        <f>PLANILHA!E13</f>
        <v>m²</v>
      </c>
      <c r="D12" s="119" t="s">
        <v>217</v>
      </c>
      <c r="E12" s="161">
        <f>PLANILHA!F13</f>
        <v>506.53</v>
      </c>
    </row>
    <row r="13" spans="1:7" ht="86.25" customHeight="1" x14ac:dyDescent="0.2">
      <c r="A13" s="149" t="str">
        <f>PLANILHA!A14</f>
        <v>2.2</v>
      </c>
      <c r="B13" s="150" t="str">
        <f>PLANILHA!D14</f>
        <v>ASSENTAMENTO DE GUIA (MEIO-FIO) EM TRECHO RETO, CONFECCIONADA EM CONCRETO PRÉ-FABRICADO, DIMENSÕES 100X15X13X30 CM (COMPRIMENTO X BASE INFERIOR X BASE SUPERIOR X ALTURA), PARA VIAS URBANAS (USO VIÁRIO). AF_01/2024</v>
      </c>
      <c r="C13" s="149" t="str">
        <f>PLANILHA!E14</f>
        <v>m</v>
      </c>
      <c r="D13" s="119" t="s">
        <v>244</v>
      </c>
      <c r="E13" s="161">
        <f>PLANILHA!F14</f>
        <v>199.6</v>
      </c>
    </row>
    <row r="14" spans="1:7" ht="38.25" x14ac:dyDescent="0.2">
      <c r="A14" s="149" t="str">
        <f>PLANILHA!A15</f>
        <v>2.3</v>
      </c>
      <c r="B14" s="150" t="str">
        <f>PLANILHA!D15</f>
        <v>EXECUÇÃO DE SARJETA DE CONCRETO USINADO, MOLDADA IN LOCO EM TRECHO RETO, 30 CM BASE X 10 CM ALTURA. AF_01/2024</v>
      </c>
      <c r="C14" s="149" t="str">
        <f>PLANILHA!E15</f>
        <v>m</v>
      </c>
      <c r="D14" s="119" t="s">
        <v>216</v>
      </c>
      <c r="E14" s="161">
        <f>PLANILHA!F15</f>
        <v>187.59</v>
      </c>
    </row>
    <row r="15" spans="1:7" ht="51" x14ac:dyDescent="0.2">
      <c r="A15" s="149" t="str">
        <f>PLANILHA!A16</f>
        <v>2.4</v>
      </c>
      <c r="B15" s="150" t="str">
        <f>PLANILHA!D16</f>
        <v>REGULARIZAÇÃO E COMPACTAÇÃO MECÂNICA DE TERRENO COM ROLO VIBRATÓRIO, EXCLUSIVE DESMATAMENTO,
DESTOCAMENTO, LIMPEZA/ROÇADA DO TERRENO</v>
      </c>
      <c r="C15" s="149" t="str">
        <f>PLANILHA!E16</f>
        <v>m²</v>
      </c>
      <c r="D15" s="119" t="s">
        <v>215</v>
      </c>
      <c r="E15" s="161">
        <f>PLANILHA!F16</f>
        <v>562.80999999999995</v>
      </c>
    </row>
    <row r="16" spans="1:7" ht="25.5" x14ac:dyDescent="0.2">
      <c r="A16" s="157" t="str">
        <f>PLANILHA!A17</f>
        <v>3.0</v>
      </c>
      <c r="B16" s="158" t="str">
        <f>PLANILHA!D17</f>
        <v>SERVIÇOS PARA CALÇAMENTO - TRECHO 2 - SERRINHA</v>
      </c>
      <c r="C16" s="157"/>
      <c r="D16" s="175"/>
      <c r="E16" s="161"/>
    </row>
    <row r="17" spans="1:5" ht="38.25" x14ac:dyDescent="0.2">
      <c r="A17" s="149" t="str">
        <f>PLANILHA!A18</f>
        <v>3.1</v>
      </c>
      <c r="B17" s="150" t="str">
        <f>PLANILHA!D18</f>
        <v>EXECUÇÃO DE PAVIMENTO EM PISO INTERTRAVADO, COM BLOCO SEXTAVADO DE 25 X 25 CM, ESPESSURA 8 CM. AF_10/2022</v>
      </c>
      <c r="C17" s="149" t="str">
        <f>PLANILHA!E18</f>
        <v>m²</v>
      </c>
      <c r="D17" s="119" t="s">
        <v>217</v>
      </c>
      <c r="E17" s="161">
        <f>PLANILHA!F18</f>
        <v>116.03</v>
      </c>
    </row>
    <row r="18" spans="1:5" ht="76.5" x14ac:dyDescent="0.2">
      <c r="A18" s="149" t="str">
        <f>PLANILHA!A19</f>
        <v>3.2</v>
      </c>
      <c r="B18" s="150" t="str">
        <f>PLANILHA!D19</f>
        <v>ASSENTAMENTO DE GUIA (MEIO-FIO) EM TRECHO RETO, CONFECCIONADA EM CONCRETO PRÉ-FABRICADO, DIMENSÕES 100X15X13X30 CM (COMPRIMENTO X BASE INFERIOR X BASE SUPERIOR X ALTURA), PARA VIAS URBANAS (USO VIÁRIO). AF_01/2024</v>
      </c>
      <c r="C18" s="149" t="str">
        <f>PLANILHA!E19</f>
        <v>m</v>
      </c>
      <c r="D18" s="119" t="s">
        <v>244</v>
      </c>
      <c r="E18" s="161">
        <f>PLANILHA!F19</f>
        <v>53.73</v>
      </c>
    </row>
    <row r="19" spans="1:5" ht="38.25" x14ac:dyDescent="0.2">
      <c r="A19" s="149" t="str">
        <f>PLANILHA!A20</f>
        <v>3.3</v>
      </c>
      <c r="B19" s="150" t="str">
        <f>PLANILHA!D20</f>
        <v>EXECUÇÃO DE SARJETA DE CONCRETO USINADO, MOLDADA IN LOCO EM TRECHO RETO, 30 CM BASE X 10 CM ALTURA. AF_01/2024</v>
      </c>
      <c r="C19" s="149" t="str">
        <f>PLANILHA!E20</f>
        <v>m</v>
      </c>
      <c r="D19" s="119" t="s">
        <v>216</v>
      </c>
      <c r="E19" s="161">
        <f>PLANILHA!F20</f>
        <v>38.86</v>
      </c>
    </row>
    <row r="20" spans="1:5" ht="51" x14ac:dyDescent="0.2">
      <c r="A20" s="149" t="str">
        <f>PLANILHA!A21</f>
        <v>3.4</v>
      </c>
      <c r="B20" s="150" t="str">
        <f>PLANILHA!D21</f>
        <v>REGULARIZAÇÃO E COMPACTAÇÃO MECÂNICA DE TERRENO COM ROLO VIBRATÓRIO, EXCLUSIVE DESMATAMENTO,
DESTOCAMENTO, LIMPEZA/ROÇADA DO TERRENO</v>
      </c>
      <c r="C20" s="149" t="str">
        <f>PLANILHA!E21</f>
        <v>m²</v>
      </c>
      <c r="D20" s="119" t="s">
        <v>215</v>
      </c>
      <c r="E20" s="161">
        <f>PLANILHA!F21</f>
        <v>127.53</v>
      </c>
    </row>
    <row r="21" spans="1:5" ht="28.5" customHeight="1" x14ac:dyDescent="0.2">
      <c r="A21" s="157" t="str">
        <f>PLANILHA!A22</f>
        <v>4.0</v>
      </c>
      <c r="B21" s="158" t="str">
        <f>PLANILHA!D22</f>
        <v>SERVIÇOS PARA CALÇAMENTO - TRECHO 3 - ESTRADA DARIA DA MOTTA</v>
      </c>
      <c r="C21" s="157"/>
      <c r="D21" s="175"/>
      <c r="E21" s="161"/>
    </row>
    <row r="22" spans="1:5" ht="38.25" x14ac:dyDescent="0.2">
      <c r="A22" s="149" t="str">
        <f>PLANILHA!A23</f>
        <v>4.1</v>
      </c>
      <c r="B22" s="150" t="str">
        <f>PLANILHA!D23</f>
        <v>EXECUÇÃO DE PAVIMENTO EM PISO INTERTRAVADO, COM BLOCO SEXTAVADO DE 25 X 25 CM, ESPESSURA 8 CM. AF_10/2022</v>
      </c>
      <c r="C22" s="149" t="str">
        <f>PLANILHA!E23</f>
        <v>m²</v>
      </c>
      <c r="D22" s="119" t="s">
        <v>217</v>
      </c>
      <c r="E22" s="161">
        <f>PLANILHA!F23</f>
        <v>917.71</v>
      </c>
    </row>
    <row r="23" spans="1:5" ht="76.5" x14ac:dyDescent="0.2">
      <c r="A23" s="149" t="str">
        <f>PLANILHA!A24</f>
        <v>4.2</v>
      </c>
      <c r="B23" s="150" t="str">
        <f>PLANILHA!D24</f>
        <v>ASSENTAMENTO DE GUIA (MEIO-FIO) EM TRECHO RETO, CONFECCIONADA EM CONCRETO PRÉ-FABRICADO, DIMENSÕES 100X15X13X30 CM (COMPRIMENTO X BASE INFERIOR X BASE SUPERIOR X ALTURA), PARA VIAS URBANAS (USO VIÁRIO). AF_01/2024</v>
      </c>
      <c r="C23" s="149" t="str">
        <f>PLANILHA!E24</f>
        <v>m</v>
      </c>
      <c r="D23" s="119" t="s">
        <v>244</v>
      </c>
      <c r="E23" s="161">
        <f>PLANILHA!F24</f>
        <v>386.39</v>
      </c>
    </row>
    <row r="24" spans="1:5" ht="38.25" x14ac:dyDescent="0.2">
      <c r="A24" s="149" t="str">
        <f>PLANILHA!A25</f>
        <v>4.3</v>
      </c>
      <c r="B24" s="150" t="str">
        <f>PLANILHA!D25</f>
        <v>EXECUÇÃO DE SARJETA DE CONCRETO USINADO, MOLDADA IN LOCO EM TRECHO RETO, 30 CM BASE X 10 CM ALTURA. AF_01/2024</v>
      </c>
      <c r="C24" s="149" t="str">
        <f>PLANILHA!E25</f>
        <v>m</v>
      </c>
      <c r="D24" s="119" t="s">
        <v>216</v>
      </c>
      <c r="E24" s="161">
        <f>PLANILHA!F25</f>
        <v>375.73</v>
      </c>
    </row>
    <row r="25" spans="1:5" ht="51" x14ac:dyDescent="0.2">
      <c r="A25" s="149" t="str">
        <f>PLANILHA!A26</f>
        <v>4.4</v>
      </c>
      <c r="B25" s="150" t="str">
        <f>PLANILHA!D26</f>
        <v>REGULARIZAÇÃO E COMPACTAÇÃO MECÂNICA DE TERRENO COM ROLO VIBRATÓRIO, EXCLUSIVE DESMATAMENTO,
DESTOCAMENTO, LIMPEZA/ROÇADA DO TERRENO</v>
      </c>
      <c r="C25" s="149" t="str">
        <f>PLANILHA!E26</f>
        <v>m²</v>
      </c>
      <c r="D25" s="119" t="s">
        <v>215</v>
      </c>
      <c r="E25" s="161">
        <f>PLANILHA!F26</f>
        <v>1030.43</v>
      </c>
    </row>
    <row r="26" spans="1:5" ht="25.5" x14ac:dyDescent="0.2">
      <c r="A26" s="157" t="str">
        <f>PLANILHA!A27</f>
        <v>5.0</v>
      </c>
      <c r="B26" s="158" t="str">
        <f>PLANILHA!D27</f>
        <v>SERVIÇOS PARA CALÇAMENTO - TRECHO 4 - RUA PROJETADA NO DISTRITO DE OLEGÁRIO MACIEL</v>
      </c>
      <c r="C26" s="149"/>
      <c r="D26" s="119"/>
      <c r="E26" s="161"/>
    </row>
    <row r="27" spans="1:5" ht="38.25" x14ac:dyDescent="0.2">
      <c r="A27" s="149" t="str">
        <f>PLANILHA!A28</f>
        <v>5.1</v>
      </c>
      <c r="B27" s="150" t="str">
        <f>PLANILHA!D28</f>
        <v>EXECUÇÃO DE PAVIMENTO EM PISO INTERTRAVADO, COM BLOCO SEXTAVADO DE 25 X 25 CM, ESPESSURA 8 CM. AF_10/2022</v>
      </c>
      <c r="C27" s="149" t="str">
        <f>PLANILHA!E28</f>
        <v>m²</v>
      </c>
      <c r="D27" s="119" t="s">
        <v>217</v>
      </c>
      <c r="E27" s="161">
        <f>PLANILHA!F28</f>
        <v>678.38</v>
      </c>
    </row>
    <row r="28" spans="1:5" ht="76.5" x14ac:dyDescent="0.2">
      <c r="A28" s="149" t="str">
        <f>PLANILHA!A29</f>
        <v>5.2</v>
      </c>
      <c r="B28" s="150" t="str">
        <f>PLANILHA!D29</f>
        <v>ASSENTAMENTO DE GUIA (MEIO-FIO) EM TRECHO RETO, CONFECCIONADA EM CONCRETO PRÉ-FABRICADO, DIMENSÕES 100X15X13X30 CM (COMPRIMENTO X BASE INFERIOR X BASE SUPERIOR X ALTURA), PARA VIAS URBANAS (USO VIÁRIO). AF_01/2024</v>
      </c>
      <c r="C28" s="149" t="str">
        <f>PLANILHA!E29</f>
        <v>m</v>
      </c>
      <c r="D28" s="119" t="s">
        <v>244</v>
      </c>
      <c r="E28" s="161">
        <f>PLANILHA!F29</f>
        <v>205.48</v>
      </c>
    </row>
    <row r="29" spans="1:5" ht="38.25" x14ac:dyDescent="0.2">
      <c r="A29" s="149" t="str">
        <f>PLANILHA!A30</f>
        <v>5.3</v>
      </c>
      <c r="B29" s="150" t="str">
        <f>PLANILHA!D30</f>
        <v>EXECUÇÃO DE SARJETA DE CONCRETO USINADO, MOLDADA IN LOCO EM TRECHO RETO, 30 CM BASE X 10 CM ALTURA. AF_01/2024</v>
      </c>
      <c r="C29" s="149" t="str">
        <f>PLANILHA!E30</f>
        <v>m</v>
      </c>
      <c r="D29" s="119" t="s">
        <v>216</v>
      </c>
      <c r="E29" s="161">
        <f>PLANILHA!F30</f>
        <v>184.03</v>
      </c>
    </row>
    <row r="30" spans="1:5" ht="51" x14ac:dyDescent="0.2">
      <c r="A30" s="149" t="str">
        <f>PLANILHA!A31</f>
        <v>5.4</v>
      </c>
      <c r="B30" s="150" t="str">
        <f>PLANILHA!D31</f>
        <v>REGULARIZAÇÃO E COMPACTAÇÃO MECÂNICA DE TERRENO COM ROLO VIBRATÓRIO, EXCLUSIVE DESMATAMENTO,
DESTOCAMENTO, LIMPEZA/ROÇADA DO TERRENO</v>
      </c>
      <c r="C30" s="149" t="str">
        <f>PLANILHA!E31</f>
        <v>m²</v>
      </c>
      <c r="D30" s="119" t="s">
        <v>215</v>
      </c>
      <c r="E30" s="161">
        <f>PLANILHA!F31</f>
        <v>733.73</v>
      </c>
    </row>
    <row r="31" spans="1:5" x14ac:dyDescent="0.2">
      <c r="A31" s="113"/>
      <c r="B31" s="115"/>
      <c r="C31" s="113"/>
      <c r="D31" s="114"/>
      <c r="E31" s="162"/>
    </row>
    <row r="32" spans="1:5" x14ac:dyDescent="0.2">
      <c r="A32" s="113"/>
      <c r="B32" s="115"/>
      <c r="C32" s="113"/>
      <c r="D32" s="114"/>
      <c r="E32" s="162"/>
    </row>
    <row r="33" spans="1:5" x14ac:dyDescent="0.2">
      <c r="A33" s="116" t="s">
        <v>201</v>
      </c>
      <c r="B33"/>
      <c r="C33" s="113"/>
      <c r="D33" s="114"/>
      <c r="E33" s="162"/>
    </row>
    <row r="34" spans="1:5" x14ac:dyDescent="0.2">
      <c r="A34" s="116"/>
      <c r="B34"/>
      <c r="C34" s="113"/>
      <c r="D34" s="114"/>
      <c r="E34" s="162"/>
    </row>
    <row r="35" spans="1:5" x14ac:dyDescent="0.2">
      <c r="A35" s="116" t="s">
        <v>206</v>
      </c>
      <c r="B35"/>
      <c r="C35" s="113"/>
      <c r="D35" s="114"/>
      <c r="E35" s="162"/>
    </row>
    <row r="36" spans="1:5" x14ac:dyDescent="0.2">
      <c r="A36" s="101" t="s">
        <v>238</v>
      </c>
      <c r="B36"/>
      <c r="C36" s="113"/>
      <c r="D36" s="114"/>
      <c r="E36" s="162"/>
    </row>
    <row r="37" spans="1:5" x14ac:dyDescent="0.2">
      <c r="A37" s="113"/>
      <c r="B37" s="115"/>
      <c r="C37" s="113"/>
      <c r="D37" s="114"/>
      <c r="E37" s="162"/>
    </row>
    <row r="38" spans="1:5" x14ac:dyDescent="0.2">
      <c r="E38" s="162"/>
    </row>
    <row r="40" spans="1:5" s="96" customFormat="1" x14ac:dyDescent="0.2"/>
    <row r="42" spans="1:5" x14ac:dyDescent="0.2">
      <c r="C42"/>
    </row>
    <row r="43" spans="1:5" x14ac:dyDescent="0.2">
      <c r="C43"/>
    </row>
    <row r="44" spans="1:5" x14ac:dyDescent="0.2">
      <c r="C44"/>
    </row>
    <row r="45" spans="1:5" x14ac:dyDescent="0.2">
      <c r="C45"/>
    </row>
    <row r="46" spans="1:5" x14ac:dyDescent="0.2">
      <c r="A46"/>
      <c r="B46" s="116"/>
      <c r="C46"/>
    </row>
  </sheetData>
  <mergeCells count="3">
    <mergeCell ref="B8:D8"/>
    <mergeCell ref="A1:E1"/>
    <mergeCell ref="D3:E3"/>
  </mergeCells>
  <phoneticPr fontId="44" type="noConversion"/>
  <pageMargins left="0.51181102362204722" right="0.51181102362204722" top="0.78740157480314965" bottom="0.78740157480314965" header="0.31496062992125984" footer="0.31496062992125984"/>
  <pageSetup paperSize="9" scale="91" fitToWidth="2" orientation="landscape" r:id="rId1"/>
  <headerFooter>
    <oddFooter>Página &amp;P de &amp;N</oddFooter>
  </headerFooter>
  <rowBreaks count="1" manualBreakCount="1">
    <brk id="17"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61"/>
  <sheetViews>
    <sheetView view="pageBreakPreview" topLeftCell="A37" zoomScaleNormal="100" zoomScaleSheetLayoutView="100" workbookViewId="0">
      <selection activeCell="G23" sqref="G23"/>
    </sheetView>
  </sheetViews>
  <sheetFormatPr defaultRowHeight="12.75" x14ac:dyDescent="0.2"/>
  <cols>
    <col min="1" max="1" width="10.7109375" style="32" customWidth="1"/>
    <col min="2" max="2" width="9.140625" style="32" customWidth="1"/>
    <col min="3" max="3" width="67.140625" style="31" customWidth="1"/>
    <col min="4" max="4" width="9.140625" style="32"/>
    <col min="5" max="5" width="10.28515625" style="25" bestFit="1" customWidth="1"/>
    <col min="6" max="6" width="9.7109375" style="62" bestFit="1" customWidth="1"/>
    <col min="7" max="7" width="9.140625" style="25"/>
    <col min="8" max="8" width="11.28515625" style="25" bestFit="1" customWidth="1"/>
    <col min="10" max="10" width="21.28515625" customWidth="1"/>
  </cols>
  <sheetData>
    <row r="1" spans="1:10" x14ac:dyDescent="0.2">
      <c r="A1" s="18"/>
      <c r="B1" s="2"/>
      <c r="C1" s="1"/>
      <c r="D1" s="1"/>
      <c r="E1" s="3"/>
      <c r="F1" s="54"/>
      <c r="G1" s="4"/>
      <c r="H1" s="5"/>
    </row>
    <row r="2" spans="1:10" x14ac:dyDescent="0.2">
      <c r="A2" s="18"/>
      <c r="B2" s="2"/>
      <c r="C2" s="1"/>
      <c r="D2" s="1"/>
      <c r="E2" s="3"/>
      <c r="F2" s="54"/>
      <c r="G2" s="4"/>
      <c r="H2" s="5"/>
    </row>
    <row r="3" spans="1:10" x14ac:dyDescent="0.2">
      <c r="A3" s="18"/>
      <c r="B3" s="2"/>
      <c r="C3" s="1"/>
      <c r="D3" s="1"/>
      <c r="E3" s="3"/>
      <c r="F3" s="54"/>
      <c r="G3" s="4"/>
      <c r="H3" s="5"/>
    </row>
    <row r="4" spans="1:10" x14ac:dyDescent="0.2">
      <c r="A4" s="19" t="s">
        <v>1</v>
      </c>
      <c r="B4" s="2"/>
      <c r="C4" s="1"/>
      <c r="D4" s="1"/>
      <c r="E4" s="3"/>
      <c r="F4" s="54"/>
      <c r="G4" s="4"/>
      <c r="H4" s="5"/>
    </row>
    <row r="5" spans="1:10" x14ac:dyDescent="0.2">
      <c r="A5" s="18" t="s">
        <v>2</v>
      </c>
      <c r="B5" s="2"/>
      <c r="C5" s="1"/>
      <c r="D5" s="1"/>
      <c r="E5" s="3"/>
      <c r="F5" s="54"/>
      <c r="G5" s="4"/>
      <c r="H5" s="5"/>
    </row>
    <row r="6" spans="1:10" x14ac:dyDescent="0.2">
      <c r="A6" s="20" t="s">
        <v>3</v>
      </c>
      <c r="B6" s="2"/>
      <c r="C6" s="1"/>
      <c r="D6" s="1"/>
      <c r="E6" s="3"/>
      <c r="F6" s="54"/>
      <c r="G6" s="4"/>
      <c r="H6" s="5"/>
    </row>
    <row r="7" spans="1:10" ht="18" x14ac:dyDescent="0.25">
      <c r="A7" s="20"/>
      <c r="B7" s="2"/>
      <c r="C7" s="1"/>
      <c r="D7" s="1"/>
      <c r="E7" s="14" t="s">
        <v>39</v>
      </c>
      <c r="F7" s="54"/>
      <c r="G7" s="4"/>
      <c r="H7" s="5"/>
    </row>
    <row r="8" spans="1:10" x14ac:dyDescent="0.2">
      <c r="A8" s="20"/>
      <c r="B8" s="2"/>
      <c r="C8" s="1"/>
      <c r="D8" s="1"/>
      <c r="E8" s="3"/>
      <c r="F8" s="54"/>
      <c r="G8" s="4"/>
      <c r="H8" s="5"/>
    </row>
    <row r="9" spans="1:10" x14ac:dyDescent="0.2">
      <c r="A9" s="19" t="s">
        <v>4</v>
      </c>
      <c r="B9" s="6" t="s">
        <v>37</v>
      </c>
      <c r="C9" s="4"/>
      <c r="D9" s="7"/>
      <c r="E9" s="8"/>
      <c r="F9" s="54" t="s">
        <v>15</v>
      </c>
      <c r="H9" s="4"/>
    </row>
    <row r="10" spans="1:10" x14ac:dyDescent="0.2">
      <c r="A10" s="19" t="s">
        <v>5</v>
      </c>
      <c r="B10" s="178" t="s">
        <v>38</v>
      </c>
      <c r="C10" s="178"/>
      <c r="D10" s="178"/>
      <c r="E10" s="178"/>
      <c r="F10" s="54" t="s">
        <v>32</v>
      </c>
      <c r="H10" s="4"/>
    </row>
    <row r="11" spans="1:10" x14ac:dyDescent="0.2">
      <c r="A11" s="19" t="s">
        <v>6</v>
      </c>
      <c r="B11" s="15" t="s">
        <v>33</v>
      </c>
      <c r="C11" s="9"/>
      <c r="D11" s="10"/>
      <c r="E11" s="11"/>
      <c r="F11" s="56" t="s">
        <v>31</v>
      </c>
      <c r="H11" s="12"/>
    </row>
    <row r="12" spans="1:10" x14ac:dyDescent="0.2">
      <c r="A12" s="22" t="s">
        <v>28</v>
      </c>
      <c r="B12" s="23" t="s">
        <v>109</v>
      </c>
      <c r="C12" s="24"/>
      <c r="D12" s="13"/>
      <c r="E12" s="13"/>
      <c r="F12" s="57"/>
      <c r="H12" s="35"/>
    </row>
    <row r="13" spans="1:10" s="48" customFormat="1" ht="36" x14ac:dyDescent="0.2">
      <c r="A13" s="45" t="s">
        <v>40</v>
      </c>
      <c r="B13" s="45" t="s">
        <v>41</v>
      </c>
      <c r="C13" s="46" t="s">
        <v>9</v>
      </c>
      <c r="D13" s="45" t="s">
        <v>42</v>
      </c>
      <c r="E13" s="47" t="s">
        <v>43</v>
      </c>
      <c r="F13" s="58" t="s">
        <v>44</v>
      </c>
      <c r="G13" s="47" t="s">
        <v>45</v>
      </c>
      <c r="H13" s="47" t="s">
        <v>46</v>
      </c>
    </row>
    <row r="14" spans="1:10" s="52" customFormat="1" ht="15" x14ac:dyDescent="0.2">
      <c r="A14" s="49" t="s">
        <v>17</v>
      </c>
      <c r="B14" s="49"/>
      <c r="C14" s="50" t="s">
        <v>111</v>
      </c>
      <c r="D14" s="49"/>
      <c r="E14" s="51"/>
      <c r="F14" s="59"/>
      <c r="G14" s="51"/>
      <c r="H14" s="51"/>
    </row>
    <row r="15" spans="1:10" s="4" customFormat="1" x14ac:dyDescent="0.2">
      <c r="A15" s="36" t="s">
        <v>18</v>
      </c>
      <c r="B15" s="36" t="s">
        <v>50</v>
      </c>
      <c r="C15" s="37" t="s">
        <v>51</v>
      </c>
      <c r="D15" s="36" t="s">
        <v>52</v>
      </c>
      <c r="E15" s="38">
        <v>4.5</v>
      </c>
      <c r="F15" s="60"/>
      <c r="G15" s="38"/>
      <c r="H15" s="42"/>
      <c r="J15" s="44"/>
    </row>
    <row r="16" spans="1:10" x14ac:dyDescent="0.2">
      <c r="A16" s="39" t="s">
        <v>112</v>
      </c>
      <c r="B16" s="40" t="s">
        <v>53</v>
      </c>
      <c r="C16" s="41" t="s">
        <v>101</v>
      </c>
      <c r="D16" s="40" t="s">
        <v>54</v>
      </c>
      <c r="E16" s="42">
        <v>4.5</v>
      </c>
      <c r="F16" s="61">
        <v>1</v>
      </c>
      <c r="G16" s="42">
        <v>4.97</v>
      </c>
      <c r="H16" s="42">
        <f t="shared" ref="H16:H57" si="0">ROUND(G16*E16,2)</f>
        <v>22.37</v>
      </c>
      <c r="J16" s="44"/>
    </row>
    <row r="17" spans="1:10" ht="25.5" x14ac:dyDescent="0.2">
      <c r="A17" s="39" t="s">
        <v>113</v>
      </c>
      <c r="B17" s="40" t="s">
        <v>55</v>
      </c>
      <c r="C17" s="43" t="s">
        <v>56</v>
      </c>
      <c r="D17" s="40" t="s">
        <v>54</v>
      </c>
      <c r="E17" s="42">
        <v>18</v>
      </c>
      <c r="F17" s="61">
        <v>4</v>
      </c>
      <c r="G17" s="42">
        <v>6.24</v>
      </c>
      <c r="H17" s="42">
        <f t="shared" si="0"/>
        <v>112.32</v>
      </c>
      <c r="J17" s="44"/>
    </row>
    <row r="18" spans="1:10" ht="25.5" x14ac:dyDescent="0.2">
      <c r="A18" s="39" t="s">
        <v>114</v>
      </c>
      <c r="B18" s="40" t="s">
        <v>57</v>
      </c>
      <c r="C18" s="43" t="s">
        <v>58</v>
      </c>
      <c r="D18" s="40" t="s">
        <v>52</v>
      </c>
      <c r="E18" s="42">
        <v>4.5</v>
      </c>
      <c r="F18" s="61">
        <v>1</v>
      </c>
      <c r="G18" s="42">
        <v>240</v>
      </c>
      <c r="H18" s="42">
        <f t="shared" si="0"/>
        <v>1080</v>
      </c>
      <c r="J18" s="44"/>
    </row>
    <row r="19" spans="1:10" x14ac:dyDescent="0.2">
      <c r="A19" s="39" t="s">
        <v>115</v>
      </c>
      <c r="B19" s="40" t="s">
        <v>59</v>
      </c>
      <c r="C19" s="43" t="s">
        <v>60</v>
      </c>
      <c r="D19" s="40" t="s">
        <v>61</v>
      </c>
      <c r="E19" s="42">
        <v>0.5</v>
      </c>
      <c r="F19" s="61">
        <v>0.11</v>
      </c>
      <c r="G19" s="42">
        <v>6.97</v>
      </c>
      <c r="H19" s="42">
        <f t="shared" si="0"/>
        <v>3.49</v>
      </c>
      <c r="J19" s="44"/>
    </row>
    <row r="20" spans="1:10" s="52" customFormat="1" ht="15" x14ac:dyDescent="0.2">
      <c r="A20" s="49" t="s">
        <v>19</v>
      </c>
      <c r="B20" s="49"/>
      <c r="C20" s="50" t="s">
        <v>24</v>
      </c>
      <c r="D20" s="49"/>
      <c r="E20" s="51"/>
      <c r="F20" s="59"/>
      <c r="G20" s="51"/>
      <c r="H20" s="51"/>
    </row>
    <row r="21" spans="1:10" s="4" customFormat="1" ht="25.5" x14ac:dyDescent="0.2">
      <c r="A21" s="36" t="s">
        <v>20</v>
      </c>
      <c r="B21" s="36" t="s">
        <v>91</v>
      </c>
      <c r="C21" s="37" t="s">
        <v>106</v>
      </c>
      <c r="D21" s="36" t="s">
        <v>54</v>
      </c>
      <c r="E21" s="38">
        <v>890.7</v>
      </c>
      <c r="F21" s="60"/>
      <c r="G21" s="38"/>
      <c r="H21" s="42"/>
      <c r="J21" s="44"/>
    </row>
    <row r="22" spans="1:10" x14ac:dyDescent="0.2">
      <c r="A22" s="39" t="s">
        <v>117</v>
      </c>
      <c r="B22" s="40" t="s">
        <v>85</v>
      </c>
      <c r="C22" s="43" t="s">
        <v>86</v>
      </c>
      <c r="D22" s="40" t="s">
        <v>69</v>
      </c>
      <c r="E22" s="42">
        <f>F22*E21</f>
        <v>1.4242292999999999</v>
      </c>
      <c r="F22" s="61">
        <f>1.23*0.0013</f>
        <v>1.5989999999999999E-3</v>
      </c>
      <c r="G22" s="42">
        <v>58.33</v>
      </c>
      <c r="H22" s="42">
        <f>ROUND(G22*E22,2)</f>
        <v>83.08</v>
      </c>
      <c r="J22" s="55"/>
    </row>
    <row r="23" spans="1:10" x14ac:dyDescent="0.2">
      <c r="A23" s="39" t="s">
        <v>118</v>
      </c>
      <c r="B23" s="40" t="s">
        <v>74</v>
      </c>
      <c r="C23" s="43" t="s">
        <v>75</v>
      </c>
      <c r="D23" s="39" t="s">
        <v>110</v>
      </c>
      <c r="E23" s="42">
        <f>F23*E21</f>
        <v>8.2220873280000006</v>
      </c>
      <c r="F23" s="61">
        <f>355.04*0.0013/50</f>
        <v>9.2310400000000011E-3</v>
      </c>
      <c r="G23" s="42">
        <f>0.43*50</f>
        <v>21.5</v>
      </c>
      <c r="H23" s="42">
        <f>ROUND(G23*E23,2)</f>
        <v>176.77</v>
      </c>
      <c r="J23" s="44"/>
    </row>
    <row r="24" spans="1:10" ht="25.5" x14ac:dyDescent="0.2">
      <c r="A24" s="39" t="s">
        <v>119</v>
      </c>
      <c r="B24" s="53" t="s">
        <v>147</v>
      </c>
      <c r="C24" s="43" t="s">
        <v>92</v>
      </c>
      <c r="D24" s="40" t="s">
        <v>54</v>
      </c>
      <c r="E24" s="42">
        <v>891</v>
      </c>
      <c r="F24" s="61">
        <v>1</v>
      </c>
      <c r="G24" s="42">
        <v>13</v>
      </c>
      <c r="H24" s="42">
        <f>ROUND(G24*E24,2)</f>
        <v>11583</v>
      </c>
      <c r="J24" s="44"/>
    </row>
    <row r="25" spans="1:10" s="4" customFormat="1" x14ac:dyDescent="0.2">
      <c r="A25" s="36" t="s">
        <v>21</v>
      </c>
      <c r="B25" s="36" t="s">
        <v>93</v>
      </c>
      <c r="C25" s="37" t="s">
        <v>108</v>
      </c>
      <c r="D25" s="36" t="s">
        <v>69</v>
      </c>
      <c r="E25" s="38">
        <v>33.36</v>
      </c>
      <c r="F25" s="60" t="s">
        <v>48</v>
      </c>
      <c r="G25" s="38"/>
      <c r="H25" s="42"/>
      <c r="J25" s="44"/>
    </row>
    <row r="26" spans="1:10" x14ac:dyDescent="0.2">
      <c r="A26" s="39" t="s">
        <v>116</v>
      </c>
      <c r="B26" s="40" t="s">
        <v>85</v>
      </c>
      <c r="C26" s="43" t="s">
        <v>86</v>
      </c>
      <c r="D26" s="40" t="s">
        <v>69</v>
      </c>
      <c r="E26" s="42">
        <v>28.92</v>
      </c>
      <c r="F26" s="61">
        <v>0.8669</v>
      </c>
      <c r="G26" s="42">
        <v>58.33</v>
      </c>
      <c r="H26" s="42">
        <f>ROUND(G26*E26,2)</f>
        <v>1686.9</v>
      </c>
      <c r="J26" s="44"/>
    </row>
    <row r="27" spans="1:10" x14ac:dyDescent="0.2">
      <c r="A27" s="39" t="s">
        <v>120</v>
      </c>
      <c r="B27" s="40" t="s">
        <v>74</v>
      </c>
      <c r="C27" s="43" t="s">
        <v>75</v>
      </c>
      <c r="D27" s="39" t="s">
        <v>110</v>
      </c>
      <c r="E27" s="42">
        <v>232.88</v>
      </c>
      <c r="F27" s="61">
        <f>349/50</f>
        <v>6.98</v>
      </c>
      <c r="G27" s="42">
        <f>0.43*50</f>
        <v>21.5</v>
      </c>
      <c r="H27" s="42">
        <f>ROUND(G27*E27,2)</f>
        <v>5006.92</v>
      </c>
      <c r="J27" s="44"/>
    </row>
    <row r="28" spans="1:10" ht="25.5" x14ac:dyDescent="0.2">
      <c r="A28" s="39" t="s">
        <v>121</v>
      </c>
      <c r="B28" s="40" t="s">
        <v>76</v>
      </c>
      <c r="C28" s="43" t="s">
        <v>77</v>
      </c>
      <c r="D28" s="40" t="s">
        <v>69</v>
      </c>
      <c r="E28" s="42">
        <v>6.97</v>
      </c>
      <c r="F28" s="61">
        <v>0.20899999999999999</v>
      </c>
      <c r="G28" s="42">
        <v>58.8</v>
      </c>
      <c r="H28" s="42">
        <f>ROUND(G28*E28,2)</f>
        <v>409.84</v>
      </c>
      <c r="J28" s="44"/>
    </row>
    <row r="29" spans="1:10" ht="25.5" x14ac:dyDescent="0.2">
      <c r="A29" s="39" t="s">
        <v>122</v>
      </c>
      <c r="B29" s="40" t="s">
        <v>78</v>
      </c>
      <c r="C29" s="43" t="s">
        <v>79</v>
      </c>
      <c r="D29" s="40" t="s">
        <v>69</v>
      </c>
      <c r="E29" s="42">
        <v>20.92</v>
      </c>
      <c r="F29" s="61">
        <v>0.627</v>
      </c>
      <c r="G29" s="42">
        <v>58.8</v>
      </c>
      <c r="H29" s="42">
        <f>ROUND(G29*E29,2)</f>
        <v>1230.0999999999999</v>
      </c>
      <c r="J29" s="44"/>
    </row>
    <row r="30" spans="1:10" s="4" customFormat="1" ht="38.25" x14ac:dyDescent="0.2">
      <c r="A30" s="36" t="s">
        <v>22</v>
      </c>
      <c r="B30" s="36" t="s">
        <v>94</v>
      </c>
      <c r="C30" s="37" t="s">
        <v>95</v>
      </c>
      <c r="D30" s="36" t="s">
        <v>52</v>
      </c>
      <c r="E30" s="38">
        <v>1606.36</v>
      </c>
      <c r="F30" s="60" t="s">
        <v>48</v>
      </c>
      <c r="G30" s="38"/>
      <c r="H30" s="42"/>
      <c r="J30" s="44"/>
    </row>
    <row r="31" spans="1:10" x14ac:dyDescent="0.2">
      <c r="A31" s="39" t="s">
        <v>123</v>
      </c>
      <c r="B31" s="40" t="s">
        <v>67</v>
      </c>
      <c r="C31" s="43" t="s">
        <v>68</v>
      </c>
      <c r="D31" s="40" t="s">
        <v>69</v>
      </c>
      <c r="E31" s="42">
        <v>128.51</v>
      </c>
      <c r="F31" s="61">
        <v>0.08</v>
      </c>
      <c r="G31" s="42">
        <v>70</v>
      </c>
      <c r="H31" s="42">
        <f>ROUND(G31*E31,2)</f>
        <v>8995.7000000000007</v>
      </c>
      <c r="J31" s="44"/>
    </row>
    <row r="32" spans="1:10" ht="25.5" x14ac:dyDescent="0.2">
      <c r="A32" s="39" t="s">
        <v>124</v>
      </c>
      <c r="B32" s="53" t="s">
        <v>147</v>
      </c>
      <c r="C32" s="43" t="s">
        <v>96</v>
      </c>
      <c r="D32" s="40" t="s">
        <v>52</v>
      </c>
      <c r="E32" s="42">
        <v>1607</v>
      </c>
      <c r="F32" s="61">
        <v>1</v>
      </c>
      <c r="G32" s="42">
        <v>32.4</v>
      </c>
      <c r="H32" s="42">
        <f>ROUND(G32*E32,2)</f>
        <v>52066.8</v>
      </c>
      <c r="J32" s="44"/>
    </row>
    <row r="33" spans="1:10" s="52" customFormat="1" ht="15" x14ac:dyDescent="0.2">
      <c r="A33" s="49" t="s">
        <v>102</v>
      </c>
      <c r="B33" s="49"/>
      <c r="C33" s="50" t="s">
        <v>125</v>
      </c>
      <c r="D33" s="49"/>
      <c r="E33" s="51"/>
      <c r="F33" s="59"/>
      <c r="G33" s="51"/>
      <c r="H33" s="51"/>
    </row>
    <row r="34" spans="1:10" s="4" customFormat="1" ht="38.25" x14ac:dyDescent="0.2">
      <c r="A34" s="36" t="s">
        <v>34</v>
      </c>
      <c r="B34" s="36" t="s">
        <v>62</v>
      </c>
      <c r="C34" s="37" t="s">
        <v>107</v>
      </c>
      <c r="D34" s="36" t="s">
        <v>47</v>
      </c>
      <c r="E34" s="38">
        <v>14</v>
      </c>
      <c r="F34" s="60" t="s">
        <v>48</v>
      </c>
      <c r="G34" s="38"/>
      <c r="H34" s="42"/>
      <c r="J34" s="44"/>
    </row>
    <row r="35" spans="1:10" x14ac:dyDescent="0.2">
      <c r="A35" s="39" t="s">
        <v>126</v>
      </c>
      <c r="B35" s="40" t="s">
        <v>63</v>
      </c>
      <c r="C35" s="43" t="s">
        <v>64</v>
      </c>
      <c r="D35" s="40" t="s">
        <v>61</v>
      </c>
      <c r="E35" s="42">
        <v>59.64</v>
      </c>
      <c r="F35" s="61">
        <v>4.26</v>
      </c>
      <c r="G35" s="42">
        <v>3.68</v>
      </c>
      <c r="H35" s="42">
        <f t="shared" si="0"/>
        <v>219.48</v>
      </c>
      <c r="J35" s="44"/>
    </row>
    <row r="36" spans="1:10" x14ac:dyDescent="0.2">
      <c r="A36" s="39" t="s">
        <v>127</v>
      </c>
      <c r="B36" s="40" t="s">
        <v>65</v>
      </c>
      <c r="C36" s="43" t="s">
        <v>66</v>
      </c>
      <c r="D36" s="40" t="s">
        <v>61</v>
      </c>
      <c r="E36" s="42">
        <v>1.01</v>
      </c>
      <c r="F36" s="61">
        <v>7.1999999999999995E-2</v>
      </c>
      <c r="G36" s="42">
        <v>6.34</v>
      </c>
      <c r="H36" s="42">
        <f t="shared" si="0"/>
        <v>6.4</v>
      </c>
      <c r="J36" s="44"/>
    </row>
    <row r="37" spans="1:10" x14ac:dyDescent="0.2">
      <c r="A37" s="39" t="s">
        <v>128</v>
      </c>
      <c r="B37" s="40" t="s">
        <v>67</v>
      </c>
      <c r="C37" s="43" t="s">
        <v>68</v>
      </c>
      <c r="D37" s="40" t="s">
        <v>69</v>
      </c>
      <c r="E37" s="42">
        <v>5.17</v>
      </c>
      <c r="F37" s="61">
        <v>0.36899999999999999</v>
      </c>
      <c r="G37" s="42">
        <v>70</v>
      </c>
      <c r="H37" s="42">
        <f t="shared" si="0"/>
        <v>361.9</v>
      </c>
      <c r="J37" s="44"/>
    </row>
    <row r="38" spans="1:10" x14ac:dyDescent="0.2">
      <c r="A38" s="39" t="s">
        <v>129</v>
      </c>
      <c r="B38" s="40" t="s">
        <v>70</v>
      </c>
      <c r="C38" s="43" t="s">
        <v>71</v>
      </c>
      <c r="D38" s="39" t="s">
        <v>110</v>
      </c>
      <c r="E38" s="42">
        <v>17.420000000000002</v>
      </c>
      <c r="F38" s="61">
        <f>24.888/20</f>
        <v>1.2444000000000002</v>
      </c>
      <c r="G38" s="42">
        <f>0.5*20</f>
        <v>10</v>
      </c>
      <c r="H38" s="42">
        <f t="shared" si="0"/>
        <v>174.2</v>
      </c>
      <c r="J38" s="44"/>
    </row>
    <row r="39" spans="1:10" ht="25.5" x14ac:dyDescent="0.2">
      <c r="A39" s="39" t="s">
        <v>130</v>
      </c>
      <c r="B39" s="40" t="s">
        <v>72</v>
      </c>
      <c r="C39" s="43" t="s">
        <v>73</v>
      </c>
      <c r="D39" s="40" t="s">
        <v>47</v>
      </c>
      <c r="E39" s="42">
        <v>2</v>
      </c>
      <c r="F39" s="61">
        <v>0.13388430000000001</v>
      </c>
      <c r="G39" s="42">
        <v>24.8</v>
      </c>
      <c r="H39" s="42">
        <f t="shared" si="0"/>
        <v>49.6</v>
      </c>
      <c r="J39" s="44"/>
    </row>
    <row r="40" spans="1:10" x14ac:dyDescent="0.2">
      <c r="A40" s="39" t="s">
        <v>131</v>
      </c>
      <c r="B40" s="40" t="s">
        <v>74</v>
      </c>
      <c r="C40" s="43" t="s">
        <v>75</v>
      </c>
      <c r="D40" s="39" t="s">
        <v>110</v>
      </c>
      <c r="E40" s="42">
        <v>24.41</v>
      </c>
      <c r="F40" s="61">
        <f>87.186/50</f>
        <v>1.7437200000000002</v>
      </c>
      <c r="G40" s="42">
        <f>0.43*50</f>
        <v>21.5</v>
      </c>
      <c r="H40" s="42">
        <f t="shared" si="0"/>
        <v>524.82000000000005</v>
      </c>
      <c r="J40" s="44"/>
    </row>
    <row r="41" spans="1:10" ht="25.5" x14ac:dyDescent="0.2">
      <c r="A41" s="39" t="s">
        <v>132</v>
      </c>
      <c r="B41" s="40" t="s">
        <v>76</v>
      </c>
      <c r="C41" s="43" t="s">
        <v>77</v>
      </c>
      <c r="D41" s="40" t="s">
        <v>69</v>
      </c>
      <c r="E41" s="42">
        <v>1.76</v>
      </c>
      <c r="F41" s="61">
        <v>0.126</v>
      </c>
      <c r="G41" s="42">
        <v>58.8</v>
      </c>
      <c r="H41" s="42">
        <f t="shared" si="0"/>
        <v>103.49</v>
      </c>
      <c r="J41" s="44"/>
    </row>
    <row r="42" spans="1:10" ht="25.5" x14ac:dyDescent="0.2">
      <c r="A42" s="39" t="s">
        <v>133</v>
      </c>
      <c r="B42" s="40" t="s">
        <v>78</v>
      </c>
      <c r="C42" s="43" t="s">
        <v>79</v>
      </c>
      <c r="D42" s="40" t="s">
        <v>69</v>
      </c>
      <c r="E42" s="42">
        <v>0.45</v>
      </c>
      <c r="F42" s="61">
        <v>3.2000000000000001E-2</v>
      </c>
      <c r="G42" s="42">
        <v>58.8</v>
      </c>
      <c r="H42" s="42">
        <f t="shared" si="0"/>
        <v>26.46</v>
      </c>
      <c r="J42" s="44"/>
    </row>
    <row r="43" spans="1:10" ht="25.5" x14ac:dyDescent="0.2">
      <c r="A43" s="39" t="s">
        <v>134</v>
      </c>
      <c r="B43" s="40" t="s">
        <v>80</v>
      </c>
      <c r="C43" s="43" t="s">
        <v>81</v>
      </c>
      <c r="D43" s="40" t="s">
        <v>54</v>
      </c>
      <c r="E43" s="42">
        <v>4.3</v>
      </c>
      <c r="F43" s="61">
        <v>0.30748999999999999</v>
      </c>
      <c r="G43" s="42">
        <v>10.220000000000001</v>
      </c>
      <c r="H43" s="42">
        <f t="shared" si="0"/>
        <v>43.95</v>
      </c>
      <c r="J43" s="44"/>
    </row>
    <row r="44" spans="1:10" x14ac:dyDescent="0.2">
      <c r="A44" s="39" t="s">
        <v>135</v>
      </c>
      <c r="B44" s="40" t="s">
        <v>82</v>
      </c>
      <c r="C44" s="43" t="s">
        <v>83</v>
      </c>
      <c r="D44" s="40" t="s">
        <v>47</v>
      </c>
      <c r="E44" s="42">
        <v>5342</v>
      </c>
      <c r="F44" s="61">
        <v>381.6</v>
      </c>
      <c r="G44" s="42">
        <v>0.28000000000000003</v>
      </c>
      <c r="H44" s="42">
        <f t="shared" si="0"/>
        <v>1495.76</v>
      </c>
      <c r="J44" s="44"/>
    </row>
    <row r="45" spans="1:10" ht="25.5" x14ac:dyDescent="0.2">
      <c r="A45" s="39" t="s">
        <v>136</v>
      </c>
      <c r="B45" s="53" t="s">
        <v>147</v>
      </c>
      <c r="C45" s="41" t="s">
        <v>103</v>
      </c>
      <c r="D45" s="39" t="s">
        <v>104</v>
      </c>
      <c r="E45" s="42">
        <v>4</v>
      </c>
      <c r="F45" s="61">
        <v>1</v>
      </c>
      <c r="G45" s="42">
        <v>270</v>
      </c>
      <c r="H45" s="42">
        <f t="shared" si="0"/>
        <v>1080</v>
      </c>
      <c r="J45" s="44"/>
    </row>
    <row r="46" spans="1:10" s="4" customFormat="1" ht="25.5" x14ac:dyDescent="0.2">
      <c r="A46" s="36" t="s">
        <v>35</v>
      </c>
      <c r="B46" s="36" t="s">
        <v>84</v>
      </c>
      <c r="C46" s="37" t="s">
        <v>105</v>
      </c>
      <c r="D46" s="36" t="s">
        <v>47</v>
      </c>
      <c r="E46" s="38">
        <v>4</v>
      </c>
      <c r="F46" s="60" t="s">
        <v>48</v>
      </c>
      <c r="G46" s="38"/>
      <c r="H46" s="42"/>
      <c r="J46" s="44"/>
    </row>
    <row r="47" spans="1:10" x14ac:dyDescent="0.2">
      <c r="A47" s="39" t="s">
        <v>137</v>
      </c>
      <c r="B47" s="40" t="s">
        <v>63</v>
      </c>
      <c r="C47" s="43" t="s">
        <v>64</v>
      </c>
      <c r="D47" s="40" t="s">
        <v>61</v>
      </c>
      <c r="E47" s="42">
        <v>193.2</v>
      </c>
      <c r="F47" s="61">
        <v>32.200000000000003</v>
      </c>
      <c r="G47" s="42">
        <v>3.68</v>
      </c>
      <c r="H47" s="42">
        <f t="shared" si="0"/>
        <v>710.98</v>
      </c>
      <c r="J47" s="44"/>
    </row>
    <row r="48" spans="1:10" x14ac:dyDescent="0.2">
      <c r="A48" s="39" t="s">
        <v>138</v>
      </c>
      <c r="B48" s="40" t="s">
        <v>85</v>
      </c>
      <c r="C48" s="43" t="s">
        <v>86</v>
      </c>
      <c r="D48" s="40" t="s">
        <v>69</v>
      </c>
      <c r="E48" s="42">
        <v>4.8</v>
      </c>
      <c r="F48" s="61">
        <v>0.8</v>
      </c>
      <c r="G48" s="42">
        <v>58.33</v>
      </c>
      <c r="H48" s="42">
        <f t="shared" si="0"/>
        <v>279.98</v>
      </c>
      <c r="J48" s="44"/>
    </row>
    <row r="49" spans="1:10" x14ac:dyDescent="0.2">
      <c r="A49" s="39" t="s">
        <v>139</v>
      </c>
      <c r="B49" s="40" t="s">
        <v>74</v>
      </c>
      <c r="C49" s="43" t="s">
        <v>75</v>
      </c>
      <c r="D49" s="39" t="s">
        <v>110</v>
      </c>
      <c r="E49" s="42">
        <v>38.4</v>
      </c>
      <c r="F49" s="61">
        <f>320/50</f>
        <v>6.4</v>
      </c>
      <c r="G49" s="42">
        <f>0.43*50</f>
        <v>21.5</v>
      </c>
      <c r="H49" s="42">
        <f t="shared" si="0"/>
        <v>825.6</v>
      </c>
      <c r="J49" s="44"/>
    </row>
    <row r="50" spans="1:10" ht="25.5" x14ac:dyDescent="0.2">
      <c r="A50" s="39" t="s">
        <v>140</v>
      </c>
      <c r="B50" s="40" t="s">
        <v>78</v>
      </c>
      <c r="C50" s="43" t="s">
        <v>79</v>
      </c>
      <c r="D50" s="40" t="s">
        <v>69</v>
      </c>
      <c r="E50" s="42">
        <v>10.8</v>
      </c>
      <c r="F50" s="61">
        <v>1.8</v>
      </c>
      <c r="G50" s="42">
        <v>58.8</v>
      </c>
      <c r="H50" s="42">
        <f t="shared" si="0"/>
        <v>635.04</v>
      </c>
      <c r="J50" s="44"/>
    </row>
    <row r="51" spans="1:10" x14ac:dyDescent="0.2">
      <c r="A51" s="39" t="s">
        <v>141</v>
      </c>
      <c r="B51" s="40" t="s">
        <v>87</v>
      </c>
      <c r="C51" s="43" t="s">
        <v>88</v>
      </c>
      <c r="D51" s="40" t="s">
        <v>61</v>
      </c>
      <c r="E51" s="42">
        <v>0.3</v>
      </c>
      <c r="F51" s="61">
        <v>0.05</v>
      </c>
      <c r="G51" s="42">
        <v>6.67</v>
      </c>
      <c r="H51" s="42">
        <f t="shared" si="0"/>
        <v>2</v>
      </c>
      <c r="J51" s="44"/>
    </row>
    <row r="52" spans="1:10" ht="25.5" x14ac:dyDescent="0.2">
      <c r="A52" s="39" t="s">
        <v>142</v>
      </c>
      <c r="B52" s="40" t="s">
        <v>89</v>
      </c>
      <c r="C52" s="43" t="s">
        <v>90</v>
      </c>
      <c r="D52" s="40" t="s">
        <v>54</v>
      </c>
      <c r="E52" s="42">
        <v>1.38</v>
      </c>
      <c r="F52" s="61">
        <v>0.23</v>
      </c>
      <c r="G52" s="42">
        <v>4.75</v>
      </c>
      <c r="H52" s="42">
        <f t="shared" si="0"/>
        <v>6.56</v>
      </c>
      <c r="J52" s="44"/>
    </row>
    <row r="53" spans="1:10" x14ac:dyDescent="0.2">
      <c r="A53" s="39" t="s">
        <v>143</v>
      </c>
      <c r="B53" s="40" t="s">
        <v>82</v>
      </c>
      <c r="C53" s="43" t="s">
        <v>83</v>
      </c>
      <c r="D53" s="40" t="s">
        <v>47</v>
      </c>
      <c r="E53" s="42">
        <v>3180</v>
      </c>
      <c r="F53" s="61">
        <v>530</v>
      </c>
      <c r="G53" s="42">
        <v>0.28000000000000003</v>
      </c>
      <c r="H53" s="42">
        <f t="shared" si="0"/>
        <v>890.4</v>
      </c>
      <c r="J53" s="44"/>
    </row>
    <row r="54" spans="1:10" x14ac:dyDescent="0.2">
      <c r="A54" s="39" t="s">
        <v>144</v>
      </c>
      <c r="B54" s="40" t="s">
        <v>49</v>
      </c>
      <c r="C54" s="41" t="s">
        <v>100</v>
      </c>
      <c r="D54" s="40" t="s">
        <v>47</v>
      </c>
      <c r="E54" s="42">
        <v>4</v>
      </c>
      <c r="F54" s="61">
        <v>1</v>
      </c>
      <c r="G54" s="42">
        <v>974.58</v>
      </c>
      <c r="H54" s="42">
        <f>ROUND(G54*E54,2)</f>
        <v>3898.32</v>
      </c>
      <c r="J54" s="44"/>
    </row>
    <row r="55" spans="1:10" s="4" customFormat="1" x14ac:dyDescent="0.2">
      <c r="A55" s="36" t="s">
        <v>36</v>
      </c>
      <c r="B55" s="36"/>
      <c r="C55" s="37" t="s">
        <v>97</v>
      </c>
      <c r="D55" s="36" t="s">
        <v>54</v>
      </c>
      <c r="E55" s="38">
        <v>126.1</v>
      </c>
      <c r="F55" s="60" t="s">
        <v>48</v>
      </c>
      <c r="G55" s="38"/>
      <c r="H55" s="42"/>
      <c r="J55" s="44"/>
    </row>
    <row r="56" spans="1:10" ht="25.5" x14ac:dyDescent="0.2">
      <c r="A56" s="39" t="s">
        <v>145</v>
      </c>
      <c r="B56" s="40">
        <v>7745</v>
      </c>
      <c r="C56" s="43" t="s">
        <v>98</v>
      </c>
      <c r="D56" s="40" t="s">
        <v>54</v>
      </c>
      <c r="E56" s="42">
        <v>54</v>
      </c>
      <c r="F56" s="61">
        <v>1</v>
      </c>
      <c r="G56" s="42">
        <v>54.61</v>
      </c>
      <c r="H56" s="42">
        <f t="shared" si="0"/>
        <v>2948.94</v>
      </c>
      <c r="J56" s="44"/>
    </row>
    <row r="57" spans="1:10" ht="25.5" x14ac:dyDescent="0.2">
      <c r="A57" s="39" t="s">
        <v>146</v>
      </c>
      <c r="B57" s="40">
        <v>7725</v>
      </c>
      <c r="C57" s="43" t="s">
        <v>99</v>
      </c>
      <c r="D57" s="40" t="s">
        <v>54</v>
      </c>
      <c r="E57" s="42">
        <v>73</v>
      </c>
      <c r="F57" s="61">
        <v>1</v>
      </c>
      <c r="G57" s="42">
        <v>90</v>
      </c>
      <c r="H57" s="42">
        <f t="shared" si="0"/>
        <v>6570</v>
      </c>
      <c r="J57" s="44"/>
    </row>
    <row r="58" spans="1:10" s="4" customFormat="1" x14ac:dyDescent="0.2">
      <c r="A58" s="7"/>
      <c r="B58" s="7"/>
      <c r="C58" s="33"/>
      <c r="D58" s="7"/>
      <c r="E58" s="34"/>
      <c r="F58" s="54"/>
      <c r="G58" s="38" t="s">
        <v>0</v>
      </c>
      <c r="H58" s="38">
        <f>SUM(H15:H57)</f>
        <v>103311.17</v>
      </c>
    </row>
    <row r="59" spans="1:10" x14ac:dyDescent="0.2">
      <c r="B59" s="16" t="s">
        <v>25</v>
      </c>
    </row>
    <row r="60" spans="1:10" x14ac:dyDescent="0.2">
      <c r="B60" s="16" t="s">
        <v>26</v>
      </c>
    </row>
    <row r="61" spans="1:10" x14ac:dyDescent="0.2">
      <c r="B61" s="16" t="s">
        <v>27</v>
      </c>
    </row>
  </sheetData>
  <mergeCells count="1">
    <mergeCell ref="B10:E10"/>
  </mergeCells>
  <pageMargins left="0.51181102362204722" right="0.51181102362204722" top="0.78740157480314965" bottom="0.78740157480314965" header="0.31496062992125984" footer="0.31496062992125984"/>
  <pageSetup paperSize="9" scale="99" orientation="landscape" r:id="rId1"/>
  <rowBreaks count="2" manualBreakCount="2">
    <brk id="43" max="7" man="1"/>
    <brk id="61"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7</vt:i4>
      </vt:variant>
    </vt:vector>
  </HeadingPairs>
  <TitlesOfParts>
    <vt:vector size="12" baseType="lpstr">
      <vt:lpstr>PLANILHA</vt:lpstr>
      <vt:lpstr>BDI</vt:lpstr>
      <vt:lpstr>CRONOGRAMA</vt:lpstr>
      <vt:lpstr>QUANTITATIVO</vt:lpstr>
      <vt:lpstr>MATERIAL</vt:lpstr>
      <vt:lpstr>CRONOGRAMA!Area_de_impressao</vt:lpstr>
      <vt:lpstr>MATERIAL!Area_de_impressao</vt:lpstr>
      <vt:lpstr>PLANILHA!Area_de_impressao</vt:lpstr>
      <vt:lpstr>QUANTITATIVO!Area_de_impressao</vt:lpstr>
      <vt:lpstr>MATERIAL!Titulos_de_impressao</vt:lpstr>
      <vt:lpstr>PLANILHA!Titulos_de_impressao</vt:lpstr>
      <vt:lpstr>QUANTITATIVO!Titulos_de_impressao</vt:lpstr>
    </vt:vector>
  </TitlesOfParts>
  <Company>Setop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Eleonara Ramos Reis</cp:lastModifiedBy>
  <cp:lastPrinted>2024-08-09T15:10:56Z</cp:lastPrinted>
  <dcterms:created xsi:type="dcterms:W3CDTF">2006-09-22T13:55:22Z</dcterms:created>
  <dcterms:modified xsi:type="dcterms:W3CDTF">2024-08-09T15:11:01Z</dcterms:modified>
</cp:coreProperties>
</file>