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codeName="{DD97A8EA-9A9A-E61F-A557-7D5A7D7259CE}"/>
  <workbookPr codeName="EstaPastaDeTrabalho"/>
  <mc:AlternateContent xmlns:mc="http://schemas.openxmlformats.org/markup-compatibility/2006">
    <mc:Choice Requires="x15">
      <x15ac:absPath xmlns:x15ac="http://schemas.microsoft.com/office/spreadsheetml/2010/11/ac" url="Y:\213 - 2024-07 - PRAÇA DE ESPORTES E LAZER - COMPLEXO ESPORTIVO MELAOZINHO\2_Documentação\1_ORÇAMENTO\"/>
    </mc:Choice>
  </mc:AlternateContent>
  <xr:revisionPtr revIDLastSave="0" documentId="8_{C919536B-E0BC-4EDD-AD62-1449499E4DA9}" xr6:coauthVersionLast="47" xr6:coauthVersionMax="47" xr10:uidLastSave="{00000000-0000-0000-0000-000000000000}"/>
  <bookViews>
    <workbookView xWindow="-19320" yWindow="-120" windowWidth="19440" windowHeight="14880" tabRatio="915" xr2:uid="{00000000-000D-0000-FFFF-FFFF00000000}"/>
  </bookViews>
  <sheets>
    <sheet name="PO REV00 (2)" sheetId="35" r:id="rId1"/>
    <sheet name="BDI MC" sheetId="8" state="hidden" r:id="rId2"/>
    <sheet name="Revestimento" sheetId="11" state="hidden" r:id="rId3"/>
    <sheet name="Alvenaria " sheetId="27" state="hidden" r:id="rId4"/>
    <sheet name="Esquadrias" sheetId="28" state="hidden" r:id="rId5"/>
    <sheet name="Fachada" sheetId="30" state="hidden" r:id="rId6"/>
    <sheet name="TCU 2622_2013" sheetId="6" state="hidden" r:id="rId7"/>
    <sheet name="Tributos" sheetId="9" state="hidden" r:id="rId8"/>
  </sheets>
  <externalReferences>
    <externalReference r:id="rId9"/>
  </externalReferences>
  <definedNames>
    <definedName name="_xlnm._FilterDatabase" localSheetId="3" hidden="1">'Alvenaria '!$A$1:$G$1</definedName>
    <definedName name="_xlnm._FilterDatabase" localSheetId="4" hidden="1">Esquadrias!#REF!</definedName>
    <definedName name="_xlnm._FilterDatabase" localSheetId="5" hidden="1">Fachada!#REF!</definedName>
    <definedName name="_xlnm._FilterDatabase" localSheetId="0" hidden="1">'PO REV00 (2)'!$A$12:$O$152</definedName>
    <definedName name="_xlnm._FilterDatabase" localSheetId="2" hidden="1">Revestimento!$A$1:$AG$30</definedName>
    <definedName name="A">#REF!</definedName>
    <definedName name="_xlnm.Print_Area" localSheetId="0">'PO REV00 (2)'!$A$1:$J$169</definedName>
    <definedName name="CONCATENAR" localSheetId="1">CONCATENATE('[1]Base de Dados'!$B1," ",'[1]Base de Dados'!$C1)</definedName>
    <definedName name="CONCATENAR" localSheetId="7">CONCATENATE('[1]Base de Dados'!$B1," ",'[1]Base de Dados'!$C1)</definedName>
    <definedName name="CONCATENAR">CONCATENATE(#REF!," ",#REF!)</definedName>
    <definedName name="NCOMPOSICOES">22</definedName>
    <definedName name="NCOTACOES">15</definedName>
    <definedName name="sa">69</definedName>
    <definedName name="_xlnm.Print_Titles" localSheetId="0">'PO REV00 (2)'!$1:$12</definedName>
  </definedNames>
  <calcPr calcId="181029"/>
</workbook>
</file>

<file path=xl/calcChain.xml><?xml version="1.0" encoding="utf-8"?>
<calcChain xmlns="http://schemas.openxmlformats.org/spreadsheetml/2006/main">
  <c r="J4" i="11" l="1"/>
  <c r="X4" i="11" s="1"/>
  <c r="E20" i="27"/>
  <c r="C7" i="27"/>
  <c r="E19" i="27"/>
  <c r="E18" i="27"/>
  <c r="E21" i="27" s="1"/>
  <c r="O20" i="28"/>
  <c r="O12" i="28"/>
  <c r="M12" i="28"/>
  <c r="P12" i="28" s="1"/>
  <c r="L20" i="28"/>
  <c r="L21" i="28"/>
  <c r="M21" i="28"/>
  <c r="O21" i="28" s="1"/>
  <c r="M20" i="28"/>
  <c r="M13" i="28"/>
  <c r="O13" i="28" s="1"/>
  <c r="M4" i="28"/>
  <c r="M3" i="28"/>
  <c r="O3" i="28" s="1"/>
  <c r="L13" i="28"/>
  <c r="L12" i="28"/>
  <c r="F28" i="28"/>
  <c r="E28" i="28"/>
  <c r="D28" i="28"/>
  <c r="C28" i="28"/>
  <c r="E12" i="27"/>
  <c r="C11" i="27"/>
  <c r="E11" i="27" s="1"/>
  <c r="C10" i="27"/>
  <c r="E10" i="27" s="1"/>
  <c r="D9" i="27"/>
  <c r="D8" i="27"/>
  <c r="C9" i="27"/>
  <c r="C8" i="27"/>
  <c r="E4" i="27"/>
  <c r="E5" i="27"/>
  <c r="E6" i="27"/>
  <c r="E3" i="27"/>
  <c r="E7" i="27"/>
  <c r="H3" i="30"/>
  <c r="F4" i="30"/>
  <c r="F6" i="30"/>
  <c r="H6" i="30" s="1"/>
  <c r="F2" i="30"/>
  <c r="H2" i="30" s="1"/>
  <c r="W6" i="30"/>
  <c r="X6" i="30" s="1"/>
  <c r="W7" i="30"/>
  <c r="X7" i="30" s="1"/>
  <c r="W5" i="30"/>
  <c r="X5" i="30" s="1"/>
  <c r="E5" i="30"/>
  <c r="H7" i="30"/>
  <c r="E4" i="30"/>
  <c r="F6" i="11"/>
  <c r="I6" i="11" s="1"/>
  <c r="G4" i="11"/>
  <c r="E11" i="11"/>
  <c r="F11" i="11"/>
  <c r="E12" i="11"/>
  <c r="F12" i="11"/>
  <c r="E13" i="11"/>
  <c r="F13" i="11"/>
  <c r="E14" i="11"/>
  <c r="F14" i="11"/>
  <c r="E8" i="11"/>
  <c r="F8" i="11"/>
  <c r="C7" i="11"/>
  <c r="E7" i="11" s="1"/>
  <c r="U5" i="11"/>
  <c r="E4" i="11"/>
  <c r="F4" i="11"/>
  <c r="E5" i="11"/>
  <c r="F5" i="11"/>
  <c r="I5" i="11" s="1"/>
  <c r="E6" i="11"/>
  <c r="E9" i="11"/>
  <c r="F9" i="11"/>
  <c r="E10" i="11"/>
  <c r="F10" i="11"/>
  <c r="F3" i="11"/>
  <c r="I3" i="11" s="1"/>
  <c r="M23" i="28" l="1"/>
  <c r="I4" i="11"/>
  <c r="X7" i="11"/>
  <c r="X3" i="11"/>
  <c r="U3" i="11" s="1"/>
  <c r="F5" i="30"/>
  <c r="H5" i="30" s="1"/>
  <c r="N12" i="28"/>
  <c r="M10" i="28"/>
  <c r="F7" i="11"/>
  <c r="P20" i="28"/>
  <c r="E8" i="27"/>
  <c r="E9" i="27"/>
  <c r="H4" i="30"/>
  <c r="H8" i="30" s="1"/>
  <c r="K6" i="11"/>
  <c r="K5" i="11"/>
  <c r="K4" i="11"/>
  <c r="E13" i="27" l="1"/>
  <c r="N3" i="30"/>
  <c r="K3" i="30" s="1"/>
  <c r="P21" i="28" l="1"/>
  <c r="P13" i="28"/>
  <c r="P4" i="28"/>
  <c r="P5" i="28"/>
  <c r="P6" i="28"/>
  <c r="P7" i="28"/>
  <c r="P3" i="28"/>
  <c r="N21" i="28"/>
  <c r="L4" i="28"/>
  <c r="L3" i="28"/>
  <c r="K3" i="11"/>
  <c r="E3" i="11"/>
  <c r="E2" i="11" l="1"/>
  <c r="X12" i="11"/>
  <c r="X8" i="11"/>
  <c r="U8" i="11" s="1"/>
  <c r="N4" i="28"/>
  <c r="P15" i="28"/>
  <c r="P10" i="28"/>
  <c r="P23" i="28"/>
  <c r="O23" i="28"/>
  <c r="N13" i="28"/>
  <c r="O4" i="28"/>
  <c r="O10" i="28" s="1"/>
  <c r="N3" i="28"/>
  <c r="N20" i="28"/>
  <c r="N23" i="28" s="1"/>
  <c r="M15" i="28"/>
  <c r="U12" i="11"/>
  <c r="X9" i="11"/>
  <c r="U9" i="11" s="1"/>
  <c r="U7" i="11"/>
  <c r="F2" i="11"/>
  <c r="O15" i="28" l="1"/>
  <c r="K2" i="11"/>
  <c r="N10" i="28"/>
  <c r="N15" i="28"/>
  <c r="X14" i="11"/>
  <c r="U14" i="11" s="1"/>
  <c r="U4" i="11"/>
  <c r="I2" i="11"/>
  <c r="E8" i="30" l="1"/>
  <c r="E14" i="8" l="1"/>
  <c r="E15" i="8" l="1"/>
  <c r="J11" i="8"/>
  <c r="E18" i="8" s="1"/>
  <c r="J10" i="8"/>
  <c r="K10" i="8" s="1"/>
  <c r="J9" i="8"/>
  <c r="E10" i="8" s="1"/>
  <c r="J8" i="8"/>
  <c r="K8" i="8" s="1"/>
  <c r="J7" i="8"/>
  <c r="E8" i="8" s="1"/>
  <c r="K12" i="8"/>
  <c r="I11" i="8"/>
  <c r="I10" i="8"/>
  <c r="I9" i="8"/>
  <c r="I8" i="8"/>
  <c r="I7" i="8"/>
  <c r="K11" i="8" l="1"/>
  <c r="E17" i="8"/>
  <c r="K9" i="8"/>
  <c r="E13" i="8"/>
  <c r="E11" i="8"/>
  <c r="E9" i="8"/>
  <c r="K7" i="8"/>
  <c r="E7" i="8" l="1"/>
  <c r="E20"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prefeitura</author>
  </authors>
  <commentList>
    <comment ref="J12" authorId="0" shapeId="0" xr:uid="{C82ED7A0-7A7B-4517-B3A3-4134B30D0B98}">
      <text>
        <r>
          <rPr>
            <b/>
            <sz val="9"/>
            <color indexed="81"/>
            <rFont val="Segoe UI"/>
            <family val="2"/>
          </rPr>
          <t>prefeitura:</t>
        </r>
        <r>
          <rPr>
            <sz val="9"/>
            <color indexed="81"/>
            <rFont val="Segoe UI"/>
            <family val="2"/>
          </rPr>
          <t xml:space="preserve">
Mudei. Falaram que é 5%. Mas olhei na Lei e é 3%.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prefeitura</author>
  </authors>
  <commentList>
    <comment ref="L1" authorId="0" shapeId="0" xr:uid="{B22FD6DB-F14B-4D8D-AE09-E687EEC59BDA}">
      <text>
        <r>
          <rPr>
            <b/>
            <sz val="9"/>
            <color indexed="81"/>
            <rFont val="Segoe UI"/>
            <family val="2"/>
          </rPr>
          <t>prefeitura:</t>
        </r>
        <r>
          <rPr>
            <sz val="9"/>
            <color indexed="81"/>
            <rFont val="Segoe UI"/>
            <family val="2"/>
          </rPr>
          <t xml:space="preserve">
Pintura</t>
        </r>
      </text>
    </comment>
    <comment ref="M1" authorId="0" shapeId="0" xr:uid="{BB2452A4-258E-4211-AD95-26221CD2DE06}">
      <text>
        <r>
          <rPr>
            <b/>
            <sz val="9"/>
            <color indexed="81"/>
            <rFont val="Segoe UI"/>
            <family val="2"/>
          </rPr>
          <t>prefeitura:</t>
        </r>
        <r>
          <rPr>
            <sz val="9"/>
            <color indexed="81"/>
            <rFont val="Segoe UI"/>
            <family val="2"/>
          </rPr>
          <t xml:space="preserve">
Cerâmica
</t>
        </r>
      </text>
    </comment>
  </commentList>
</comments>
</file>

<file path=xl/sharedStrings.xml><?xml version="1.0" encoding="utf-8"?>
<sst xmlns="http://schemas.openxmlformats.org/spreadsheetml/2006/main" count="1059" uniqueCount="601">
  <si>
    <t>m2</t>
  </si>
  <si>
    <t>SINAPI</t>
  </si>
  <si>
    <t>SETOP</t>
  </si>
  <si>
    <t>SUDECAP</t>
  </si>
  <si>
    <t>PREFEITURA DO MUNICÍPIO DE VARGINHA</t>
  </si>
  <si>
    <t>PLANILHA DE SERVIÇOS / CUSTO ESTIMADO</t>
  </si>
  <si>
    <t xml:space="preserve">OBRA: </t>
  </si>
  <si>
    <t>REFERÊNCIAS:</t>
  </si>
  <si>
    <t>SINAPI MG</t>
  </si>
  <si>
    <t>NÃO DESONERADO</t>
  </si>
  <si>
    <t>ENDEREÇO</t>
  </si>
  <si>
    <t>DATA BASE:</t>
  </si>
  <si>
    <t xml:space="preserve">REV.: </t>
  </si>
  <si>
    <t>PRAZO EXECUÇÃO:</t>
  </si>
  <si>
    <t>ORSE</t>
  </si>
  <si>
    <t>ITEM</t>
  </si>
  <si>
    <t>FONTE</t>
  </si>
  <si>
    <t>CÓDIGO</t>
  </si>
  <si>
    <t xml:space="preserve">DISCRIMAÇÃO DOS SERVIÇOS </t>
  </si>
  <si>
    <t>UNID</t>
  </si>
  <si>
    <t>QUANTIDADE</t>
  </si>
  <si>
    <t>PREÇO UNITÁRIO</t>
  </si>
  <si>
    <t>PREÇO UNITÁRIO C/ BDI</t>
  </si>
  <si>
    <t>TOTAL</t>
  </si>
  <si>
    <t>OBSERVAÇÕES</t>
  </si>
  <si>
    <t xml:space="preserve">SERVIÇOS PRELIMINARES </t>
  </si>
  <si>
    <t>1.1</t>
  </si>
  <si>
    <t>1.2</t>
  </si>
  <si>
    <t>1.3</t>
  </si>
  <si>
    <t>1.4</t>
  </si>
  <si>
    <t>1.5</t>
  </si>
  <si>
    <t>1.6</t>
  </si>
  <si>
    <t>1.7</t>
  </si>
  <si>
    <t>1.8</t>
  </si>
  <si>
    <t>ADMINISTRAÇÃO LOCAL</t>
  </si>
  <si>
    <t>2.1</t>
  </si>
  <si>
    <t>MOVIMENTAÇÃO DE TERRA</t>
  </si>
  <si>
    <t>4.1</t>
  </si>
  <si>
    <t>SAPATAS, BLOCOS, VIGAS BALDRAMES, VIGAS DE EQUILÍBRIO E PILARES</t>
  </si>
  <si>
    <t>4.1.1</t>
  </si>
  <si>
    <t>4.1.2</t>
  </si>
  <si>
    <t>4.1.3</t>
  </si>
  <si>
    <t>4.1.4</t>
  </si>
  <si>
    <t>4.1.5</t>
  </si>
  <si>
    <t>4.1.6</t>
  </si>
  <si>
    <t>4.1.7</t>
  </si>
  <si>
    <t>4.2</t>
  </si>
  <si>
    <t>IMPERMEABILIZAÇÃO</t>
  </si>
  <si>
    <t>4.2.1</t>
  </si>
  <si>
    <t>5.1</t>
  </si>
  <si>
    <t>5.2</t>
  </si>
  <si>
    <t>ALVENARIA</t>
  </si>
  <si>
    <t>6.1</t>
  </si>
  <si>
    <t>7.1</t>
  </si>
  <si>
    <t>8.1</t>
  </si>
  <si>
    <t>8.1.1</t>
  </si>
  <si>
    <t>8.1.2</t>
  </si>
  <si>
    <t>8.1.3</t>
  </si>
  <si>
    <t>8.2</t>
  </si>
  <si>
    <t>8.2.1</t>
  </si>
  <si>
    <t>8.2.2</t>
  </si>
  <si>
    <t>8.3</t>
  </si>
  <si>
    <t>8.3.1</t>
  </si>
  <si>
    <t>REVESTIMENTOS EXTERNOS</t>
  </si>
  <si>
    <t>9.1</t>
  </si>
  <si>
    <t>9.1.1</t>
  </si>
  <si>
    <t>9.1.2</t>
  </si>
  <si>
    <t>9.2</t>
  </si>
  <si>
    <t>9.2.1</t>
  </si>
  <si>
    <t>10.1</t>
  </si>
  <si>
    <t>10.2</t>
  </si>
  <si>
    <t>INSTALAÇÕES HIDROSSANITÁRIAS</t>
  </si>
  <si>
    <t>11.1</t>
  </si>
  <si>
    <t>11.2</t>
  </si>
  <si>
    <t>ESQUADRIAS</t>
  </si>
  <si>
    <t>PINTURAS</t>
  </si>
  <si>
    <t>LIMPEZA E ENTREGA DE OBRA</t>
  </si>
  <si>
    <t>Total</t>
  </si>
  <si>
    <t>DESCRIÇÃO</t>
  </si>
  <si>
    <t>DESONERADO</t>
  </si>
  <si>
    <t>UN</t>
  </si>
  <si>
    <t>M3</t>
  </si>
  <si>
    <t>M2</t>
  </si>
  <si>
    <t>UND</t>
  </si>
  <si>
    <t>M</t>
  </si>
  <si>
    <t>KG</t>
  </si>
  <si>
    <t>COMPOSIÇÃO</t>
  </si>
  <si>
    <t>SINAPI-I</t>
  </si>
  <si>
    <t xml:space="preserve">M2    </t>
  </si>
  <si>
    <t>H</t>
  </si>
  <si>
    <t>CANALETA MEIA CANA PRÉ-MOLDADA DE CONCRETO (D = 40 CM) - FORNECIMENTO E INSTALAÇÃO. AF_08/2021</t>
  </si>
  <si>
    <t>MONTAGEM E DESMONTAGEM DE FÔRMA DE PILARES RETANGULARES E ESTRUTURAS SIMILARES, PÉ-DIREITO SIMPLES, EM CHAPA DE MADEIRA COMPENSADA RESINADA, 4 UTILIZAÇÕES. AF_09/2020</t>
  </si>
  <si>
    <t>MONTAGEM E DESMONTAGEM DE FÔRMA DE VIGA, ESCORAMENTO COM PONTALETE DE MADEIRA, PÉ-DIREITO SIMPLES, EM MADEIRA SERRADA, 4 UTILIZAÇÕES. AF_09/2020</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</si>
  <si>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</si>
  <si>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</si>
  <si>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</si>
  <si>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</si>
  <si>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TXKM</t>
  </si>
  <si>
    <t>PREPARO DE FUNDO DE VALA COM LARGURA MENOR QUE 1,5 M, COM CAMADA DE BRITA, LANÇAMENTO MANUAL. AF_08/2020</t>
  </si>
  <si>
    <t>EXECUÇÃO DE PAVIMENTO COM APLICAÇÃO DE CONCRETO ASFÁLTICO, CAMADA DE ROLAMENTO - EXCLUSIVE CARGA E TRANSPORTE. AF_11/2019</t>
  </si>
  <si>
    <t>M3XKM</t>
  </si>
  <si>
    <t>L</t>
  </si>
  <si>
    <t>TRANSPORTE COM CAMINHÃO BASCULANTE DE 6 M³, EM VIA URBANA PAVIMENTADA, DMT ATÉ 30 KM (UNIDADE: M3XKM). AF_07/2020</t>
  </si>
  <si>
    <t>CARGA, MANOBRA E DESCARGA DE SOLOS E MATERIAIS GRANULARES EM CAMINHÃO BASCULANTE 6 M³ - CARGA COM PÁ CARREGADEIRA (CAÇAMBA DE 1,7 A 2,8 M³ / 128 HP) E DESCARGA LIVRE (UNIDADE: M3). AF_07/2020</t>
  </si>
  <si>
    <t>TRANSPORTE COM CAMINHÃO TANQUE DE TRANSPORTE DE MATERIAL ASFÁLTICO DE 20000 L, EM VIA URBANA PAVIMENTADA, DMT ATÉ 30KM (UNIDADE: TXKM). AF_07/2020</t>
  </si>
  <si>
    <t>CARGA, MANOBRA E DESCARGA DE ENTULHO EM CAMINHÃO BASCULANTE 6 M³ - CARGA COM ESCAVADEIRA HIDRÁULICA  (CAÇAMBA DE 0,80 M³ / 111 HP) E DESCARGA LIVRE (UNIDADE: M3). AF_07/2020</t>
  </si>
  <si>
    <t>ENCARREGADO GERAL COM ENCARGOS COMPLEMENTARES</t>
  </si>
  <si>
    <t>U</t>
  </si>
  <si>
    <t>m</t>
  </si>
  <si>
    <t>m3</t>
  </si>
  <si>
    <t>ED-50150</t>
  </si>
  <si>
    <t>LIGAÇÃO DE ÁGUA PROVISÓRIA PARA CANTEIRO,  INCLUSIVE HIDRÔMETRO E CAVALETE PARA MEDIÇÃO DE ÁGUA - ENTRADA PRINCIPAL, EM AÇO GALVANIZADO DN 20MM (1/2") - PADRÃO CONCESSIONÁRIA</t>
  </si>
  <si>
    <t>un</t>
  </si>
  <si>
    <t>ED-50151</t>
  </si>
  <si>
    <t>ED-50155</t>
  </si>
  <si>
    <t>LOCAÇÃO DE BANHEIRO QUÍMICO, DIMENSÃO (110X120X230)CM, LINHA PADRÃO, CONTENDO UMA (1) PIA/HIGIENIZADOR DE MÃOS, INCLUSIVE MANUTENÇÃO E MOBILIZAÇÃO/DESMOBILIZAÇÃO</t>
  </si>
  <si>
    <t>mês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</si>
  <si>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</si>
  <si>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</si>
  <si>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ED-50137</t>
  </si>
  <si>
    <t>ED-50276</t>
  </si>
  <si>
    <t>ED-51107</t>
  </si>
  <si>
    <t>ED-50255</t>
  </si>
  <si>
    <t>ED-48192</t>
  </si>
  <si>
    <t>ALVENARIA DE VEDAÇÃO COM BLOCO DE CONCRETO, ESP. 14CM, PARA REVESTIMENTO, INCLUSIVE ARGAMASSA PARA ASSENTAMENTO</t>
  </si>
  <si>
    <t>PISOS</t>
  </si>
  <si>
    <t>ED-50568</t>
  </si>
  <si>
    <t>ED-9317</t>
  </si>
  <si>
    <t>ED-9320</t>
  </si>
  <si>
    <t>ED-50762</t>
  </si>
  <si>
    <t>ED-50922</t>
  </si>
  <si>
    <t>ALAMBRADO PARA QUADRA ESPORTIVA, EM TELA DE ARAME GALVANIZADO COM TRAMA LOSANGULAR DE 2" (50,8MM) E FIO BWG12 (2,77MM), ALTURA 6M, EXCLUSIVE PINTURA, INCLUSIVE FIXAÇÃO E FORNECIMENTO EM QUADROS DE TUBOS DE AÇO CARBONO GALVANIZADO DIÂMETRO DE 50MM (2")</t>
  </si>
  <si>
    <t>ED-50460</t>
  </si>
  <si>
    <t>PINTURA ACRÍLICA PARA PISO EM FAIXA DE DEMARCAÇÃO DE QUADRA, DUAS (2) DEMÃOS, FAIXA COM LARGURA DE 5 CM</t>
  </si>
  <si>
    <t>ED-50459</t>
  </si>
  <si>
    <t>PINTURA ACRÍLICA PARA PISO EM PASSEIO/SUPERFÍCIE CIMENTADA, DUAS (2) DEMÃOS</t>
  </si>
  <si>
    <t>ED-50461</t>
  </si>
  <si>
    <t>PINTURA ACRÍLICA PARA PISO EM QUADRAS ESPORTIVA, DUAS (2) DEMÃOS</t>
  </si>
  <si>
    <t>ED-50490</t>
  </si>
  <si>
    <t>PINTURA EPÓXI EM FAIXAS DE DEMARCAÇÃO DE PISO, DUAS (2) DEMÃOS, FAIXA COM LARGURA DE 5 CM</t>
  </si>
  <si>
    <t>ED-50518</t>
  </si>
  <si>
    <t>PINTURA PARA SINALIZAÇÃO DE VAGA DE ESTACIONAMENTO PARA PORTADORES DE NECESSIDADES ESPECIAIS SOBRE PAVIMENTAÇÃO URBANA</t>
  </si>
  <si>
    <t>ED-50019</t>
  </si>
  <si>
    <t>FORNECIMENTO E ASSENTAMENTO DE TUBO PVC RÍGIDO SOLDÁVEL, ÁGUA FRIA, DN 25 MM (3/4") , INCLUSIVE CONEXÕES</t>
  </si>
  <si>
    <t>ED-49931</t>
  </si>
  <si>
    <t>ED-49905</t>
  </si>
  <si>
    <t>ED-9837</t>
  </si>
  <si>
    <t>ED-50409</t>
  </si>
  <si>
    <t>MURETA DE TIJOLO COMUM ESP. = 15CM, H = 105 CM, A REVESTIR</t>
  </si>
  <si>
    <t>ED-51135</t>
  </si>
  <si>
    <t>GUIA DE CORDÃO BOLEADO, EM CONCRETO COM FCK 20MPA, PRÉ-MOLDADA, 10X10CM (ALTURA X LARGURA), INCLUSIVE UMA (1) FIADA DE BLOCO DE CONCRETO, ESP. 9CM, ESCAVAÇÃO, APILOAMENTO E TRANSPORTE COM RETIRADA DO MATERIAL ESCAVADO (EM CAÇAMBA)</t>
  </si>
  <si>
    <t>ED-49572</t>
  </si>
  <si>
    <t>ED-49570</t>
  </si>
  <si>
    <t>LIMPEZA FINAL PARA ENTREGA DA OBRA</t>
  </si>
  <si>
    <t>ED-50266</t>
  </si>
  <si>
    <t>m²</t>
  </si>
  <si>
    <t>ESTADO DE MINAS GERAIS</t>
  </si>
  <si>
    <t>1.0</t>
  </si>
  <si>
    <t>CUSTOS INDIRETOS</t>
  </si>
  <si>
    <t>1.1                                   AC</t>
  </si>
  <si>
    <t xml:space="preserve">Administração Central </t>
  </si>
  <si>
    <t>AC</t>
  </si>
  <si>
    <t>Seguros + Garantia</t>
  </si>
  <si>
    <t>S + G</t>
  </si>
  <si>
    <t>Riscos</t>
  </si>
  <si>
    <t>R</t>
  </si>
  <si>
    <t>Despesas Financeiras</t>
  </si>
  <si>
    <t>DF</t>
  </si>
  <si>
    <t>2.0</t>
  </si>
  <si>
    <t>TRIBUTOS</t>
  </si>
  <si>
    <t>ISS, PIS, COFINS</t>
  </si>
  <si>
    <t>I</t>
  </si>
  <si>
    <t>CPRB - Contribuição previdenciaria sobre receita bruta</t>
  </si>
  <si>
    <t>3.0</t>
  </si>
  <si>
    <t>LUCRO</t>
  </si>
  <si>
    <t>3.1                                      L</t>
  </si>
  <si>
    <t>Lucro</t>
  </si>
  <si>
    <t>4.0</t>
  </si>
  <si>
    <t>TAXA TOTAL DE BDI</t>
  </si>
  <si>
    <t>Segundo Acórdão 2622/2013 do Tribunal de Contas da União – TCU, o cálculo do BDI deve ser feito da seguinte maneira:</t>
  </si>
  <si>
    <t>AC  →  Administração Central</t>
  </si>
  <si>
    <t>S  →  Seguro</t>
  </si>
  <si>
    <t xml:space="preserve">R    →  Riscos </t>
  </si>
  <si>
    <t>G     →  Garantia</t>
  </si>
  <si>
    <t>DF    →  Despesas Financeiras</t>
  </si>
  <si>
    <t>L  →  Taxa de Lucro/Remuneração</t>
  </si>
  <si>
    <t>I  →  Incidência de Impostos (PIS, COFINS e ISS)</t>
  </si>
  <si>
    <t>CPRB →  Contribuição Previdenciária sobre Renda Bruta</t>
  </si>
  <si>
    <t>MÉTODO</t>
  </si>
  <si>
    <t>TCU 2622_2013</t>
  </si>
  <si>
    <t>1° QUARTIL</t>
  </si>
  <si>
    <t>Planilha de Orçamento</t>
  </si>
  <si>
    <t>ESCOLHA</t>
  </si>
  <si>
    <t>OBSERVAÇÃO</t>
  </si>
  <si>
    <t>1.2                                S + G</t>
  </si>
  <si>
    <t>1.3                                   R</t>
  </si>
  <si>
    <t>1.5                                  DF</t>
  </si>
  <si>
    <t>ISS</t>
  </si>
  <si>
    <t>LEI 4021 - Art 7° II</t>
  </si>
  <si>
    <t>Tabela I - item 7</t>
  </si>
  <si>
    <t>PIS</t>
  </si>
  <si>
    <t>2.3                                       I</t>
  </si>
  <si>
    <t>COFINS</t>
  </si>
  <si>
    <t>2.4                                     I</t>
  </si>
  <si>
    <t>CPRB</t>
  </si>
  <si>
    <t>Decreto-Lei nº 406 de 31/12/1968 - De competência de cada Município - normalmente variando de  2,00% a 5,00%. Solicitar informação na Secretaria Municipal de Fazenda da alíquota decretada pelo Município.</t>
  </si>
  <si>
    <t>ISS - IMPOSTO SOBRE SERVIÇOS</t>
  </si>
  <si>
    <t>COFINS - CONTRIBUIÇÃO PARA O FINANCIAMENTO DA SEGURIDADE SOCIAL (FEDERAL)</t>
  </si>
  <si>
    <t>Lei 9.718 de 27/11/1998 - alíquota de 3% sobre o Faturamento da empresa, considerando Lucro Presumido.</t>
  </si>
  <si>
    <t>PIS - PROGRAMA DE INTEGRAÇÃO SOCIAL (FEDERAL)</t>
  </si>
  <si>
    <t>Decreto-Lei nº 2.445 de 29/06/1988 e nº 2.449 de 21/07/1988. Alíquota de 0,65% sobre a receita operacional bruta da empresa, considerando Lucro Presumido.</t>
  </si>
  <si>
    <t>CPRB - CONTRIBUIÇÃO PREVIDENCIÁRIA</t>
  </si>
  <si>
    <t>(Lei  N° 12.844/2013)</t>
  </si>
  <si>
    <t>LARGURA - x</t>
  </si>
  <si>
    <t>COMPRIMENTO - y</t>
  </si>
  <si>
    <t>ÁREA (m²)</t>
  </si>
  <si>
    <t>PERÍMETRO (m)</t>
  </si>
  <si>
    <t>ALTURA-1</t>
  </si>
  <si>
    <t>ALTURA-2</t>
  </si>
  <si>
    <t>ÁREA LATERAL -1 (M2)</t>
  </si>
  <si>
    <t>ÁREA LATERAL - 2 (M2)</t>
  </si>
  <si>
    <t>RODAPÉ (M2)</t>
  </si>
  <si>
    <t>PISO</t>
  </si>
  <si>
    <t>PAREDE - 1</t>
  </si>
  <si>
    <t>TETO</t>
  </si>
  <si>
    <t>RODAPÉ</t>
  </si>
  <si>
    <t>ESPECIFICAÇÕES</t>
  </si>
  <si>
    <t>BLOCO ÚNICO</t>
  </si>
  <si>
    <t>1.9</t>
  </si>
  <si>
    <t>1.10</t>
  </si>
  <si>
    <t>aa</t>
  </si>
  <si>
    <t>1.11</t>
  </si>
  <si>
    <t>1.12</t>
  </si>
  <si>
    <t>PAREDE</t>
  </si>
  <si>
    <t>A</t>
  </si>
  <si>
    <t>B</t>
  </si>
  <si>
    <t>C</t>
  </si>
  <si>
    <t>Altura (m)</t>
  </si>
  <si>
    <t>Comprimento (m)</t>
  </si>
  <si>
    <t>Área Total (m2)</t>
  </si>
  <si>
    <t>PORTAS</t>
  </si>
  <si>
    <t>LARGURA</t>
  </si>
  <si>
    <t>ALTURA</t>
  </si>
  <si>
    <t>ÁREA UNITÁRIA</t>
  </si>
  <si>
    <t xml:space="preserve">ÁREA TOTAL </t>
  </si>
  <si>
    <t>Verga/Contra Vergas &lt; 1,5m</t>
  </si>
  <si>
    <t>Verga/Contra Verga &gt; 1,5m</t>
  </si>
  <si>
    <t>Total P (m)</t>
  </si>
  <si>
    <t>JANELAS</t>
  </si>
  <si>
    <t>Total J (m)</t>
  </si>
  <si>
    <t>ÁREA</t>
  </si>
  <si>
    <t>Peitoril &lt; 1,5m</t>
  </si>
  <si>
    <t>Peitoril &gt; 1,5m</t>
  </si>
  <si>
    <t>Granito Cinza Andorinha</t>
  </si>
  <si>
    <t>Total (m)</t>
  </si>
  <si>
    <t>FACHADA</t>
  </si>
  <si>
    <t>Área (m2)</t>
  </si>
  <si>
    <t xml:space="preserve">BLOCO ÚNICO </t>
  </si>
  <si>
    <t>Largura</t>
  </si>
  <si>
    <t>Altura</t>
  </si>
  <si>
    <t>P1</t>
  </si>
  <si>
    <t>P2</t>
  </si>
  <si>
    <t>NA</t>
  </si>
  <si>
    <t/>
  </si>
  <si>
    <t>TIPOS DE OBRA</t>
  </si>
  <si>
    <t>BDI POR TIPO DE OBRA</t>
  </si>
  <si>
    <t>MÉDIO</t>
  </si>
  <si>
    <t>3° QUARTIL</t>
  </si>
  <si>
    <t>CONSTRUÇÃO DE EDIFÍCIOS</t>
  </si>
  <si>
    <t>CONSTRUÇÃO DE RODOVIAS E FERROVIAS</t>
  </si>
  <si>
    <t>CONSTRUÇÃO DE REDES DE ABASTECIMENTO DE ÁGUA, COLETA DE ESGOTO, E CONSTRUÇÕES CORRELATAS</t>
  </si>
  <si>
    <t>CONSTRUÇÃO DE MANUTENÇÃO DE ESTAÇÕES E REDES DE DISTRIBUIÇÃO DE ENERGIA ELÉTRICA</t>
  </si>
  <si>
    <t>OBRAS PORTUÁRIAS, MARÍTIMAS E FLUVIAIS</t>
  </si>
  <si>
    <t>BDI</t>
  </si>
  <si>
    <t>MERO FORNECIMENTO DE MATERIAIS E EQUIPAMENTOS</t>
  </si>
  <si>
    <t>ADMINISTAÇÃO CENTRAL</t>
  </si>
  <si>
    <t>SEGURO + GARANTIA</t>
  </si>
  <si>
    <t>RISCO</t>
  </si>
  <si>
    <t>DESPESA FINANCEIRA</t>
  </si>
  <si>
    <t>ADMINISTRAÇÃO CENTRAL</t>
  </si>
  <si>
    <t>TRIBUTOS FEDERAIS</t>
  </si>
  <si>
    <t>COM MATERIAL</t>
  </si>
  <si>
    <t>L. Presumido</t>
  </si>
  <si>
    <t>L. Real</t>
  </si>
  <si>
    <t>PIS - Programa de Integração Social</t>
  </si>
  <si>
    <t>COFINS - Financiamento da Seguridade Social</t>
  </si>
  <si>
    <t>IRPJ - Imposto de Renda de Pessoa Jurídica</t>
  </si>
  <si>
    <t>**</t>
  </si>
  <si>
    <t>CSLL - Contribuição Social Para Lucro Líquido</t>
  </si>
  <si>
    <t>CPRB - Contribuição Previdenciária sobre a Receita Bruta</t>
  </si>
  <si>
    <t>**Aplicar aliquotas de 15% e 9%, respectivamente, sobre o valor da taxa de lucro considerado no BDI</t>
  </si>
  <si>
    <t>&gt;CPRB - Lei 12844/2013: Usamos a Não Desonerada logo CPRB = 0%</t>
  </si>
  <si>
    <t>&gt; No caso de execução de obras públicas, aplica-se o regime cumulativo de apuração de PIS e Cofins, cujas alíquotas máximas são de, respectivamente, 0,65% e 3%, incidentes sobre o preço de venda da obra.</t>
  </si>
  <si>
    <t xml:space="preserve">5 – Qual deve ser a alíquota de ISS a ser utilizada na composição do BDI? </t>
  </si>
  <si>
    <r>
      <t xml:space="preserve">Resposta: A alíquota de ISS a ser observada é a estabelecida pelo Município em que a obra é executada. O art. 88 do Ato das Disposições Constitucionais Transitórias, com a redação dada pela Emenda Constitucional n.º 37/2002, </t>
    </r>
    <r>
      <rPr>
        <u/>
        <sz val="11"/>
        <color theme="1"/>
        <rFont val="Calibri"/>
        <family val="2"/>
        <scheme val="minor"/>
      </rPr>
      <t>fixou a alíquota mínima do ISS em 2% (dois por cento), ao passo que a alíquota máxima foi fixada em 5% (cinco por cento</t>
    </r>
    <r>
      <rPr>
        <sz val="11"/>
        <color rgb="FF000000"/>
        <rFont val="Calibri"/>
        <family val="2"/>
        <charset val="1"/>
      </rPr>
      <t xml:space="preserve">) pelo art. 8º, II, da LC n.º 116/2003. Os municípios gozam de autonomia para fixar as alíquotas do ISS, desde que respeitados esses limites. </t>
    </r>
  </si>
  <si>
    <t>6 – Como compor o BDI em obras beneficiadas pela desoneração da folha de pagamento?</t>
  </si>
  <si>
    <t>Resposta: A Contribuição Previdenciária sobre a Receita Bruta (CPRB) refere-se à nova sistemática de recolhimento da contribuição previdenciária criada pela União para desonerar a folha de salários de diversas atividades econômicas, em substituição à contribuição previdenciária sobre a folha de pagamentos. Objetiva-se fomentar os investimentos produtivos e dinamizar o nível de atividade em setores relevantes da economia nacional.</t>
  </si>
  <si>
    <r>
      <t>Com essas medidas,</t>
    </r>
    <r>
      <rPr>
        <u/>
        <sz val="11"/>
        <color theme="1"/>
        <rFont val="Calibri"/>
        <family val="2"/>
        <scheme val="minor"/>
      </rPr>
      <t xml:space="preserve"> somente aplicáveis às obras desoneradas, </t>
    </r>
    <r>
      <rPr>
        <sz val="11"/>
        <color rgb="FF000000"/>
        <rFont val="Calibri"/>
        <family val="2"/>
        <charset val="1"/>
      </rPr>
      <t>a base de cálculo da contribuição previdenciária patronal, que era de 20% sobre a folha de pagamento, foi substituída pelo percentual de</t>
    </r>
    <r>
      <rPr>
        <sz val="11"/>
        <color rgb="FFC00000"/>
        <rFont val="Calibri"/>
        <family val="2"/>
        <scheme val="minor"/>
      </rPr>
      <t xml:space="preserve"> 2%</t>
    </r>
    <r>
      <rPr>
        <sz val="11"/>
        <color rgb="FF000000"/>
        <rFont val="Calibri"/>
        <family val="2"/>
        <charset val="1"/>
      </rPr>
      <t xml:space="preserve"> aplicado sobre o valor da receita bruta (compreende a receita decorrente da venda de bens nas operações de conta própria, a receita decorrente da prestação de serviços e o resultado auferido nas operações de conta alheia, excluídas as vendas canceladas e os descontos incondicionais concedidos)</t>
    </r>
  </si>
  <si>
    <t>Usada&gt;&gt;</t>
  </si>
  <si>
    <t>Sem desoneração (não desonerada): considera a contribuição de 20% ao INSS;</t>
  </si>
  <si>
    <t>Com desoneração (desonerada): sem contribuição ao INSS.</t>
  </si>
  <si>
    <t>A desoneração da folha de pagamento é uma forma de substituição da contribuição previdenciária da empresa  por um tributo que incide sobre a receita bruta. É o CPRB.</t>
  </si>
  <si>
    <t>A CPRB pode reduzir a carga tributária, especialmente para aquelas empresas que possuem volume alto de mão de obra.</t>
  </si>
  <si>
    <t xml:space="preserve">Ao que parece a CPRB vai acabar em 2021. Ver noticias. </t>
  </si>
  <si>
    <t>8 – Quais os cuidados com as taxas de PIS e Cofins a serem utilizadas no BDI?</t>
  </si>
  <si>
    <t xml:space="preserve">Resposta: No caso de execução de obras públicas, aplica-se o regime cumulativo de apuração de PIS e Cofins, cujas alíquotas máximas são de, respectivamente, 0,65% e 3%, incidentes sobre o preço de venda da obra. O setor de construção civil pode optar pelo Simples Nacional, que é um regime compartilhado de arrecadação, cobrança e fiscalização de tributos aplicável às microempresas e empresas de pequeno porte, previsto na Lei Complementar nº 123, de 14 de dezembro de 2006. Nesse caso, existem diversas alíquotas diferenciadas de PIS e Cofins aplicáveis às construtoras, que vão depender do seu faturamento anual.
</t>
  </si>
  <si>
    <t>A Administração deve adotar as alíquotas máximas dos citados tributos em sua composição de BDI</t>
  </si>
  <si>
    <t xml:space="preserve">9 – A administração pública pode incluir o IRPJ e a CSLL na composição do BDI? E as empresas 
licitantes? </t>
  </si>
  <si>
    <t xml:space="preserve">Resposta: Existem basicamente três motivos pelos quais tais tributos não devem compor o BDI da obra: </t>
  </si>
  <si>
    <t xml:space="preserve">O IRPJ e CSLL são tributos de natureza direta e personalíssima, isto é, oneram pessoalmente o
contratado e não podem ser transferidos para terceiros. </t>
  </si>
  <si>
    <t>IRPJ e CSLL são tributos da empresa, e não da obra, não podendo compor a formação de preço de venda do empreendimento. A empresa inclusive pode apurar prejuízo no exercício fiscal, deixando de pagar imposto de renda, caso seja tributada com base no lucro real. Se os tributos forem incluídos no BDI, haveria um pagamento indevido pelo contratante.</t>
  </si>
  <si>
    <t xml:space="preserve">Tais tributos são influenciados por eventos não operacionais da contratada, que não têm nenhuma relação com a atividade de construção civil, por exemplo, a amortização de ágio pago em um investimento ou lucros decorrentes da venda de um ativo imobilizado. </t>
  </si>
  <si>
    <t xml:space="preserve">Por isso, é vedado pelo Decreto 7.983/2013 discriminar os citados tributos na composição do BDI do
orçamento-base da licitação. No mesmo sentido, a jurisprudência do TCU, consolidada na Súmula
254/2010, considera que tais rubricas não devem compor a taxa de BDI da Administração. </t>
  </si>
  <si>
    <t>TCU 2014</t>
  </si>
  <si>
    <r>
      <t>Sobre planilhas orçamentárias de obras públicas, em publicação de 2014, o TCU orienta que </t>
    </r>
    <r>
      <rPr>
        <i/>
        <sz val="11"/>
        <rFont val="Calibri"/>
        <family val="2"/>
        <scheme val="minor"/>
      </rPr>
      <t>ao orçar edificações, rodovias, ferrovias, sistemas de saneamento, obras de infraestrutura urbana e outras tipologias de obras desoneradas, deve-se obrigatoriamente utilizar o percentual de encargos sociais considerando a desoneração da folha de pagamento</t>
    </r>
    <r>
      <rPr>
        <sz val="11"/>
        <rFont val="Calibri"/>
        <family val="2"/>
        <scheme val="minor"/>
      </rPr>
      <t>.</t>
    </r>
  </si>
  <si>
    <t>Lei 13.161/2015</t>
  </si>
  <si>
    <t xml:space="preserve">Torna Facultativo o uso da planilha desonerada. </t>
  </si>
  <si>
    <t>TRIBUTOS MUNICIPAL</t>
  </si>
  <si>
    <t>Mínimo</t>
  </si>
  <si>
    <t xml:space="preserve">Máximo </t>
  </si>
  <si>
    <t>ISS - Imposto sobre Serviços</t>
  </si>
  <si>
    <t xml:space="preserve">*Cada município estabelece uma aliquota que vai de 2% a 5% sobre a despesa de mão de obra no local de execução da obra. </t>
  </si>
  <si>
    <t>*Segundo a Lei 4021 de varginha MG ISS = 3%</t>
  </si>
  <si>
    <t>É importante salientar que o demonstrativo da composição analítica da taxa de</t>
  </si>
  <si>
    <t>Benefício e Despesas Indiretas utilizada no orçamento-base da licitação</t>
  </si>
  <si>
    <t>também deve constar da documentação do processo licitatório.</t>
  </si>
  <si>
    <t>ABRIGO INSTITUCIONAL</t>
  </si>
  <si>
    <t>Hall</t>
  </si>
  <si>
    <t>TETOS</t>
  </si>
  <si>
    <t>J1</t>
  </si>
  <si>
    <t>J2</t>
  </si>
  <si>
    <t xml:space="preserve">QNT. </t>
  </si>
  <si>
    <t>Qnt.</t>
  </si>
  <si>
    <t>ÁGUA FRIA</t>
  </si>
  <si>
    <t>EXECUÇÃO DE PASSEIO EM PISO INTERTRAVADO, COM BLOCO RETANGULAR COR NATURAL DE 20 X 10 CM, ESPESSURA 6 CM. AF_10/2022</t>
  </si>
  <si>
    <t>EXECUÇÃO DE PASSEIO EM PISO INTERTRAVADO, COM BLOCO RETANGULAR COLORIDO DE 20 X 10 CM, ESPESSURA 6 CM. AF_10/2022</t>
  </si>
  <si>
    <t>CHAPISCO APLICADO EM ALVENARIA (SEM PRESENÇA DE VÃOS) E ESTRUTURAS DE CONCRETO DE FACHADA, COM COLHER DE PEDREIRO.  ARGAMASSA TRAÇO 1:3 COM PREPARO EM BETONEIRA 400L. AF_10/2022</t>
  </si>
  <si>
    <t>EMBOÇO OU MASSA ÚNICA EM ARGAMASSA TRAÇO 1:2:8, PREPARO MECÂNICO COM BETONEIRA 400 L, APLICADA MANUALMENTE EM PANOS CEGOS DE FACHADA (SEM PRESENÇA DE VÃOS), ESPESSURA DE 25 MM. AF_08/2022</t>
  </si>
  <si>
    <t>LIGAÇÃO PROVISÓRIA COM ENTRADA DE ENERGIA AÉREA, PADRÃO CEMIG, CARGA INSTALADA DE 15,1KVA ATÉ 30KVA, TRIFÁSICO, COM SAÍDA SUBTERRÂNEA, INCLUSIVE POSTE, CAIXA PARA MEDIDOR, DISJUNTOR, BARRAMENTO, ATERRAMENTO E ACESSÓRIOS</t>
  </si>
  <si>
    <t>MOBILIZAÇÃO E DESMOBILIZAÇÃO DE CONTAINER, INCLUSIVE CARGA, DESCARGA E TRANSPORTE EM CAMINHÃO CARROCERIA COM GUINDAUTO (MUNCK), EXCLUSIVE LOCAÇÃO DO CONTAINER</t>
  </si>
  <si>
    <t>ED-17989</t>
  </si>
  <si>
    <t>LOCAÇÃO DE OBRA COM GABARITO DE TÁBUAS CORRIDAS PONTALETADAS A CADA 2,00M, REAPROVEITAMENTO (2X), INCLUSIVE ACOMPANHAMENTO DE EQUIPE TOPOGRÁFICA PARA MARCAÇÃO DE PONTO TOPOGRÁFICO</t>
  </si>
  <si>
    <t>LOCAÇÃO TOPOGRÁFICA ACIMA DE CINQUENTA (50) PONTOS REFERENCIAIS, INCLUSIVE ESTACA (PIQUETE) DE MARCAÇÃO</t>
  </si>
  <si>
    <t>PAVIMENTO INTERTRAVADO</t>
  </si>
  <si>
    <t>3.1.1</t>
  </si>
  <si>
    <t>3.1.2</t>
  </si>
  <si>
    <t>5.3</t>
  </si>
  <si>
    <t>5.4</t>
  </si>
  <si>
    <t>LAJES</t>
  </si>
  <si>
    <t>5.1.1</t>
  </si>
  <si>
    <t>VIGAS</t>
  </si>
  <si>
    <t>5.2.1</t>
  </si>
  <si>
    <t>5.2.2</t>
  </si>
  <si>
    <t>5.2.3</t>
  </si>
  <si>
    <t>5.2.4</t>
  </si>
  <si>
    <t>5.2.5</t>
  </si>
  <si>
    <t>PILARES</t>
  </si>
  <si>
    <t>5.3.1</t>
  </si>
  <si>
    <t>5.3.2</t>
  </si>
  <si>
    <t>5.3.3</t>
  </si>
  <si>
    <t>5.3.4</t>
  </si>
  <si>
    <t>5.4.1</t>
  </si>
  <si>
    <t>CONCRETAGEM DE PILARES, FCK = 25 MPA, COM USO DE BOMBA - LANÇAMENTO, ADENSAMENTO E ACABAMENTO. AF_02/2022_PS</t>
  </si>
  <si>
    <t>CONCRETAGEM DE VIGAS E LAJES, FCK=25 MPA, PARA LAJES MACIÇAS OU NERVURADAS COM USO DE BOMBA - LANÇAMENTO, ADENSAMENTO E ACABAMENTO. AF_02/2022_PS</t>
  </si>
  <si>
    <t>PINTURA LÁTEX ACRÍLICA PREMIUM, APLICAÇÃO MANUAL EM PAREDES, DUAS DEMÃOS. AF_04/2023</t>
  </si>
  <si>
    <t>ESCAVAÇÃO MANUAL DE VALA COM PROFUNDIDADE MENOR OU IGUAL A 1,5M, INCLUSIVE DESCARGA LATERAL</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</si>
  <si>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</si>
  <si>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6.1.1</t>
  </si>
  <si>
    <t>6.1.2</t>
  </si>
  <si>
    <t>6.1.3</t>
  </si>
  <si>
    <t>6.1.4</t>
  </si>
  <si>
    <t>REVESTIMENTO COM ARGAMASSA EM CAMADA ÚNICA, APLICADO EM PAREDE, TRAÇO 1:3 (CIMENTO E AREIA), ESP. 20MM, APLICAÇÃO MANUAL, INCLUSIVE ARGAMASSA COM PREPARO MECANIZADO, EXCLUSIVE CHAPISCO</t>
  </si>
  <si>
    <t>ED-32001</t>
  </si>
  <si>
    <t>CORRIMÃO DUPLO EM TUBO GALVANIZADO, COM COSTURA, DIÂMETRO 1.1/2", ESP. 3MM, FIXADO EM PISO COM MONTANTE VERTICAL, DIÂMETRO 1.1/2", INCLUSIVE SUPORTE PARA CORRIMÃO EM BARRA CHATA (1"X1/2"), EXCLUSIVE PINTURA</t>
  </si>
  <si>
    <t>3.1.3</t>
  </si>
  <si>
    <t>Tinta Acrílica, Fosco, cor Sálvia (Coral), sobre massa corrida</t>
  </si>
  <si>
    <t>Cerâmica PEI-3, cor branca, altura 1,70m</t>
  </si>
  <si>
    <t>Cimentado Natado, traço 1:3 (Cimento:Areia), Esp = 3,0cm Acabamento Queimado</t>
  </si>
  <si>
    <t>Granilite Polido e resinado, cor cinza, espessura = 8mm, junta de alumínio</t>
  </si>
  <si>
    <t>Pedra são tomé (Existente)</t>
  </si>
  <si>
    <t>Tinta Acrílica, Fosco, cor branco Neve</t>
  </si>
  <si>
    <t>Granilite Polido e resinado cor cinza, altura = 7cm</t>
  </si>
  <si>
    <t>Sala de Material Esportivo</t>
  </si>
  <si>
    <t>DML</t>
  </si>
  <si>
    <t>Sala Técnica</t>
  </si>
  <si>
    <t>PAREDE - 2</t>
  </si>
  <si>
    <t>Arquibancada - Piso</t>
  </si>
  <si>
    <t>Arquibancada - Espelho</t>
  </si>
  <si>
    <t>Escada - Esquerda - Piso</t>
  </si>
  <si>
    <t>Escada - Esquerda - Espelho</t>
  </si>
  <si>
    <t>Escada - Direita - Espelho</t>
  </si>
  <si>
    <t>Escada - Direita - Piso</t>
  </si>
  <si>
    <t>Escada - Esquerda - Patamar Superior</t>
  </si>
  <si>
    <t>Escada - Direita - Patamar Superior</t>
  </si>
  <si>
    <t>Vista 1</t>
  </si>
  <si>
    <t>Vista 2</t>
  </si>
  <si>
    <t>Vista 3</t>
  </si>
  <si>
    <t>Vista 4</t>
  </si>
  <si>
    <t>Bloco Anexo</t>
  </si>
  <si>
    <t xml:space="preserve">Arquibancada </t>
  </si>
  <si>
    <t>Desconto (Jan/Por/Outros)</t>
  </si>
  <si>
    <t>Tinta acrilica fosca cor branco</t>
  </si>
  <si>
    <t>FACHADA - DESCONTOS</t>
  </si>
  <si>
    <t>NADA</t>
  </si>
  <si>
    <t>Material Esportivo</t>
  </si>
  <si>
    <t>Vista 1 -&gt; 4</t>
  </si>
  <si>
    <t>Esquadrias</t>
  </si>
  <si>
    <t>Pela área, não descontar vãos até 2 m². Para vãos superiores a 2 m², descontar apenas o que exceder, em cada vão, a essa área.</t>
  </si>
  <si>
    <t>Área Descontada</t>
  </si>
  <si>
    <t>Para pintura ou emassamento de paredes e tetos, o critério é o seguinte:</t>
  </si>
  <si>
    <t>Eixo x - Fundos</t>
  </si>
  <si>
    <t>Eixo x - Frontal</t>
  </si>
  <si>
    <t>Eixo y - Sala Técnica</t>
  </si>
  <si>
    <t>Eixo y - Material Esportivo</t>
  </si>
  <si>
    <t>Eixo y - DML</t>
  </si>
  <si>
    <t>Telhado - Lateral Esq.  - Triangulo</t>
  </si>
  <si>
    <t>Telhado - Lateral Dir.  - Triangulo</t>
  </si>
  <si>
    <t>Telhado - Fundos</t>
  </si>
  <si>
    <t>Telhado - Lateral Esq.</t>
  </si>
  <si>
    <t>Telhado - Lateral Dir.</t>
  </si>
  <si>
    <t>Chapa galvanizada de giro, tipo lambri, pintada em esmalte sintético fosco cor branco</t>
  </si>
  <si>
    <t>Chapa galvanizada de giro, tipo veneziana, pintada em esmalte sintético fosco cor branco</t>
  </si>
  <si>
    <t xml:space="preserve">Metalon de correr, pimtado em esmalte sintético fosco cor branco </t>
  </si>
  <si>
    <t xml:space="preserve">Metalon tipo maxim-ar, pimtado em esmalte sintético fosco cor branco </t>
  </si>
  <si>
    <t>Alvenaria de vedação - Cerâmico</t>
  </si>
  <si>
    <t>Alvenaria de vedação - Bloco de Concreto</t>
  </si>
  <si>
    <t>Eixo x - Fundos de Arquibancada</t>
  </si>
  <si>
    <t>Eixo y - Lateral arquibancada</t>
  </si>
  <si>
    <t>8.3.2</t>
  </si>
  <si>
    <t>DEMOLIÇÃO</t>
  </si>
  <si>
    <t>8.3.3</t>
  </si>
  <si>
    <t>8.3.4</t>
  </si>
  <si>
    <t xml:space="preserve">Metalon tipo maxim-ar, pintado em esmalte sintético fosco cor branco </t>
  </si>
  <si>
    <t xml:space="preserve">Metalon de correr, pintado em esmalte sintético fosco cor branco </t>
  </si>
  <si>
    <t>LASTRO DE CONCRETO MAGRO, APLICADO EM PISOS, LAJES SOBRE SOLO OU RADIERS, ESPESSURA DE 3 CM. AF_01/2024</t>
  </si>
  <si>
    <t>LASTRO DE CONCRETO MAGRO, APLICADO EM BLOCOS DE COROAMENTO OU SAPATAS, ESPESSURA DE 3 CM.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</si>
  <si>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</si>
  <si>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</si>
  <si>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</si>
  <si>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</si>
  <si>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</si>
  <si>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</si>
  <si>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IMPERMEABILIZAÇÃO DE SUPERFÍCIE COM EMULSÃO ASFÁLTICA, 2 DEMÃOS. AF_09/2023</t>
  </si>
  <si>
    <t>APLICAÇÃO MANUAL DE FUNDO SELADOR ACRÍLICO EM PAREDES EXTERNAS DE CASAS. AF_03/2024</t>
  </si>
  <si>
    <t>APLICAÇÃO MANUAL DE MASSA ACRÍLICA EM PAREDES EXTERNAS DE CASAS, DUAS DEMÃOS. AF_03/2024</t>
  </si>
  <si>
    <t>DEMOLIÇÃO DE PISO DE CONCRETO SIMPLES, DE FORMA MECANIZADA COM MARTELETE, SEM REAPROVEITAMENTO. AF_09/2023</t>
  </si>
  <si>
    <t>LIMPEZA MECANIZADA DE CAMADA VEGETAL, VEGETAÇÃO E PEQUENAS ÁRVORES (DIÂMETRO DE TRONCO MENOR QUE 0,20 M), COM TRATOR DE ESTEIRAS. AF_03/2024</t>
  </si>
  <si>
    <t xml:space="preserve">LONA PLASTICA PESADA PRETA, E = 150 MICRA                                                                                                                                                                                                                                                                                                                                                                                                                                                                 </t>
  </si>
  <si>
    <t xml:space="preserve">PLACA DE OBRA (PARA CONSTRUCAO CIVIL) EM CHAPA GALVANIZADA *N. 22*, ADESIVADA, DE *2,4 X 1,2* M (SEM POSTES PARA FIXACAO)                                                                                                                                                                                                                                                                                                                                                                                 </t>
  </si>
  <si>
    <t>CJ</t>
  </si>
  <si>
    <t>VG</t>
  </si>
  <si>
    <t>02.29.01</t>
  </si>
  <si>
    <t>CAÇAMBA 5m³</t>
  </si>
  <si>
    <t>07.38.02</t>
  </si>
  <si>
    <t>13.31.12</t>
  </si>
  <si>
    <t>PORTÃO COM TUBOS E TELAS DE AÇO, 1 FOLHA - SOLDADO EM ESTRUTURA - FORNECIMENTO E INSTALAÇÃO</t>
  </si>
  <si>
    <t>13.38.28</t>
  </si>
  <si>
    <t>GRADIL NYLOFOR H=1.53 M INCLUSIVE POSTE OU EQUIVALENTE</t>
  </si>
  <si>
    <t>PINTURA DE PISO</t>
  </si>
  <si>
    <t>18.02.17</t>
  </si>
  <si>
    <t>REDE DE PETECA COM MASTROS DE TUBOS F.G. D=76MM</t>
  </si>
  <si>
    <t xml:space="preserve">POSTE DE VÔLEI OU PETECA OFICIAL (PAR) COM REDE, EM TUBO DE AÇO, DIÂMETRO DE 3", TIPO TELESCÓPICO, INCLUSIVE TRATAMENTO ANTICORROSIVO E PINTURA
</t>
  </si>
  <si>
    <t>TRAVE DE FUTEBOL DE CAMPO OFICIAL COM REDE, EM TUBO DE AÇO, DIÂMETRO DE 3", COMPRIMENTO 732CM, ALTURA 244CM, INCLUSIVE TRATAMENTO ANTICORROSIVO E PINTURA</t>
  </si>
  <si>
    <t>8.2.3</t>
  </si>
  <si>
    <t>6.2</t>
  </si>
  <si>
    <t>6.2.1</t>
  </si>
  <si>
    <t>6.2.2</t>
  </si>
  <si>
    <t>8.3.6</t>
  </si>
  <si>
    <t>8.3.7</t>
  </si>
  <si>
    <t>8.3.8</t>
  </si>
  <si>
    <t>8.3.9</t>
  </si>
  <si>
    <t>8.3.5</t>
  </si>
  <si>
    <t>9.3</t>
  </si>
  <si>
    <t>9.3.1</t>
  </si>
  <si>
    <t>9.3.2</t>
  </si>
  <si>
    <t>9.3.3</t>
  </si>
  <si>
    <t>9.3.4</t>
  </si>
  <si>
    <t>10.1.1</t>
  </si>
  <si>
    <t>10.1.2</t>
  </si>
  <si>
    <t>10.1.3</t>
  </si>
  <si>
    <t>10.2.1</t>
  </si>
  <si>
    <t>10.2.2</t>
  </si>
  <si>
    <t>10.2.3</t>
  </si>
  <si>
    <t>6.3</t>
  </si>
  <si>
    <t>6.3.1</t>
  </si>
  <si>
    <t>6.4</t>
  </si>
  <si>
    <t>6.5</t>
  </si>
  <si>
    <t>6.5.1</t>
  </si>
  <si>
    <t>PLANTIO DE GRAMA ESMERALDA OU SÃO CARLOS OU CURITIBANA, EM PLACAS. AF_07/2024</t>
  </si>
  <si>
    <t>CAIXA DE DRENAGEM DE INSPEÇÃO/PASSAGEM EM ALVENARIA (100X100X50CM), REVESTIMENTO EM ARGAMASSA COM ADITIVO IMPERMEABILIZANTE, COM TAMPA EM GRELHA, INCLUSIVE ESCAVAÇÃO, REATERRO E TRANSPORTE COM RETIRADA DO MATERIAL ESCAVADO (EM CAÇAMBA)</t>
  </si>
  <si>
    <t>CAIXA DE DRENAGEM DE INSPEÇÃO/PASSAGEM EM ALVENARIA (30X30X30CM), REVESTIMENTO EM ARGAMASSA COM ADITIVO IMPERMEABILIZANTE, COM TAMPA EM GRELHA, INCLUSIVE ESCAVAÇÃO, REATERRO E TRANSPORTE COM RETIRADA DO MATERIAL ESCAVADO (EM CAÇAMBA)</t>
  </si>
  <si>
    <t>RO-00345</t>
  </si>
  <si>
    <t>Base ou sub-base de brita graduada simples com brita comercial - Compactado na energia modificada (Execução, incluído fornecimento e carga da brita, exclui o transporte)</t>
  </si>
  <si>
    <t>RO-00336</t>
  </si>
  <si>
    <t>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t>
  </si>
  <si>
    <t>RO-00387</t>
  </si>
  <si>
    <t>Imprimação com asfalto diluído (Execução, exclui fornecimento e transporte do material betuminoso até a obra)</t>
  </si>
  <si>
    <t>RO-00488</t>
  </si>
  <si>
    <t>Serragem de juntas em pavimento de concreto, limpeza e enchimento com selante a frio(Execução, incluindo fornecimento e transporte dos materiais)</t>
  </si>
  <si>
    <t>1.7.1</t>
  </si>
  <si>
    <t>1.7.2</t>
  </si>
  <si>
    <t>1.7.3</t>
  </si>
  <si>
    <t>REGULARIZAÇÃO DE SUPERFÍCIES COM MOTONIVELADORA. AF_09/2024</t>
  </si>
  <si>
    <t>setop</t>
  </si>
  <si>
    <t>PORTÃO EM CHAPA DE AÇO, TIPO DIAMANTE, ESP. 1,20MM (MSG-18), COM REQUADRO EM CANTONEIRA DE AÇO 1.1/4¿X1/8¿, EXCLUSIVE CADEADO E PINTURA</t>
  </si>
  <si>
    <t>CONTRAPISO DESEMPENADO COM ARGAMASSA, TRAÇO 1:3 (CIMENTO E AREIA), ESP. 30MM, INCLUSIVE ARGAMASSA COM PREPARO MECANIZADO</t>
  </si>
  <si>
    <t>PISO EM CONCRETO PREPARADO EM OBRA COM BETONEIRA COM FCK DE 10MPA, SEM ARMAÇÃO, ACABAMENTO RÚSTICO, ESP. 5CM, INCLUSIVE FORNECIMENTO, LANÇAMENTO, ADENSAMENTO, SARRAFEAMENTO, EXCLUSIVE JUNTA DE DILATAÇÃO</t>
  </si>
  <si>
    <t>PISO EM CONCRETO USINADO CONVENCIONAL COM DE FCK 15MPA, COM TELA SOLDADA NERVURADA TIPO Q-138, ACABAMENTO POLÍDO EM NÍVEL ZERO, ESP. 10CM, INCLUSIVE FORNECIMENTO, LANÇAMENTO, ADENSAMENTO, EXCLUSIVE JUNTA DE DILATAÇÃO</t>
  </si>
  <si>
    <t>APLICAÇÃO DE CAMADA E REGULARIZAÇÃO EM COLCHÃO DE AREIA PARA PAVIMENTO COM PISO INTERTRAVADO, EXCLUSIVE COMPACTAÇÃO</t>
  </si>
  <si>
    <t>MURO DE DIVISA, BLOCO DE CONCRETO APARENTE ESP= 15 CM, H= 2,50 M</t>
  </si>
  <si>
    <t>6.4.5</t>
  </si>
  <si>
    <t>6.4.6</t>
  </si>
  <si>
    <t>6.4.7</t>
  </si>
  <si>
    <t>6.4.8</t>
  </si>
  <si>
    <t>6.4.9</t>
  </si>
  <si>
    <t>Pintura de ligação - emulsão com polímero</t>
  </si>
  <si>
    <t>SICRO</t>
  </si>
  <si>
    <t>PAVIMENTO ASFÁLTICO</t>
  </si>
  <si>
    <t>6.3.2</t>
  </si>
  <si>
    <t>6.3.3</t>
  </si>
  <si>
    <t>Área 1 - piso interno da circulação e piso da acadmia do 2° plato</t>
  </si>
  <si>
    <t>Área 2 - piso da pista de corrida</t>
  </si>
  <si>
    <t>6.3.4</t>
  </si>
  <si>
    <t>PISO DE CONCRETO - Piso da Quadra</t>
  </si>
  <si>
    <t>PISO DE CONCRETO - Piso do Parque</t>
  </si>
  <si>
    <t>7675/ORSE</t>
  </si>
  <si>
    <t>Piso de borracha reciclada, granulada, tipo"S", da marca HAIAH ou similar, fornecimento e instalação, exclusive lastro de brita e areia</t>
  </si>
  <si>
    <t>GRAMADO</t>
  </si>
  <si>
    <t>6.6</t>
  </si>
  <si>
    <t>CAMPO DE FUTEBOL</t>
  </si>
  <si>
    <t>6.6.1</t>
  </si>
  <si>
    <t>10042/ORSE</t>
  </si>
  <si>
    <t>Fornecimento e instalação de grama sintética 42mm, alta durabilidade, cor verde, proteção raios UV e luz solar, incluso cola, type, areia tratada, borracha e mão de obra especializada</t>
  </si>
  <si>
    <t>6.6.2</t>
  </si>
  <si>
    <t>6.6.3</t>
  </si>
  <si>
    <t>6.6.4</t>
  </si>
  <si>
    <t>LASTRO DE BRITA 1</t>
  </si>
  <si>
    <t>02656/ORSE</t>
  </si>
  <si>
    <t>10179/ORSE</t>
  </si>
  <si>
    <t>04908/ORSE</t>
  </si>
  <si>
    <t>LASTRO DE BRITA 0</t>
  </si>
  <si>
    <t>LASTRO DE PÓ DE PEDRA</t>
  </si>
  <si>
    <t>6.6.5</t>
  </si>
  <si>
    <t>PMV-136</t>
  </si>
  <si>
    <t xml:space="preserve">INSTALAÇÃO DE MANTA DRENANTE. FORNECIMENTO E INSTALAÇÃO. </t>
  </si>
  <si>
    <t>DRENOS DO CAMPO</t>
  </si>
  <si>
    <t>DRENAGEM DO PARQUE</t>
  </si>
  <si>
    <t>80.40.25</t>
  </si>
  <si>
    <t>76.20.01</t>
  </si>
  <si>
    <t>BANCO PRE-MOLDADO DE CONCRETO 45X150X45CM</t>
  </si>
  <si>
    <t>GRELHA DE CONCRETO 0,99 x 0,44 x 0,10M</t>
  </si>
  <si>
    <t>Limpeza em superfície de concreto com jateamento d'água sob pressão</t>
  </si>
  <si>
    <t>Fornecimento e instalação de reservatório metálico tipo taça de 5.000 litros pintura interna e externa com escada de acesso e base de concreto armado - areia e brita comerciais</t>
  </si>
  <si>
    <t>Fundo do campo</t>
  </si>
  <si>
    <t>Laterais do campo</t>
  </si>
  <si>
    <t>CORRIMÃO, GUARDA CORPO E ALAMBRADO</t>
  </si>
  <si>
    <t>Campo de futebol</t>
  </si>
  <si>
    <t>Quadra de vôlei</t>
  </si>
  <si>
    <t>Ao redor do parque + arquibancada</t>
  </si>
  <si>
    <t>6.3.5</t>
  </si>
  <si>
    <t xml:space="preserve">Drenagem do talude para academia </t>
  </si>
  <si>
    <t>Portão de 1,0 x 2,10m. 6und no cmapo de futebol e 2 und na quadra de vôlei</t>
  </si>
  <si>
    <t>Campo de futebol. Quantitativo ajustado para altura de 60cm</t>
  </si>
  <si>
    <t>Quadra de vôlei. Quantitativo ajustado para altura de 60cm</t>
  </si>
  <si>
    <t>OUTROS</t>
  </si>
  <si>
    <t>Pintura quadra de vôlei</t>
  </si>
  <si>
    <t xml:space="preserve">Pintura de faixa no campo. Espessura de 10cm </t>
  </si>
  <si>
    <t>3.1.4</t>
  </si>
  <si>
    <t xml:space="preserve">Paisagismo </t>
  </si>
  <si>
    <t>6.7</t>
  </si>
  <si>
    <t xml:space="preserve">TALUDE JUNTO A ACADEMIA </t>
  </si>
  <si>
    <t>6.7.1</t>
  </si>
  <si>
    <t>SUPERESTRUTURA - ARQUIBANCADA</t>
  </si>
  <si>
    <t xml:space="preserve">VEDAÇÃO </t>
  </si>
  <si>
    <t>PINTURA DA ARQUIBANCADA</t>
  </si>
  <si>
    <t>10.2.4</t>
  </si>
  <si>
    <t>10.2.5</t>
  </si>
  <si>
    <t>ed-50985</t>
  </si>
  <si>
    <t>10.1.4</t>
  </si>
  <si>
    <t>10.1.5</t>
  </si>
  <si>
    <t>8.2.4</t>
  </si>
  <si>
    <t>8.2.5</t>
  </si>
  <si>
    <t>8.2.6</t>
  </si>
  <si>
    <t>8.2.7</t>
  </si>
  <si>
    <t>8.2.8</t>
  </si>
  <si>
    <t>9.2.2</t>
  </si>
  <si>
    <t>9.2.3</t>
  </si>
  <si>
    <t>9.2.4</t>
  </si>
  <si>
    <t>9.2.5</t>
  </si>
  <si>
    <t>INFRAESTRUTURA - ARQUIBANCADA</t>
  </si>
  <si>
    <t xml:space="preserve">SUDECAP </t>
  </si>
  <si>
    <t>240 DIAS</t>
  </si>
  <si>
    <t>COMPLEXO ESPORTIVO MELÃOLINHO</t>
  </si>
  <si>
    <t>AVENIDA RUTH DE CARVALHO, 700 - JARDIM SION</t>
  </si>
  <si>
    <t>1.7.4</t>
  </si>
  <si>
    <t>9.2.6</t>
  </si>
  <si>
    <t>6.8</t>
  </si>
  <si>
    <t>6.8.1</t>
  </si>
  <si>
    <t>6.8.2</t>
  </si>
  <si>
    <t>10.2.6</t>
  </si>
  <si>
    <t>ARQUIBANCADA - PISO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</si>
</sst>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quot;R$&quot;* #,##0.00_-;_-&quot;R$&quot;* &quot;-&quot;??_-;_-@_-"/>
    <numFmt numFmtId="165" formatCode="&quot;R$ &quot;#,##0.00"/>
    <numFmt numFmtId="168" formatCode="_(* #,##0.00_);_(* \(#,##0.00\);_(* &quot;-&quot;??_);_(@_)"/>
    <numFmt numFmtId="169" formatCode="mm/yyyy"/>
  </numFmts>
  <fonts count="42" x14ac:knownFonts="1">
    <font>
      <sz val="11"/>
      <color rgb="FF000000"/>
      <name val="Calibri"/>
      <family val="2"/>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name val="Calibri"/>
      <family val="2"/>
      <charset val="1"/>
    </font>
    <font>
      <sz val="12"/>
      <name val="Arial"/>
      <family val="2"/>
    </font>
    <font>
      <b/>
      <sz val="12"/>
      <name val="Arial"/>
      <family val="2"/>
    </font>
    <font>
      <sz val="10"/>
      <name val="Arial"/>
      <family val="2"/>
    </font>
    <font>
      <sz val="11"/>
      <name val="Calibri"/>
      <family val="2"/>
      <scheme val="minor"/>
    </font>
    <font>
      <sz val="12"/>
      <name val="Calibri"/>
      <family val="2"/>
      <scheme val="minor"/>
    </font>
    <font>
      <sz val="11"/>
      <color rgb="FF000000"/>
      <name val="Calibri"/>
      <family val="2"/>
      <charset val="1"/>
    </font>
    <font>
      <sz val="8"/>
      <name val="Calibri"/>
      <family val="2"/>
      <charset val="1"/>
    </font>
    <font>
      <b/>
      <sz val="11"/>
      <color rgb="FF000000"/>
      <name val="Calibri"/>
      <family val="2"/>
    </font>
    <font>
      <sz val="10"/>
      <name val="Arial"/>
      <family val="2"/>
    </font>
    <font>
      <sz val="11"/>
      <color theme="1"/>
      <name val="Arial"/>
      <family val="2"/>
    </font>
    <font>
      <sz val="11"/>
      <color theme="1"/>
      <name val="Calibri"/>
      <family val="2"/>
    </font>
    <font>
      <sz val="9"/>
      <color theme="1"/>
      <name val="Arial"/>
      <family val="2"/>
    </font>
    <font>
      <sz val="11"/>
      <name val="Arial"/>
      <family val="2"/>
    </font>
    <font>
      <b/>
      <sz val="10"/>
      <color theme="1"/>
      <name val="Arial"/>
      <family val="2"/>
    </font>
    <font>
      <sz val="11"/>
      <color theme="1"/>
      <name val="Century Gothic"/>
      <family val="2"/>
    </font>
    <font>
      <b/>
      <sz val="11"/>
      <color rgb="FF000000"/>
      <name val="Century Gothic"/>
      <family val="2"/>
    </font>
    <font>
      <b/>
      <sz val="14"/>
      <color rgb="FF000000"/>
      <name val="Century Gothic"/>
      <family val="2"/>
    </font>
    <font>
      <b/>
      <sz val="11"/>
      <color theme="1"/>
      <name val="Century Gothic"/>
      <family val="2"/>
    </font>
    <font>
      <sz val="10"/>
      <color theme="1"/>
      <name val="Arial"/>
      <family val="2"/>
    </font>
    <font>
      <sz val="9"/>
      <color theme="1"/>
      <name val="Tahoma"/>
      <family val="2"/>
    </font>
    <font>
      <b/>
      <sz val="9"/>
      <color theme="1"/>
      <name val="Tahoma"/>
      <family val="2"/>
    </font>
    <font>
      <b/>
      <sz val="11"/>
      <color theme="1"/>
      <name val="Calibri"/>
      <family val="2"/>
      <scheme val="minor"/>
    </font>
    <font>
      <sz val="11"/>
      <color theme="1"/>
      <name val="Arial"/>
      <family val="2"/>
    </font>
    <font>
      <sz val="11"/>
      <name val="Century Gothic"/>
      <family val="2"/>
    </font>
    <font>
      <u/>
      <sz val="11"/>
      <color theme="1"/>
      <name val="Calibri"/>
      <family val="2"/>
      <scheme val="minor"/>
    </font>
    <font>
      <sz val="11"/>
      <color rgb="FFC00000"/>
      <name val="Calibri"/>
      <family val="2"/>
      <scheme val="minor"/>
    </font>
    <font>
      <sz val="11"/>
      <color rgb="FFC00000"/>
      <name val="Calibri"/>
      <family val="2"/>
      <charset val="1"/>
    </font>
    <font>
      <i/>
      <sz val="11"/>
      <name val="Calibri"/>
      <family val="2"/>
      <scheme val="minor"/>
    </font>
    <font>
      <sz val="9"/>
      <color indexed="81"/>
      <name val="Segoe UI"/>
      <family val="2"/>
    </font>
    <font>
      <b/>
      <sz val="9"/>
      <color indexed="81"/>
      <name val="Segoe UI"/>
      <family val="2"/>
    </font>
    <font>
      <sz val="11"/>
      <color rgb="FFFF0000"/>
      <name val="Calibri"/>
      <family val="2"/>
      <charset val="1"/>
    </font>
    <font>
      <sz val="10"/>
      <name val="Calibri"/>
      <family val="2"/>
      <scheme val="minor"/>
    </font>
    <font>
      <sz val="12"/>
      <color rgb="FFFF0000"/>
      <name val="Arial"/>
      <family val="2"/>
    </font>
    <font>
      <b/>
      <sz val="14"/>
      <name val="Arial"/>
      <family val="2"/>
    </font>
    <font>
      <sz val="14"/>
      <name val="Arial"/>
      <family val="2"/>
    </font>
  </fonts>
  <fills count="22">
    <fill>
      <patternFill patternType="none"/>
    </fill>
    <fill>
      <patternFill patternType="gray125"/>
    </fill>
    <fill>
      <patternFill patternType="solid">
        <fgColor rgb="FFFFFFFF"/>
        <bgColor rgb="FFFFFFCC"/>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
      <patternFill patternType="solid">
        <fgColor theme="0"/>
        <bgColor theme="0"/>
      </patternFill>
    </fill>
    <fill>
      <patternFill patternType="solid">
        <fgColor theme="0"/>
        <bgColor rgb="FFD0CECE"/>
      </patternFill>
    </fill>
    <fill>
      <patternFill patternType="solid">
        <fgColor theme="2"/>
        <bgColor indexed="64"/>
      </patternFill>
    </fill>
    <fill>
      <patternFill patternType="solid">
        <fgColor theme="8"/>
        <bgColor indexed="64"/>
      </patternFill>
    </fill>
    <fill>
      <patternFill patternType="solid">
        <fgColor theme="9"/>
        <bgColor indexed="64"/>
      </patternFill>
    </fill>
    <fill>
      <patternFill patternType="solid">
        <fgColor rgb="FF4472C4"/>
        <bgColor rgb="FF000000"/>
      </patternFill>
    </fill>
    <fill>
      <patternFill patternType="solid">
        <fgColor rgb="FFE2EFDA"/>
        <bgColor rgb="FF000000"/>
      </patternFill>
    </fill>
    <fill>
      <patternFill patternType="solid">
        <fgColor rgb="FFFFF2CC"/>
        <bgColor rgb="FF000000"/>
      </patternFill>
    </fill>
    <fill>
      <patternFill patternType="solid">
        <fgColor rgb="FFDDEBF7"/>
        <bgColor rgb="FF000000"/>
      </patternFill>
    </fill>
    <fill>
      <patternFill patternType="solid">
        <fgColor rgb="FF70AD47"/>
        <bgColor rgb="FF000000"/>
      </patternFill>
    </fill>
    <fill>
      <patternFill patternType="solid">
        <fgColor rgb="FFE7E6E6"/>
        <bgColor rgb="FF000000"/>
      </patternFill>
    </fill>
    <fill>
      <patternFill patternType="solid">
        <fgColor rgb="FFED7D31"/>
        <bgColor rgb="FF000000"/>
      </patternFill>
    </fill>
    <fill>
      <patternFill patternType="solid">
        <fgColor theme="9" tint="0.79998168889431442"/>
        <bgColor rgb="FF000000"/>
      </patternFill>
    </fill>
    <fill>
      <patternFill patternType="solid">
        <fgColor theme="7" tint="0.79998168889431442"/>
        <bgColor indexed="64"/>
      </patternFill>
    </fill>
  </fills>
  <borders count="60">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auto="1"/>
      </right>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top style="medium">
        <color indexed="64"/>
      </top>
      <bottom style="thin">
        <color auto="1"/>
      </bottom>
      <diagonal/>
    </border>
    <border>
      <left style="thin">
        <color indexed="64"/>
      </left>
      <right/>
      <top style="medium">
        <color indexed="64"/>
      </top>
      <bottom/>
      <diagonal/>
    </border>
    <border>
      <left/>
      <right style="thin">
        <color indexed="64"/>
      </right>
      <top/>
      <bottom/>
      <diagonal/>
    </border>
    <border>
      <left/>
      <right style="thin">
        <color indexed="64"/>
      </right>
      <top/>
      <bottom style="thin">
        <color auto="1"/>
      </bottom>
      <diagonal/>
    </border>
    <border>
      <left style="medium">
        <color indexed="64"/>
      </left>
      <right/>
      <top style="thin">
        <color auto="1"/>
      </top>
      <bottom style="thin">
        <color auto="1"/>
      </bottom>
      <diagonal/>
    </border>
    <border>
      <left style="medium">
        <color indexed="64"/>
      </left>
      <right/>
      <top/>
      <bottom style="thin">
        <color auto="1"/>
      </bottom>
      <diagonal/>
    </border>
    <border>
      <left/>
      <right style="thin">
        <color auto="1"/>
      </right>
      <top style="thin">
        <color auto="1"/>
      </top>
      <bottom/>
      <diagonal/>
    </border>
    <border>
      <left/>
      <right/>
      <top style="double">
        <color indexed="64"/>
      </top>
      <bottom/>
      <diagonal/>
    </border>
    <border>
      <left style="thin">
        <color indexed="64"/>
      </left>
      <right/>
      <top style="thin">
        <color indexed="64"/>
      </top>
      <bottom style="thin">
        <color indexed="64"/>
      </bottom>
      <diagonal/>
    </border>
    <border>
      <left style="thin">
        <color indexed="64"/>
      </left>
      <right/>
      <top style="thin">
        <color auto="1"/>
      </top>
      <bottom style="medium">
        <color indexed="64"/>
      </bottom>
      <diagonal/>
    </border>
    <border>
      <left/>
      <right style="medium">
        <color indexed="64"/>
      </right>
      <top/>
      <bottom style="thin">
        <color auto="1"/>
      </bottom>
      <diagonal/>
    </border>
    <border>
      <left style="thin">
        <color indexed="64"/>
      </left>
      <right style="medium">
        <color indexed="64"/>
      </right>
      <top style="thin">
        <color auto="1"/>
      </top>
      <bottom/>
      <diagonal/>
    </border>
    <border>
      <left style="thin">
        <color auto="1"/>
      </left>
      <right style="thin">
        <color auto="1"/>
      </right>
      <top style="thin">
        <color auto="1"/>
      </top>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bottom style="thin">
        <color rgb="FF000000"/>
      </bottom>
      <diagonal/>
    </border>
    <border>
      <left style="medium">
        <color indexed="64"/>
      </left>
      <right style="thin">
        <color rgb="FF000000"/>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indexed="64"/>
      </right>
      <top/>
      <bottom/>
      <diagonal/>
    </border>
  </borders>
  <cellStyleXfs count="45">
    <xf numFmtId="0" fontId="0" fillId="0" borderId="0"/>
    <xf numFmtId="0" fontId="6" fillId="0" borderId="0"/>
    <xf numFmtId="43" fontId="12" fillId="0" borderId="0" applyFont="0" applyFill="0" applyBorder="0" applyAlignment="0" applyProtection="0"/>
    <xf numFmtId="44" fontId="12" fillId="0" borderId="0" applyFont="0" applyFill="0" applyBorder="0" applyAlignment="0" applyProtection="0"/>
    <xf numFmtId="9" fontId="12" fillId="0" borderId="0" applyFont="0" applyFill="0" applyBorder="0" applyAlignment="0" applyProtection="0"/>
    <xf numFmtId="43" fontId="12" fillId="0" borderId="0" applyFont="0" applyFill="0" applyBorder="0" applyAlignment="0" applyProtection="0"/>
    <xf numFmtId="0" fontId="15" fillId="0" borderId="0"/>
    <xf numFmtId="0" fontId="5" fillId="0" borderId="0"/>
    <xf numFmtId="0" fontId="5" fillId="0" borderId="0"/>
    <xf numFmtId="43" fontId="9" fillId="0" borderId="0" applyFont="0" applyFill="0" applyBorder="0" applyAlignment="0" applyProtection="0"/>
    <xf numFmtId="0" fontId="16" fillId="0" borderId="0"/>
    <xf numFmtId="0" fontId="4" fillId="0" borderId="0"/>
    <xf numFmtId="9" fontId="4" fillId="0" borderId="0" applyFont="0" applyFill="0" applyBorder="0" applyAlignment="0" applyProtection="0"/>
    <xf numFmtId="0" fontId="29" fillId="0" borderId="0"/>
    <xf numFmtId="0" fontId="3" fillId="0" borderId="0"/>
    <xf numFmtId="9" fontId="3" fillId="0" borderId="0" applyFont="0" applyFill="0" applyBorder="0" applyAlignment="0" applyProtection="0"/>
    <xf numFmtId="0" fontId="9" fillId="0" borderId="0"/>
    <xf numFmtId="0" fontId="9" fillId="0" borderId="0"/>
    <xf numFmtId="168" fontId="9" fillId="0" borderId="0" applyFont="0" applyFill="0" applyBorder="0" applyAlignment="0" applyProtection="0"/>
    <xf numFmtId="168" fontId="9"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9" fillId="0" borderId="0"/>
    <xf numFmtId="0" fontId="2" fillId="0" borderId="0"/>
    <xf numFmtId="0" fontId="2" fillId="0" borderId="0"/>
    <xf numFmtId="43" fontId="9"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9" fontId="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2" fillId="0" borderId="0"/>
    <xf numFmtId="43" fontId="9"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 fillId="0" borderId="0"/>
    <xf numFmtId="0" fontId="1" fillId="0" borderId="0"/>
    <xf numFmtId="43" fontId="9"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68" fontId="9" fillId="0" borderId="0" applyFont="0" applyFill="0" applyBorder="0" applyAlignment="0" applyProtection="0"/>
  </cellStyleXfs>
  <cellXfs count="325">
    <xf numFmtId="0" fontId="0" fillId="0" borderId="0" xfId="0"/>
    <xf numFmtId="0" fontId="7" fillId="0" borderId="0" xfId="0" applyFont="1" applyAlignment="1">
      <alignment vertical="center" wrapText="1"/>
    </xf>
    <xf numFmtId="0" fontId="0" fillId="0" borderId="0" xfId="0" applyAlignment="1">
      <alignment horizontal="center" vertical="center"/>
    </xf>
    <xf numFmtId="0" fontId="14" fillId="0" borderId="0" xfId="0" applyFont="1" applyAlignment="1">
      <alignment horizontal="center" vertical="center"/>
    </xf>
    <xf numFmtId="0" fontId="4" fillId="6" borderId="0" xfId="11" applyFill="1"/>
    <xf numFmtId="0" fontId="4" fillId="6" borderId="24" xfId="11" applyFill="1" applyBorder="1"/>
    <xf numFmtId="0" fontId="4" fillId="6" borderId="4" xfId="11" applyFill="1" applyBorder="1" applyAlignment="1">
      <alignment horizontal="center"/>
    </xf>
    <xf numFmtId="0" fontId="4" fillId="6" borderId="5" xfId="11" applyFill="1" applyBorder="1"/>
    <xf numFmtId="0" fontId="4" fillId="6" borderId="20" xfId="11" applyFill="1" applyBorder="1" applyAlignment="1">
      <alignment horizontal="center"/>
    </xf>
    <xf numFmtId="0" fontId="4" fillId="6" borderId="0" xfId="11" applyFill="1" applyAlignment="1">
      <alignment horizontal="center"/>
    </xf>
    <xf numFmtId="0" fontId="4" fillId="6" borderId="7" xfId="11" applyFill="1" applyBorder="1" applyAlignment="1">
      <alignment horizontal="center"/>
    </xf>
    <xf numFmtId="0" fontId="4" fillId="6" borderId="45" xfId="11" applyFill="1" applyBorder="1" applyAlignment="1">
      <alignment horizontal="left" vertical="center" wrapText="1"/>
    </xf>
    <xf numFmtId="10" fontId="0" fillId="6" borderId="46" xfId="12" applyNumberFormat="1" applyFont="1" applyFill="1" applyBorder="1" applyAlignment="1">
      <alignment horizontal="center"/>
    </xf>
    <xf numFmtId="10" fontId="0" fillId="6" borderId="19" xfId="12" applyNumberFormat="1" applyFont="1" applyFill="1" applyBorder="1" applyAlignment="1">
      <alignment horizontal="center"/>
    </xf>
    <xf numFmtId="10" fontId="0" fillId="6" borderId="47" xfId="12" applyNumberFormat="1" applyFont="1" applyFill="1" applyBorder="1" applyAlignment="1">
      <alignment horizontal="center"/>
    </xf>
    <xf numFmtId="0" fontId="4" fillId="6" borderId="6" xfId="11" applyFill="1" applyBorder="1" applyAlignment="1">
      <alignment horizontal="left" vertical="center" wrapText="1"/>
    </xf>
    <xf numFmtId="10" fontId="0" fillId="6" borderId="20" xfId="12" applyNumberFormat="1" applyFont="1" applyFill="1" applyBorder="1" applyAlignment="1">
      <alignment horizontal="center"/>
    </xf>
    <xf numFmtId="10" fontId="0" fillId="6" borderId="0" xfId="12" applyNumberFormat="1" applyFont="1" applyFill="1" applyBorder="1" applyAlignment="1">
      <alignment horizontal="center"/>
    </xf>
    <xf numFmtId="10" fontId="0" fillId="6" borderId="7" xfId="12" applyNumberFormat="1" applyFont="1" applyFill="1" applyBorder="1" applyAlignment="1">
      <alignment horizontal="center"/>
    </xf>
    <xf numFmtId="0" fontId="4" fillId="6" borderId="8" xfId="11" applyFill="1" applyBorder="1" applyAlignment="1">
      <alignment horizontal="left" vertical="center" wrapText="1"/>
    </xf>
    <xf numFmtId="10" fontId="0" fillId="6" borderId="48" xfId="12" applyNumberFormat="1" applyFont="1" applyFill="1" applyBorder="1" applyAlignment="1">
      <alignment horizontal="center"/>
    </xf>
    <xf numFmtId="10" fontId="0" fillId="6" borderId="9" xfId="12" applyNumberFormat="1" applyFont="1" applyFill="1" applyBorder="1" applyAlignment="1">
      <alignment horizontal="center"/>
    </xf>
    <xf numFmtId="10" fontId="0" fillId="6" borderId="10" xfId="12" applyNumberFormat="1" applyFont="1" applyFill="1" applyBorder="1" applyAlignment="1">
      <alignment horizontal="center"/>
    </xf>
    <xf numFmtId="0" fontId="4" fillId="6" borderId="49" xfId="11" applyFill="1" applyBorder="1" applyAlignment="1">
      <alignment horizontal="left" vertical="center" wrapText="1"/>
    </xf>
    <xf numFmtId="10" fontId="0" fillId="6" borderId="32" xfId="12" applyNumberFormat="1" applyFont="1" applyFill="1" applyBorder="1" applyAlignment="1">
      <alignment horizontal="center"/>
    </xf>
    <xf numFmtId="10" fontId="0" fillId="6" borderId="50" xfId="12" applyNumberFormat="1" applyFont="1" applyFill="1" applyBorder="1" applyAlignment="1">
      <alignment horizontal="center"/>
    </xf>
    <xf numFmtId="10" fontId="0" fillId="6" borderId="51" xfId="12" applyNumberFormat="1" applyFont="1" applyFill="1" applyBorder="1" applyAlignment="1">
      <alignment horizontal="center"/>
    </xf>
    <xf numFmtId="0" fontId="4" fillId="6" borderId="4" xfId="11" applyFill="1" applyBorder="1"/>
    <xf numFmtId="0" fontId="4" fillId="6" borderId="6" xfId="11" applyFill="1" applyBorder="1"/>
    <xf numFmtId="0" fontId="4" fillId="6" borderId="8" xfId="11" applyFill="1" applyBorder="1"/>
    <xf numFmtId="0" fontId="0" fillId="6" borderId="0" xfId="0" applyFill="1"/>
    <xf numFmtId="0" fontId="0" fillId="6" borderId="6" xfId="0" applyFill="1" applyBorder="1"/>
    <xf numFmtId="0" fontId="0" fillId="6" borderId="7" xfId="0" applyFill="1" applyBorder="1"/>
    <xf numFmtId="0" fontId="29" fillId="6" borderId="0" xfId="13" applyFill="1"/>
    <xf numFmtId="0" fontId="17" fillId="6" borderId="3" xfId="13" applyFont="1" applyFill="1" applyBorder="1"/>
    <xf numFmtId="0" fontId="17" fillId="6" borderId="4" xfId="13" applyFont="1" applyFill="1" applyBorder="1"/>
    <xf numFmtId="0" fontId="17" fillId="6" borderId="4" xfId="13" applyFont="1" applyFill="1" applyBorder="1" applyAlignment="1">
      <alignment horizontal="center"/>
    </xf>
    <xf numFmtId="0" fontId="17" fillId="6" borderId="5" xfId="13" applyFont="1" applyFill="1" applyBorder="1"/>
    <xf numFmtId="0" fontId="29" fillId="6" borderId="57" xfId="13" applyFill="1" applyBorder="1"/>
    <xf numFmtId="0" fontId="29" fillId="7" borderId="58" xfId="13" applyFill="1" applyBorder="1"/>
    <xf numFmtId="0" fontId="17" fillId="6" borderId="6" xfId="13" applyFont="1" applyFill="1" applyBorder="1"/>
    <xf numFmtId="0" fontId="20" fillId="6" borderId="6" xfId="13" applyFont="1" applyFill="1" applyBorder="1"/>
    <xf numFmtId="1" fontId="18" fillId="6" borderId="0" xfId="13" applyNumberFormat="1" applyFont="1" applyFill="1" applyAlignment="1">
      <alignment vertical="top"/>
    </xf>
    <xf numFmtId="1" fontId="18" fillId="6" borderId="0" xfId="13" applyNumberFormat="1" applyFont="1" applyFill="1" applyAlignment="1">
      <alignment vertical="center"/>
    </xf>
    <xf numFmtId="1" fontId="18" fillId="6" borderId="7" xfId="13" applyNumberFormat="1" applyFont="1" applyFill="1" applyBorder="1" applyAlignment="1">
      <alignment vertical="center"/>
    </xf>
    <xf numFmtId="0" fontId="21" fillId="6" borderId="6" xfId="13" applyFont="1" applyFill="1" applyBorder="1"/>
    <xf numFmtId="0" fontId="21" fillId="6" borderId="0" xfId="13" applyFont="1" applyFill="1"/>
    <xf numFmtId="0" fontId="21" fillId="6" borderId="0" xfId="13" applyFont="1" applyFill="1" applyAlignment="1">
      <alignment horizontal="center"/>
    </xf>
    <xf numFmtId="0" fontId="21" fillId="6" borderId="7" xfId="13" applyFont="1" applyFill="1" applyBorder="1"/>
    <xf numFmtId="0" fontId="22" fillId="6" borderId="12" xfId="13" applyFont="1" applyFill="1" applyBorder="1" applyAlignment="1">
      <alignment horizontal="left"/>
    </xf>
    <xf numFmtId="10" fontId="22" fillId="6" borderId="13" xfId="13" applyNumberFormat="1" applyFont="1" applyFill="1" applyBorder="1"/>
    <xf numFmtId="0" fontId="21" fillId="6" borderId="19" xfId="13" applyFont="1" applyFill="1" applyBorder="1"/>
    <xf numFmtId="0" fontId="29" fillId="6" borderId="19" xfId="13" applyFill="1" applyBorder="1"/>
    <xf numFmtId="0" fontId="21" fillId="6" borderId="12" xfId="13" applyFont="1" applyFill="1" applyBorder="1" applyAlignment="1">
      <alignment horizontal="left"/>
    </xf>
    <xf numFmtId="0" fontId="21" fillId="6" borderId="1" xfId="13" applyFont="1" applyFill="1" applyBorder="1"/>
    <xf numFmtId="0" fontId="21" fillId="6" borderId="1" xfId="13" applyFont="1" applyFill="1" applyBorder="1" applyAlignment="1">
      <alignment horizontal="center"/>
    </xf>
    <xf numFmtId="10" fontId="21" fillId="6" borderId="13" xfId="13" applyNumberFormat="1" applyFont="1" applyFill="1" applyBorder="1"/>
    <xf numFmtId="0" fontId="19" fillId="6" borderId="0" xfId="13" applyFont="1" applyFill="1"/>
    <xf numFmtId="0" fontId="21" fillId="6" borderId="6" xfId="13" applyFont="1" applyFill="1" applyBorder="1" applyAlignment="1">
      <alignment horizontal="left"/>
    </xf>
    <xf numFmtId="10" fontId="21" fillId="6" borderId="7" xfId="13" applyNumberFormat="1" applyFont="1" applyFill="1" applyBorder="1"/>
    <xf numFmtId="10" fontId="19" fillId="6" borderId="0" xfId="13" applyNumberFormat="1" applyFont="1" applyFill="1"/>
    <xf numFmtId="0" fontId="22" fillId="6" borderId="52" xfId="13" applyFont="1" applyFill="1" applyBorder="1" applyAlignment="1">
      <alignment horizontal="left"/>
    </xf>
    <xf numFmtId="10" fontId="22" fillId="6" borderId="53" xfId="13" applyNumberFormat="1" applyFont="1" applyFill="1" applyBorder="1"/>
    <xf numFmtId="10" fontId="19" fillId="7" borderId="0" xfId="13" applyNumberFormat="1" applyFont="1" applyFill="1"/>
    <xf numFmtId="0" fontId="21" fillId="6" borderId="52" xfId="13" applyFont="1" applyFill="1" applyBorder="1" applyAlignment="1">
      <alignment horizontal="left"/>
    </xf>
    <xf numFmtId="0" fontId="30" fillId="6" borderId="40" xfId="13" applyFont="1" applyFill="1" applyBorder="1"/>
    <xf numFmtId="0" fontId="21" fillId="6" borderId="40" xfId="13" applyFont="1" applyFill="1" applyBorder="1" applyAlignment="1">
      <alignment horizontal="center"/>
    </xf>
    <xf numFmtId="10" fontId="21" fillId="6" borderId="53" xfId="13" applyNumberFormat="1" applyFont="1" applyFill="1" applyBorder="1"/>
    <xf numFmtId="0" fontId="29" fillId="6" borderId="0" xfId="13" applyFill="1" applyAlignment="1">
      <alignment vertical="center" wrapText="1"/>
    </xf>
    <xf numFmtId="0" fontId="21" fillId="6" borderId="40" xfId="13" applyFont="1" applyFill="1" applyBorder="1"/>
    <xf numFmtId="10" fontId="21" fillId="6" borderId="54" xfId="13" applyNumberFormat="1" applyFont="1" applyFill="1" applyBorder="1"/>
    <xf numFmtId="0" fontId="22" fillId="9" borderId="55" xfId="13" applyFont="1" applyFill="1" applyBorder="1" applyAlignment="1">
      <alignment horizontal="left"/>
    </xf>
    <xf numFmtId="10" fontId="23" fillId="9" borderId="56" xfId="13" applyNumberFormat="1" applyFont="1" applyFill="1" applyBorder="1"/>
    <xf numFmtId="0" fontId="17" fillId="6" borderId="0" xfId="13" applyFont="1" applyFill="1"/>
    <xf numFmtId="0" fontId="25" fillId="6" borderId="0" xfId="13" applyFont="1" applyFill="1"/>
    <xf numFmtId="0" fontId="25" fillId="6" borderId="0" xfId="13" applyFont="1" applyFill="1" applyAlignment="1">
      <alignment horizontal="center"/>
    </xf>
    <xf numFmtId="0" fontId="25" fillId="6" borderId="7" xfId="13" applyFont="1" applyFill="1" applyBorder="1"/>
    <xf numFmtId="0" fontId="17" fillId="6" borderId="0" xfId="13" applyFont="1" applyFill="1" applyAlignment="1">
      <alignment horizontal="center"/>
    </xf>
    <xf numFmtId="0" fontId="17" fillId="6" borderId="7" xfId="13" applyFont="1" applyFill="1" applyBorder="1"/>
    <xf numFmtId="0" fontId="17" fillId="6" borderId="8" xfId="13" applyFont="1" applyFill="1" applyBorder="1"/>
    <xf numFmtId="0" fontId="26" fillId="8" borderId="9" xfId="13" applyFont="1" applyFill="1" applyBorder="1" applyAlignment="1">
      <alignment horizontal="center" vertical="center"/>
    </xf>
    <xf numFmtId="0" fontId="27" fillId="6" borderId="9" xfId="13" applyFont="1" applyFill="1" applyBorder="1" applyAlignment="1">
      <alignment horizontal="center" vertical="center"/>
    </xf>
    <xf numFmtId="0" fontId="26" fillId="8" borderId="10" xfId="13" applyFont="1" applyFill="1" applyBorder="1" applyAlignment="1">
      <alignment vertical="center"/>
    </xf>
    <xf numFmtId="0" fontId="29" fillId="6" borderId="22" xfId="13" applyFill="1" applyBorder="1"/>
    <xf numFmtId="0" fontId="29" fillId="6" borderId="22" xfId="13" applyFill="1" applyBorder="1" applyAlignment="1">
      <alignment vertical="center" wrapText="1"/>
    </xf>
    <xf numFmtId="0" fontId="3" fillId="6" borderId="0" xfId="14" applyFill="1"/>
    <xf numFmtId="0" fontId="28" fillId="6" borderId="0" xfId="14" applyFont="1" applyFill="1"/>
    <xf numFmtId="10" fontId="0" fillId="7" borderId="0" xfId="15" applyNumberFormat="1" applyFont="1" applyFill="1"/>
    <xf numFmtId="10" fontId="0" fillId="6" borderId="0" xfId="15" applyNumberFormat="1" applyFont="1" applyFill="1"/>
    <xf numFmtId="0" fontId="3" fillId="6" borderId="0" xfId="14" applyFill="1" applyAlignment="1">
      <alignment vertical="center" textRotation="90"/>
    </xf>
    <xf numFmtId="0" fontId="3" fillId="6" borderId="0" xfId="14" applyFill="1" applyAlignment="1">
      <alignment horizontal="left" wrapText="1"/>
    </xf>
    <xf numFmtId="0" fontId="28" fillId="6" borderId="0" xfId="14" applyFont="1" applyFill="1" applyAlignment="1">
      <alignment vertical="center"/>
    </xf>
    <xf numFmtId="0" fontId="3" fillId="6" borderId="0" xfId="14" applyFill="1" applyAlignment="1">
      <alignment vertical="center" wrapText="1"/>
    </xf>
    <xf numFmtId="0" fontId="28" fillId="0" borderId="0" xfId="14" applyFont="1"/>
    <xf numFmtId="0" fontId="3" fillId="6" borderId="0" xfId="14" applyFill="1" applyAlignment="1">
      <alignment horizontal="right"/>
    </xf>
    <xf numFmtId="0" fontId="33" fillId="6" borderId="0" xfId="0" applyFont="1" applyFill="1"/>
    <xf numFmtId="0" fontId="31" fillId="6" borderId="0" xfId="14" applyFont="1" applyFill="1" applyAlignment="1">
      <alignment vertical="center"/>
    </xf>
    <xf numFmtId="0" fontId="28" fillId="6" borderId="0" xfId="14" applyFont="1" applyFill="1" applyAlignment="1">
      <alignment horizontal="left"/>
    </xf>
    <xf numFmtId="0" fontId="3" fillId="6" borderId="0" xfId="14" applyFill="1" applyAlignment="1">
      <alignment horizontal="left"/>
    </xf>
    <xf numFmtId="0" fontId="3" fillId="6" borderId="6" xfId="14" applyFill="1" applyBorder="1"/>
    <xf numFmtId="0" fontId="3" fillId="6" borderId="7" xfId="14" applyFill="1" applyBorder="1" applyAlignment="1">
      <alignment horizontal="left" wrapText="1"/>
    </xf>
    <xf numFmtId="0" fontId="3" fillId="6" borderId="8" xfId="14" applyFill="1" applyBorder="1"/>
    <xf numFmtId="0" fontId="3" fillId="6" borderId="9" xfId="14" applyFill="1" applyBorder="1" applyAlignment="1">
      <alignment horizontal="left" wrapText="1"/>
    </xf>
    <xf numFmtId="0" fontId="3" fillId="6" borderId="10" xfId="14" applyFill="1" applyBorder="1" applyAlignment="1">
      <alignment horizontal="left" wrapText="1"/>
    </xf>
    <xf numFmtId="0" fontId="3" fillId="6" borderId="19" xfId="14" applyFill="1" applyBorder="1"/>
    <xf numFmtId="0" fontId="0" fillId="0" borderId="1" xfId="0" applyBorder="1" applyAlignment="1">
      <alignment horizontal="center" vertical="center"/>
    </xf>
    <xf numFmtId="0" fontId="0" fillId="0" borderId="1" xfId="0" applyBorder="1"/>
    <xf numFmtId="2" fontId="0" fillId="0" borderId="1" xfId="0" applyNumberFormat="1" applyBorder="1"/>
    <xf numFmtId="0" fontId="14" fillId="10" borderId="1" xfId="0" applyFont="1" applyFill="1" applyBorder="1" applyAlignment="1">
      <alignment horizontal="center" vertical="center"/>
    </xf>
    <xf numFmtId="0" fontId="14" fillId="11" borderId="1" xfId="0" applyFont="1" applyFill="1" applyBorder="1" applyAlignment="1">
      <alignment horizontal="center" vertical="center"/>
    </xf>
    <xf numFmtId="2" fontId="0" fillId="0" borderId="0" xfId="0" applyNumberFormat="1"/>
    <xf numFmtId="0" fontId="14" fillId="0" borderId="0" xfId="0" applyFont="1" applyAlignment="1">
      <alignment vertical="center"/>
    </xf>
    <xf numFmtId="0" fontId="14" fillId="0" borderId="0" xfId="0" applyFont="1"/>
    <xf numFmtId="0" fontId="14" fillId="12" borderId="1" xfId="0" applyFont="1" applyFill="1" applyBorder="1" applyAlignment="1">
      <alignment horizontal="center" vertical="center" wrapText="1"/>
    </xf>
    <xf numFmtId="0" fontId="6" fillId="0" borderId="1" xfId="0" applyFont="1" applyBorder="1"/>
    <xf numFmtId="0" fontId="14" fillId="10" borderId="1" xfId="0" applyFont="1" applyFill="1" applyBorder="1" applyAlignment="1">
      <alignment horizontal="center" vertical="center" wrapText="1"/>
    </xf>
    <xf numFmtId="2" fontId="0" fillId="0" borderId="1" xfId="2" applyNumberFormat="1" applyFont="1" applyFill="1" applyBorder="1" applyAlignment="1">
      <alignment horizontal="center" vertical="center"/>
    </xf>
    <xf numFmtId="0" fontId="14" fillId="11" borderId="1" xfId="0" applyFont="1" applyFill="1" applyBorder="1" applyAlignment="1">
      <alignment horizontal="center" vertical="center" wrapText="1"/>
    </xf>
    <xf numFmtId="2" fontId="14" fillId="12" borderId="1" xfId="0" applyNumberFormat="1" applyFont="1" applyFill="1" applyBorder="1" applyAlignment="1">
      <alignment horizontal="center" vertical="center"/>
    </xf>
    <xf numFmtId="0" fontId="7" fillId="0" borderId="0" xfId="0" applyFont="1" applyAlignment="1">
      <alignment horizontal="center" vertical="center" wrapText="1"/>
    </xf>
    <xf numFmtId="10" fontId="16" fillId="6" borderId="19" xfId="4" applyNumberFormat="1" applyFont="1" applyFill="1" applyBorder="1"/>
    <xf numFmtId="10" fontId="16" fillId="6" borderId="0" xfId="4" applyNumberFormat="1" applyFont="1" applyFill="1"/>
    <xf numFmtId="10" fontId="16" fillId="6" borderId="0" xfId="4" applyNumberFormat="1" applyFont="1" applyFill="1" applyBorder="1"/>
    <xf numFmtId="0" fontId="1" fillId="6" borderId="0" xfId="11" applyFont="1" applyFill="1"/>
    <xf numFmtId="0" fontId="7" fillId="0" borderId="3" xfId="0" applyFont="1" applyBorder="1" applyAlignment="1">
      <alignment vertical="center" wrapText="1"/>
    </xf>
    <xf numFmtId="0" fontId="7" fillId="0" borderId="4" xfId="0" applyFont="1" applyBorder="1" applyAlignment="1">
      <alignment horizontal="center" vertical="center" wrapText="1"/>
    </xf>
    <xf numFmtId="0" fontId="7" fillId="0" borderId="4" xfId="0" applyFont="1" applyBorder="1" applyAlignment="1">
      <alignment vertical="center" wrapText="1"/>
    </xf>
    <xf numFmtId="44" fontId="7" fillId="0" borderId="4" xfId="3" applyFont="1" applyBorder="1" applyAlignment="1">
      <alignment vertical="center" wrapText="1"/>
    </xf>
    <xf numFmtId="44" fontId="7" fillId="0" borderId="5" xfId="3" applyFont="1" applyBorder="1" applyAlignment="1">
      <alignment horizontal="left" vertical="center" wrapText="1"/>
    </xf>
    <xf numFmtId="0" fontId="7" fillId="0" borderId="0" xfId="0" applyFont="1"/>
    <xf numFmtId="0" fontId="8" fillId="5" borderId="11" xfId="0" applyFont="1" applyFill="1" applyBorder="1" applyAlignment="1">
      <alignment vertical="center"/>
    </xf>
    <xf numFmtId="0" fontId="8" fillId="5" borderId="2" xfId="0" applyFont="1" applyFill="1" applyBorder="1" applyAlignment="1">
      <alignment vertical="center"/>
    </xf>
    <xf numFmtId="0" fontId="8" fillId="5" borderId="2" xfId="0" applyFont="1" applyFill="1" applyBorder="1" applyAlignment="1">
      <alignment horizontal="center"/>
    </xf>
    <xf numFmtId="44" fontId="8" fillId="5" borderId="2" xfId="3" applyFont="1" applyFill="1" applyBorder="1" applyAlignment="1">
      <alignment horizontal="center"/>
    </xf>
    <xf numFmtId="10" fontId="8" fillId="5" borderId="2" xfId="4" applyNumberFormat="1" applyFont="1" applyFill="1" applyBorder="1" applyAlignment="1">
      <alignment horizontal="center"/>
    </xf>
    <xf numFmtId="0" fontId="7" fillId="5" borderId="21" xfId="0" applyFont="1" applyFill="1" applyBorder="1" applyAlignment="1">
      <alignment horizontal="right" vertical="center" wrapText="1"/>
    </xf>
    <xf numFmtId="0" fontId="7" fillId="5" borderId="34" xfId="0" applyFont="1" applyFill="1" applyBorder="1" applyAlignment="1">
      <alignment horizontal="left" vertical="center" wrapText="1"/>
    </xf>
    <xf numFmtId="0" fontId="8" fillId="3" borderId="12" xfId="0" applyFont="1" applyFill="1" applyBorder="1" applyAlignment="1">
      <alignment horizontal="center" vertical="center"/>
    </xf>
    <xf numFmtId="0" fontId="8" fillId="3" borderId="1" xfId="0" applyFont="1" applyFill="1" applyBorder="1" applyAlignment="1">
      <alignment horizontal="center" vertical="center" wrapText="1"/>
    </xf>
    <xf numFmtId="0" fontId="8" fillId="3" borderId="1" xfId="0" applyFont="1" applyFill="1" applyBorder="1" applyAlignment="1">
      <alignment horizontal="center" vertical="center"/>
    </xf>
    <xf numFmtId="0" fontId="8" fillId="3" borderId="1" xfId="0" applyFont="1" applyFill="1" applyBorder="1" applyAlignment="1">
      <alignment horizontal="left" vertical="center" wrapText="1"/>
    </xf>
    <xf numFmtId="44" fontId="8" fillId="3" borderId="1" xfId="3" applyFont="1" applyFill="1" applyBorder="1" applyAlignment="1">
      <alignment horizontal="center" vertical="center" wrapText="1"/>
    </xf>
    <xf numFmtId="0" fontId="8" fillId="3" borderId="31" xfId="0" applyFont="1" applyFill="1" applyBorder="1" applyAlignment="1">
      <alignment horizontal="center" vertical="center"/>
    </xf>
    <xf numFmtId="0" fontId="8" fillId="3" borderId="13" xfId="0" applyFont="1" applyFill="1" applyBorder="1" applyAlignment="1">
      <alignment horizontal="left" vertical="center" wrapText="1"/>
    </xf>
    <xf numFmtId="0" fontId="8" fillId="0" borderId="0" xfId="0" applyFont="1"/>
    <xf numFmtId="0" fontId="8" fillId="3" borderId="31" xfId="0" applyFont="1" applyFill="1" applyBorder="1" applyAlignment="1">
      <alignment vertical="center" wrapText="1"/>
    </xf>
    <xf numFmtId="0" fontId="8" fillId="3" borderId="18" xfId="0" applyFont="1" applyFill="1" applyBorder="1" applyAlignment="1">
      <alignment horizontal="center" vertical="center" wrapText="1"/>
    </xf>
    <xf numFmtId="44" fontId="8" fillId="3" borderId="31" xfId="3" applyFont="1" applyFill="1" applyBorder="1" applyAlignment="1">
      <alignment horizontal="center" vertical="center"/>
    </xf>
    <xf numFmtId="44" fontId="8" fillId="3" borderId="13" xfId="3" applyFont="1" applyFill="1" applyBorder="1" applyAlignment="1">
      <alignment horizontal="left" vertical="center" wrapText="1"/>
    </xf>
    <xf numFmtId="0" fontId="8" fillId="3" borderId="31" xfId="0" applyFont="1" applyFill="1" applyBorder="1" applyAlignment="1">
      <alignment wrapText="1"/>
    </xf>
    <xf numFmtId="0" fontId="8" fillId="3" borderId="1" xfId="0" applyFont="1" applyFill="1" applyBorder="1" applyAlignment="1">
      <alignment horizontal="left" wrapText="1"/>
    </xf>
    <xf numFmtId="0" fontId="7" fillId="3" borderId="17" xfId="0" applyFont="1" applyFill="1" applyBorder="1" applyAlignment="1">
      <alignment vertical="center"/>
    </xf>
    <xf numFmtId="0" fontId="7" fillId="3" borderId="18" xfId="0" applyFont="1" applyFill="1" applyBorder="1" applyAlignment="1">
      <alignment vertical="center"/>
    </xf>
    <xf numFmtId="0" fontId="7" fillId="5" borderId="1" xfId="0" applyFont="1" applyFill="1" applyBorder="1" applyAlignment="1">
      <alignment horizontal="center" vertical="center" wrapText="1"/>
    </xf>
    <xf numFmtId="0" fontId="7" fillId="6" borderId="1" xfId="0" applyFont="1" applyFill="1" applyBorder="1" applyAlignment="1">
      <alignment horizontal="center" vertical="center"/>
    </xf>
    <xf numFmtId="0" fontId="7" fillId="5" borderId="1" xfId="0" applyFont="1" applyFill="1" applyBorder="1" applyAlignment="1">
      <alignment horizontal="left" vertical="center" wrapText="1"/>
    </xf>
    <xf numFmtId="0" fontId="7" fillId="5" borderId="1" xfId="0" applyFont="1" applyFill="1" applyBorder="1" applyAlignment="1">
      <alignment horizontal="center" vertical="center"/>
    </xf>
    <xf numFmtId="2" fontId="7" fillId="6" borderId="1" xfId="0" applyNumberFormat="1" applyFont="1" applyFill="1" applyBorder="1" applyAlignment="1">
      <alignment horizontal="center" vertical="center"/>
    </xf>
    <xf numFmtId="44" fontId="7" fillId="5" borderId="1" xfId="3" applyFont="1" applyFill="1" applyBorder="1" applyAlignment="1">
      <alignment horizontal="center" vertical="center"/>
    </xf>
    <xf numFmtId="164" fontId="7" fillId="5" borderId="31" xfId="3" applyNumberFormat="1" applyFont="1" applyFill="1" applyBorder="1" applyAlignment="1">
      <alignment horizontal="center" vertical="center"/>
    </xf>
    <xf numFmtId="44" fontId="7" fillId="0" borderId="13" xfId="3" applyFont="1" applyFill="1" applyBorder="1" applyAlignment="1">
      <alignment horizontal="left" vertical="center" wrapText="1"/>
    </xf>
    <xf numFmtId="44" fontId="7" fillId="5" borderId="31" xfId="3" applyFont="1" applyFill="1" applyBorder="1" applyAlignment="1">
      <alignment horizontal="center" vertical="center"/>
    </xf>
    <xf numFmtId="0" fontId="8" fillId="4" borderId="12" xfId="0" applyFont="1" applyFill="1" applyBorder="1" applyAlignment="1">
      <alignment horizontal="center" vertical="center"/>
    </xf>
    <xf numFmtId="0" fontId="8" fillId="4" borderId="31" xfId="0" applyFont="1" applyFill="1" applyBorder="1" applyAlignment="1">
      <alignment wrapText="1"/>
    </xf>
    <xf numFmtId="0" fontId="8" fillId="4" borderId="18" xfId="0" applyFont="1" applyFill="1" applyBorder="1" applyAlignment="1">
      <alignment horizontal="center" vertical="center" wrapText="1"/>
    </xf>
    <xf numFmtId="0" fontId="7" fillId="4" borderId="1" xfId="0" applyFont="1" applyFill="1" applyBorder="1" applyAlignment="1">
      <alignment horizontal="left" wrapText="1"/>
    </xf>
    <xf numFmtId="2" fontId="7" fillId="4" borderId="17" xfId="0" applyNumberFormat="1" applyFont="1" applyFill="1" applyBorder="1" applyAlignment="1">
      <alignment vertical="center"/>
    </xf>
    <xf numFmtId="0" fontId="7" fillId="4" borderId="17" xfId="0" applyFont="1" applyFill="1" applyBorder="1" applyAlignment="1">
      <alignment vertical="center"/>
    </xf>
    <xf numFmtId="0" fontId="7" fillId="4" borderId="18" xfId="0" applyFont="1" applyFill="1" applyBorder="1" applyAlignment="1">
      <alignment vertical="center"/>
    </xf>
    <xf numFmtId="44" fontId="8" fillId="4" borderId="31" xfId="3" applyFont="1" applyFill="1" applyBorder="1" applyAlignment="1">
      <alignment horizontal="center" vertical="center"/>
    </xf>
    <xf numFmtId="44" fontId="8" fillId="4" borderId="13" xfId="3" applyFont="1" applyFill="1" applyBorder="1" applyAlignment="1">
      <alignment horizontal="left" vertical="center" wrapText="1"/>
    </xf>
    <xf numFmtId="2" fontId="7" fillId="6" borderId="13" xfId="3" applyNumberFormat="1" applyFont="1" applyFill="1" applyBorder="1" applyAlignment="1">
      <alignment horizontal="left" vertical="center" wrapText="1"/>
    </xf>
    <xf numFmtId="0" fontId="7" fillId="3" borderId="1" xfId="0" applyFont="1" applyFill="1" applyBorder="1" applyAlignment="1">
      <alignment horizontal="center" vertical="center" wrapText="1"/>
    </xf>
    <xf numFmtId="0" fontId="8" fillId="0" borderId="0" xfId="0" applyFont="1" applyAlignment="1">
      <alignment horizontal="center" wrapText="1"/>
    </xf>
    <xf numFmtId="0" fontId="8" fillId="0" borderId="0" xfId="0" applyFont="1" applyAlignment="1">
      <alignment horizontal="center" vertical="center"/>
    </xf>
    <xf numFmtId="0" fontId="7" fillId="0" borderId="0" xfId="0" applyFont="1" applyAlignment="1">
      <alignment wrapText="1"/>
    </xf>
    <xf numFmtId="44" fontId="7" fillId="0" borderId="0" xfId="3" applyFont="1"/>
    <xf numFmtId="0" fontId="7" fillId="0" borderId="0" xfId="0" applyFont="1" applyAlignment="1">
      <alignment horizontal="right"/>
    </xf>
    <xf numFmtId="0" fontId="7" fillId="0" borderId="0" xfId="0" applyFont="1" applyAlignment="1">
      <alignment horizontal="left" wrapText="1"/>
    </xf>
    <xf numFmtId="0" fontId="14" fillId="13" borderId="1" xfId="0" applyFont="1" applyFill="1" applyBorder="1" applyAlignment="1">
      <alignment horizontal="center" vertical="center"/>
    </xf>
    <xf numFmtId="0" fontId="14" fillId="13" borderId="1" xfId="0" applyFont="1" applyFill="1" applyBorder="1"/>
    <xf numFmtId="2" fontId="14" fillId="13" borderId="1" xfId="0" applyNumberFormat="1" applyFont="1" applyFill="1" applyBorder="1"/>
    <xf numFmtId="2" fontId="0" fillId="14" borderId="1" xfId="0" applyNumberFormat="1" applyFill="1" applyBorder="1"/>
    <xf numFmtId="0" fontId="0" fillId="14" borderId="1" xfId="0" applyFill="1" applyBorder="1" applyAlignment="1">
      <alignment horizontal="center" vertical="center"/>
    </xf>
    <xf numFmtId="2" fontId="6" fillId="14" borderId="1" xfId="0" applyNumberFormat="1" applyFont="1" applyFill="1" applyBorder="1"/>
    <xf numFmtId="0" fontId="0" fillId="0" borderId="1" xfId="0" applyBorder="1" applyAlignment="1">
      <alignment horizontal="left"/>
    </xf>
    <xf numFmtId="0" fontId="0" fillId="0" borderId="0" xfId="0" applyAlignment="1">
      <alignment horizontal="left"/>
    </xf>
    <xf numFmtId="0" fontId="0" fillId="16" borderId="0" xfId="0" applyFill="1" applyAlignment="1">
      <alignment vertical="center"/>
    </xf>
    <xf numFmtId="0" fontId="0" fillId="15" borderId="0" xfId="0" applyFill="1" applyAlignment="1">
      <alignment vertical="center"/>
    </xf>
    <xf numFmtId="2" fontId="0" fillId="14" borderId="0" xfId="0" applyNumberFormat="1" applyFill="1"/>
    <xf numFmtId="0" fontId="14" fillId="17" borderId="19" xfId="0" applyFont="1" applyFill="1" applyBorder="1" applyAlignment="1">
      <alignment horizontal="center" vertical="center"/>
    </xf>
    <xf numFmtId="2" fontId="14" fillId="17" borderId="19" xfId="0" applyNumberFormat="1" applyFont="1" applyFill="1" applyBorder="1" applyAlignment="1">
      <alignment horizontal="center" vertical="center"/>
    </xf>
    <xf numFmtId="0" fontId="0" fillId="16" borderId="0" xfId="0" applyFill="1" applyAlignment="1">
      <alignment horizontal="center" vertical="center"/>
    </xf>
    <xf numFmtId="0" fontId="0" fillId="15" borderId="0" xfId="0" applyFill="1" applyAlignment="1">
      <alignment horizontal="center" vertical="center"/>
    </xf>
    <xf numFmtId="0" fontId="14" fillId="16" borderId="0" xfId="0" applyFont="1" applyFill="1" applyAlignment="1">
      <alignment horizontal="center" vertical="center"/>
    </xf>
    <xf numFmtId="0" fontId="6" fillId="0" borderId="0" xfId="0" applyFont="1" applyAlignment="1">
      <alignment horizontal="center" vertical="center"/>
    </xf>
    <xf numFmtId="0" fontId="14" fillId="17" borderId="1" xfId="0" applyFont="1" applyFill="1" applyBorder="1" applyAlignment="1">
      <alignment horizontal="center" vertical="center"/>
    </xf>
    <xf numFmtId="2" fontId="14" fillId="17" borderId="1" xfId="0" applyNumberFormat="1" applyFont="1" applyFill="1" applyBorder="1"/>
    <xf numFmtId="2" fontId="0" fillId="17" borderId="1" xfId="0" applyNumberFormat="1" applyFill="1" applyBorder="1" applyAlignment="1">
      <alignment horizontal="center" vertical="center"/>
    </xf>
    <xf numFmtId="0" fontId="14" fillId="18" borderId="1" xfId="0" applyFont="1" applyFill="1" applyBorder="1" applyAlignment="1">
      <alignment horizontal="center" vertical="center"/>
    </xf>
    <xf numFmtId="0" fontId="14" fillId="19" borderId="1" xfId="0" applyFont="1" applyFill="1" applyBorder="1" applyAlignment="1">
      <alignment horizontal="center" vertical="center"/>
    </xf>
    <xf numFmtId="0" fontId="14" fillId="19" borderId="1" xfId="0" applyFont="1" applyFill="1" applyBorder="1" applyAlignment="1">
      <alignment horizontal="center" vertical="center" wrapText="1"/>
    </xf>
    <xf numFmtId="0" fontId="0" fillId="0" borderId="59" xfId="0" applyBorder="1" applyAlignment="1">
      <alignment horizontal="center" vertical="center"/>
    </xf>
    <xf numFmtId="0" fontId="0" fillId="0" borderId="20" xfId="0" applyBorder="1" applyAlignment="1">
      <alignment horizontal="center" vertical="center"/>
    </xf>
    <xf numFmtId="0" fontId="7" fillId="0" borderId="0" xfId="0" applyFont="1" applyAlignment="1">
      <alignment horizontal="center" vertical="center"/>
    </xf>
    <xf numFmtId="1" fontId="0" fillId="0" borderId="1" xfId="0" applyNumberFormat="1" applyBorder="1" applyAlignment="1">
      <alignment horizontal="center" vertical="center"/>
    </xf>
    <xf numFmtId="0" fontId="8" fillId="5" borderId="2" xfId="0" applyFont="1" applyFill="1" applyBorder="1" applyAlignment="1">
      <alignment horizontal="center" vertical="center"/>
    </xf>
    <xf numFmtId="0" fontId="7" fillId="3" borderId="31" xfId="0" applyFont="1" applyFill="1" applyBorder="1" applyAlignment="1">
      <alignment horizontal="center" vertical="center"/>
    </xf>
    <xf numFmtId="0" fontId="7" fillId="4" borderId="31" xfId="0" applyFont="1" applyFill="1" applyBorder="1" applyAlignment="1">
      <alignment horizontal="center" vertical="center"/>
    </xf>
    <xf numFmtId="0" fontId="38" fillId="0" borderId="30" xfId="0" applyFont="1" applyBorder="1" applyAlignment="1">
      <alignment horizontal="center" vertical="center" wrapText="1"/>
    </xf>
    <xf numFmtId="0" fontId="38" fillId="0" borderId="0" xfId="0" applyFont="1" applyAlignment="1">
      <alignment horizontal="center" vertical="center" wrapText="1"/>
    </xf>
    <xf numFmtId="0" fontId="38" fillId="0" borderId="0" xfId="0" applyFont="1" applyAlignment="1">
      <alignment vertical="center" wrapText="1"/>
    </xf>
    <xf numFmtId="0" fontId="11" fillId="0" borderId="0" xfId="0" applyFont="1" applyAlignment="1">
      <alignment vertical="center" wrapText="1"/>
    </xf>
    <xf numFmtId="0" fontId="11" fillId="0" borderId="0" xfId="0" applyFont="1" applyAlignment="1">
      <alignment horizontal="center" vertical="center" wrapText="1"/>
    </xf>
    <xf numFmtId="0" fontId="7" fillId="0" borderId="22" xfId="0" applyFont="1" applyBorder="1" applyAlignment="1">
      <alignment horizontal="left" vertical="center" wrapText="1"/>
    </xf>
    <xf numFmtId="0" fontId="8" fillId="5" borderId="28" xfId="0" applyFont="1" applyFill="1" applyBorder="1" applyAlignment="1">
      <alignment horizontal="center" vertical="center" wrapText="1"/>
    </xf>
    <xf numFmtId="0" fontId="8" fillId="5" borderId="22" xfId="0" applyFont="1" applyFill="1" applyBorder="1" applyAlignment="1">
      <alignment horizontal="center" vertical="center" wrapText="1"/>
    </xf>
    <xf numFmtId="0" fontId="7" fillId="0" borderId="22" xfId="0" quotePrefix="1" applyFont="1" applyBorder="1" applyAlignment="1">
      <alignment horizontal="left" vertical="center" wrapText="1"/>
    </xf>
    <xf numFmtId="0" fontId="7" fillId="5" borderId="22" xfId="0" applyFont="1" applyFill="1" applyBorder="1" applyAlignment="1">
      <alignment horizontal="center" vertical="center" wrapText="1"/>
    </xf>
    <xf numFmtId="0" fontId="7" fillId="5" borderId="17" xfId="0" applyFont="1" applyFill="1" applyBorder="1" applyAlignment="1">
      <alignment horizontal="center" vertical="center" wrapText="1"/>
    </xf>
    <xf numFmtId="44" fontId="11" fillId="0" borderId="0" xfId="3" applyFont="1" applyBorder="1" applyAlignment="1">
      <alignment horizontal="center" vertical="center" wrapText="1"/>
    </xf>
    <xf numFmtId="0" fontId="37" fillId="0" borderId="0" xfId="0" applyFont="1" applyAlignment="1">
      <alignment horizontal="center" vertical="center"/>
    </xf>
    <xf numFmtId="2" fontId="0" fillId="21" borderId="1" xfId="0" applyNumberFormat="1" applyFill="1" applyBorder="1"/>
    <xf numFmtId="2" fontId="0" fillId="6" borderId="1" xfId="0" applyNumberFormat="1" applyFill="1" applyBorder="1"/>
    <xf numFmtId="2" fontId="0" fillId="6" borderId="1" xfId="0" applyNumberFormat="1" applyFill="1" applyBorder="1" applyAlignment="1">
      <alignment horizontal="center" vertical="center"/>
    </xf>
    <xf numFmtId="1" fontId="0" fillId="6" borderId="1" xfId="0" applyNumberFormat="1" applyFill="1" applyBorder="1" applyAlignment="1">
      <alignment horizontal="center" vertical="center"/>
    </xf>
    <xf numFmtId="2" fontId="0" fillId="0" borderId="1" xfId="0" applyNumberFormat="1" applyBorder="1" applyAlignment="1">
      <alignment horizontal="center" vertical="center"/>
    </xf>
    <xf numFmtId="0" fontId="14" fillId="0" borderId="0" xfId="0" applyFont="1" applyAlignment="1">
      <alignment horizontal="left" vertical="center"/>
    </xf>
    <xf numFmtId="0" fontId="14" fillId="12" borderId="1" xfId="0" applyFont="1" applyFill="1" applyBorder="1" applyAlignment="1">
      <alignment horizontal="center" vertical="center"/>
    </xf>
    <xf numFmtId="0" fontId="14" fillId="12" borderId="1" xfId="0" applyFont="1" applyFill="1" applyBorder="1"/>
    <xf numFmtId="2" fontId="14" fillId="12" borderId="1" xfId="0" applyNumberFormat="1" applyFont="1" applyFill="1" applyBorder="1"/>
    <xf numFmtId="2" fontId="0" fillId="20" borderId="1" xfId="0" applyNumberFormat="1" applyFill="1" applyBorder="1" applyAlignment="1">
      <alignment horizontal="center" vertical="center"/>
    </xf>
    <xf numFmtId="2" fontId="37" fillId="0" borderId="0" xfId="0" applyNumberFormat="1" applyFont="1"/>
    <xf numFmtId="0" fontId="37" fillId="0" borderId="0" xfId="0" applyFont="1"/>
    <xf numFmtId="169" fontId="7" fillId="5" borderId="21" xfId="0" applyNumberFormat="1" applyFont="1" applyFill="1" applyBorder="1" applyAlignment="1">
      <alignment horizontal="right" vertical="center" wrapText="1"/>
    </xf>
    <xf numFmtId="0" fontId="39" fillId="0" borderId="0" xfId="0" applyFont="1"/>
    <xf numFmtId="165" fontId="40" fillId="3" borderId="15" xfId="0" applyNumberFormat="1" applyFont="1" applyFill="1" applyBorder="1" applyAlignment="1">
      <alignment horizontal="center"/>
    </xf>
    <xf numFmtId="165" fontId="40" fillId="3" borderId="16" xfId="0" applyNumberFormat="1" applyFont="1" applyFill="1" applyBorder="1" applyAlignment="1">
      <alignment horizontal="left" wrapText="1"/>
    </xf>
    <xf numFmtId="0" fontId="41" fillId="0" borderId="0" xfId="0" applyFont="1"/>
    <xf numFmtId="0" fontId="8" fillId="4" borderId="1" xfId="0" applyFont="1" applyFill="1" applyBorder="1" applyAlignment="1">
      <alignment wrapText="1"/>
    </xf>
    <xf numFmtId="0" fontId="8" fillId="4" borderId="1" xfId="0" applyFont="1" applyFill="1" applyBorder="1" applyAlignment="1">
      <alignment horizontal="center" vertical="center" wrapText="1"/>
    </xf>
    <xf numFmtId="0" fontId="7" fillId="4" borderId="1" xfId="0" applyFont="1" applyFill="1" applyBorder="1" applyAlignment="1">
      <alignment horizontal="center" vertical="center"/>
    </xf>
    <xf numFmtId="2" fontId="7" fillId="4" borderId="1" xfId="0" applyNumberFormat="1" applyFont="1" applyFill="1" applyBorder="1" applyAlignment="1">
      <alignment vertical="center"/>
    </xf>
    <xf numFmtId="0" fontId="7" fillId="4" borderId="1" xfId="0" applyFont="1" applyFill="1" applyBorder="1" applyAlignment="1">
      <alignment vertical="center"/>
    </xf>
    <xf numFmtId="44" fontId="8" fillId="4" borderId="1" xfId="3" applyFont="1" applyFill="1" applyBorder="1" applyAlignment="1">
      <alignment horizontal="center" vertical="center"/>
    </xf>
    <xf numFmtId="0" fontId="9" fillId="0" borderId="13" xfId="16" applyBorder="1" applyAlignment="1">
      <alignment horizontal="left" wrapText="1"/>
    </xf>
    <xf numFmtId="0" fontId="9" fillId="0" borderId="13" xfId="16" applyBorder="1" applyAlignment="1">
      <alignment horizontal="left"/>
    </xf>
    <xf numFmtId="44" fontId="40" fillId="3" borderId="32" xfId="3" applyFont="1" applyFill="1" applyBorder="1" applyAlignment="1">
      <alignment horizontal="center" vertical="center"/>
    </xf>
    <xf numFmtId="44" fontId="7" fillId="0" borderId="34" xfId="3" applyFont="1" applyFill="1" applyBorder="1" applyAlignment="1">
      <alignment horizontal="left" vertical="center" wrapText="1"/>
    </xf>
    <xf numFmtId="0" fontId="8" fillId="0" borderId="12" xfId="0" applyFont="1" applyBorder="1" applyAlignment="1">
      <alignment horizontal="center" vertical="center"/>
    </xf>
    <xf numFmtId="44" fontId="7" fillId="0" borderId="0" xfId="3" applyFont="1" applyBorder="1" applyAlignment="1">
      <alignment vertical="center" wrapText="1"/>
    </xf>
    <xf numFmtId="44" fontId="7" fillId="0" borderId="0" xfId="3" applyFont="1" applyBorder="1" applyAlignment="1">
      <alignment horizontal="left" vertical="center" wrapText="1"/>
    </xf>
    <xf numFmtId="44" fontId="8" fillId="3" borderId="28" xfId="3" applyFont="1" applyFill="1" applyBorder="1" applyAlignment="1">
      <alignment horizontal="center" vertical="center" wrapText="1"/>
    </xf>
    <xf numFmtId="44" fontId="8" fillId="3" borderId="22" xfId="3" applyFont="1" applyFill="1" applyBorder="1" applyAlignment="1">
      <alignment horizontal="center" vertical="center" wrapText="1"/>
    </xf>
    <xf numFmtId="44" fontId="8" fillId="3" borderId="33" xfId="3" applyFont="1" applyFill="1" applyBorder="1" applyAlignment="1">
      <alignment horizontal="center" vertical="center" wrapText="1"/>
    </xf>
    <xf numFmtId="44" fontId="7" fillId="5" borderId="17" xfId="3" applyFont="1" applyFill="1" applyBorder="1" applyAlignment="1">
      <alignment horizontal="center" vertical="center" wrapText="1"/>
    </xf>
    <xf numFmtId="44" fontId="7" fillId="5" borderId="37" xfId="3" applyFont="1" applyFill="1" applyBorder="1" applyAlignment="1">
      <alignment horizontal="center" vertical="center" wrapText="1"/>
    </xf>
    <xf numFmtId="165" fontId="41" fillId="3" borderId="14" xfId="0" applyNumberFormat="1" applyFont="1" applyFill="1" applyBorder="1" applyAlignment="1">
      <alignment horizontal="center" vertical="center"/>
    </xf>
    <xf numFmtId="165" fontId="41" fillId="3" borderId="15" xfId="0" applyNumberFormat="1" applyFont="1" applyFill="1" applyBorder="1" applyAlignment="1">
      <alignment horizontal="center" vertical="center"/>
    </xf>
    <xf numFmtId="0" fontId="8" fillId="5" borderId="29" xfId="0" applyFont="1" applyFill="1" applyBorder="1" applyAlignment="1">
      <alignment horizontal="center" vertical="center" wrapText="1"/>
    </xf>
    <xf numFmtId="0" fontId="8" fillId="5" borderId="25" xfId="0" applyFont="1" applyFill="1" applyBorder="1" applyAlignment="1">
      <alignment horizontal="center" vertical="center" wrapText="1"/>
    </xf>
    <xf numFmtId="0" fontId="8" fillId="5" borderId="26"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2" borderId="6" xfId="0" applyFont="1" applyFill="1" applyBorder="1" applyAlignment="1">
      <alignment horizontal="center" vertical="center"/>
    </xf>
    <xf numFmtId="0" fontId="8" fillId="2" borderId="0" xfId="0" applyFont="1" applyFill="1" applyAlignment="1">
      <alignment horizontal="center" vertical="center"/>
    </xf>
    <xf numFmtId="0" fontId="8" fillId="2" borderId="7" xfId="0" applyFont="1" applyFill="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7" fillId="0" borderId="17" xfId="0" quotePrefix="1" applyFont="1" applyBorder="1" applyAlignment="1">
      <alignment horizontal="left" vertical="center" wrapText="1"/>
    </xf>
    <xf numFmtId="0" fontId="7" fillId="0" borderId="17" xfId="0" applyFont="1" applyBorder="1" applyAlignment="1">
      <alignment horizontal="left" vertical="center" wrapText="1"/>
    </xf>
    <xf numFmtId="0" fontId="8" fillId="5" borderId="27" xfId="0" applyFont="1" applyFill="1" applyBorder="1" applyAlignment="1">
      <alignment horizontal="center" vertical="center" wrapText="1"/>
    </xf>
    <xf numFmtId="0" fontId="8" fillId="5" borderId="17" xfId="0" applyFont="1" applyFill="1" applyBorder="1" applyAlignment="1">
      <alignment horizontal="center" vertical="center" wrapText="1"/>
    </xf>
    <xf numFmtId="0" fontId="7" fillId="0" borderId="22" xfId="0" applyFont="1" applyBorder="1" applyAlignment="1">
      <alignment horizontal="left" vertical="center" wrapText="1"/>
    </xf>
    <xf numFmtId="0" fontId="8" fillId="5" borderId="28" xfId="0" applyFont="1" applyFill="1" applyBorder="1" applyAlignment="1">
      <alignment horizontal="center" vertical="center" wrapText="1"/>
    </xf>
    <xf numFmtId="0" fontId="8" fillId="5" borderId="22" xfId="0" applyFont="1" applyFill="1" applyBorder="1" applyAlignment="1">
      <alignment horizontal="center" vertical="center" wrapText="1"/>
    </xf>
    <xf numFmtId="0" fontId="8" fillId="5" borderId="20" xfId="0" applyFont="1" applyFill="1" applyBorder="1" applyAlignment="1">
      <alignment horizontal="center" vertical="center" wrapText="1"/>
    </xf>
    <xf numFmtId="0" fontId="8" fillId="5" borderId="21" xfId="0" applyFont="1" applyFill="1" applyBorder="1" applyAlignment="1">
      <alignment horizontal="center" vertical="center" wrapText="1"/>
    </xf>
    <xf numFmtId="44" fontId="7" fillId="5" borderId="23" xfId="3" applyFont="1" applyFill="1" applyBorder="1" applyAlignment="1">
      <alignment horizontal="center" vertical="center" wrapText="1"/>
    </xf>
    <xf numFmtId="44" fontId="7" fillId="5" borderId="36" xfId="3" applyFont="1" applyFill="1" applyBorder="1" applyAlignment="1">
      <alignment horizontal="center" vertical="center" wrapText="1"/>
    </xf>
    <xf numFmtId="14" fontId="7" fillId="0" borderId="22" xfId="0" applyNumberFormat="1" applyFont="1" applyBorder="1" applyAlignment="1">
      <alignment horizontal="left" vertical="center" wrapText="1"/>
    </xf>
    <xf numFmtId="0" fontId="8" fillId="2" borderId="8"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10" xfId="0" applyFont="1" applyFill="1" applyBorder="1" applyAlignment="1">
      <alignment horizontal="center" vertical="center"/>
    </xf>
    <xf numFmtId="0" fontId="29" fillId="6" borderId="19" xfId="13" applyFill="1" applyBorder="1" applyAlignment="1">
      <alignment horizontal="center" wrapText="1"/>
    </xf>
    <xf numFmtId="0" fontId="29" fillId="6" borderId="0" xfId="13" applyFill="1" applyAlignment="1">
      <alignment horizontal="center" wrapText="1"/>
    </xf>
    <xf numFmtId="0" fontId="29" fillId="6" borderId="22" xfId="13" applyFill="1" applyBorder="1" applyAlignment="1">
      <alignment horizontal="center" wrapText="1"/>
    </xf>
    <xf numFmtId="0" fontId="29" fillId="6" borderId="19" xfId="13" applyFill="1" applyBorder="1" applyAlignment="1">
      <alignment horizontal="center" vertical="center" wrapText="1"/>
    </xf>
    <xf numFmtId="0" fontId="29" fillId="6" borderId="0" xfId="13" applyFill="1" applyAlignment="1">
      <alignment horizontal="center" vertical="center" wrapText="1"/>
    </xf>
    <xf numFmtId="0" fontId="29" fillId="6" borderId="22" xfId="13" applyFill="1" applyBorder="1" applyAlignment="1">
      <alignment horizontal="center" vertical="center" wrapText="1"/>
    </xf>
    <xf numFmtId="0" fontId="24" fillId="6" borderId="6" xfId="13" applyFont="1" applyFill="1" applyBorder="1" applyAlignment="1">
      <alignment horizontal="left" vertical="center" wrapText="1"/>
    </xf>
    <xf numFmtId="0" fontId="29" fillId="6" borderId="0" xfId="13" applyFill="1"/>
    <xf numFmtId="0" fontId="19" fillId="6" borderId="7" xfId="13" applyFont="1" applyFill="1" applyBorder="1"/>
    <xf numFmtId="0" fontId="25" fillId="6" borderId="0" xfId="13" applyFont="1" applyFill="1" applyAlignment="1">
      <alignment horizontal="center"/>
    </xf>
    <xf numFmtId="0" fontId="22" fillId="9" borderId="41" xfId="13" applyFont="1" applyFill="1" applyBorder="1" applyAlignment="1">
      <alignment horizontal="left"/>
    </xf>
    <xf numFmtId="0" fontId="19" fillId="6" borderId="42" xfId="13" applyFont="1" applyFill="1" applyBorder="1"/>
    <xf numFmtId="1" fontId="18" fillId="6" borderId="0" xfId="13" applyNumberFormat="1" applyFont="1" applyFill="1" applyAlignment="1">
      <alignment horizontal="center" vertical="center"/>
    </xf>
    <xf numFmtId="1" fontId="18" fillId="6" borderId="0" xfId="13" applyNumberFormat="1" applyFont="1" applyFill="1" applyAlignment="1">
      <alignment horizontal="center" vertical="top"/>
    </xf>
    <xf numFmtId="0" fontId="22" fillId="6" borderId="1" xfId="13" applyFont="1" applyFill="1" applyBorder="1" applyAlignment="1">
      <alignment horizontal="left"/>
    </xf>
    <xf numFmtId="0" fontId="19" fillId="6" borderId="1" xfId="13" applyFont="1" applyFill="1" applyBorder="1"/>
    <xf numFmtId="0" fontId="22" fillId="6" borderId="38" xfId="13" applyFont="1" applyFill="1" applyBorder="1" applyAlignment="1">
      <alignment horizontal="left"/>
    </xf>
    <xf numFmtId="0" fontId="19" fillId="6" borderId="39" xfId="13" applyFont="1" applyFill="1" applyBorder="1"/>
    <xf numFmtId="2" fontId="0" fillId="6" borderId="35" xfId="0" applyNumberFormat="1" applyFill="1" applyBorder="1" applyAlignment="1">
      <alignment horizontal="center" vertical="center"/>
    </xf>
    <xf numFmtId="2" fontId="0" fillId="6" borderId="2" xfId="0" applyNumberFormat="1" applyFill="1" applyBorder="1" applyAlignment="1">
      <alignment horizontal="center" vertical="center"/>
    </xf>
    <xf numFmtId="0" fontId="4" fillId="6" borderId="43" xfId="11" applyFill="1" applyBorder="1" applyAlignment="1">
      <alignment horizontal="center" vertical="center" wrapText="1"/>
    </xf>
    <xf numFmtId="0" fontId="4" fillId="6" borderId="44" xfId="11" applyFill="1" applyBorder="1" applyAlignment="1">
      <alignment horizontal="center" vertical="center" wrapText="1"/>
    </xf>
    <xf numFmtId="0" fontId="4" fillId="6" borderId="3" xfId="11" applyFill="1" applyBorder="1" applyAlignment="1">
      <alignment horizontal="center" vertical="center" wrapText="1"/>
    </xf>
    <xf numFmtId="0" fontId="4" fillId="6" borderId="6" xfId="11" applyFill="1" applyBorder="1" applyAlignment="1">
      <alignment horizontal="center" vertical="center" wrapText="1"/>
    </xf>
    <xf numFmtId="0" fontId="4" fillId="6" borderId="24" xfId="11" applyFill="1" applyBorder="1" applyAlignment="1">
      <alignment horizontal="center" wrapText="1"/>
    </xf>
    <xf numFmtId="0" fontId="4" fillId="6" borderId="4" xfId="11" applyFill="1" applyBorder="1" applyAlignment="1">
      <alignment horizontal="center" wrapText="1"/>
    </xf>
    <xf numFmtId="0" fontId="4" fillId="6" borderId="5" xfId="11" applyFill="1" applyBorder="1" applyAlignment="1">
      <alignment horizontal="center" wrapText="1"/>
    </xf>
    <xf numFmtId="0" fontId="4" fillId="6" borderId="20" xfId="11" applyFill="1" applyBorder="1" applyAlignment="1">
      <alignment horizontal="center" wrapText="1"/>
    </xf>
    <xf numFmtId="0" fontId="4" fillId="6" borderId="0" xfId="11" applyFill="1" applyAlignment="1">
      <alignment horizontal="center" wrapText="1"/>
    </xf>
    <xf numFmtId="0" fontId="4" fillId="6" borderId="7" xfId="11" applyFill="1" applyBorder="1" applyAlignment="1">
      <alignment horizontal="center" wrapText="1"/>
    </xf>
    <xf numFmtId="0" fontId="3" fillId="6" borderId="0" xfId="14" applyFill="1" applyAlignment="1">
      <alignment horizontal="left" vertical="center" wrapText="1"/>
    </xf>
    <xf numFmtId="0" fontId="3" fillId="6" borderId="0" xfId="14" applyFill="1" applyAlignment="1">
      <alignment horizontal="left" wrapText="1"/>
    </xf>
    <xf numFmtId="0" fontId="0" fillId="6" borderId="3" xfId="0" applyFill="1" applyBorder="1" applyAlignment="1">
      <alignment horizontal="center" vertical="center"/>
    </xf>
    <xf numFmtId="0" fontId="0" fillId="6" borderId="6" xfId="0" applyFill="1" applyBorder="1" applyAlignment="1">
      <alignment horizontal="center" vertical="center"/>
    </xf>
    <xf numFmtId="0" fontId="10" fillId="6" borderId="4" xfId="0" applyFont="1" applyFill="1" applyBorder="1" applyAlignment="1">
      <alignment horizontal="left" vertical="center" wrapText="1"/>
    </xf>
    <xf numFmtId="0" fontId="10" fillId="6" borderId="5" xfId="0" applyFont="1" applyFill="1" applyBorder="1" applyAlignment="1">
      <alignment horizontal="left" vertical="center" wrapText="1"/>
    </xf>
    <xf numFmtId="0" fontId="10" fillId="6" borderId="0" xfId="0" applyFont="1" applyFill="1" applyAlignment="1">
      <alignment horizontal="left" vertical="center" wrapText="1"/>
    </xf>
    <xf numFmtId="0" fontId="10" fillId="6" borderId="7" xfId="0" applyFont="1" applyFill="1" applyBorder="1" applyAlignment="1">
      <alignment horizontal="left" vertical="center" wrapText="1"/>
    </xf>
    <xf numFmtId="0" fontId="28" fillId="6" borderId="0" xfId="14" applyFont="1" applyFill="1" applyAlignment="1">
      <alignment horizontal="center" vertical="center"/>
    </xf>
    <xf numFmtId="0" fontId="28" fillId="6" borderId="0" xfId="14" applyFont="1" applyFill="1" applyAlignment="1">
      <alignment horizontal="center"/>
    </xf>
    <xf numFmtId="0" fontId="3" fillId="0" borderId="0" xfId="14" applyAlignment="1">
      <alignment horizontal="left" wrapText="1"/>
    </xf>
  </cellXfs>
  <cellStyles count="45">
    <cellStyle name="Moeda" xfId="3" builtinId="4"/>
    <cellStyle name="Normal" xfId="0" builtinId="0"/>
    <cellStyle name="Normal 2" xfId="1" xr:uid="{00000000-0005-0000-0000-000002000000}"/>
    <cellStyle name="Normal 2 2" xfId="8" xr:uid="{00000000-0005-0000-0000-000003000000}"/>
    <cellStyle name="Normal 2 2 2" xfId="17" xr:uid="{57795EB8-3F1D-4285-9999-AB511E9945DE}"/>
    <cellStyle name="Normal 2 2 3" xfId="24" xr:uid="{89770F60-5CB9-42FF-8BF2-FDD331BC4FB1}"/>
    <cellStyle name="Normal 2 2 4" xfId="37" xr:uid="{03957828-A5D8-44FE-AF2A-A5C6E73BA180}"/>
    <cellStyle name="Normal 2 3" xfId="7" xr:uid="{00000000-0005-0000-0000-000004000000}"/>
    <cellStyle name="Normal 2 3 2" xfId="23" xr:uid="{4B4604BB-05F0-46D9-9EBD-D6E4AEBA53F6}"/>
    <cellStyle name="Normal 2 3 3" xfId="36" xr:uid="{FDAF582B-50CB-441B-B539-C34F37F2CF06}"/>
    <cellStyle name="Normal 2 4" xfId="10" xr:uid="{6F2CD173-ED3C-4F64-9D44-A570B5963FA1}"/>
    <cellStyle name="Normal 2 4 2" xfId="13" xr:uid="{424FA6D9-605E-46EA-B32B-A7D05820B71F}"/>
    <cellStyle name="Normal 26" xfId="32" xr:uid="{D2F2C4D0-F2F0-4B68-9AF0-BA69A54C1AB7}"/>
    <cellStyle name="Normal 26 2" xfId="43" xr:uid="{F9A65CD3-C456-40C0-9C04-C23F733E9061}"/>
    <cellStyle name="Normal 3" xfId="6" xr:uid="{00000000-0005-0000-0000-000005000000}"/>
    <cellStyle name="Normal 3 2" xfId="22" xr:uid="{9420FB00-9195-4E9B-BFC1-CDEF79A2F92E}"/>
    <cellStyle name="Normal 4" xfId="11" xr:uid="{AAD99D59-33BC-4FC8-B2F0-117DBF7C87CC}"/>
    <cellStyle name="Normal 4 2" xfId="26" xr:uid="{84A0A648-CAD8-46A4-91B6-D792C127EB2E}"/>
    <cellStyle name="Normal 4 3" xfId="39" xr:uid="{3DE31587-ABC8-4507-8F70-1479E1932115}"/>
    <cellStyle name="Normal 5" xfId="16" xr:uid="{4792CAAE-3B89-494D-BE4E-78B87D4FA460}"/>
    <cellStyle name="Normal 6" xfId="14" xr:uid="{71EEE18A-A195-4090-A7D9-7DAFA3BF7D3B}"/>
    <cellStyle name="Normal 6 2" xfId="28" xr:uid="{857E2F35-67FF-470B-B05A-11C1CA98CB18}"/>
    <cellStyle name="Normal 6 3" xfId="41" xr:uid="{9CD6D822-B5F9-4394-A3C9-C4C82C61D736}"/>
    <cellStyle name="Porcentagem" xfId="4" builtinId="5"/>
    <cellStyle name="Porcentagem 2" xfId="12" xr:uid="{F02082F8-F02A-42E2-A64D-6F84CBC84CC4}"/>
    <cellStyle name="Porcentagem 2 2" xfId="27" xr:uid="{EDFF9CE8-D12F-4F22-825A-9060A7268D0F}"/>
    <cellStyle name="Porcentagem 2 3" xfId="40" xr:uid="{1FAD6B0C-1E5E-440E-BC47-667B30AAD561}"/>
    <cellStyle name="Porcentagem 3" xfId="15" xr:uid="{7DC76A29-E841-4106-88F3-C4FF35E21048}"/>
    <cellStyle name="Porcentagem 3 2" xfId="29" xr:uid="{ADEF0C1E-4B35-4E68-9624-02DB2BDE5BA9}"/>
    <cellStyle name="Porcentagem 3 3" xfId="42" xr:uid="{564A2F4C-DF4E-4452-8C8F-EB733792BA35}"/>
    <cellStyle name="Separador de milhares 2" xfId="44" xr:uid="{D427422F-E009-448D-B793-E02DE500509D}"/>
    <cellStyle name="Separador de milhares 2 2" xfId="33" xr:uid="{754CA063-B122-44E0-8952-1453F60CFBB3}"/>
    <cellStyle name="Vírgula" xfId="2" builtinId="3"/>
    <cellStyle name="Vírgula 2" xfId="5" xr:uid="{00000000-0005-0000-0000-000008000000}"/>
    <cellStyle name="Vírgula 2 2" xfId="18" xr:uid="{8B972941-E27A-4862-B3DD-B6DE2E47D9BD}"/>
    <cellStyle name="Vírgula 2 2 2" xfId="30" xr:uid="{2FBEF009-2D22-4BCF-8FF8-2EC4E2F9E3BB}"/>
    <cellStyle name="Vírgula 2 3" xfId="21" xr:uid="{337184DD-819B-40E4-8DF7-1446265AD3F5}"/>
    <cellStyle name="Vírgula 2 4" xfId="35" xr:uid="{9B0F94AE-7C1A-4404-A722-5026A6287389}"/>
    <cellStyle name="Vírgula 3" xfId="9" xr:uid="{00000000-0005-0000-0000-000009000000}"/>
    <cellStyle name="Vírgula 3 2" xfId="25" xr:uid="{74068005-F056-4A9F-97E1-C1810E830BAB}"/>
    <cellStyle name="Vírgula 3 3" xfId="38" xr:uid="{C7587F26-251B-4EA2-B8D2-9F2728381219}"/>
    <cellStyle name="Vírgula 4" xfId="19" xr:uid="{7B8E3319-5F8F-4FEE-AE31-2C6410AB34E0}"/>
    <cellStyle name="Vírgula 4 2" xfId="31" xr:uid="{D3BEFF23-3BB3-48E7-A176-03D6F1FDE574}"/>
    <cellStyle name="Vírgula 5" xfId="20" xr:uid="{D3EF0A79-3AC0-4483-9AE8-C9FA0F335603}"/>
    <cellStyle name="Vírgula 6" xfId="34" xr:uid="{3454DD7C-5EB1-4BD0-B364-BCA95722B76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9</xdr:col>
      <xdr:colOff>599578</xdr:colOff>
      <xdr:row>0</xdr:row>
      <xdr:rowOff>40031</xdr:rowOff>
    </xdr:from>
    <xdr:to>
      <xdr:col>9</xdr:col>
      <xdr:colOff>1475427</xdr:colOff>
      <xdr:row>3</xdr:row>
      <xdr:rowOff>161927</xdr:rowOff>
    </xdr:to>
    <xdr:pic>
      <xdr:nvPicPr>
        <xdr:cNvPr id="2" name="Picture 1">
          <a:extLst>
            <a:ext uri="{FF2B5EF4-FFF2-40B4-BE49-F238E27FC236}">
              <a16:creationId xmlns:a16="http://schemas.microsoft.com/office/drawing/2014/main" id="{53DBE2E4-A07B-46CB-A681-FA02F26C00E6}"/>
            </a:ext>
          </a:extLst>
        </xdr:cNvPr>
        <xdr:cNvPicPr/>
      </xdr:nvPicPr>
      <xdr:blipFill>
        <a:blip xmlns:r="http://schemas.openxmlformats.org/officeDocument/2006/relationships" r:embed="rId1"/>
        <a:stretch/>
      </xdr:blipFill>
      <xdr:spPr>
        <a:xfrm>
          <a:off x="17163553" y="40031"/>
          <a:ext cx="875849" cy="721971"/>
        </a:xfrm>
        <a:prstGeom prst="rect">
          <a:avLst/>
        </a:prstGeom>
        <a:ln>
          <a:noFill/>
        </a:ln>
      </xdr:spPr>
    </xdr:pic>
    <xdr:clientData/>
  </xdr:twoCellAnchor>
  <xdr:oneCellAnchor>
    <xdr:from>
      <xdr:col>0</xdr:col>
      <xdr:colOff>28575</xdr:colOff>
      <xdr:row>0</xdr:row>
      <xdr:rowOff>38100</xdr:rowOff>
    </xdr:from>
    <xdr:ext cx="881576" cy="735124"/>
    <xdr:pic>
      <xdr:nvPicPr>
        <xdr:cNvPr id="3" name="Picture 1">
          <a:extLst>
            <a:ext uri="{FF2B5EF4-FFF2-40B4-BE49-F238E27FC236}">
              <a16:creationId xmlns:a16="http://schemas.microsoft.com/office/drawing/2014/main" id="{4DE60D0B-CFC2-459E-AF2B-E971DC230410}"/>
            </a:ext>
          </a:extLst>
        </xdr:cNvPr>
        <xdr:cNvPicPr/>
      </xdr:nvPicPr>
      <xdr:blipFill>
        <a:blip xmlns:r="http://schemas.openxmlformats.org/officeDocument/2006/relationships" r:embed="rId1"/>
        <a:stretch/>
      </xdr:blipFill>
      <xdr:spPr>
        <a:xfrm>
          <a:off x="28575" y="38100"/>
          <a:ext cx="881576" cy="735124"/>
        </a:xfrm>
        <a:prstGeom prst="rect">
          <a:avLst/>
        </a:prstGeom>
        <a:ln>
          <a:noFill/>
        </a:ln>
      </xdr:spPr>
    </xdr:pic>
    <xdr:clientData/>
  </xdr:oneCellAnchor>
  <xdr:twoCellAnchor editAs="oneCell">
    <xdr:from>
      <xdr:col>9</xdr:col>
      <xdr:colOff>599578</xdr:colOff>
      <xdr:row>0</xdr:row>
      <xdr:rowOff>40031</xdr:rowOff>
    </xdr:from>
    <xdr:to>
      <xdr:col>9</xdr:col>
      <xdr:colOff>1475427</xdr:colOff>
      <xdr:row>3</xdr:row>
      <xdr:rowOff>161927</xdr:rowOff>
    </xdr:to>
    <xdr:pic>
      <xdr:nvPicPr>
        <xdr:cNvPr id="4" name="Picture 1">
          <a:extLst>
            <a:ext uri="{FF2B5EF4-FFF2-40B4-BE49-F238E27FC236}">
              <a16:creationId xmlns:a16="http://schemas.microsoft.com/office/drawing/2014/main" id="{236328E4-8F3E-4900-941D-F03F0777A01D}"/>
            </a:ext>
          </a:extLst>
        </xdr:cNvPr>
        <xdr:cNvPicPr/>
      </xdr:nvPicPr>
      <xdr:blipFill>
        <a:blip xmlns:r="http://schemas.openxmlformats.org/officeDocument/2006/relationships" r:embed="rId1"/>
        <a:stretch/>
      </xdr:blipFill>
      <xdr:spPr>
        <a:xfrm>
          <a:off x="17163553" y="40031"/>
          <a:ext cx="875849" cy="721971"/>
        </a:xfrm>
        <a:prstGeom prst="rect">
          <a:avLst/>
        </a:prstGeom>
        <a:ln>
          <a:noFill/>
        </a:ln>
      </xdr:spPr>
    </xdr:pic>
    <xdr:clientData/>
  </xdr:twoCellAnchor>
  <xdr:oneCellAnchor>
    <xdr:from>
      <xdr:col>0</xdr:col>
      <xdr:colOff>28575</xdr:colOff>
      <xdr:row>0</xdr:row>
      <xdr:rowOff>38100</xdr:rowOff>
    </xdr:from>
    <xdr:ext cx="881576" cy="735124"/>
    <xdr:pic>
      <xdr:nvPicPr>
        <xdr:cNvPr id="5" name="Picture 1">
          <a:extLst>
            <a:ext uri="{FF2B5EF4-FFF2-40B4-BE49-F238E27FC236}">
              <a16:creationId xmlns:a16="http://schemas.microsoft.com/office/drawing/2014/main" id="{204C31B9-C9AB-4F84-8979-447D2974445D}"/>
            </a:ext>
          </a:extLst>
        </xdr:cNvPr>
        <xdr:cNvPicPr/>
      </xdr:nvPicPr>
      <xdr:blipFill>
        <a:blip xmlns:r="http://schemas.openxmlformats.org/officeDocument/2006/relationships" r:embed="rId1"/>
        <a:stretch/>
      </xdr:blipFill>
      <xdr:spPr>
        <a:xfrm>
          <a:off x="28575" y="38100"/>
          <a:ext cx="881576" cy="735124"/>
        </a:xfrm>
        <a:prstGeom prst="rect">
          <a:avLst/>
        </a:prstGeom>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323850</xdr:colOff>
      <xdr:row>22</xdr:row>
      <xdr:rowOff>104775</xdr:rowOff>
    </xdr:from>
    <xdr:ext cx="3943350" cy="400050"/>
    <xdr:pic>
      <xdr:nvPicPr>
        <xdr:cNvPr id="2" name="image1.png">
          <a:extLst>
            <a:ext uri="{FF2B5EF4-FFF2-40B4-BE49-F238E27FC236}">
              <a16:creationId xmlns:a16="http://schemas.microsoft.com/office/drawing/2014/main" id="{0A54604C-8F77-4E46-A793-0C06D37A2676}"/>
            </a:ext>
          </a:extLst>
        </xdr:cNvPr>
        <xdr:cNvPicPr preferRelativeResize="0"/>
      </xdr:nvPicPr>
      <xdr:blipFill>
        <a:blip xmlns:r="http://schemas.openxmlformats.org/officeDocument/2006/relationships" r:embed="rId1" cstate="print"/>
        <a:stretch>
          <a:fillRect/>
        </a:stretch>
      </xdr:blipFill>
      <xdr:spPr>
        <a:xfrm>
          <a:off x="1285875" y="4486275"/>
          <a:ext cx="3943350" cy="400050"/>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060%20-%202021-10%20-%20REVITALIZA&#199;&#195;O%20E%20ACESSIBILIDADE%20PR&#201;DIO%20ADM.%20PREFEITURA\Or&#231;amento\PLAN.%20OR&#199;AMENT&#193;RIA%20REVITALIZA&#199;&#195;O%20PREFEITUR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Orçamento"/>
      <sheetName val="Cronograma"/>
      <sheetName val="Base de Dados"/>
      <sheetName val="BDI"/>
      <sheetName val="Tributos"/>
      <sheetName val="TCU 2622_2013"/>
      <sheetName val="0_Descontos"/>
      <sheetName val="ABC"/>
      <sheetName val="1_Adm. e 2_Canteiro"/>
      <sheetName val="3_S.C. e 4_Transportes"/>
      <sheetName val="5_Mov. Terra e 6_Infraestrutura"/>
      <sheetName val="7_Superestrutura"/>
      <sheetName val="8_Alvenaria"/>
      <sheetName val="9_Revest. e 10_Imperm."/>
      <sheetName val="11_Esquadrias"/>
      <sheetName val="12_Pinturas"/>
      <sheetName val="13_Louças e Acessórios"/>
      <sheetName val="14_Instalações Hidrosanitárias"/>
      <sheetName val="15_Instalações Elétricas "/>
      <sheetName val="16_Estrutura Ar-Condicionado"/>
      <sheetName val="17_Passarela Coberta"/>
      <sheetName val="18_Cobertura"/>
      <sheetName val="19_Limpeza Final"/>
      <sheetName val="17_Passarela Coberta (2)"/>
      <sheetName val="5_Mov. Terra e 6_Fundações"/>
      <sheetName val="7_Estrutura Laje"/>
    </sheetNames>
    <sheetDataSet>
      <sheetData sheetId="0"/>
      <sheetData sheetId="1">
        <row r="5">
          <cell r="C5" t="str">
            <v>Revitalização da Prefeitura Municipal de Varginha - MG</v>
          </cell>
        </row>
      </sheetData>
      <sheetData sheetId="2"/>
      <sheetData sheetId="3">
        <row r="1">
          <cell r="B1" t="str">
            <v>CÓDIGO</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017D8E-44BB-40E1-A5F2-E2772AE101F6}">
  <sheetPr codeName="Planilha13">
    <tabColor theme="5"/>
    <pageSetUpPr fitToPage="1"/>
  </sheetPr>
  <dimension ref="A1:O167"/>
  <sheetViews>
    <sheetView tabSelected="1" view="pageBreakPreview" zoomScale="40" zoomScaleNormal="70" zoomScaleSheetLayoutView="40" workbookViewId="0">
      <pane ySplit="12" topLeftCell="A31" activePane="bottomLeft" state="frozen"/>
      <selection pane="bottomLeft" activeCell="C8" sqref="C8:D8"/>
    </sheetView>
  </sheetViews>
  <sheetFormatPr defaultRowHeight="15.75" x14ac:dyDescent="0.25"/>
  <cols>
    <col min="1" max="1" width="10.5703125" style="144" customWidth="1"/>
    <col min="2" max="2" width="17.28515625" style="173" bestFit="1" customWidth="1"/>
    <col min="3" max="3" width="17.7109375" style="174" customWidth="1"/>
    <col min="4" max="4" width="99.7109375" style="175" customWidth="1"/>
    <col min="5" max="5" width="9.140625" style="204" customWidth="1"/>
    <col min="6" max="6" width="18.5703125" style="129" customWidth="1"/>
    <col min="7" max="7" width="22.140625" style="176" bestFit="1" customWidth="1"/>
    <col min="8" max="8" width="28.85546875" style="129" bestFit="1" customWidth="1"/>
    <col min="9" max="9" width="24.42578125" style="177" bestFit="1" customWidth="1"/>
    <col min="10" max="10" width="35.7109375" style="178" customWidth="1"/>
    <col min="11" max="11" width="15.85546875" style="129" bestFit="1" customWidth="1"/>
    <col min="12" max="12" width="14.5703125" style="129" bestFit="1" customWidth="1"/>
    <col min="13" max="1021" width="8.7109375" style="129" customWidth="1"/>
    <col min="1022" max="1025" width="11.5703125" style="129" customWidth="1"/>
    <col min="1026" max="16384" width="9.140625" style="129"/>
  </cols>
  <sheetData>
    <row r="1" spans="1:15" x14ac:dyDescent="0.2">
      <c r="A1" s="266"/>
      <c r="B1" s="267"/>
      <c r="C1" s="267"/>
      <c r="D1" s="267"/>
      <c r="E1" s="267"/>
      <c r="F1" s="267"/>
      <c r="G1" s="267"/>
      <c r="H1" s="267"/>
      <c r="I1" s="267"/>
      <c r="J1" s="268"/>
    </row>
    <row r="2" spans="1:15" x14ac:dyDescent="0.2">
      <c r="A2" s="263" t="s">
        <v>4</v>
      </c>
      <c r="B2" s="264"/>
      <c r="C2" s="264"/>
      <c r="D2" s="264"/>
      <c r="E2" s="264"/>
      <c r="F2" s="264"/>
      <c r="G2" s="264"/>
      <c r="H2" s="264"/>
      <c r="I2" s="264"/>
      <c r="J2" s="265"/>
    </row>
    <row r="3" spans="1:15" x14ac:dyDescent="0.2">
      <c r="A3" s="263" t="s">
        <v>5</v>
      </c>
      <c r="B3" s="264"/>
      <c r="C3" s="264"/>
      <c r="D3" s="264"/>
      <c r="E3" s="264"/>
      <c r="F3" s="264"/>
      <c r="G3" s="264"/>
      <c r="H3" s="264"/>
      <c r="I3" s="264"/>
      <c r="J3" s="265"/>
    </row>
    <row r="4" spans="1:15" ht="16.5" thickBot="1" x14ac:dyDescent="0.25">
      <c r="A4" s="281"/>
      <c r="B4" s="282"/>
      <c r="C4" s="282"/>
      <c r="D4" s="282"/>
      <c r="E4" s="282"/>
      <c r="F4" s="282"/>
      <c r="G4" s="282"/>
      <c r="H4" s="282"/>
      <c r="I4" s="282"/>
      <c r="J4" s="283"/>
    </row>
    <row r="5" spans="1:15" x14ac:dyDescent="0.2">
      <c r="A5" s="274" t="s">
        <v>6</v>
      </c>
      <c r="B5" s="275"/>
      <c r="C5" s="273" t="s">
        <v>592</v>
      </c>
      <c r="D5" s="273"/>
      <c r="E5" s="276" t="s">
        <v>7</v>
      </c>
      <c r="F5" s="260"/>
      <c r="G5" s="218" t="s">
        <v>8</v>
      </c>
      <c r="H5" s="234">
        <v>45627</v>
      </c>
      <c r="I5" s="278" t="s">
        <v>9</v>
      </c>
      <c r="J5" s="279"/>
    </row>
    <row r="6" spans="1:15" x14ac:dyDescent="0.2">
      <c r="A6" s="271" t="s">
        <v>10</v>
      </c>
      <c r="B6" s="272"/>
      <c r="C6" s="270" t="s">
        <v>593</v>
      </c>
      <c r="D6" s="270"/>
      <c r="E6" s="277"/>
      <c r="F6" s="261"/>
      <c r="G6" s="219" t="s">
        <v>2</v>
      </c>
      <c r="H6" s="234">
        <v>45566</v>
      </c>
      <c r="I6" s="255" t="s">
        <v>9</v>
      </c>
      <c r="J6" s="256"/>
    </row>
    <row r="7" spans="1:15" x14ac:dyDescent="0.2">
      <c r="A7" s="271" t="s">
        <v>11</v>
      </c>
      <c r="B7" s="272"/>
      <c r="C7" s="280">
        <v>45684</v>
      </c>
      <c r="D7" s="273"/>
      <c r="E7" s="262" t="s">
        <v>12</v>
      </c>
      <c r="F7" s="259">
        <v>0</v>
      </c>
      <c r="G7" s="219" t="s">
        <v>14</v>
      </c>
      <c r="H7" s="234">
        <v>45597</v>
      </c>
      <c r="I7" s="255" t="s">
        <v>9</v>
      </c>
      <c r="J7" s="256"/>
    </row>
    <row r="8" spans="1:15" x14ac:dyDescent="0.2">
      <c r="A8" s="274" t="s">
        <v>13</v>
      </c>
      <c r="B8" s="275"/>
      <c r="C8" s="269" t="s">
        <v>591</v>
      </c>
      <c r="D8" s="270"/>
      <c r="E8" s="262"/>
      <c r="F8" s="260"/>
      <c r="G8" s="153" t="s">
        <v>516</v>
      </c>
      <c r="H8" s="234">
        <v>45566</v>
      </c>
      <c r="I8" s="255" t="s">
        <v>9</v>
      </c>
      <c r="J8" s="256"/>
    </row>
    <row r="9" spans="1:15" x14ac:dyDescent="0.2">
      <c r="A9" s="215"/>
      <c r="B9" s="216"/>
      <c r="C9" s="217"/>
      <c r="D9" s="214"/>
      <c r="E9" s="262"/>
      <c r="F9" s="261"/>
      <c r="G9" s="153" t="s">
        <v>590</v>
      </c>
      <c r="H9" s="234">
        <v>45566</v>
      </c>
      <c r="I9" s="255" t="s">
        <v>9</v>
      </c>
      <c r="J9" s="256"/>
    </row>
    <row r="10" spans="1:15" x14ac:dyDescent="0.2">
      <c r="A10" s="252"/>
      <c r="B10" s="253"/>
      <c r="C10" s="253"/>
      <c r="D10" s="253"/>
      <c r="E10" s="253"/>
      <c r="F10" s="253"/>
      <c r="G10" s="253"/>
      <c r="H10" s="253"/>
      <c r="I10" s="253"/>
      <c r="J10" s="254"/>
    </row>
    <row r="11" spans="1:15" x14ac:dyDescent="0.25">
      <c r="A11" s="130"/>
      <c r="B11" s="131"/>
      <c r="C11" s="131"/>
      <c r="D11" s="131"/>
      <c r="E11" s="206"/>
      <c r="F11" s="132"/>
      <c r="G11" s="133"/>
      <c r="H11" s="134"/>
      <c r="I11" s="135"/>
      <c r="J11" s="136"/>
    </row>
    <row r="12" spans="1:15" s="144" customFormat="1" ht="31.5" x14ac:dyDescent="0.25">
      <c r="A12" s="137" t="s">
        <v>15</v>
      </c>
      <c r="B12" s="138" t="s">
        <v>16</v>
      </c>
      <c r="C12" s="139" t="s">
        <v>17</v>
      </c>
      <c r="D12" s="140" t="s">
        <v>18</v>
      </c>
      <c r="E12" s="139" t="s">
        <v>19</v>
      </c>
      <c r="F12" s="139" t="s">
        <v>20</v>
      </c>
      <c r="G12" s="141" t="s">
        <v>21</v>
      </c>
      <c r="H12" s="141" t="s">
        <v>22</v>
      </c>
      <c r="I12" s="142" t="s">
        <v>23</v>
      </c>
      <c r="J12" s="143" t="s">
        <v>24</v>
      </c>
      <c r="M12" s="129"/>
      <c r="N12" s="129"/>
      <c r="O12" s="129"/>
    </row>
    <row r="13" spans="1:15" x14ac:dyDescent="0.25">
      <c r="A13" s="137">
        <v>1</v>
      </c>
      <c r="B13" s="149"/>
      <c r="C13" s="146"/>
      <c r="D13" s="150" t="s">
        <v>25</v>
      </c>
      <c r="E13" s="207"/>
      <c r="F13" s="151"/>
      <c r="G13" s="151"/>
      <c r="H13" s="152"/>
      <c r="I13" s="147"/>
      <c r="J13" s="148"/>
    </row>
    <row r="14" spans="1:15" ht="30" x14ac:dyDescent="0.2">
      <c r="A14" s="249" t="s">
        <v>26</v>
      </c>
      <c r="B14" s="153" t="s">
        <v>87</v>
      </c>
      <c r="C14" s="154">
        <v>4813</v>
      </c>
      <c r="D14" s="155" t="s">
        <v>448</v>
      </c>
      <c r="E14" s="156" t="s">
        <v>88</v>
      </c>
      <c r="F14" s="157">
        <v>2.88</v>
      </c>
      <c r="G14" s="158">
        <v>442.5</v>
      </c>
      <c r="H14" s="158">
        <v>541.94770968137937</v>
      </c>
      <c r="I14" s="159">
        <v>1560.8094038823724</v>
      </c>
      <c r="J14" s="160"/>
    </row>
    <row r="15" spans="1:15" ht="75" x14ac:dyDescent="0.2">
      <c r="A15" s="249" t="s">
        <v>27</v>
      </c>
      <c r="B15" s="153" t="s">
        <v>503</v>
      </c>
      <c r="C15" s="154" t="s">
        <v>117</v>
      </c>
      <c r="D15" s="155" t="s">
        <v>118</v>
      </c>
      <c r="E15" s="156" t="s">
        <v>116</v>
      </c>
      <c r="F15" s="157">
        <v>8</v>
      </c>
      <c r="G15" s="158">
        <v>801.89</v>
      </c>
      <c r="H15" s="158">
        <v>982.10722918960755</v>
      </c>
      <c r="I15" s="159">
        <v>7856.8578335168604</v>
      </c>
      <c r="J15" s="160"/>
    </row>
    <row r="16" spans="1:15" ht="45" x14ac:dyDescent="0.2">
      <c r="A16" s="249" t="s">
        <v>28</v>
      </c>
      <c r="B16" s="153" t="s">
        <v>503</v>
      </c>
      <c r="C16" s="154" t="s">
        <v>119</v>
      </c>
      <c r="D16" s="155" t="s">
        <v>339</v>
      </c>
      <c r="E16" s="156" t="s">
        <v>112</v>
      </c>
      <c r="F16" s="157">
        <v>1</v>
      </c>
      <c r="G16" s="158">
        <v>1487.24</v>
      </c>
      <c r="H16" s="158">
        <v>1821.4831903876491</v>
      </c>
      <c r="I16" s="159">
        <v>1821.4831903876491</v>
      </c>
      <c r="J16" s="160"/>
    </row>
    <row r="17" spans="1:10" ht="45" x14ac:dyDescent="0.2">
      <c r="A17" s="249" t="s">
        <v>29</v>
      </c>
      <c r="B17" s="153" t="s">
        <v>503</v>
      </c>
      <c r="C17" s="154" t="s">
        <v>110</v>
      </c>
      <c r="D17" s="155" t="s">
        <v>111</v>
      </c>
      <c r="E17" s="156" t="s">
        <v>112</v>
      </c>
      <c r="F17" s="157">
        <v>1</v>
      </c>
      <c r="G17" s="158">
        <v>461.59</v>
      </c>
      <c r="H17" s="158">
        <v>565.32800748435682</v>
      </c>
      <c r="I17" s="159">
        <v>565.32800748435682</v>
      </c>
      <c r="J17" s="160"/>
    </row>
    <row r="18" spans="1:10" ht="60" x14ac:dyDescent="0.2">
      <c r="A18" s="249" t="s">
        <v>30</v>
      </c>
      <c r="B18" s="153" t="s">
        <v>503</v>
      </c>
      <c r="C18" s="154" t="s">
        <v>113</v>
      </c>
      <c r="D18" s="155" t="s">
        <v>338</v>
      </c>
      <c r="E18" s="156" t="s">
        <v>112</v>
      </c>
      <c r="F18" s="157">
        <v>1</v>
      </c>
      <c r="G18" s="158">
        <v>1106.1600000000001</v>
      </c>
      <c r="H18" s="158">
        <v>1354.7590475506322</v>
      </c>
      <c r="I18" s="159">
        <v>1354.7590475506322</v>
      </c>
      <c r="J18" s="160"/>
    </row>
    <row r="19" spans="1:10" ht="45" x14ac:dyDescent="0.2">
      <c r="A19" s="249" t="s">
        <v>31</v>
      </c>
      <c r="B19" s="153" t="s">
        <v>503</v>
      </c>
      <c r="C19" s="154" t="s">
        <v>114</v>
      </c>
      <c r="D19" s="155" t="s">
        <v>115</v>
      </c>
      <c r="E19" s="156" t="s">
        <v>116</v>
      </c>
      <c r="F19" s="157">
        <v>16</v>
      </c>
      <c r="G19" s="158">
        <v>900</v>
      </c>
      <c r="H19" s="158">
        <v>1102.2665281655175</v>
      </c>
      <c r="I19" s="159">
        <v>17636.264450648279</v>
      </c>
      <c r="J19" s="160"/>
    </row>
    <row r="20" spans="1:10" ht="30" x14ac:dyDescent="0.2">
      <c r="A20" s="249" t="s">
        <v>32</v>
      </c>
      <c r="B20" s="153" t="s">
        <v>503</v>
      </c>
      <c r="C20" s="154" t="s">
        <v>120</v>
      </c>
      <c r="D20" s="155" t="s">
        <v>342</v>
      </c>
      <c r="E20" s="156" t="s">
        <v>112</v>
      </c>
      <c r="F20" s="157">
        <v>85</v>
      </c>
      <c r="G20" s="158">
        <v>36.28</v>
      </c>
      <c r="H20" s="158">
        <v>44.43358849093886</v>
      </c>
      <c r="I20" s="159">
        <v>3776.855021729803</v>
      </c>
      <c r="J20" s="160"/>
    </row>
    <row r="21" spans="1:10" ht="45" x14ac:dyDescent="0.2">
      <c r="A21" s="249" t="s">
        <v>33</v>
      </c>
      <c r="B21" s="153" t="s">
        <v>503</v>
      </c>
      <c r="C21" s="154" t="s">
        <v>340</v>
      </c>
      <c r="D21" s="155" t="s">
        <v>341</v>
      </c>
      <c r="E21" s="156" t="s">
        <v>108</v>
      </c>
      <c r="F21" s="157">
        <v>237</v>
      </c>
      <c r="G21" s="158">
        <v>48.53</v>
      </c>
      <c r="H21" s="158">
        <v>59.436660679858406</v>
      </c>
      <c r="I21" s="159">
        <v>14086.488581126443</v>
      </c>
      <c r="J21" s="160"/>
    </row>
    <row r="22" spans="1:10" x14ac:dyDescent="0.25">
      <c r="A22" s="162" t="s">
        <v>32</v>
      </c>
      <c r="B22" s="163"/>
      <c r="C22" s="164"/>
      <c r="D22" s="165" t="s">
        <v>429</v>
      </c>
      <c r="E22" s="208"/>
      <c r="F22" s="166"/>
      <c r="G22" s="167"/>
      <c r="H22" s="168"/>
      <c r="I22" s="169"/>
      <c r="J22" s="170"/>
    </row>
    <row r="23" spans="1:10" s="235" customFormat="1" ht="30" x14ac:dyDescent="0.2">
      <c r="A23" s="249" t="s">
        <v>499</v>
      </c>
      <c r="B23" s="153" t="s">
        <v>1</v>
      </c>
      <c r="C23" s="154">
        <v>104790</v>
      </c>
      <c r="D23" s="155" t="s">
        <v>445</v>
      </c>
      <c r="E23" s="156" t="s">
        <v>81</v>
      </c>
      <c r="F23" s="157">
        <v>110</v>
      </c>
      <c r="G23" s="158">
        <v>114.34</v>
      </c>
      <c r="H23" s="158">
        <v>140.03683870049474</v>
      </c>
      <c r="I23" s="159">
        <v>15404.052257054422</v>
      </c>
      <c r="J23" s="160"/>
    </row>
    <row r="24" spans="1:10" ht="45" x14ac:dyDescent="0.2">
      <c r="A24" s="249" t="s">
        <v>500</v>
      </c>
      <c r="B24" s="153" t="s">
        <v>1</v>
      </c>
      <c r="C24" s="154">
        <v>100981</v>
      </c>
      <c r="D24" s="155" t="s">
        <v>105</v>
      </c>
      <c r="E24" s="156" t="s">
        <v>81</v>
      </c>
      <c r="F24" s="157">
        <v>176</v>
      </c>
      <c r="G24" s="158">
        <v>9.5500000000000007</v>
      </c>
      <c r="H24" s="158">
        <v>11.696272604422992</v>
      </c>
      <c r="I24" s="159">
        <v>2058.5439783784468</v>
      </c>
      <c r="J24" s="160"/>
    </row>
    <row r="25" spans="1:10" s="235" customFormat="1" ht="30" x14ac:dyDescent="0.2">
      <c r="A25" s="249" t="s">
        <v>501</v>
      </c>
      <c r="B25" s="153" t="s">
        <v>1</v>
      </c>
      <c r="C25" s="154">
        <v>97914</v>
      </c>
      <c r="D25" s="155" t="s">
        <v>102</v>
      </c>
      <c r="E25" s="156" t="s">
        <v>100</v>
      </c>
      <c r="F25" s="157">
        <v>1760</v>
      </c>
      <c r="G25" s="158">
        <v>3.01</v>
      </c>
      <c r="H25" s="158">
        <v>3.6864691664202303</v>
      </c>
      <c r="I25" s="159">
        <v>6488.1857328996057</v>
      </c>
      <c r="J25" s="160"/>
    </row>
    <row r="26" spans="1:10" s="235" customFormat="1" x14ac:dyDescent="0.2">
      <c r="A26" s="249" t="s">
        <v>594</v>
      </c>
      <c r="B26" s="153" t="s">
        <v>3</v>
      </c>
      <c r="C26" s="154" t="s">
        <v>451</v>
      </c>
      <c r="D26" s="155" t="s">
        <v>452</v>
      </c>
      <c r="E26" s="156" t="s">
        <v>450</v>
      </c>
      <c r="F26" s="157">
        <v>36</v>
      </c>
      <c r="G26" s="158">
        <v>400</v>
      </c>
      <c r="H26" s="158">
        <v>489.89623474023</v>
      </c>
      <c r="I26" s="159">
        <v>17636.264450648279</v>
      </c>
      <c r="J26" s="160"/>
    </row>
    <row r="27" spans="1:10" x14ac:dyDescent="0.2">
      <c r="A27" s="137">
        <v>2</v>
      </c>
      <c r="B27" s="145"/>
      <c r="C27" s="146"/>
      <c r="D27" s="140" t="s">
        <v>34</v>
      </c>
      <c r="E27" s="207"/>
      <c r="F27" s="151"/>
      <c r="G27" s="151"/>
      <c r="H27" s="152"/>
      <c r="I27" s="147">
        <v>23025.245506849493</v>
      </c>
      <c r="J27" s="148"/>
    </row>
    <row r="28" spans="1:10" x14ac:dyDescent="0.2">
      <c r="A28" s="249" t="s">
        <v>35</v>
      </c>
      <c r="B28" s="153" t="s">
        <v>1</v>
      </c>
      <c r="C28" s="154">
        <v>90776</v>
      </c>
      <c r="D28" s="155" t="s">
        <v>106</v>
      </c>
      <c r="E28" s="156" t="s">
        <v>89</v>
      </c>
      <c r="F28" s="157">
        <v>330</v>
      </c>
      <c r="G28" s="158">
        <v>56.97</v>
      </c>
      <c r="H28" s="158">
        <v>69.773471232877256</v>
      </c>
      <c r="I28" s="161">
        <v>23025.245506849493</v>
      </c>
      <c r="J28" s="160"/>
    </row>
    <row r="29" spans="1:10" x14ac:dyDescent="0.2">
      <c r="A29" s="137">
        <v>3</v>
      </c>
      <c r="B29" s="145"/>
      <c r="C29" s="146"/>
      <c r="D29" s="140" t="s">
        <v>36</v>
      </c>
      <c r="E29" s="207"/>
      <c r="F29" s="151"/>
      <c r="G29" s="151"/>
      <c r="H29" s="152"/>
      <c r="I29" s="147">
        <v>45266.917295489322</v>
      </c>
      <c r="J29" s="148"/>
    </row>
    <row r="30" spans="1:10" x14ac:dyDescent="0.2">
      <c r="A30" s="249" t="s">
        <v>344</v>
      </c>
      <c r="B30" s="153" t="s">
        <v>1</v>
      </c>
      <c r="C30" s="154">
        <v>100575</v>
      </c>
      <c r="D30" s="155" t="s">
        <v>502</v>
      </c>
      <c r="E30" s="156" t="s">
        <v>82</v>
      </c>
      <c r="F30" s="157">
        <v>4613</v>
      </c>
      <c r="G30" s="158">
        <v>1.86</v>
      </c>
      <c r="H30" s="158">
        <v>2.2780174915420695</v>
      </c>
      <c r="I30" s="161">
        <v>10508.494688483566</v>
      </c>
      <c r="J30" s="171"/>
    </row>
    <row r="31" spans="1:10" ht="28.5" customHeight="1" x14ac:dyDescent="0.2">
      <c r="A31" s="249" t="s">
        <v>345</v>
      </c>
      <c r="B31" s="153" t="s">
        <v>1</v>
      </c>
      <c r="C31" s="154">
        <v>98525</v>
      </c>
      <c r="D31" s="155" t="s">
        <v>446</v>
      </c>
      <c r="E31" s="156" t="s">
        <v>82</v>
      </c>
      <c r="F31" s="157">
        <v>1250</v>
      </c>
      <c r="G31" s="158">
        <v>0.69</v>
      </c>
      <c r="H31" s="158">
        <v>0.84507100492689669</v>
      </c>
      <c r="I31" s="161">
        <v>1056.3387561586208</v>
      </c>
      <c r="J31" s="171"/>
    </row>
    <row r="32" spans="1:10" ht="45" x14ac:dyDescent="0.2">
      <c r="A32" s="249" t="s">
        <v>374</v>
      </c>
      <c r="B32" s="153" t="s">
        <v>1</v>
      </c>
      <c r="C32" s="154">
        <v>100973</v>
      </c>
      <c r="D32" s="155" t="s">
        <v>103</v>
      </c>
      <c r="E32" s="156" t="s">
        <v>81</v>
      </c>
      <c r="F32" s="157">
        <v>701.625</v>
      </c>
      <c r="G32" s="158">
        <v>9.1199999999999992</v>
      </c>
      <c r="H32" s="158">
        <v>11.169634152077244</v>
      </c>
      <c r="I32" s="161">
        <v>7836.894561951196</v>
      </c>
      <c r="J32" s="171"/>
    </row>
    <row r="33" spans="1:10" ht="30" x14ac:dyDescent="0.2">
      <c r="A33" s="249" t="s">
        <v>567</v>
      </c>
      <c r="B33" s="153" t="s">
        <v>1</v>
      </c>
      <c r="C33" s="154">
        <v>97914</v>
      </c>
      <c r="D33" s="155" t="s">
        <v>102</v>
      </c>
      <c r="E33" s="156" t="s">
        <v>100</v>
      </c>
      <c r="F33" s="157">
        <v>7016.25</v>
      </c>
      <c r="G33" s="158">
        <v>3.01</v>
      </c>
      <c r="H33" s="158">
        <v>3.6864691664202303</v>
      </c>
      <c r="I33" s="161">
        <v>25865.189288895941</v>
      </c>
      <c r="J33" s="171"/>
    </row>
    <row r="34" spans="1:10" x14ac:dyDescent="0.2">
      <c r="A34" s="137">
        <v>4</v>
      </c>
      <c r="B34" s="145"/>
      <c r="C34" s="146"/>
      <c r="D34" s="140" t="s">
        <v>589</v>
      </c>
      <c r="E34" s="207"/>
      <c r="F34" s="151"/>
      <c r="G34" s="151"/>
      <c r="H34" s="152"/>
      <c r="I34" s="147">
        <v>28530.063752495622</v>
      </c>
      <c r="J34" s="148"/>
    </row>
    <row r="35" spans="1:10" x14ac:dyDescent="0.25">
      <c r="A35" s="162" t="s">
        <v>37</v>
      </c>
      <c r="B35" s="163"/>
      <c r="C35" s="164"/>
      <c r="D35" s="165" t="s">
        <v>38</v>
      </c>
      <c r="E35" s="208"/>
      <c r="F35" s="166"/>
      <c r="G35" s="167"/>
      <c r="H35" s="168"/>
      <c r="I35" s="169"/>
      <c r="J35" s="170"/>
    </row>
    <row r="36" spans="1:10" ht="30" x14ac:dyDescent="0.2">
      <c r="A36" s="249" t="s">
        <v>39</v>
      </c>
      <c r="B36" s="153" t="s">
        <v>1</v>
      </c>
      <c r="C36" s="154">
        <v>96617</v>
      </c>
      <c r="D36" s="155" t="s">
        <v>435</v>
      </c>
      <c r="E36" s="156" t="s">
        <v>82</v>
      </c>
      <c r="F36" s="157">
        <v>36.65</v>
      </c>
      <c r="G36" s="158">
        <v>20.8</v>
      </c>
      <c r="H36" s="158">
        <v>25.474604206491961</v>
      </c>
      <c r="I36" s="161">
        <v>933.64424416793031</v>
      </c>
      <c r="J36" s="160"/>
    </row>
    <row r="37" spans="1:10" ht="30" x14ac:dyDescent="0.2">
      <c r="A37" s="249" t="s">
        <v>40</v>
      </c>
      <c r="B37" s="153" t="s">
        <v>1</v>
      </c>
      <c r="C37" s="154">
        <v>104916</v>
      </c>
      <c r="D37" s="155" t="s">
        <v>441</v>
      </c>
      <c r="E37" s="156" t="s">
        <v>85</v>
      </c>
      <c r="F37" s="157">
        <v>162</v>
      </c>
      <c r="G37" s="158">
        <v>16.54</v>
      </c>
      <c r="H37" s="158">
        <v>20.257209306508511</v>
      </c>
      <c r="I37" s="161">
        <v>3281.6679076543787</v>
      </c>
      <c r="J37" s="160"/>
    </row>
    <row r="38" spans="1:10" ht="30" x14ac:dyDescent="0.2">
      <c r="A38" s="249" t="s">
        <v>41</v>
      </c>
      <c r="B38" s="153" t="s">
        <v>1</v>
      </c>
      <c r="C38" s="154">
        <v>104917</v>
      </c>
      <c r="D38" s="155" t="s">
        <v>436</v>
      </c>
      <c r="E38" s="156" t="s">
        <v>85</v>
      </c>
      <c r="F38" s="157">
        <v>72</v>
      </c>
      <c r="G38" s="158">
        <v>15.25</v>
      </c>
      <c r="H38" s="158">
        <v>18.677293949471267</v>
      </c>
      <c r="I38" s="161">
        <v>1344.7651643619313</v>
      </c>
      <c r="J38" s="160"/>
    </row>
    <row r="39" spans="1:10" ht="30" x14ac:dyDescent="0.2">
      <c r="A39" s="249" t="s">
        <v>42</v>
      </c>
      <c r="B39" s="153" t="s">
        <v>1</v>
      </c>
      <c r="C39" s="154">
        <v>104918</v>
      </c>
      <c r="D39" s="155" t="s">
        <v>437</v>
      </c>
      <c r="E39" s="156" t="s">
        <v>85</v>
      </c>
      <c r="F39" s="157">
        <v>266</v>
      </c>
      <c r="G39" s="158">
        <v>14.07</v>
      </c>
      <c r="H39" s="158">
        <v>17.232100056987591</v>
      </c>
      <c r="I39" s="161">
        <v>4583.7386151586988</v>
      </c>
      <c r="J39" s="160"/>
    </row>
    <row r="40" spans="1:10" ht="30" x14ac:dyDescent="0.2">
      <c r="A40" s="249" t="s">
        <v>43</v>
      </c>
      <c r="B40" s="153" t="s">
        <v>1</v>
      </c>
      <c r="C40" s="154">
        <v>104919</v>
      </c>
      <c r="D40" s="155" t="s">
        <v>438</v>
      </c>
      <c r="E40" s="156" t="s">
        <v>85</v>
      </c>
      <c r="F40" s="157">
        <v>85</v>
      </c>
      <c r="G40" s="158">
        <v>12.53</v>
      </c>
      <c r="H40" s="158">
        <v>15.345999553237704</v>
      </c>
      <c r="I40" s="161">
        <v>1304.4099620252048</v>
      </c>
      <c r="J40" s="160"/>
    </row>
    <row r="41" spans="1:10" ht="30" x14ac:dyDescent="0.2">
      <c r="A41" s="249" t="s">
        <v>44</v>
      </c>
      <c r="B41" s="153" t="s">
        <v>1</v>
      </c>
      <c r="C41" s="154">
        <v>96558</v>
      </c>
      <c r="D41" s="155" t="s">
        <v>440</v>
      </c>
      <c r="E41" s="156" t="s">
        <v>81</v>
      </c>
      <c r="F41" s="157">
        <v>3.7</v>
      </c>
      <c r="G41" s="158">
        <v>859.6</v>
      </c>
      <c r="H41" s="158">
        <v>1052.7870084567542</v>
      </c>
      <c r="I41" s="161">
        <v>3895.3119312899908</v>
      </c>
      <c r="J41" s="160"/>
    </row>
    <row r="42" spans="1:10" ht="30" x14ac:dyDescent="0.2">
      <c r="A42" s="249" t="s">
        <v>45</v>
      </c>
      <c r="B42" s="153" t="s">
        <v>1</v>
      </c>
      <c r="C42" s="154">
        <v>96557</v>
      </c>
      <c r="D42" s="155" t="s">
        <v>439</v>
      </c>
      <c r="E42" s="156" t="s">
        <v>81</v>
      </c>
      <c r="F42" s="157">
        <v>8.1999999999999993</v>
      </c>
      <c r="G42" s="158">
        <v>824.86</v>
      </c>
      <c r="H42" s="158">
        <v>1010.2395204695653</v>
      </c>
      <c r="I42" s="161">
        <v>8283.9640678504347</v>
      </c>
      <c r="J42" s="160"/>
    </row>
    <row r="43" spans="1:10" x14ac:dyDescent="0.25">
      <c r="A43" s="162" t="s">
        <v>46</v>
      </c>
      <c r="B43" s="163"/>
      <c r="C43" s="164"/>
      <c r="D43" s="165" t="s">
        <v>47</v>
      </c>
      <c r="E43" s="208"/>
      <c r="F43" s="166"/>
      <c r="G43" s="167"/>
      <c r="H43" s="168"/>
      <c r="I43" s="169"/>
      <c r="J43" s="170"/>
    </row>
    <row r="44" spans="1:10" ht="30" x14ac:dyDescent="0.2">
      <c r="A44" s="249" t="s">
        <v>48</v>
      </c>
      <c r="B44" s="153" t="s">
        <v>1</v>
      </c>
      <c r="C44" s="154">
        <v>98557</v>
      </c>
      <c r="D44" s="155" t="s">
        <v>442</v>
      </c>
      <c r="E44" s="156" t="s">
        <v>82</v>
      </c>
      <c r="F44" s="157">
        <v>96.9</v>
      </c>
      <c r="G44" s="158">
        <v>41.31</v>
      </c>
      <c r="H44" s="158">
        <v>50.594033642797257</v>
      </c>
      <c r="I44" s="161">
        <v>4902.561859987054</v>
      </c>
      <c r="J44" s="160"/>
    </row>
    <row r="45" spans="1:10" x14ac:dyDescent="0.2">
      <c r="A45" s="137">
        <v>5</v>
      </c>
      <c r="B45" s="145"/>
      <c r="C45" s="146"/>
      <c r="D45" s="140" t="s">
        <v>572</v>
      </c>
      <c r="E45" s="207"/>
      <c r="F45" s="151"/>
      <c r="G45" s="151"/>
      <c r="H45" s="152"/>
      <c r="I45" s="147">
        <v>40393.179460265688</v>
      </c>
      <c r="J45" s="148"/>
    </row>
    <row r="46" spans="1:10" x14ac:dyDescent="0.25">
      <c r="A46" s="162" t="s">
        <v>49</v>
      </c>
      <c r="B46" s="163"/>
      <c r="C46" s="164"/>
      <c r="D46" s="165" t="s">
        <v>348</v>
      </c>
      <c r="E46" s="208"/>
      <c r="F46" s="166"/>
      <c r="G46" s="167"/>
      <c r="H46" s="168"/>
      <c r="I46" s="169"/>
      <c r="J46" s="170"/>
    </row>
    <row r="47" spans="1:10" ht="75" x14ac:dyDescent="0.2">
      <c r="A47" s="249" t="s">
        <v>349</v>
      </c>
      <c r="B47" s="153" t="s">
        <v>503</v>
      </c>
      <c r="C47" s="154" t="s">
        <v>122</v>
      </c>
      <c r="D47" s="155" t="s">
        <v>366</v>
      </c>
      <c r="E47" s="156" t="s">
        <v>0</v>
      </c>
      <c r="F47" s="157">
        <v>104</v>
      </c>
      <c r="G47" s="158">
        <v>124.2</v>
      </c>
      <c r="H47" s="158">
        <v>152.11278088684142</v>
      </c>
      <c r="I47" s="161">
        <v>15819.729212231508</v>
      </c>
      <c r="J47" s="160"/>
    </row>
    <row r="48" spans="1:10" x14ac:dyDescent="0.25">
      <c r="A48" s="162" t="s">
        <v>50</v>
      </c>
      <c r="B48" s="163"/>
      <c r="C48" s="164"/>
      <c r="D48" s="165" t="s">
        <v>350</v>
      </c>
      <c r="E48" s="208"/>
      <c r="F48" s="166"/>
      <c r="G48" s="167"/>
      <c r="H48" s="168"/>
      <c r="I48" s="169"/>
      <c r="J48" s="170"/>
    </row>
    <row r="49" spans="1:10" ht="45" x14ac:dyDescent="0.2">
      <c r="A49" s="249" t="s">
        <v>351</v>
      </c>
      <c r="B49" s="153" t="s">
        <v>1</v>
      </c>
      <c r="C49" s="154">
        <v>92448</v>
      </c>
      <c r="D49" s="155" t="s">
        <v>92</v>
      </c>
      <c r="E49" s="156" t="s">
        <v>82</v>
      </c>
      <c r="F49" s="157">
        <v>38.269999999999996</v>
      </c>
      <c r="G49" s="158">
        <v>181.99</v>
      </c>
      <c r="H49" s="158">
        <v>222.89053940093615</v>
      </c>
      <c r="I49" s="161">
        <v>8530.0209428738253</v>
      </c>
      <c r="J49" s="160"/>
    </row>
    <row r="50" spans="1:10" ht="45" x14ac:dyDescent="0.2">
      <c r="A50" s="249" t="s">
        <v>352</v>
      </c>
      <c r="B50" s="153" t="s">
        <v>1</v>
      </c>
      <c r="C50" s="154">
        <v>103675</v>
      </c>
      <c r="D50" s="155" t="s">
        <v>363</v>
      </c>
      <c r="E50" s="156" t="s">
        <v>81</v>
      </c>
      <c r="F50" s="157">
        <v>3.25</v>
      </c>
      <c r="G50" s="158">
        <v>742.24</v>
      </c>
      <c r="H50" s="158">
        <v>909.05145318397081</v>
      </c>
      <c r="I50" s="161">
        <v>2954.4172228479051</v>
      </c>
      <c r="J50" s="160"/>
    </row>
    <row r="51" spans="1:10" ht="30" x14ac:dyDescent="0.2">
      <c r="A51" s="249" t="s">
        <v>353</v>
      </c>
      <c r="B51" s="153" t="s">
        <v>1</v>
      </c>
      <c r="C51" s="154">
        <v>92759</v>
      </c>
      <c r="D51" s="155" t="s">
        <v>93</v>
      </c>
      <c r="E51" s="156" t="s">
        <v>85</v>
      </c>
      <c r="F51" s="157">
        <v>13</v>
      </c>
      <c r="G51" s="158">
        <v>13.89</v>
      </c>
      <c r="H51" s="158">
        <v>17.011646751354487</v>
      </c>
      <c r="I51" s="161">
        <v>221.15140776760833</v>
      </c>
      <c r="J51" s="160"/>
    </row>
    <row r="52" spans="1:10" ht="30" x14ac:dyDescent="0.2">
      <c r="A52" s="249" t="s">
        <v>354</v>
      </c>
      <c r="B52" s="153" t="s">
        <v>1</v>
      </c>
      <c r="C52" s="154">
        <v>92760</v>
      </c>
      <c r="D52" s="155" t="s">
        <v>94</v>
      </c>
      <c r="E52" s="156" t="s">
        <v>85</v>
      </c>
      <c r="F52" s="157">
        <v>49</v>
      </c>
      <c r="G52" s="158">
        <v>13.02</v>
      </c>
      <c r="H52" s="158">
        <v>15.946122440794486</v>
      </c>
      <c r="I52" s="161">
        <v>781.35999959892979</v>
      </c>
      <c r="J52" s="160"/>
    </row>
    <row r="53" spans="1:10" ht="30" x14ac:dyDescent="0.2">
      <c r="A53" s="249" t="s">
        <v>355</v>
      </c>
      <c r="B53" s="153" t="s">
        <v>1</v>
      </c>
      <c r="C53" s="154">
        <v>92761</v>
      </c>
      <c r="D53" s="155" t="s">
        <v>95</v>
      </c>
      <c r="E53" s="156" t="s">
        <v>85</v>
      </c>
      <c r="F53" s="157">
        <v>122</v>
      </c>
      <c r="G53" s="158">
        <v>12.16</v>
      </c>
      <c r="H53" s="158">
        <v>14.892845536102993</v>
      </c>
      <c r="I53" s="161">
        <v>1816.9271554045652</v>
      </c>
      <c r="J53" s="160"/>
    </row>
    <row r="54" spans="1:10" x14ac:dyDescent="0.25">
      <c r="A54" s="162" t="s">
        <v>346</v>
      </c>
      <c r="B54" s="163"/>
      <c r="C54" s="164"/>
      <c r="D54" s="165" t="s">
        <v>356</v>
      </c>
      <c r="E54" s="208"/>
      <c r="F54" s="166"/>
      <c r="G54" s="167"/>
      <c r="H54" s="168"/>
      <c r="I54" s="169"/>
      <c r="J54" s="170"/>
    </row>
    <row r="55" spans="1:10" ht="45" x14ac:dyDescent="0.2">
      <c r="A55" s="249" t="s">
        <v>357</v>
      </c>
      <c r="B55" s="153" t="s">
        <v>1</v>
      </c>
      <c r="C55" s="154">
        <v>92419</v>
      </c>
      <c r="D55" s="155" t="s">
        <v>91</v>
      </c>
      <c r="E55" s="156" t="s">
        <v>82</v>
      </c>
      <c r="F55" s="157">
        <v>17.799999999999997</v>
      </c>
      <c r="G55" s="158">
        <v>87.27</v>
      </c>
      <c r="H55" s="158">
        <v>106.88311101444967</v>
      </c>
      <c r="I55" s="161">
        <v>1902.5193760572038</v>
      </c>
      <c r="J55" s="160"/>
    </row>
    <row r="56" spans="1:10" ht="30" x14ac:dyDescent="0.2">
      <c r="A56" s="249" t="s">
        <v>358</v>
      </c>
      <c r="B56" s="153" t="s">
        <v>1</v>
      </c>
      <c r="C56" s="154">
        <v>103672</v>
      </c>
      <c r="D56" s="155" t="s">
        <v>362</v>
      </c>
      <c r="E56" s="156" t="s">
        <v>81</v>
      </c>
      <c r="F56" s="157">
        <v>0.9</v>
      </c>
      <c r="G56" s="158">
        <v>740.79</v>
      </c>
      <c r="H56" s="158">
        <v>907.2755793330374</v>
      </c>
      <c r="I56" s="161">
        <v>816.54802139973367</v>
      </c>
      <c r="J56" s="160"/>
    </row>
    <row r="57" spans="1:10" ht="30" x14ac:dyDescent="0.2">
      <c r="A57" s="249" t="s">
        <v>359</v>
      </c>
      <c r="B57" s="153" t="s">
        <v>1</v>
      </c>
      <c r="C57" s="154">
        <v>92759</v>
      </c>
      <c r="D57" s="155" t="s">
        <v>93</v>
      </c>
      <c r="E57" s="156" t="s">
        <v>85</v>
      </c>
      <c r="F57" s="157">
        <v>58</v>
      </c>
      <c r="G57" s="158">
        <v>13.89</v>
      </c>
      <c r="H57" s="158">
        <v>17.011646751354487</v>
      </c>
      <c r="I57" s="161">
        <v>986.67551157856019</v>
      </c>
      <c r="J57" s="160"/>
    </row>
    <row r="58" spans="1:10" ht="30" x14ac:dyDescent="0.2">
      <c r="A58" s="249" t="s">
        <v>360</v>
      </c>
      <c r="B58" s="153" t="s">
        <v>1</v>
      </c>
      <c r="C58" s="154">
        <v>92762</v>
      </c>
      <c r="D58" s="155" t="s">
        <v>96</v>
      </c>
      <c r="E58" s="156" t="s">
        <v>85</v>
      </c>
      <c r="F58" s="157">
        <v>64</v>
      </c>
      <c r="G58" s="158">
        <v>10.83</v>
      </c>
      <c r="H58" s="158">
        <v>13.263940555591727</v>
      </c>
      <c r="I58" s="161">
        <v>848.89219555787054</v>
      </c>
      <c r="J58" s="160"/>
    </row>
    <row r="59" spans="1:10" x14ac:dyDescent="0.25">
      <c r="A59" s="162" t="s">
        <v>347</v>
      </c>
      <c r="B59" s="163"/>
      <c r="C59" s="164"/>
      <c r="D59" s="165" t="s">
        <v>573</v>
      </c>
      <c r="E59" s="208"/>
      <c r="F59" s="166"/>
      <c r="G59" s="167"/>
      <c r="H59" s="168"/>
      <c r="I59" s="169"/>
      <c r="J59" s="170"/>
    </row>
    <row r="60" spans="1:10" ht="30" x14ac:dyDescent="0.2">
      <c r="A60" s="249" t="s">
        <v>361</v>
      </c>
      <c r="B60" s="153" t="s">
        <v>503</v>
      </c>
      <c r="C60" s="154" t="s">
        <v>123</v>
      </c>
      <c r="D60" s="155" t="s">
        <v>124</v>
      </c>
      <c r="E60" s="156" t="s">
        <v>0</v>
      </c>
      <c r="F60" s="157">
        <v>68.2</v>
      </c>
      <c r="G60" s="158">
        <v>68.42</v>
      </c>
      <c r="H60" s="158">
        <v>83.796750952316344</v>
      </c>
      <c r="I60" s="161">
        <v>5714.9384149479747</v>
      </c>
      <c r="J60" s="160"/>
    </row>
    <row r="61" spans="1:10" x14ac:dyDescent="0.2">
      <c r="A61" s="137">
        <v>6</v>
      </c>
      <c r="B61" s="145"/>
      <c r="C61" s="146"/>
      <c r="D61" s="140" t="s">
        <v>63</v>
      </c>
      <c r="E61" s="207"/>
      <c r="F61" s="151"/>
      <c r="G61" s="151"/>
      <c r="H61" s="152"/>
      <c r="I61" s="147">
        <v>828511.73692857858</v>
      </c>
      <c r="J61" s="148"/>
    </row>
    <row r="62" spans="1:10" x14ac:dyDescent="0.25">
      <c r="A62" s="162" t="s">
        <v>52</v>
      </c>
      <c r="B62" s="163"/>
      <c r="C62" s="164"/>
      <c r="D62" s="165" t="s">
        <v>523</v>
      </c>
      <c r="E62" s="208"/>
      <c r="F62" s="166"/>
      <c r="G62" s="167"/>
      <c r="H62" s="168"/>
      <c r="I62" s="169"/>
      <c r="J62" s="170"/>
    </row>
    <row r="63" spans="1:10" ht="30" x14ac:dyDescent="0.2">
      <c r="A63" s="249" t="s">
        <v>367</v>
      </c>
      <c r="B63" s="153" t="s">
        <v>503</v>
      </c>
      <c r="C63" s="154" t="s">
        <v>491</v>
      </c>
      <c r="D63" s="155" t="s">
        <v>492</v>
      </c>
      <c r="E63" s="156" t="s">
        <v>109</v>
      </c>
      <c r="F63" s="157">
        <v>36</v>
      </c>
      <c r="G63" s="158">
        <v>180.72</v>
      </c>
      <c r="H63" s="158">
        <v>221.3351188556359</v>
      </c>
      <c r="I63" s="161">
        <v>7968.0642788028927</v>
      </c>
      <c r="J63" s="160"/>
    </row>
    <row r="64" spans="1:10" x14ac:dyDescent="0.2">
      <c r="A64" s="249" t="s">
        <v>368</v>
      </c>
      <c r="B64" s="153" t="s">
        <v>87</v>
      </c>
      <c r="C64" s="154">
        <v>3777</v>
      </c>
      <c r="D64" s="155" t="s">
        <v>447</v>
      </c>
      <c r="E64" s="156" t="s">
        <v>88</v>
      </c>
      <c r="F64" s="157">
        <v>360</v>
      </c>
      <c r="G64" s="158">
        <v>1.45</v>
      </c>
      <c r="H64" s="158">
        <v>1.7758738509333336</v>
      </c>
      <c r="I64" s="161">
        <v>639.31458633600005</v>
      </c>
      <c r="J64" s="160"/>
    </row>
    <row r="65" spans="1:10" ht="60" x14ac:dyDescent="0.2">
      <c r="A65" s="249" t="s">
        <v>369</v>
      </c>
      <c r="B65" s="153" t="s">
        <v>503</v>
      </c>
      <c r="C65" s="154" t="s">
        <v>128</v>
      </c>
      <c r="D65" s="155" t="s">
        <v>507</v>
      </c>
      <c r="E65" s="156" t="s">
        <v>0</v>
      </c>
      <c r="F65" s="157">
        <v>360</v>
      </c>
      <c r="G65" s="158">
        <v>134.13</v>
      </c>
      <c r="H65" s="158">
        <v>164.27445491426761</v>
      </c>
      <c r="I65" s="161">
        <v>59138.803769136342</v>
      </c>
      <c r="J65" s="160"/>
    </row>
    <row r="66" spans="1:10" ht="30" x14ac:dyDescent="0.2">
      <c r="A66" s="249" t="s">
        <v>370</v>
      </c>
      <c r="B66" s="153" t="s">
        <v>503</v>
      </c>
      <c r="C66" s="154" t="s">
        <v>497</v>
      </c>
      <c r="D66" s="155" t="s">
        <v>498</v>
      </c>
      <c r="E66" s="156" t="s">
        <v>108</v>
      </c>
      <c r="F66" s="157">
        <v>165</v>
      </c>
      <c r="G66" s="158">
        <v>19.78</v>
      </c>
      <c r="H66" s="158">
        <v>24.225368807904374</v>
      </c>
      <c r="I66" s="161">
        <v>3997.1858533042218</v>
      </c>
      <c r="J66" s="160"/>
    </row>
    <row r="67" spans="1:10" x14ac:dyDescent="0.25">
      <c r="A67" s="162" t="s">
        <v>464</v>
      </c>
      <c r="B67" s="163"/>
      <c r="C67" s="164"/>
      <c r="D67" s="165" t="s">
        <v>524</v>
      </c>
      <c r="E67" s="208"/>
      <c r="F67" s="166"/>
      <c r="G67" s="167"/>
      <c r="H67" s="168"/>
      <c r="I67" s="169"/>
      <c r="J67" s="170"/>
    </row>
    <row r="68" spans="1:10" ht="30" x14ac:dyDescent="0.2">
      <c r="A68" s="249" t="s">
        <v>465</v>
      </c>
      <c r="B68" s="153" t="s">
        <v>503</v>
      </c>
      <c r="C68" s="154" t="s">
        <v>146</v>
      </c>
      <c r="D68" s="155" t="s">
        <v>508</v>
      </c>
      <c r="E68" s="156" t="s">
        <v>109</v>
      </c>
      <c r="F68" s="157">
        <v>24.930000000000003</v>
      </c>
      <c r="G68" s="158">
        <v>226.72</v>
      </c>
      <c r="H68" s="158">
        <v>277.67318585076237</v>
      </c>
      <c r="I68" s="161">
        <v>6922.3925232595066</v>
      </c>
      <c r="J68" s="160"/>
    </row>
    <row r="69" spans="1:10" ht="39" customHeight="1" x14ac:dyDescent="0.2">
      <c r="A69" s="249" t="s">
        <v>466</v>
      </c>
      <c r="B69" s="153" t="s">
        <v>14</v>
      </c>
      <c r="C69" s="154" t="s">
        <v>525</v>
      </c>
      <c r="D69" s="155" t="s">
        <v>526</v>
      </c>
      <c r="E69" s="156" t="s">
        <v>82</v>
      </c>
      <c r="F69" s="157">
        <v>249.3</v>
      </c>
      <c r="G69" s="158">
        <v>259</v>
      </c>
      <c r="H69" s="158">
        <v>317.20781199429894</v>
      </c>
      <c r="I69" s="158">
        <v>79079.907530178723</v>
      </c>
      <c r="J69" s="160"/>
    </row>
    <row r="70" spans="1:10" x14ac:dyDescent="0.25">
      <c r="A70" s="162" t="s">
        <v>483</v>
      </c>
      <c r="B70" s="163"/>
      <c r="C70" s="164"/>
      <c r="D70" s="165" t="s">
        <v>343</v>
      </c>
      <c r="E70" s="208"/>
      <c r="F70" s="166"/>
      <c r="G70" s="167"/>
      <c r="H70" s="168"/>
      <c r="I70" s="244"/>
      <c r="J70" s="170"/>
    </row>
    <row r="71" spans="1:10" ht="30" x14ac:dyDescent="0.2">
      <c r="A71" s="249" t="s">
        <v>484</v>
      </c>
      <c r="B71" s="153" t="s">
        <v>503</v>
      </c>
      <c r="C71" s="154" t="s">
        <v>491</v>
      </c>
      <c r="D71" s="155" t="s">
        <v>492</v>
      </c>
      <c r="E71" s="156" t="s">
        <v>109</v>
      </c>
      <c r="F71" s="157">
        <v>110.4</v>
      </c>
      <c r="G71" s="158">
        <v>180.72</v>
      </c>
      <c r="H71" s="158">
        <v>221.3351188556359</v>
      </c>
      <c r="I71" s="158">
        <v>24435.397121662205</v>
      </c>
      <c r="J71" s="245" t="s">
        <v>520</v>
      </c>
    </row>
    <row r="72" spans="1:10" ht="30" x14ac:dyDescent="0.2">
      <c r="A72" s="249" t="s">
        <v>518</v>
      </c>
      <c r="B72" s="153" t="s">
        <v>1</v>
      </c>
      <c r="C72" s="154">
        <v>92396</v>
      </c>
      <c r="D72" s="155" t="s">
        <v>334</v>
      </c>
      <c r="E72" s="156" t="s">
        <v>82</v>
      </c>
      <c r="F72" s="157">
        <v>1104</v>
      </c>
      <c r="G72" s="158">
        <v>80.09</v>
      </c>
      <c r="H72" s="158">
        <v>98.089473600862547</v>
      </c>
      <c r="I72" s="158">
        <v>108290.77885535226</v>
      </c>
      <c r="J72" s="245" t="s">
        <v>520</v>
      </c>
    </row>
    <row r="73" spans="1:10" ht="30" x14ac:dyDescent="0.2">
      <c r="A73" s="249" t="s">
        <v>519</v>
      </c>
      <c r="B73" s="153" t="s">
        <v>503</v>
      </c>
      <c r="C73" s="154" t="s">
        <v>491</v>
      </c>
      <c r="D73" s="155" t="s">
        <v>492</v>
      </c>
      <c r="E73" s="156" t="s">
        <v>109</v>
      </c>
      <c r="F73" s="157">
        <v>55.78</v>
      </c>
      <c r="G73" s="158">
        <v>180.72</v>
      </c>
      <c r="H73" s="158">
        <v>221.3351188556359</v>
      </c>
      <c r="I73" s="158">
        <v>12346.072929767372</v>
      </c>
      <c r="J73" s="246" t="s">
        <v>521</v>
      </c>
    </row>
    <row r="74" spans="1:10" ht="30" x14ac:dyDescent="0.2">
      <c r="A74" s="249" t="s">
        <v>522</v>
      </c>
      <c r="B74" s="153" t="s">
        <v>1</v>
      </c>
      <c r="C74" s="154">
        <v>93679</v>
      </c>
      <c r="D74" s="155" t="s">
        <v>335</v>
      </c>
      <c r="E74" s="156" t="s">
        <v>82</v>
      </c>
      <c r="F74" s="157">
        <v>557.79999999999995</v>
      </c>
      <c r="G74" s="158">
        <v>88.8</v>
      </c>
      <c r="H74" s="158">
        <v>108.75696411233105</v>
      </c>
      <c r="I74" s="158">
        <v>60664.634581858256</v>
      </c>
      <c r="J74" s="246" t="s">
        <v>521</v>
      </c>
    </row>
    <row r="75" spans="1:10" ht="60" x14ac:dyDescent="0.2">
      <c r="A75" s="249" t="s">
        <v>559</v>
      </c>
      <c r="B75" s="153" t="s">
        <v>503</v>
      </c>
      <c r="C75" s="154" t="s">
        <v>149</v>
      </c>
      <c r="D75" s="155" t="s">
        <v>150</v>
      </c>
      <c r="E75" s="156" t="s">
        <v>108</v>
      </c>
      <c r="F75" s="157">
        <v>798</v>
      </c>
      <c r="G75" s="158">
        <v>48.81</v>
      </c>
      <c r="H75" s="158">
        <v>59.779588044176563</v>
      </c>
      <c r="I75" s="158">
        <v>47704.111259252895</v>
      </c>
      <c r="J75" s="246"/>
    </row>
    <row r="76" spans="1:10" x14ac:dyDescent="0.25">
      <c r="A76" s="162" t="s">
        <v>485</v>
      </c>
      <c r="B76" s="239"/>
      <c r="C76" s="240"/>
      <c r="D76" s="165" t="s">
        <v>517</v>
      </c>
      <c r="E76" s="241"/>
      <c r="F76" s="242"/>
      <c r="G76" s="243"/>
      <c r="H76" s="243"/>
      <c r="I76" s="244"/>
      <c r="J76" s="170"/>
    </row>
    <row r="77" spans="1:10" ht="60" x14ac:dyDescent="0.2">
      <c r="A77" s="249" t="s">
        <v>510</v>
      </c>
      <c r="B77" s="153" t="s">
        <v>503</v>
      </c>
      <c r="C77" s="154" t="s">
        <v>493</v>
      </c>
      <c r="D77" s="155" t="s">
        <v>494</v>
      </c>
      <c r="E77" s="156" t="s">
        <v>109</v>
      </c>
      <c r="F77" s="157">
        <v>193.95</v>
      </c>
      <c r="G77" s="158">
        <v>70.06</v>
      </c>
      <c r="H77" s="158">
        <v>85.805325514751289</v>
      </c>
      <c r="I77" s="158">
        <v>16641.942883586013</v>
      </c>
      <c r="J77" s="160"/>
    </row>
    <row r="78" spans="1:10" ht="30" x14ac:dyDescent="0.2">
      <c r="A78" s="249" t="s">
        <v>511</v>
      </c>
      <c r="B78" s="153" t="s">
        <v>1</v>
      </c>
      <c r="C78" s="154">
        <v>95995</v>
      </c>
      <c r="D78" s="155" t="s">
        <v>99</v>
      </c>
      <c r="E78" s="156" t="s">
        <v>81</v>
      </c>
      <c r="F78" s="157">
        <v>32.325000000000003</v>
      </c>
      <c r="G78" s="158">
        <v>1908.89</v>
      </c>
      <c r="H78" s="158">
        <v>2337.8950588331941</v>
      </c>
      <c r="I78" s="161">
        <v>75572.457776783005</v>
      </c>
      <c r="J78" s="160"/>
    </row>
    <row r="79" spans="1:10" x14ac:dyDescent="0.2">
      <c r="A79" s="249" t="s">
        <v>512</v>
      </c>
      <c r="B79" s="153" t="s">
        <v>516</v>
      </c>
      <c r="C79" s="154">
        <v>4011354</v>
      </c>
      <c r="D79" s="155" t="s">
        <v>515</v>
      </c>
      <c r="E79" s="156" t="s">
        <v>155</v>
      </c>
      <c r="F79" s="157">
        <v>646.5</v>
      </c>
      <c r="G79" s="158">
        <v>0.27</v>
      </c>
      <c r="H79" s="158">
        <v>0.33067995844965525</v>
      </c>
      <c r="I79" s="161">
        <v>213.78459313770213</v>
      </c>
      <c r="J79" s="160"/>
    </row>
    <row r="80" spans="1:10" ht="30" x14ac:dyDescent="0.2">
      <c r="A80" s="249" t="s">
        <v>513</v>
      </c>
      <c r="B80" s="153" t="s">
        <v>503</v>
      </c>
      <c r="C80" s="154" t="s">
        <v>495</v>
      </c>
      <c r="D80" s="155" t="s">
        <v>496</v>
      </c>
      <c r="E80" s="156" t="s">
        <v>0</v>
      </c>
      <c r="F80" s="157">
        <v>646.5</v>
      </c>
      <c r="G80" s="158">
        <v>0.37</v>
      </c>
      <c r="H80" s="158">
        <v>0.45315401713471271</v>
      </c>
      <c r="I80" s="161">
        <v>292.96407207759177</v>
      </c>
      <c r="J80" s="160"/>
    </row>
    <row r="81" spans="1:10" ht="45" x14ac:dyDescent="0.2">
      <c r="A81" s="249" t="s">
        <v>514</v>
      </c>
      <c r="B81" s="153" t="s">
        <v>1</v>
      </c>
      <c r="C81" s="154">
        <v>102332</v>
      </c>
      <c r="D81" s="155" t="s">
        <v>104</v>
      </c>
      <c r="E81" s="156" t="s">
        <v>97</v>
      </c>
      <c r="F81" s="157">
        <v>750.80631000000017</v>
      </c>
      <c r="G81" s="158">
        <v>1.83</v>
      </c>
      <c r="H81" s="158">
        <v>2.2412752739365525</v>
      </c>
      <c r="I81" s="161">
        <v>1682.7636181185426</v>
      </c>
      <c r="J81" s="160"/>
    </row>
    <row r="82" spans="1:10" x14ac:dyDescent="0.25">
      <c r="A82" s="162" t="s">
        <v>486</v>
      </c>
      <c r="B82" s="239"/>
      <c r="C82" s="240"/>
      <c r="D82" s="165" t="s">
        <v>527</v>
      </c>
      <c r="E82" s="241"/>
      <c r="F82" s="242"/>
      <c r="G82" s="243"/>
      <c r="H82" s="243"/>
      <c r="I82" s="244"/>
      <c r="J82" s="170"/>
    </row>
    <row r="83" spans="1:10" ht="30" x14ac:dyDescent="0.2">
      <c r="A83" s="249" t="s">
        <v>487</v>
      </c>
      <c r="B83" s="153" t="s">
        <v>1</v>
      </c>
      <c r="C83" s="154">
        <v>103946</v>
      </c>
      <c r="D83" s="155" t="s">
        <v>488</v>
      </c>
      <c r="E83" s="156" t="s">
        <v>82</v>
      </c>
      <c r="F83" s="157">
        <v>452</v>
      </c>
      <c r="G83" s="158">
        <v>18.77</v>
      </c>
      <c r="H83" s="158">
        <v>22.988380815185291</v>
      </c>
      <c r="I83" s="158">
        <v>10390.748128463752</v>
      </c>
      <c r="J83" s="160" t="s">
        <v>568</v>
      </c>
    </row>
    <row r="84" spans="1:10" x14ac:dyDescent="0.25">
      <c r="A84" s="162" t="s">
        <v>528</v>
      </c>
      <c r="B84" s="239"/>
      <c r="C84" s="240"/>
      <c r="D84" s="165" t="s">
        <v>529</v>
      </c>
      <c r="E84" s="241"/>
      <c r="F84" s="242"/>
      <c r="G84" s="243"/>
      <c r="H84" s="243"/>
      <c r="I84" s="244"/>
      <c r="J84" s="170"/>
    </row>
    <row r="85" spans="1:10" x14ac:dyDescent="0.2">
      <c r="A85" s="249" t="s">
        <v>530</v>
      </c>
      <c r="B85" s="153" t="s">
        <v>14</v>
      </c>
      <c r="C85" s="154" t="s">
        <v>537</v>
      </c>
      <c r="D85" s="155" t="s">
        <v>536</v>
      </c>
      <c r="E85" s="156" t="s">
        <v>81</v>
      </c>
      <c r="F85" s="157">
        <v>137.20000000000002</v>
      </c>
      <c r="G85" s="158">
        <v>187.36</v>
      </c>
      <c r="H85" s="158">
        <v>229.46739635232373</v>
      </c>
      <c r="I85" s="158">
        <v>31482.926779538819</v>
      </c>
      <c r="J85" s="160"/>
    </row>
    <row r="86" spans="1:10" x14ac:dyDescent="0.2">
      <c r="A86" s="249" t="s">
        <v>533</v>
      </c>
      <c r="B86" s="153" t="s">
        <v>14</v>
      </c>
      <c r="C86" s="154" t="s">
        <v>538</v>
      </c>
      <c r="D86" s="155" t="s">
        <v>540</v>
      </c>
      <c r="E86" s="156" t="s">
        <v>81</v>
      </c>
      <c r="F86" s="157">
        <v>68.600000000000009</v>
      </c>
      <c r="G86" s="158">
        <v>210.9</v>
      </c>
      <c r="H86" s="158">
        <v>258.29778976678625</v>
      </c>
      <c r="I86" s="158">
        <v>17719.228378001539</v>
      </c>
      <c r="J86" s="160"/>
    </row>
    <row r="87" spans="1:10" x14ac:dyDescent="0.2">
      <c r="A87" s="249" t="s">
        <v>534</v>
      </c>
      <c r="B87" s="153" t="s">
        <v>14</v>
      </c>
      <c r="C87" s="154" t="s">
        <v>539</v>
      </c>
      <c r="D87" s="155" t="s">
        <v>541</v>
      </c>
      <c r="E87" s="156" t="s">
        <v>81</v>
      </c>
      <c r="F87" s="157">
        <v>68.600000000000009</v>
      </c>
      <c r="G87" s="158">
        <v>172.49</v>
      </c>
      <c r="H87" s="158">
        <v>211.2555038258557</v>
      </c>
      <c r="I87" s="158">
        <v>14492.127562453703</v>
      </c>
      <c r="J87" s="160"/>
    </row>
    <row r="88" spans="1:10" x14ac:dyDescent="0.2">
      <c r="A88" s="249" t="s">
        <v>535</v>
      </c>
      <c r="B88" s="153" t="s">
        <v>86</v>
      </c>
      <c r="C88" s="154" t="s">
        <v>543</v>
      </c>
      <c r="D88" s="155" t="s">
        <v>544</v>
      </c>
      <c r="E88" s="156" t="s">
        <v>82</v>
      </c>
      <c r="F88" s="157">
        <v>1372</v>
      </c>
      <c r="G88" s="158">
        <v>56.42</v>
      </c>
      <c r="H88" s="158">
        <v>69.099863910109448</v>
      </c>
      <c r="I88" s="158">
        <v>94805.01328467016</v>
      </c>
      <c r="J88" s="160"/>
    </row>
    <row r="89" spans="1:10" ht="57" customHeight="1" x14ac:dyDescent="0.2">
      <c r="A89" s="249" t="s">
        <v>542</v>
      </c>
      <c r="B89" s="153" t="s">
        <v>14</v>
      </c>
      <c r="C89" s="154" t="s">
        <v>531</v>
      </c>
      <c r="D89" s="155" t="s">
        <v>532</v>
      </c>
      <c r="E89" s="156" t="s">
        <v>82</v>
      </c>
      <c r="F89" s="157">
        <v>1372</v>
      </c>
      <c r="G89" s="158">
        <v>61.9</v>
      </c>
      <c r="H89" s="158">
        <v>75.811442326050582</v>
      </c>
      <c r="I89" s="158">
        <v>104013.29887134139</v>
      </c>
      <c r="J89" s="160"/>
    </row>
    <row r="90" spans="1:10" x14ac:dyDescent="0.25">
      <c r="A90" s="162" t="s">
        <v>569</v>
      </c>
      <c r="B90" s="239"/>
      <c r="C90" s="240"/>
      <c r="D90" s="165" t="s">
        <v>600</v>
      </c>
      <c r="E90" s="241"/>
      <c r="F90" s="242"/>
      <c r="G90" s="243"/>
      <c r="H90" s="243"/>
      <c r="I90" s="244"/>
      <c r="J90" s="170"/>
    </row>
    <row r="91" spans="1:10" ht="30" x14ac:dyDescent="0.2">
      <c r="A91" s="249" t="s">
        <v>571</v>
      </c>
      <c r="B91" s="153" t="s">
        <v>503</v>
      </c>
      <c r="C91" s="154" t="s">
        <v>126</v>
      </c>
      <c r="D91" s="155" t="s">
        <v>505</v>
      </c>
      <c r="E91" s="156" t="s">
        <v>0</v>
      </c>
      <c r="F91" s="157">
        <v>220</v>
      </c>
      <c r="G91" s="158">
        <v>43.93</v>
      </c>
      <c r="H91" s="158">
        <v>53.802853980345759</v>
      </c>
      <c r="I91" s="158">
        <v>11836.627875676068</v>
      </c>
      <c r="J91" s="160"/>
    </row>
    <row r="92" spans="1:10" x14ac:dyDescent="0.25">
      <c r="A92" s="162" t="s">
        <v>596</v>
      </c>
      <c r="B92" s="239"/>
      <c r="C92" s="240"/>
      <c r="D92" s="165" t="s">
        <v>570</v>
      </c>
      <c r="E92" s="241"/>
      <c r="F92" s="242"/>
      <c r="G92" s="243"/>
      <c r="H92" s="243"/>
      <c r="I92" s="244"/>
      <c r="J92" s="160"/>
    </row>
    <row r="93" spans="1:10" ht="30" x14ac:dyDescent="0.2">
      <c r="A93" s="249" t="s">
        <v>597</v>
      </c>
      <c r="B93" s="153" t="s">
        <v>1</v>
      </c>
      <c r="C93" s="154">
        <v>98525</v>
      </c>
      <c r="D93" s="155" t="s">
        <v>446</v>
      </c>
      <c r="E93" s="156" t="s">
        <v>82</v>
      </c>
      <c r="F93" s="157">
        <v>1602</v>
      </c>
      <c r="G93" s="158">
        <v>0.69</v>
      </c>
      <c r="H93" s="158">
        <v>0.84507100492689669</v>
      </c>
      <c r="I93" s="158">
        <v>1353.8037498928884</v>
      </c>
      <c r="J93" s="160"/>
    </row>
    <row r="94" spans="1:10" ht="30" x14ac:dyDescent="0.2">
      <c r="A94" s="249" t="s">
        <v>598</v>
      </c>
      <c r="B94" s="153" t="s">
        <v>1</v>
      </c>
      <c r="C94" s="154">
        <v>103946</v>
      </c>
      <c r="D94" s="155" t="s">
        <v>488</v>
      </c>
      <c r="E94" s="156" t="s">
        <v>82</v>
      </c>
      <c r="F94" s="157">
        <v>1602</v>
      </c>
      <c r="G94" s="158">
        <v>18.77</v>
      </c>
      <c r="H94" s="158">
        <v>22.988380815185291</v>
      </c>
      <c r="I94" s="158">
        <v>36827.386065926839</v>
      </c>
      <c r="J94" s="160"/>
    </row>
    <row r="95" spans="1:10" x14ac:dyDescent="0.2">
      <c r="A95" s="137">
        <v>7</v>
      </c>
      <c r="B95" s="172"/>
      <c r="C95" s="146"/>
      <c r="D95" s="140" t="s">
        <v>51</v>
      </c>
      <c r="E95" s="207"/>
      <c r="F95" s="151"/>
      <c r="G95" s="151"/>
      <c r="H95" s="152"/>
      <c r="I95" s="147">
        <v>17724.445772901523</v>
      </c>
      <c r="J95" s="148"/>
    </row>
    <row r="96" spans="1:10" x14ac:dyDescent="0.2">
      <c r="A96" s="249" t="s">
        <v>53</v>
      </c>
      <c r="B96" s="153" t="s">
        <v>3</v>
      </c>
      <c r="C96" s="154" t="s">
        <v>453</v>
      </c>
      <c r="D96" s="155" t="s">
        <v>509</v>
      </c>
      <c r="E96" s="156" t="s">
        <v>84</v>
      </c>
      <c r="F96" s="157">
        <v>40</v>
      </c>
      <c r="G96" s="158">
        <v>361.8</v>
      </c>
      <c r="H96" s="158">
        <v>443.11114432253805</v>
      </c>
      <c r="I96" s="161">
        <v>17724.445772901523</v>
      </c>
      <c r="J96" s="160"/>
    </row>
    <row r="97" spans="1:10" x14ac:dyDescent="0.2">
      <c r="A97" s="137">
        <v>8</v>
      </c>
      <c r="B97" s="172"/>
      <c r="C97" s="146"/>
      <c r="D97" s="140" t="s">
        <v>71</v>
      </c>
      <c r="E97" s="207"/>
      <c r="F97" s="151"/>
      <c r="G97" s="151"/>
      <c r="H97" s="152"/>
      <c r="I97" s="147">
        <v>155298.94046168172</v>
      </c>
      <c r="J97" s="148"/>
    </row>
    <row r="98" spans="1:10" x14ac:dyDescent="0.25">
      <c r="A98" s="162" t="s">
        <v>54</v>
      </c>
      <c r="B98" s="163"/>
      <c r="C98" s="164"/>
      <c r="D98" s="165" t="s">
        <v>333</v>
      </c>
      <c r="E98" s="208"/>
      <c r="F98" s="166"/>
      <c r="G98" s="167"/>
      <c r="H98" s="168"/>
      <c r="I98" s="169"/>
      <c r="J98" s="170"/>
    </row>
    <row r="99" spans="1:10" ht="46.5" customHeight="1" x14ac:dyDescent="0.2">
      <c r="A99" s="249" t="s">
        <v>55</v>
      </c>
      <c r="B99" s="153" t="s">
        <v>516</v>
      </c>
      <c r="C99" s="154">
        <v>7107374</v>
      </c>
      <c r="D99" s="155" t="s">
        <v>552</v>
      </c>
      <c r="E99" s="156" t="s">
        <v>112</v>
      </c>
      <c r="F99" s="157">
        <v>1</v>
      </c>
      <c r="G99" s="158">
        <v>16919.349999999999</v>
      </c>
      <c r="H99" s="158">
        <v>20721.814648130272</v>
      </c>
      <c r="I99" s="161">
        <v>20721.814648130272</v>
      </c>
      <c r="J99" s="160"/>
    </row>
    <row r="100" spans="1:10" ht="58.5" customHeight="1" x14ac:dyDescent="0.2">
      <c r="A100" s="249" t="s">
        <v>56</v>
      </c>
      <c r="B100" s="153" t="s">
        <v>503</v>
      </c>
      <c r="C100" s="154" t="s">
        <v>145</v>
      </c>
      <c r="D100" s="155" t="s">
        <v>490</v>
      </c>
      <c r="E100" s="156" t="s">
        <v>112</v>
      </c>
      <c r="F100" s="157">
        <v>9</v>
      </c>
      <c r="G100" s="158">
        <v>245.49</v>
      </c>
      <c r="H100" s="158">
        <v>300.66156666594765</v>
      </c>
      <c r="I100" s="161">
        <v>2705.9540999935289</v>
      </c>
      <c r="J100" s="160"/>
    </row>
    <row r="101" spans="1:10" ht="30" x14ac:dyDescent="0.2">
      <c r="A101" s="249" t="s">
        <v>57</v>
      </c>
      <c r="B101" s="153" t="s">
        <v>503</v>
      </c>
      <c r="C101" s="154" t="s">
        <v>142</v>
      </c>
      <c r="D101" s="155" t="s">
        <v>143</v>
      </c>
      <c r="E101" s="156" t="s">
        <v>108</v>
      </c>
      <c r="F101" s="157">
        <v>355</v>
      </c>
      <c r="G101" s="158">
        <v>22.91</v>
      </c>
      <c r="H101" s="158">
        <v>28.058806844746673</v>
      </c>
      <c r="I101" s="161">
        <v>9960.8764298850692</v>
      </c>
      <c r="J101" s="160"/>
    </row>
    <row r="102" spans="1:10" x14ac:dyDescent="0.25">
      <c r="A102" s="162" t="s">
        <v>58</v>
      </c>
      <c r="B102" s="163"/>
      <c r="C102" s="164"/>
      <c r="D102" s="165" t="s">
        <v>545</v>
      </c>
      <c r="E102" s="208"/>
      <c r="F102" s="166"/>
      <c r="G102" s="167"/>
      <c r="H102" s="168"/>
      <c r="I102" s="169"/>
      <c r="J102" s="170"/>
    </row>
    <row r="103" spans="1:10" ht="30" x14ac:dyDescent="0.2">
      <c r="A103" s="249" t="s">
        <v>59</v>
      </c>
      <c r="B103" s="153" t="s">
        <v>1</v>
      </c>
      <c r="C103" s="154">
        <v>102991</v>
      </c>
      <c r="D103" s="155" t="s">
        <v>90</v>
      </c>
      <c r="E103" s="156" t="s">
        <v>84</v>
      </c>
      <c r="F103" s="157">
        <v>58</v>
      </c>
      <c r="G103" s="158">
        <v>80.84</v>
      </c>
      <c r="H103" s="158">
        <v>99.008029041000484</v>
      </c>
      <c r="I103" s="161">
        <v>5742.4656843780276</v>
      </c>
      <c r="J103" s="160" t="s">
        <v>553</v>
      </c>
    </row>
    <row r="104" spans="1:10" ht="30" x14ac:dyDescent="0.2">
      <c r="A104" s="249" t="s">
        <v>60</v>
      </c>
      <c r="B104" s="153" t="s">
        <v>503</v>
      </c>
      <c r="C104" s="154" t="s">
        <v>121</v>
      </c>
      <c r="D104" s="155" t="s">
        <v>365</v>
      </c>
      <c r="E104" s="156" t="s">
        <v>109</v>
      </c>
      <c r="F104" s="157">
        <v>36.4</v>
      </c>
      <c r="G104" s="158">
        <v>69.650000000000006</v>
      </c>
      <c r="H104" s="158">
        <v>85.303181874142552</v>
      </c>
      <c r="I104" s="161">
        <v>3105.035820218789</v>
      </c>
      <c r="J104" s="160" t="s">
        <v>554</v>
      </c>
    </row>
    <row r="105" spans="1:10" ht="30" x14ac:dyDescent="0.2">
      <c r="A105" s="249" t="s">
        <v>463</v>
      </c>
      <c r="B105" s="153" t="s">
        <v>1</v>
      </c>
      <c r="C105" s="154">
        <v>101619</v>
      </c>
      <c r="D105" s="155" t="s">
        <v>98</v>
      </c>
      <c r="E105" s="156" t="s">
        <v>81</v>
      </c>
      <c r="F105" s="157">
        <v>2.7299999999999995</v>
      </c>
      <c r="G105" s="158">
        <v>315.14999999999998</v>
      </c>
      <c r="H105" s="158">
        <v>385.97699594595866</v>
      </c>
      <c r="I105" s="161">
        <v>1053.717198932467</v>
      </c>
      <c r="J105" s="160" t="s">
        <v>554</v>
      </c>
    </row>
    <row r="106" spans="1:10" ht="30" x14ac:dyDescent="0.2">
      <c r="A106" s="249" t="s">
        <v>580</v>
      </c>
      <c r="B106" s="153" t="s">
        <v>1</v>
      </c>
      <c r="C106" s="154">
        <v>95240</v>
      </c>
      <c r="D106" s="155" t="s">
        <v>434</v>
      </c>
      <c r="E106" s="156" t="s">
        <v>82</v>
      </c>
      <c r="F106" s="157">
        <v>91</v>
      </c>
      <c r="G106" s="158">
        <v>20.010000000000002</v>
      </c>
      <c r="H106" s="158">
        <v>24.507059142880006</v>
      </c>
      <c r="I106" s="161">
        <v>2230.1423820020805</v>
      </c>
      <c r="J106" s="160" t="s">
        <v>554</v>
      </c>
    </row>
    <row r="107" spans="1:10" ht="45" x14ac:dyDescent="0.2">
      <c r="A107" s="249" t="s">
        <v>581</v>
      </c>
      <c r="B107" s="153" t="s">
        <v>503</v>
      </c>
      <c r="C107" s="154" t="s">
        <v>127</v>
      </c>
      <c r="D107" s="155" t="s">
        <v>506</v>
      </c>
      <c r="E107" s="156" t="s">
        <v>0</v>
      </c>
      <c r="F107" s="157">
        <v>91</v>
      </c>
      <c r="G107" s="158">
        <v>56.29</v>
      </c>
      <c r="H107" s="158">
        <v>68.94064763381887</v>
      </c>
      <c r="I107" s="161">
        <v>6273.5989346775168</v>
      </c>
      <c r="J107" s="160" t="s">
        <v>554</v>
      </c>
    </row>
    <row r="108" spans="1:10" ht="30" x14ac:dyDescent="0.2">
      <c r="A108" s="249" t="s">
        <v>582</v>
      </c>
      <c r="B108" s="153" t="s">
        <v>503</v>
      </c>
      <c r="C108" s="154" t="s">
        <v>123</v>
      </c>
      <c r="D108" s="155" t="s">
        <v>124</v>
      </c>
      <c r="E108" s="156" t="s">
        <v>0</v>
      </c>
      <c r="F108" s="157">
        <v>78</v>
      </c>
      <c r="G108" s="158">
        <v>68.42</v>
      </c>
      <c r="H108" s="158">
        <v>83.796750952316344</v>
      </c>
      <c r="I108" s="161">
        <v>6536.1465742806749</v>
      </c>
      <c r="J108" s="160" t="s">
        <v>554</v>
      </c>
    </row>
    <row r="109" spans="1:10" ht="45" x14ac:dyDescent="0.2">
      <c r="A109" s="249" t="s">
        <v>583</v>
      </c>
      <c r="B109" s="153" t="s">
        <v>503</v>
      </c>
      <c r="C109" s="154" t="s">
        <v>129</v>
      </c>
      <c r="D109" s="155" t="s">
        <v>371</v>
      </c>
      <c r="E109" s="156" t="s">
        <v>0</v>
      </c>
      <c r="F109" s="157">
        <v>78</v>
      </c>
      <c r="G109" s="158">
        <v>32.79</v>
      </c>
      <c r="H109" s="158">
        <v>40.15924384283035</v>
      </c>
      <c r="I109" s="161">
        <v>3132.4210197407674</v>
      </c>
      <c r="J109" s="160" t="s">
        <v>554</v>
      </c>
    </row>
    <row r="110" spans="1:10" x14ac:dyDescent="0.2">
      <c r="A110" s="249" t="s">
        <v>584</v>
      </c>
      <c r="B110" s="153" t="s">
        <v>3</v>
      </c>
      <c r="C110" s="154" t="s">
        <v>547</v>
      </c>
      <c r="D110" s="155" t="s">
        <v>550</v>
      </c>
      <c r="E110" s="156" t="s">
        <v>80</v>
      </c>
      <c r="F110" s="157">
        <v>132</v>
      </c>
      <c r="G110" s="158">
        <v>181.5</v>
      </c>
      <c r="H110" s="158">
        <v>222.29041651337937</v>
      </c>
      <c r="I110" s="161">
        <v>29342.334979766078</v>
      </c>
      <c r="J110" s="160" t="s">
        <v>554</v>
      </c>
    </row>
    <row r="111" spans="1:10" x14ac:dyDescent="0.25">
      <c r="A111" s="162" t="s">
        <v>61</v>
      </c>
      <c r="B111" s="163"/>
      <c r="C111" s="164"/>
      <c r="D111" s="165" t="s">
        <v>546</v>
      </c>
      <c r="E111" s="208"/>
      <c r="F111" s="166"/>
      <c r="G111" s="167"/>
      <c r="H111" s="168"/>
      <c r="I111" s="169"/>
      <c r="J111" s="170"/>
    </row>
    <row r="112" spans="1:10" ht="30" x14ac:dyDescent="0.2">
      <c r="A112" s="249" t="s">
        <v>62</v>
      </c>
      <c r="B112" s="153" t="s">
        <v>503</v>
      </c>
      <c r="C112" s="154" t="s">
        <v>121</v>
      </c>
      <c r="D112" s="155" t="s">
        <v>365</v>
      </c>
      <c r="E112" s="156" t="s">
        <v>109</v>
      </c>
      <c r="F112" s="157">
        <v>33.599999999999994</v>
      </c>
      <c r="G112" s="158">
        <v>69.650000000000006</v>
      </c>
      <c r="H112" s="158">
        <v>85.303181874142552</v>
      </c>
      <c r="I112" s="161">
        <v>2866.1869109711893</v>
      </c>
      <c r="J112" s="160"/>
    </row>
    <row r="113" spans="1:10" ht="30" x14ac:dyDescent="0.2">
      <c r="A113" s="249" t="s">
        <v>428</v>
      </c>
      <c r="B113" s="153" t="s">
        <v>1</v>
      </c>
      <c r="C113" s="154">
        <v>101619</v>
      </c>
      <c r="D113" s="155" t="s">
        <v>98</v>
      </c>
      <c r="E113" s="156" t="s">
        <v>81</v>
      </c>
      <c r="F113" s="157">
        <v>2.5199999999999996</v>
      </c>
      <c r="G113" s="158">
        <v>315.14999999999998</v>
      </c>
      <c r="H113" s="158">
        <v>385.97699594595866</v>
      </c>
      <c r="I113" s="161">
        <v>972.66202978381568</v>
      </c>
      <c r="J113" s="160"/>
    </row>
    <row r="114" spans="1:10" ht="30" x14ac:dyDescent="0.2">
      <c r="A114" s="249" t="s">
        <v>430</v>
      </c>
      <c r="B114" s="153" t="s">
        <v>1</v>
      </c>
      <c r="C114" s="154">
        <v>95240</v>
      </c>
      <c r="D114" s="155" t="s">
        <v>434</v>
      </c>
      <c r="E114" s="156" t="s">
        <v>82</v>
      </c>
      <c r="F114" s="157">
        <v>84</v>
      </c>
      <c r="G114" s="158">
        <v>20.010000000000002</v>
      </c>
      <c r="H114" s="158">
        <v>24.507059142880006</v>
      </c>
      <c r="I114" s="161">
        <v>2058.5929680019203</v>
      </c>
      <c r="J114" s="160"/>
    </row>
    <row r="115" spans="1:10" ht="45" x14ac:dyDescent="0.2">
      <c r="A115" s="249" t="s">
        <v>431</v>
      </c>
      <c r="B115" s="153" t="s">
        <v>503</v>
      </c>
      <c r="C115" s="154" t="s">
        <v>127</v>
      </c>
      <c r="D115" s="155" t="s">
        <v>506</v>
      </c>
      <c r="E115" s="156" t="s">
        <v>0</v>
      </c>
      <c r="F115" s="157">
        <v>84</v>
      </c>
      <c r="G115" s="158">
        <v>56.29</v>
      </c>
      <c r="H115" s="158">
        <v>68.94064763381887</v>
      </c>
      <c r="I115" s="161">
        <v>5791.0144012407854</v>
      </c>
      <c r="J115" s="160"/>
    </row>
    <row r="116" spans="1:10" ht="30" x14ac:dyDescent="0.2">
      <c r="A116" s="249" t="s">
        <v>471</v>
      </c>
      <c r="B116" s="153" t="s">
        <v>503</v>
      </c>
      <c r="C116" s="154" t="s">
        <v>123</v>
      </c>
      <c r="D116" s="155" t="s">
        <v>124</v>
      </c>
      <c r="E116" s="156" t="s">
        <v>0</v>
      </c>
      <c r="F116" s="157">
        <v>72</v>
      </c>
      <c r="G116" s="158">
        <v>68.42</v>
      </c>
      <c r="H116" s="158">
        <v>83.796750952316344</v>
      </c>
      <c r="I116" s="161">
        <v>6033.3660685667764</v>
      </c>
      <c r="J116" s="160"/>
    </row>
    <row r="117" spans="1:10" ht="45" x14ac:dyDescent="0.2">
      <c r="A117" s="249" t="s">
        <v>467</v>
      </c>
      <c r="B117" s="153" t="s">
        <v>503</v>
      </c>
      <c r="C117" s="154" t="s">
        <v>129</v>
      </c>
      <c r="D117" s="155" t="s">
        <v>371</v>
      </c>
      <c r="E117" s="156" t="s">
        <v>0</v>
      </c>
      <c r="F117" s="157">
        <v>72</v>
      </c>
      <c r="G117" s="158">
        <v>32.79</v>
      </c>
      <c r="H117" s="158">
        <v>40.15924384283035</v>
      </c>
      <c r="I117" s="161">
        <v>2891.4655566837851</v>
      </c>
      <c r="J117" s="160"/>
    </row>
    <row r="118" spans="1:10" x14ac:dyDescent="0.2">
      <c r="A118" s="249" t="s">
        <v>468</v>
      </c>
      <c r="B118" s="153" t="s">
        <v>3</v>
      </c>
      <c r="C118" s="154" t="s">
        <v>547</v>
      </c>
      <c r="D118" s="155" t="s">
        <v>550</v>
      </c>
      <c r="E118" s="156" t="s">
        <v>80</v>
      </c>
      <c r="F118" s="157">
        <v>122</v>
      </c>
      <c r="G118" s="158">
        <v>181.5</v>
      </c>
      <c r="H118" s="158">
        <v>222.29041651337937</v>
      </c>
      <c r="I118" s="161">
        <v>27119.430814632284</v>
      </c>
      <c r="J118" s="160"/>
    </row>
    <row r="119" spans="1:10" ht="60" x14ac:dyDescent="0.2">
      <c r="A119" s="249" t="s">
        <v>469</v>
      </c>
      <c r="B119" s="153" t="s">
        <v>503</v>
      </c>
      <c r="C119" s="154" t="s">
        <v>144</v>
      </c>
      <c r="D119" s="155" t="s">
        <v>489</v>
      </c>
      <c r="E119" s="156" t="s">
        <v>112</v>
      </c>
      <c r="F119" s="157">
        <v>3</v>
      </c>
      <c r="G119" s="158">
        <v>1543.95</v>
      </c>
      <c r="H119" s="158">
        <v>1890.9382290679453</v>
      </c>
      <c r="I119" s="161">
        <v>5672.814687203836</v>
      </c>
      <c r="J119" s="160"/>
    </row>
    <row r="120" spans="1:10" ht="30" x14ac:dyDescent="0.2">
      <c r="A120" s="249" t="s">
        <v>470</v>
      </c>
      <c r="B120" s="153" t="s">
        <v>1</v>
      </c>
      <c r="C120" s="154">
        <v>102991</v>
      </c>
      <c r="D120" s="155" t="s">
        <v>90</v>
      </c>
      <c r="E120" s="156" t="s">
        <v>84</v>
      </c>
      <c r="F120" s="157">
        <v>112</v>
      </c>
      <c r="G120" s="158">
        <v>80.84</v>
      </c>
      <c r="H120" s="158">
        <v>99.008029041000484</v>
      </c>
      <c r="I120" s="161">
        <v>11088.899252592055</v>
      </c>
      <c r="J120" s="160" t="s">
        <v>560</v>
      </c>
    </row>
    <row r="121" spans="1:10" x14ac:dyDescent="0.2">
      <c r="A121" s="137">
        <v>9</v>
      </c>
      <c r="B121" s="172"/>
      <c r="C121" s="146"/>
      <c r="D121" s="140" t="s">
        <v>74</v>
      </c>
      <c r="E121" s="207"/>
      <c r="F121" s="151"/>
      <c r="G121" s="151"/>
      <c r="H121" s="152"/>
      <c r="I121" s="147">
        <v>440946.79720939457</v>
      </c>
      <c r="J121" s="148"/>
    </row>
    <row r="122" spans="1:10" x14ac:dyDescent="0.25">
      <c r="A122" s="162" t="s">
        <v>64</v>
      </c>
      <c r="B122" s="163"/>
      <c r="C122" s="164"/>
      <c r="D122" s="165" t="s">
        <v>240</v>
      </c>
      <c r="E122" s="208"/>
      <c r="F122" s="166"/>
      <c r="G122" s="167"/>
      <c r="H122" s="168"/>
      <c r="I122" s="169"/>
      <c r="J122" s="170"/>
    </row>
    <row r="123" spans="1:10" ht="45" x14ac:dyDescent="0.2">
      <c r="A123" s="249" t="s">
        <v>65</v>
      </c>
      <c r="B123" s="153" t="s">
        <v>3</v>
      </c>
      <c r="C123" s="154" t="s">
        <v>454</v>
      </c>
      <c r="D123" s="155" t="s">
        <v>455</v>
      </c>
      <c r="E123" s="156" t="s">
        <v>82</v>
      </c>
      <c r="F123" s="157">
        <v>16.8</v>
      </c>
      <c r="G123" s="158">
        <v>298.66000000000003</v>
      </c>
      <c r="H123" s="158">
        <v>365.78102366879273</v>
      </c>
      <c r="I123" s="161">
        <v>6145.1211976357181</v>
      </c>
      <c r="J123" s="160" t="s">
        <v>561</v>
      </c>
    </row>
    <row r="124" spans="1:10" ht="45" x14ac:dyDescent="0.2">
      <c r="A124" s="249" t="s">
        <v>66</v>
      </c>
      <c r="B124" s="153" t="s">
        <v>503</v>
      </c>
      <c r="C124" s="154" t="s">
        <v>577</v>
      </c>
      <c r="D124" s="155" t="s">
        <v>504</v>
      </c>
      <c r="E124" s="156" t="s">
        <v>0</v>
      </c>
      <c r="F124" s="157">
        <v>1.02</v>
      </c>
      <c r="G124" s="158">
        <v>512.39</v>
      </c>
      <c r="H124" s="158">
        <v>627.54482929636606</v>
      </c>
      <c r="I124" s="161">
        <v>640.09572588229344</v>
      </c>
      <c r="J124" s="160" t="s">
        <v>561</v>
      </c>
    </row>
    <row r="125" spans="1:10" x14ac:dyDescent="0.25">
      <c r="A125" s="162" t="s">
        <v>67</v>
      </c>
      <c r="B125" s="163"/>
      <c r="C125" s="164"/>
      <c r="D125" s="165" t="s">
        <v>555</v>
      </c>
      <c r="E125" s="208"/>
      <c r="F125" s="166"/>
      <c r="G125" s="167"/>
      <c r="H125" s="168"/>
      <c r="I125" s="169"/>
      <c r="J125" s="170"/>
    </row>
    <row r="126" spans="1:10" ht="30" x14ac:dyDescent="0.2">
      <c r="A126" s="249" t="s">
        <v>68</v>
      </c>
      <c r="B126" s="153" t="s">
        <v>3</v>
      </c>
      <c r="C126" s="154" t="s">
        <v>456</v>
      </c>
      <c r="D126" s="155" t="s">
        <v>457</v>
      </c>
      <c r="E126" s="156" t="s">
        <v>84</v>
      </c>
      <c r="F126" s="157">
        <v>327</v>
      </c>
      <c r="G126" s="158">
        <v>275.64999999999998</v>
      </c>
      <c r="H126" s="158">
        <v>337.59974276536099</v>
      </c>
      <c r="I126" s="161">
        <v>110395.11588427304</v>
      </c>
      <c r="J126" s="160" t="s">
        <v>558</v>
      </c>
    </row>
    <row r="127" spans="1:10" ht="60" x14ac:dyDescent="0.2">
      <c r="A127" s="249" t="s">
        <v>585</v>
      </c>
      <c r="B127" s="153" t="s">
        <v>503</v>
      </c>
      <c r="C127" s="154" t="s">
        <v>130</v>
      </c>
      <c r="D127" s="155" t="s">
        <v>131</v>
      </c>
      <c r="E127" s="156" t="s">
        <v>108</v>
      </c>
      <c r="F127" s="157">
        <v>157.19999999999999</v>
      </c>
      <c r="G127" s="158">
        <v>832.58</v>
      </c>
      <c r="H127" s="158">
        <v>1019.6945178000517</v>
      </c>
      <c r="I127" s="161">
        <v>160295.97819816813</v>
      </c>
      <c r="J127" s="160" t="s">
        <v>556</v>
      </c>
    </row>
    <row r="128" spans="1:10" ht="60" x14ac:dyDescent="0.2">
      <c r="A128" s="249" t="s">
        <v>586</v>
      </c>
      <c r="B128" s="153" t="s">
        <v>503</v>
      </c>
      <c r="C128" s="154" t="s">
        <v>130</v>
      </c>
      <c r="D128" s="155" t="s">
        <v>131</v>
      </c>
      <c r="E128" s="156" t="s">
        <v>108</v>
      </c>
      <c r="F128" s="157">
        <v>78</v>
      </c>
      <c r="G128" s="158">
        <v>832.58</v>
      </c>
      <c r="H128" s="158">
        <v>1019.6945178000517</v>
      </c>
      <c r="I128" s="161">
        <v>79536.172388404026</v>
      </c>
      <c r="J128" s="160" t="s">
        <v>557</v>
      </c>
    </row>
    <row r="129" spans="1:10" ht="45" x14ac:dyDescent="0.2">
      <c r="A129" s="249" t="s">
        <v>587</v>
      </c>
      <c r="B129" s="153" t="s">
        <v>503</v>
      </c>
      <c r="C129" s="154" t="s">
        <v>372</v>
      </c>
      <c r="D129" s="155" t="s">
        <v>373</v>
      </c>
      <c r="E129" s="156" t="s">
        <v>108</v>
      </c>
      <c r="F129" s="157">
        <v>6</v>
      </c>
      <c r="G129" s="158">
        <v>313.75</v>
      </c>
      <c r="H129" s="158">
        <v>384.26235912436789</v>
      </c>
      <c r="I129" s="161">
        <v>2305.5741547462076</v>
      </c>
      <c r="J129" s="160"/>
    </row>
    <row r="130" spans="1:10" ht="30" x14ac:dyDescent="0.2">
      <c r="A130" s="249" t="s">
        <v>588</v>
      </c>
      <c r="B130" s="153" t="s">
        <v>503</v>
      </c>
      <c r="C130" s="154" t="s">
        <v>147</v>
      </c>
      <c r="D130" s="155" t="s">
        <v>148</v>
      </c>
      <c r="E130" s="156" t="s">
        <v>108</v>
      </c>
      <c r="F130" s="157">
        <v>94.32</v>
      </c>
      <c r="G130" s="158">
        <v>358.25</v>
      </c>
      <c r="H130" s="158">
        <v>438.76331523921846</v>
      </c>
      <c r="I130" s="161">
        <v>41384.15589336308</v>
      </c>
      <c r="J130" s="160" t="s">
        <v>562</v>
      </c>
    </row>
    <row r="131" spans="1:10" ht="30" x14ac:dyDescent="0.2">
      <c r="A131" s="249" t="s">
        <v>595</v>
      </c>
      <c r="B131" s="153" t="s">
        <v>503</v>
      </c>
      <c r="C131" s="154" t="s">
        <v>147</v>
      </c>
      <c r="D131" s="155" t="s">
        <v>148</v>
      </c>
      <c r="E131" s="156" t="s">
        <v>108</v>
      </c>
      <c r="F131" s="157">
        <v>46.8</v>
      </c>
      <c r="G131" s="158">
        <v>358.25</v>
      </c>
      <c r="H131" s="158">
        <v>438.76331523921846</v>
      </c>
      <c r="I131" s="161">
        <v>20534.123153195422</v>
      </c>
      <c r="J131" s="160" t="s">
        <v>563</v>
      </c>
    </row>
    <row r="132" spans="1:10" x14ac:dyDescent="0.25">
      <c r="A132" s="162" t="s">
        <v>472</v>
      </c>
      <c r="B132" s="163"/>
      <c r="C132" s="164"/>
      <c r="D132" s="165" t="s">
        <v>564</v>
      </c>
      <c r="E132" s="208"/>
      <c r="F132" s="166"/>
      <c r="G132" s="167"/>
      <c r="H132" s="168"/>
      <c r="I132" s="169"/>
      <c r="J132" s="170"/>
    </row>
    <row r="133" spans="1:10" x14ac:dyDescent="0.2">
      <c r="A133" s="249" t="s">
        <v>473</v>
      </c>
      <c r="B133" s="153" t="s">
        <v>3</v>
      </c>
      <c r="C133" s="154" t="s">
        <v>548</v>
      </c>
      <c r="D133" s="155" t="s">
        <v>549</v>
      </c>
      <c r="E133" s="156" t="s">
        <v>80</v>
      </c>
      <c r="F133" s="157">
        <v>29</v>
      </c>
      <c r="G133" s="158">
        <v>366</v>
      </c>
      <c r="H133" s="158">
        <v>448.25505478731043</v>
      </c>
      <c r="I133" s="161">
        <v>12999.396588832002</v>
      </c>
      <c r="J133" s="160"/>
    </row>
    <row r="134" spans="1:10" ht="45" x14ac:dyDescent="0.2">
      <c r="A134" s="249" t="s">
        <v>474</v>
      </c>
      <c r="B134" s="153" t="s">
        <v>503</v>
      </c>
      <c r="C134" s="154" t="s">
        <v>152</v>
      </c>
      <c r="D134" s="155" t="s">
        <v>462</v>
      </c>
      <c r="E134" s="156" t="s">
        <v>112</v>
      </c>
      <c r="F134" s="157">
        <v>1</v>
      </c>
      <c r="G134" s="158">
        <v>3359.9</v>
      </c>
      <c r="H134" s="158">
        <v>4115.0058977592471</v>
      </c>
      <c r="I134" s="161">
        <v>4115.0058977592471</v>
      </c>
      <c r="J134" s="160"/>
    </row>
    <row r="135" spans="1:10" ht="45" x14ac:dyDescent="0.2">
      <c r="A135" s="249" t="s">
        <v>475</v>
      </c>
      <c r="B135" s="153" t="s">
        <v>503</v>
      </c>
      <c r="C135" s="154" t="s">
        <v>151</v>
      </c>
      <c r="D135" s="155" t="s">
        <v>461</v>
      </c>
      <c r="E135" s="156" t="s">
        <v>112</v>
      </c>
      <c r="F135" s="157">
        <v>1</v>
      </c>
      <c r="G135" s="158">
        <v>1109.07</v>
      </c>
      <c r="H135" s="158">
        <v>1358.3230426583671</v>
      </c>
      <c r="I135" s="161">
        <v>1358.3230426583671</v>
      </c>
      <c r="J135" s="160"/>
    </row>
    <row r="136" spans="1:10" x14ac:dyDescent="0.2">
      <c r="A136" s="249" t="s">
        <v>476</v>
      </c>
      <c r="B136" s="153" t="s">
        <v>3</v>
      </c>
      <c r="C136" s="154" t="s">
        <v>459</v>
      </c>
      <c r="D136" s="155" t="s">
        <v>460</v>
      </c>
      <c r="E136" s="156" t="s">
        <v>449</v>
      </c>
      <c r="F136" s="157">
        <v>1</v>
      </c>
      <c r="G136" s="158">
        <v>1010.61</v>
      </c>
      <c r="H136" s="158">
        <v>1237.7350844770597</v>
      </c>
      <c r="I136" s="161">
        <v>1237.7350844770597</v>
      </c>
      <c r="J136" s="160"/>
    </row>
    <row r="137" spans="1:10" x14ac:dyDescent="0.2">
      <c r="A137" s="137">
        <v>10</v>
      </c>
      <c r="B137" s="172"/>
      <c r="C137" s="146"/>
      <c r="D137" s="140" t="s">
        <v>75</v>
      </c>
      <c r="E137" s="207"/>
      <c r="F137" s="151"/>
      <c r="G137" s="151"/>
      <c r="H137" s="152"/>
      <c r="I137" s="147">
        <v>25354.283241758581</v>
      </c>
      <c r="J137" s="148"/>
    </row>
    <row r="138" spans="1:10" x14ac:dyDescent="0.25">
      <c r="A138" s="162" t="s">
        <v>69</v>
      </c>
      <c r="B138" s="163"/>
      <c r="C138" s="164"/>
      <c r="D138" s="165" t="s">
        <v>458</v>
      </c>
      <c r="E138" s="208"/>
      <c r="F138" s="166"/>
      <c r="G138" s="167"/>
      <c r="H138" s="168"/>
      <c r="I138" s="169"/>
      <c r="J138" s="170"/>
    </row>
    <row r="139" spans="1:10" ht="30" x14ac:dyDescent="0.2">
      <c r="A139" s="249" t="s">
        <v>477</v>
      </c>
      <c r="B139" s="153" t="s">
        <v>503</v>
      </c>
      <c r="C139" s="154" t="s">
        <v>132</v>
      </c>
      <c r="D139" s="155" t="s">
        <v>133</v>
      </c>
      <c r="E139" s="156" t="s">
        <v>108</v>
      </c>
      <c r="F139" s="157">
        <v>163.5</v>
      </c>
      <c r="G139" s="158">
        <v>3.86</v>
      </c>
      <c r="H139" s="158">
        <v>4.7274986652432194</v>
      </c>
      <c r="I139" s="161">
        <v>772.94603176726639</v>
      </c>
      <c r="J139" s="160" t="s">
        <v>565</v>
      </c>
    </row>
    <row r="140" spans="1:10" x14ac:dyDescent="0.2">
      <c r="A140" s="249" t="s">
        <v>478</v>
      </c>
      <c r="B140" s="153" t="s">
        <v>503</v>
      </c>
      <c r="C140" s="154" t="s">
        <v>136</v>
      </c>
      <c r="D140" s="155" t="s">
        <v>137</v>
      </c>
      <c r="E140" s="156" t="s">
        <v>0</v>
      </c>
      <c r="F140" s="157">
        <v>162</v>
      </c>
      <c r="G140" s="158">
        <v>12.58</v>
      </c>
      <c r="H140" s="158">
        <v>15.407236582580234</v>
      </c>
      <c r="I140" s="161">
        <v>2495.9723263779979</v>
      </c>
      <c r="J140" s="160" t="s">
        <v>565</v>
      </c>
    </row>
    <row r="141" spans="1:10" ht="30" x14ac:dyDescent="0.2">
      <c r="A141" s="249" t="s">
        <v>479</v>
      </c>
      <c r="B141" s="153" t="s">
        <v>503</v>
      </c>
      <c r="C141" s="154" t="s">
        <v>132</v>
      </c>
      <c r="D141" s="155" t="s">
        <v>133</v>
      </c>
      <c r="E141" s="156" t="s">
        <v>108</v>
      </c>
      <c r="F141" s="157">
        <v>454</v>
      </c>
      <c r="G141" s="158">
        <v>3.86</v>
      </c>
      <c r="H141" s="158">
        <v>4.7274986652432194</v>
      </c>
      <c r="I141" s="161">
        <v>2146.2843940204216</v>
      </c>
      <c r="J141" s="160" t="s">
        <v>566</v>
      </c>
    </row>
    <row r="142" spans="1:10" ht="30" x14ac:dyDescent="0.2">
      <c r="A142" s="249" t="s">
        <v>578</v>
      </c>
      <c r="B142" s="153" t="s">
        <v>503</v>
      </c>
      <c r="C142" s="154" t="s">
        <v>138</v>
      </c>
      <c r="D142" s="155" t="s">
        <v>139</v>
      </c>
      <c r="E142" s="156" t="s">
        <v>108</v>
      </c>
      <c r="F142" s="157">
        <v>124.7</v>
      </c>
      <c r="G142" s="158">
        <v>20.04</v>
      </c>
      <c r="H142" s="158">
        <v>24.543801360485521</v>
      </c>
      <c r="I142" s="161">
        <v>3060.6120296525446</v>
      </c>
      <c r="J142" s="160"/>
    </row>
    <row r="143" spans="1:10" ht="30" x14ac:dyDescent="0.2">
      <c r="A143" s="249" t="s">
        <v>579</v>
      </c>
      <c r="B143" s="153" t="s">
        <v>503</v>
      </c>
      <c r="C143" s="154" t="s">
        <v>140</v>
      </c>
      <c r="D143" s="155" t="s">
        <v>141</v>
      </c>
      <c r="E143" s="156" t="s">
        <v>107</v>
      </c>
      <c r="F143" s="157">
        <v>2</v>
      </c>
      <c r="G143" s="158">
        <v>286.64999999999998</v>
      </c>
      <c r="H143" s="158">
        <v>351.07188922071731</v>
      </c>
      <c r="I143" s="161">
        <v>702.14377844143462</v>
      </c>
      <c r="J143" s="160"/>
    </row>
    <row r="144" spans="1:10" x14ac:dyDescent="0.25">
      <c r="A144" s="162" t="s">
        <v>70</v>
      </c>
      <c r="B144" s="163"/>
      <c r="C144" s="164"/>
      <c r="D144" s="165" t="s">
        <v>574</v>
      </c>
      <c r="E144" s="208"/>
      <c r="F144" s="166"/>
      <c r="G144" s="167"/>
      <c r="H144" s="168"/>
      <c r="I144" s="169"/>
      <c r="J144" s="170"/>
    </row>
    <row r="145" spans="1:10" ht="30" x14ac:dyDescent="0.2">
      <c r="A145" s="249" t="s">
        <v>480</v>
      </c>
      <c r="B145" s="153" t="s">
        <v>1</v>
      </c>
      <c r="C145" s="154">
        <v>96135</v>
      </c>
      <c r="D145" s="155" t="s">
        <v>444</v>
      </c>
      <c r="E145" s="156" t="s">
        <v>82</v>
      </c>
      <c r="F145" s="157">
        <v>108</v>
      </c>
      <c r="G145" s="158">
        <v>30.11</v>
      </c>
      <c r="H145" s="158">
        <v>36.876939070070812</v>
      </c>
      <c r="I145" s="161">
        <v>3982.7094195676477</v>
      </c>
      <c r="J145" s="160"/>
    </row>
    <row r="146" spans="1:10" ht="30" x14ac:dyDescent="0.2">
      <c r="A146" s="249" t="s">
        <v>481</v>
      </c>
      <c r="B146" s="153" t="s">
        <v>1</v>
      </c>
      <c r="C146" s="154">
        <v>88415</v>
      </c>
      <c r="D146" s="155" t="s">
        <v>443</v>
      </c>
      <c r="E146" s="156" t="s">
        <v>82</v>
      </c>
      <c r="F146" s="157">
        <v>108</v>
      </c>
      <c r="G146" s="158">
        <v>5.29</v>
      </c>
      <c r="H146" s="158">
        <v>6.478877704439542</v>
      </c>
      <c r="I146" s="161">
        <v>699.71879207947052</v>
      </c>
      <c r="J146" s="160"/>
    </row>
    <row r="147" spans="1:10" ht="30" x14ac:dyDescent="0.2">
      <c r="A147" s="249" t="s">
        <v>482</v>
      </c>
      <c r="B147" s="153" t="s">
        <v>1</v>
      </c>
      <c r="C147" s="154">
        <v>88489</v>
      </c>
      <c r="D147" s="155" t="s">
        <v>364</v>
      </c>
      <c r="E147" s="156" t="s">
        <v>82</v>
      </c>
      <c r="F147" s="157">
        <v>108</v>
      </c>
      <c r="G147" s="158">
        <v>13.11</v>
      </c>
      <c r="H147" s="158">
        <v>16.056349093611036</v>
      </c>
      <c r="I147" s="161">
        <v>1734.0857021099919</v>
      </c>
      <c r="J147" s="160"/>
    </row>
    <row r="148" spans="1:10" ht="45" x14ac:dyDescent="0.2">
      <c r="A148" s="249" t="s">
        <v>575</v>
      </c>
      <c r="B148" s="153" t="s">
        <v>1</v>
      </c>
      <c r="C148" s="154">
        <v>87894</v>
      </c>
      <c r="D148" s="155" t="s">
        <v>336</v>
      </c>
      <c r="E148" s="156" t="s">
        <v>82</v>
      </c>
      <c r="F148" s="157">
        <v>108</v>
      </c>
      <c r="G148" s="158">
        <v>6.97</v>
      </c>
      <c r="H148" s="158">
        <v>8.5364418903485078</v>
      </c>
      <c r="I148" s="161">
        <v>921.93572415763879</v>
      </c>
      <c r="J148" s="160"/>
    </row>
    <row r="149" spans="1:10" ht="45" x14ac:dyDescent="0.2">
      <c r="A149" s="249" t="s">
        <v>576</v>
      </c>
      <c r="B149" s="153" t="s">
        <v>1</v>
      </c>
      <c r="C149" s="154">
        <v>87792</v>
      </c>
      <c r="D149" s="155" t="s">
        <v>337</v>
      </c>
      <c r="E149" s="156" t="s">
        <v>82</v>
      </c>
      <c r="F149" s="157">
        <v>108</v>
      </c>
      <c r="G149" s="158">
        <v>41.19</v>
      </c>
      <c r="H149" s="158">
        <v>50.447064772375178</v>
      </c>
      <c r="I149" s="161">
        <v>5448.282995416519</v>
      </c>
      <c r="J149" s="160"/>
    </row>
    <row r="150" spans="1:10" ht="30" x14ac:dyDescent="0.2">
      <c r="A150" s="249" t="s">
        <v>599</v>
      </c>
      <c r="B150" s="153" t="s">
        <v>503</v>
      </c>
      <c r="C150" s="154" t="s">
        <v>134</v>
      </c>
      <c r="D150" s="155" t="s">
        <v>135</v>
      </c>
      <c r="E150" s="156" t="s">
        <v>0</v>
      </c>
      <c r="F150" s="157">
        <v>220</v>
      </c>
      <c r="G150" s="158">
        <v>12.58</v>
      </c>
      <c r="H150" s="158">
        <v>15.407236582580234</v>
      </c>
      <c r="I150" s="161">
        <v>3389.5920481676517</v>
      </c>
      <c r="J150" s="160"/>
    </row>
    <row r="151" spans="1:10" x14ac:dyDescent="0.2">
      <c r="A151" s="137">
        <v>11</v>
      </c>
      <c r="B151" s="172"/>
      <c r="C151" s="146"/>
      <c r="D151" s="140" t="s">
        <v>76</v>
      </c>
      <c r="E151" s="207"/>
      <c r="F151" s="151"/>
      <c r="G151" s="151"/>
      <c r="H151" s="152"/>
      <c r="I151" s="147">
        <v>15742.754266347949</v>
      </c>
      <c r="J151" s="148"/>
    </row>
    <row r="152" spans="1:10" s="238" customFormat="1" ht="18" x14ac:dyDescent="0.25">
      <c r="A152" s="249" t="s">
        <v>72</v>
      </c>
      <c r="B152" s="153" t="s">
        <v>503</v>
      </c>
      <c r="C152" s="154" t="s">
        <v>154</v>
      </c>
      <c r="D152" s="155" t="s">
        <v>153</v>
      </c>
      <c r="E152" s="156" t="s">
        <v>0</v>
      </c>
      <c r="F152" s="157">
        <v>780</v>
      </c>
      <c r="G152" s="158">
        <v>7.58</v>
      </c>
      <c r="H152" s="158">
        <v>9.2835336483273583</v>
      </c>
      <c r="I152" s="161">
        <v>7241.1562456953397</v>
      </c>
      <c r="J152" s="160"/>
    </row>
    <row r="153" spans="1:10" s="238" customFormat="1" ht="18" x14ac:dyDescent="0.25">
      <c r="A153" s="249" t="s">
        <v>73</v>
      </c>
      <c r="B153" s="153" t="s">
        <v>516</v>
      </c>
      <c r="C153" s="154">
        <v>3806402</v>
      </c>
      <c r="D153" s="155" t="s">
        <v>551</v>
      </c>
      <c r="E153" s="156" t="s">
        <v>155</v>
      </c>
      <c r="F153" s="157">
        <v>3005</v>
      </c>
      <c r="G153" s="158">
        <v>2.31</v>
      </c>
      <c r="H153" s="158">
        <v>2.8291507556248283</v>
      </c>
      <c r="I153" s="161">
        <v>8501.5980206526092</v>
      </c>
      <c r="J153" s="248"/>
    </row>
    <row r="154" spans="1:10" ht="18.75" thickBot="1" x14ac:dyDescent="0.3">
      <c r="A154" s="257"/>
      <c r="B154" s="258"/>
      <c r="C154" s="258"/>
      <c r="D154" s="258"/>
      <c r="E154" s="258"/>
      <c r="F154" s="258"/>
      <c r="G154" s="258"/>
      <c r="H154" s="236" t="s">
        <v>23</v>
      </c>
      <c r="I154" s="247">
        <v>1711040.2558510702</v>
      </c>
      <c r="J154" s="237"/>
    </row>
    <row r="155" spans="1:10" ht="15" x14ac:dyDescent="0.2">
      <c r="A155" s="124"/>
      <c r="B155" s="125"/>
      <c r="C155" s="125"/>
      <c r="D155" s="126"/>
      <c r="E155" s="125"/>
      <c r="F155" s="126"/>
      <c r="G155" s="127"/>
      <c r="H155" s="126"/>
      <c r="I155" s="127"/>
      <c r="J155" s="128"/>
    </row>
    <row r="156" spans="1:10" ht="15" x14ac:dyDescent="0.2">
      <c r="A156" s="1"/>
      <c r="B156" s="119"/>
      <c r="C156" s="119"/>
      <c r="D156" s="1"/>
      <c r="E156" s="119"/>
      <c r="F156" s="1"/>
      <c r="G156" s="250"/>
      <c r="H156" s="1"/>
      <c r="I156" s="250"/>
      <c r="J156" s="251"/>
    </row>
    <row r="157" spans="1:10" ht="15" x14ac:dyDescent="0.2">
      <c r="A157" s="1"/>
      <c r="B157" s="119"/>
      <c r="C157" s="119"/>
      <c r="D157" s="1"/>
      <c r="E157" s="119"/>
      <c r="F157" s="1"/>
      <c r="G157" s="250"/>
      <c r="H157" s="1"/>
      <c r="I157" s="250"/>
      <c r="J157" s="251"/>
    </row>
    <row r="158" spans="1:10" ht="15" x14ac:dyDescent="0.2">
      <c r="A158" s="1"/>
      <c r="B158" s="119"/>
      <c r="C158" s="119"/>
      <c r="D158" s="1"/>
      <c r="E158" s="119"/>
      <c r="F158" s="1"/>
      <c r="G158" s="250"/>
      <c r="H158" s="1"/>
      <c r="I158" s="250"/>
      <c r="J158" s="251"/>
    </row>
    <row r="159" spans="1:10" ht="15" x14ac:dyDescent="0.2">
      <c r="A159" s="1"/>
      <c r="B159" s="119"/>
      <c r="C159" s="119"/>
      <c r="D159" s="1"/>
      <c r="E159" s="119"/>
      <c r="F159" s="1"/>
      <c r="G159" s="250"/>
      <c r="H159" s="1"/>
      <c r="I159" s="250"/>
      <c r="J159" s="251"/>
    </row>
    <row r="160" spans="1:10" x14ac:dyDescent="0.25">
      <c r="D160" s="213"/>
      <c r="E160" s="220"/>
      <c r="F160" s="212"/>
      <c r="G160" s="212"/>
    </row>
    <row r="161" spans="4:7" ht="16.5" thickBot="1" x14ac:dyDescent="0.3">
      <c r="D161" s="213"/>
      <c r="E161" s="220"/>
      <c r="F161" s="212"/>
      <c r="G161" s="212"/>
    </row>
    <row r="162" spans="4:7" ht="16.5" thickTop="1" x14ac:dyDescent="0.25">
      <c r="D162" s="209"/>
      <c r="E162" s="210"/>
      <c r="F162" s="211"/>
      <c r="G162" s="211"/>
    </row>
    <row r="163" spans="4:7" x14ac:dyDescent="0.25">
      <c r="D163" s="210"/>
      <c r="E163" s="210"/>
      <c r="F163" s="211"/>
      <c r="G163" s="211"/>
    </row>
    <row r="165" spans="4:7" ht="16.5" thickBot="1" x14ac:dyDescent="0.3"/>
    <row r="166" spans="4:7" ht="16.5" thickTop="1" x14ac:dyDescent="0.25">
      <c r="D166" s="209"/>
    </row>
    <row r="167" spans="4:7" x14ac:dyDescent="0.25">
      <c r="D167" s="210"/>
    </row>
  </sheetData>
  <mergeCells count="22">
    <mergeCell ref="A10:J10"/>
    <mergeCell ref="A154:G154"/>
    <mergeCell ref="I6:J6"/>
    <mergeCell ref="A7:B7"/>
    <mergeCell ref="C7:D7"/>
    <mergeCell ref="E7:E9"/>
    <mergeCell ref="F7:F9"/>
    <mergeCell ref="I7:J7"/>
    <mergeCell ref="A8:B8"/>
    <mergeCell ref="C8:D8"/>
    <mergeCell ref="I8:J8"/>
    <mergeCell ref="I9:J9"/>
    <mergeCell ref="A1:J1"/>
    <mergeCell ref="A2:J2"/>
    <mergeCell ref="A3:J3"/>
    <mergeCell ref="A4:J4"/>
    <mergeCell ref="A5:B5"/>
    <mergeCell ref="C5:D5"/>
    <mergeCell ref="E5:F6"/>
    <mergeCell ref="I5:J5"/>
    <mergeCell ref="A6:B6"/>
    <mergeCell ref="C6:D6"/>
  </mergeCells>
  <printOptions horizontalCentered="1"/>
  <pageMargins left="0.23622047244094491" right="0.23622047244094491" top="0.59055118110236227" bottom="0.59055118110236227" header="0.19685039370078741" footer="0.19685039370078741"/>
  <pageSetup paperSize="9" scale="50" firstPageNumber="0" fitToHeight="0"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8F7726-395C-4438-B870-F3FB17E0097C}">
  <sheetPr codeName="Planilha7"/>
  <dimension ref="A2:L57"/>
  <sheetViews>
    <sheetView workbookViewId="0">
      <selection activeCell="J11" sqref="J11"/>
    </sheetView>
  </sheetViews>
  <sheetFormatPr defaultColWidth="14.42578125" defaultRowHeight="15" customHeight="1" x14ac:dyDescent="0.2"/>
  <cols>
    <col min="1" max="1" width="14.42578125" style="33"/>
    <col min="2" max="2" width="8.7109375" style="33" customWidth="1"/>
    <col min="3" max="3" width="37.7109375" style="33" customWidth="1"/>
    <col min="4" max="4" width="13" style="33" customWidth="1"/>
    <col min="5" max="5" width="16.7109375" style="33" customWidth="1"/>
    <col min="6" max="6" width="9.42578125" style="33" bestFit="1" customWidth="1"/>
    <col min="7" max="7" width="25.28515625" style="33" bestFit="1" customWidth="1"/>
    <col min="8" max="8" width="21.5703125" style="33" bestFit="1" customWidth="1"/>
    <col min="9" max="9" width="12.42578125" style="33" bestFit="1" customWidth="1"/>
    <col min="10" max="10" width="21.5703125" style="33" bestFit="1" customWidth="1"/>
    <col min="11" max="11" width="16.28515625" style="33" bestFit="1" customWidth="1"/>
    <col min="12" max="12" width="40.5703125" style="33" bestFit="1" customWidth="1"/>
    <col min="13" max="27" width="8.7109375" style="33" customWidth="1"/>
    <col min="28" max="16384" width="14.42578125" style="33"/>
  </cols>
  <sheetData>
    <row r="2" spans="2:12" ht="14.25" customHeight="1" thickBot="1" x14ac:dyDescent="0.3">
      <c r="B2" s="34"/>
      <c r="C2" s="35"/>
      <c r="D2" s="36"/>
      <c r="E2" s="37"/>
      <c r="G2" s="38" t="s">
        <v>188</v>
      </c>
      <c r="H2" s="39" t="s">
        <v>9</v>
      </c>
    </row>
    <row r="3" spans="2:12" ht="14.25" customHeight="1" thickBot="1" x14ac:dyDescent="0.3">
      <c r="B3" s="40"/>
      <c r="C3" s="296" t="s">
        <v>156</v>
      </c>
      <c r="D3" s="291"/>
      <c r="E3" s="292"/>
      <c r="G3" s="38" t="s">
        <v>189</v>
      </c>
      <c r="H3" s="39" t="s">
        <v>190</v>
      </c>
    </row>
    <row r="4" spans="2:12" ht="14.25" customHeight="1" x14ac:dyDescent="0.2">
      <c r="B4" s="41"/>
      <c r="C4" s="297" t="s">
        <v>191</v>
      </c>
      <c r="D4" s="291"/>
      <c r="E4" s="292"/>
    </row>
    <row r="5" spans="2:12" ht="14.25" customHeight="1" x14ac:dyDescent="0.2">
      <c r="B5" s="41"/>
      <c r="C5" s="42"/>
      <c r="D5" s="43"/>
      <c r="E5" s="44"/>
    </row>
    <row r="6" spans="2:12" ht="14.25" customHeight="1" x14ac:dyDescent="0.3">
      <c r="B6" s="45"/>
      <c r="C6" s="46"/>
      <c r="D6" s="47"/>
      <c r="E6" s="48"/>
      <c r="G6" s="33" t="s">
        <v>86</v>
      </c>
      <c r="H6" s="33" t="s">
        <v>16</v>
      </c>
      <c r="I6" s="33" t="s">
        <v>192</v>
      </c>
      <c r="J6" s="33" t="s">
        <v>9</v>
      </c>
      <c r="K6" s="33" t="s">
        <v>79</v>
      </c>
      <c r="L6" s="33" t="s">
        <v>193</v>
      </c>
    </row>
    <row r="7" spans="2:12" ht="14.25" customHeight="1" x14ac:dyDescent="0.3">
      <c r="B7" s="49" t="s">
        <v>157</v>
      </c>
      <c r="C7" s="298" t="s">
        <v>158</v>
      </c>
      <c r="D7" s="299"/>
      <c r="E7" s="50">
        <f>SUM(E8:E11)</f>
        <v>5.3600000000000002E-2</v>
      </c>
      <c r="G7" s="51" t="s">
        <v>160</v>
      </c>
      <c r="H7" s="52" t="s">
        <v>189</v>
      </c>
      <c r="I7" s="52" t="str">
        <f>$H$3</f>
        <v>1° QUARTIL</v>
      </c>
      <c r="J7" s="120">
        <f>INDEX('TCU 2622_2013'!C15:E16,2,MATCH('BDI MC'!H3,'TCU 2622_2013'!C15:E15,0))</f>
        <v>0.03</v>
      </c>
      <c r="K7" s="120">
        <f>J7</f>
        <v>0.03</v>
      </c>
      <c r="L7" s="52"/>
    </row>
    <row r="8" spans="2:12" ht="14.25" customHeight="1" x14ac:dyDescent="0.3">
      <c r="B8" s="53" t="s">
        <v>159</v>
      </c>
      <c r="C8" s="54" t="s">
        <v>160</v>
      </c>
      <c r="D8" s="55" t="s">
        <v>161</v>
      </c>
      <c r="E8" s="56">
        <f>J7</f>
        <v>0.03</v>
      </c>
      <c r="G8" s="46" t="s">
        <v>162</v>
      </c>
      <c r="H8" s="33" t="s">
        <v>189</v>
      </c>
      <c r="I8" s="33" t="str">
        <f t="shared" ref="I8:I11" si="0">$H$3</f>
        <v>1° QUARTIL</v>
      </c>
      <c r="J8" s="121">
        <f>INDEX('TCU 2622_2013'!F15:H16,2,MATCH('BDI MC'!H3,'TCU 2622_2013'!F15:H15,0))</f>
        <v>8.0000000000000002E-3</v>
      </c>
      <c r="K8" s="122">
        <f t="shared" ref="K8:K11" si="1">J8</f>
        <v>8.0000000000000002E-3</v>
      </c>
    </row>
    <row r="9" spans="2:12" ht="14.25" customHeight="1" x14ac:dyDescent="0.3">
      <c r="B9" s="53" t="s">
        <v>194</v>
      </c>
      <c r="C9" s="54" t="s">
        <v>162</v>
      </c>
      <c r="D9" s="55" t="s">
        <v>163</v>
      </c>
      <c r="E9" s="56">
        <f>J8</f>
        <v>8.0000000000000002E-3</v>
      </c>
      <c r="G9" s="46" t="s">
        <v>164</v>
      </c>
      <c r="H9" s="33" t="s">
        <v>189</v>
      </c>
      <c r="I9" s="33" t="str">
        <f t="shared" si="0"/>
        <v>1° QUARTIL</v>
      </c>
      <c r="J9" s="121">
        <f>INDEX('TCU 2622_2013'!I15:K16,2,MATCH('BDI MC'!H3,'TCU 2622_2013'!I15:K15,0))</f>
        <v>9.7000000000000003E-3</v>
      </c>
      <c r="K9" s="122">
        <f t="shared" si="1"/>
        <v>9.7000000000000003E-3</v>
      </c>
    </row>
    <row r="10" spans="2:12" ht="14.25" customHeight="1" x14ac:dyDescent="0.3">
      <c r="B10" s="53" t="s">
        <v>195</v>
      </c>
      <c r="C10" s="54" t="s">
        <v>164</v>
      </c>
      <c r="D10" s="55" t="s">
        <v>165</v>
      </c>
      <c r="E10" s="56">
        <f>J9</f>
        <v>9.7000000000000003E-3</v>
      </c>
      <c r="G10" s="46" t="s">
        <v>166</v>
      </c>
      <c r="H10" s="33" t="s">
        <v>189</v>
      </c>
      <c r="I10" s="33" t="str">
        <f t="shared" si="0"/>
        <v>1° QUARTIL</v>
      </c>
      <c r="J10" s="121">
        <f>INDEX('TCU 2622_2013'!L15:N16,2,MATCH('BDI MC'!H3,'TCU 2622_2013'!L15:N15,0))</f>
        <v>5.8999999999999999E-3</v>
      </c>
      <c r="K10" s="122">
        <f t="shared" si="1"/>
        <v>5.8999999999999999E-3</v>
      </c>
    </row>
    <row r="11" spans="2:12" ht="14.25" customHeight="1" x14ac:dyDescent="0.3">
      <c r="B11" s="53" t="s">
        <v>196</v>
      </c>
      <c r="C11" s="54" t="s">
        <v>166</v>
      </c>
      <c r="D11" s="55" t="s">
        <v>167</v>
      </c>
      <c r="E11" s="56">
        <f>J10</f>
        <v>5.8999999999999999E-3</v>
      </c>
      <c r="G11" s="46" t="s">
        <v>176</v>
      </c>
      <c r="H11" s="57" t="s">
        <v>189</v>
      </c>
      <c r="I11" s="33" t="str">
        <f t="shared" si="0"/>
        <v>1° QUARTIL</v>
      </c>
      <c r="J11" s="121">
        <f>INDEX('TCU 2622_2013'!O15:Q16,2,MATCH('BDI MC'!H3,'TCU 2622_2013'!O15:Q15,0))</f>
        <v>6.1600000000000002E-2</v>
      </c>
      <c r="K11" s="122">
        <f t="shared" si="1"/>
        <v>6.1600000000000002E-2</v>
      </c>
    </row>
    <row r="12" spans="2:12" ht="14.25" customHeight="1" x14ac:dyDescent="0.3">
      <c r="B12" s="58"/>
      <c r="C12" s="46"/>
      <c r="D12" s="47"/>
      <c r="E12" s="59"/>
      <c r="G12" s="46" t="s">
        <v>197</v>
      </c>
      <c r="H12" s="57" t="s">
        <v>198</v>
      </c>
      <c r="I12" s="57"/>
      <c r="J12" s="63">
        <v>0.05</v>
      </c>
      <c r="K12" s="60">
        <f>J12</f>
        <v>0.05</v>
      </c>
      <c r="L12" s="33" t="s">
        <v>199</v>
      </c>
    </row>
    <row r="13" spans="2:12" ht="14.25" customHeight="1" x14ac:dyDescent="0.3">
      <c r="B13" s="61" t="s">
        <v>168</v>
      </c>
      <c r="C13" s="300" t="s">
        <v>169</v>
      </c>
      <c r="D13" s="301"/>
      <c r="E13" s="62">
        <f>SUM(E14:E15)</f>
        <v>8.6499999999999994E-2</v>
      </c>
      <c r="G13" s="46" t="s">
        <v>200</v>
      </c>
      <c r="H13" s="57"/>
      <c r="I13" s="57"/>
      <c r="J13" s="60">
        <v>6.4999999999999997E-3</v>
      </c>
      <c r="K13" s="63"/>
    </row>
    <row r="14" spans="2:12" ht="14.25" customHeight="1" x14ac:dyDescent="0.3">
      <c r="B14" s="64" t="s">
        <v>201</v>
      </c>
      <c r="C14" s="65" t="s">
        <v>170</v>
      </c>
      <c r="D14" s="66" t="s">
        <v>171</v>
      </c>
      <c r="E14" s="67">
        <f>J12+J13+J14</f>
        <v>8.6499999999999994E-2</v>
      </c>
      <c r="G14" s="46" t="s">
        <v>202</v>
      </c>
      <c r="H14" s="57"/>
      <c r="I14" s="57"/>
      <c r="J14" s="60">
        <v>0.03</v>
      </c>
      <c r="K14" s="63"/>
    </row>
    <row r="15" spans="2:12" ht="14.25" customHeight="1" x14ac:dyDescent="0.3">
      <c r="B15" s="64" t="s">
        <v>203</v>
      </c>
      <c r="C15" s="65" t="s">
        <v>172</v>
      </c>
      <c r="D15" s="66" t="s">
        <v>171</v>
      </c>
      <c r="E15" s="67">
        <f>IF(H2="NÃO DESONERADO",J15,K15)</f>
        <v>0</v>
      </c>
      <c r="G15" s="33" t="s">
        <v>204</v>
      </c>
      <c r="H15" s="57"/>
      <c r="I15" s="57"/>
      <c r="J15" s="60">
        <v>0</v>
      </c>
      <c r="K15" s="60">
        <v>0.02</v>
      </c>
    </row>
    <row r="17" spans="2:5" ht="14.25" customHeight="1" x14ac:dyDescent="0.2">
      <c r="B17" s="61" t="s">
        <v>173</v>
      </c>
      <c r="C17" s="300" t="s">
        <v>174</v>
      </c>
      <c r="D17" s="301"/>
      <c r="E17" s="62">
        <f>E18</f>
        <v>6.1600000000000002E-2</v>
      </c>
    </row>
    <row r="18" spans="2:5" ht="14.25" customHeight="1" x14ac:dyDescent="0.3">
      <c r="B18" s="64" t="s">
        <v>175</v>
      </c>
      <c r="C18" s="69" t="s">
        <v>176</v>
      </c>
      <c r="D18" s="66" t="s">
        <v>101</v>
      </c>
      <c r="E18" s="70">
        <f>J11</f>
        <v>6.1600000000000002E-2</v>
      </c>
    </row>
    <row r="19" spans="2:5" ht="14.25" customHeight="1" thickBot="1" x14ac:dyDescent="0.35">
      <c r="B19" s="58"/>
      <c r="C19" s="46"/>
      <c r="D19" s="47"/>
      <c r="E19" s="48"/>
    </row>
    <row r="20" spans="2:5" ht="18.75" thickBot="1" x14ac:dyDescent="0.3">
      <c r="B20" s="71" t="s">
        <v>177</v>
      </c>
      <c r="C20" s="294" t="s">
        <v>178</v>
      </c>
      <c r="D20" s="295"/>
      <c r="E20" s="72">
        <f>(((1+E8+E9+E10)*(1+E11)*(1+E18))/(1-E13))-1</f>
        <v>0.22474058685057496</v>
      </c>
    </row>
    <row r="21" spans="2:5" ht="14.25" customHeight="1" x14ac:dyDescent="0.3">
      <c r="B21" s="45"/>
      <c r="C21" s="46"/>
      <c r="D21" s="47"/>
      <c r="E21" s="48"/>
    </row>
    <row r="22" spans="2:5" ht="40.5" customHeight="1" x14ac:dyDescent="0.2">
      <c r="B22" s="290" t="s">
        <v>179</v>
      </c>
      <c r="C22" s="291"/>
      <c r="D22" s="291"/>
      <c r="E22" s="292"/>
    </row>
    <row r="23" spans="2:5" ht="14.25" customHeight="1" x14ac:dyDescent="0.3">
      <c r="B23" s="45"/>
      <c r="C23" s="46"/>
      <c r="D23" s="47"/>
      <c r="E23" s="48"/>
    </row>
    <row r="24" spans="2:5" ht="14.25" customHeight="1" x14ac:dyDescent="0.3">
      <c r="B24" s="45"/>
      <c r="C24" s="73"/>
      <c r="D24" s="47"/>
      <c r="E24" s="48"/>
    </row>
    <row r="25" spans="2:5" ht="14.25" customHeight="1" x14ac:dyDescent="0.3">
      <c r="B25" s="45"/>
      <c r="C25" s="46"/>
      <c r="D25" s="47"/>
      <c r="E25" s="48"/>
    </row>
    <row r="26" spans="2:5" ht="14.25" customHeight="1" x14ac:dyDescent="0.3">
      <c r="B26" s="45" t="s">
        <v>180</v>
      </c>
      <c r="C26" s="46"/>
      <c r="D26" s="47"/>
      <c r="E26" s="48"/>
    </row>
    <row r="27" spans="2:5" ht="14.25" customHeight="1" x14ac:dyDescent="0.3">
      <c r="B27" s="45" t="s">
        <v>181</v>
      </c>
      <c r="C27" s="46"/>
      <c r="D27" s="47"/>
      <c r="E27" s="48"/>
    </row>
    <row r="28" spans="2:5" ht="14.25" customHeight="1" x14ac:dyDescent="0.3">
      <c r="B28" s="45" t="s">
        <v>182</v>
      </c>
      <c r="C28" s="46"/>
      <c r="D28" s="47"/>
      <c r="E28" s="48"/>
    </row>
    <row r="29" spans="2:5" ht="14.25" customHeight="1" x14ac:dyDescent="0.3">
      <c r="B29" s="45" t="s">
        <v>183</v>
      </c>
      <c r="C29" s="46"/>
      <c r="D29" s="47"/>
      <c r="E29" s="48"/>
    </row>
    <row r="30" spans="2:5" ht="14.25" customHeight="1" x14ac:dyDescent="0.3">
      <c r="B30" s="45" t="s">
        <v>184</v>
      </c>
      <c r="C30" s="46"/>
      <c r="D30" s="47"/>
      <c r="E30" s="48"/>
    </row>
    <row r="31" spans="2:5" ht="14.25" customHeight="1" x14ac:dyDescent="0.3">
      <c r="B31" s="45" t="s">
        <v>185</v>
      </c>
      <c r="C31" s="74"/>
      <c r="D31" s="75"/>
      <c r="E31" s="76"/>
    </row>
    <row r="32" spans="2:5" ht="14.25" customHeight="1" x14ac:dyDescent="0.3">
      <c r="B32" s="45" t="s">
        <v>186</v>
      </c>
      <c r="C32" s="73"/>
      <c r="D32" s="77"/>
      <c r="E32" s="78"/>
    </row>
    <row r="33" spans="1:5" ht="14.25" customHeight="1" x14ac:dyDescent="0.3">
      <c r="B33" s="45" t="s">
        <v>187</v>
      </c>
      <c r="C33" s="73"/>
      <c r="D33" s="77"/>
      <c r="E33" s="78"/>
    </row>
    <row r="34" spans="1:5" ht="14.25" customHeight="1" x14ac:dyDescent="0.25">
      <c r="B34" s="40"/>
      <c r="C34" s="73"/>
      <c r="D34" s="293"/>
      <c r="E34" s="292"/>
    </row>
    <row r="35" spans="1:5" ht="14.25" customHeight="1" x14ac:dyDescent="0.25">
      <c r="B35" s="40"/>
      <c r="C35" s="73"/>
      <c r="D35" s="293"/>
      <c r="E35" s="292"/>
    </row>
    <row r="36" spans="1:5" ht="14.25" customHeight="1" x14ac:dyDescent="0.25">
      <c r="B36" s="40"/>
      <c r="C36" s="73"/>
      <c r="D36" s="293"/>
      <c r="E36" s="292"/>
    </row>
    <row r="37" spans="1:5" ht="14.25" customHeight="1" thickBot="1" x14ac:dyDescent="0.3">
      <c r="B37" s="79"/>
      <c r="C37" s="80"/>
      <c r="D37" s="81"/>
      <c r="E37" s="82"/>
    </row>
    <row r="38" spans="1:5" ht="14.25" customHeight="1" x14ac:dyDescent="0.2"/>
    <row r="39" spans="1:5" ht="14.25" customHeight="1" x14ac:dyDescent="0.2">
      <c r="B39" s="68"/>
      <c r="C39" s="68"/>
      <c r="D39" s="68"/>
      <c r="E39" s="68"/>
    </row>
    <row r="40" spans="1:5" ht="14.25" customHeight="1" x14ac:dyDescent="0.2">
      <c r="A40" s="52"/>
      <c r="B40" s="52"/>
      <c r="C40" s="287" t="s">
        <v>205</v>
      </c>
      <c r="D40" s="287"/>
      <c r="E40" s="287"/>
    </row>
    <row r="41" spans="1:5" ht="14.25" customHeight="1" x14ac:dyDescent="0.2">
      <c r="A41" s="288" t="s">
        <v>206</v>
      </c>
      <c r="B41" s="288"/>
      <c r="C41" s="288"/>
      <c r="D41" s="288"/>
      <c r="E41" s="288"/>
    </row>
    <row r="42" spans="1:5" ht="14.25" customHeight="1" x14ac:dyDescent="0.2">
      <c r="A42" s="288"/>
      <c r="B42" s="288"/>
      <c r="C42" s="288"/>
      <c r="D42" s="288"/>
      <c r="E42" s="288"/>
    </row>
    <row r="43" spans="1:5" ht="14.25" customHeight="1" x14ac:dyDescent="0.2">
      <c r="A43" s="288"/>
      <c r="B43" s="288"/>
      <c r="C43" s="288"/>
      <c r="D43" s="288"/>
      <c r="E43" s="288"/>
    </row>
    <row r="44" spans="1:5" ht="14.25" customHeight="1" x14ac:dyDescent="0.2">
      <c r="A44" s="83"/>
      <c r="B44" s="83"/>
      <c r="C44" s="84"/>
      <c r="D44" s="84"/>
      <c r="E44" s="84"/>
    </row>
    <row r="45" spans="1:5" ht="14.25" customHeight="1" x14ac:dyDescent="0.2">
      <c r="A45" s="284" t="s">
        <v>207</v>
      </c>
      <c r="B45" s="284"/>
      <c r="C45" s="287" t="s">
        <v>208</v>
      </c>
      <c r="D45" s="287"/>
      <c r="E45" s="287"/>
    </row>
    <row r="46" spans="1:5" ht="14.25" customHeight="1" x14ac:dyDescent="0.2">
      <c r="A46" s="285"/>
      <c r="B46" s="285"/>
      <c r="C46" s="288"/>
      <c r="D46" s="288"/>
      <c r="E46" s="288"/>
    </row>
    <row r="47" spans="1:5" ht="14.25" customHeight="1" x14ac:dyDescent="0.2">
      <c r="A47" s="285"/>
      <c r="B47" s="285"/>
      <c r="C47" s="288"/>
      <c r="D47" s="288"/>
      <c r="E47" s="288"/>
    </row>
    <row r="48" spans="1:5" ht="14.25" customHeight="1" x14ac:dyDescent="0.2">
      <c r="A48" s="285"/>
      <c r="B48" s="285"/>
      <c r="C48" s="288"/>
      <c r="D48" s="288"/>
      <c r="E48" s="288"/>
    </row>
    <row r="49" spans="1:5" ht="14.25" customHeight="1" x14ac:dyDescent="0.2">
      <c r="A49" s="286"/>
      <c r="B49" s="286"/>
      <c r="C49" s="289"/>
      <c r="D49" s="289"/>
      <c r="E49" s="289"/>
    </row>
    <row r="50" spans="1:5" ht="14.25" customHeight="1" x14ac:dyDescent="0.2">
      <c r="B50" s="68"/>
      <c r="C50" s="68"/>
      <c r="D50" s="68"/>
      <c r="E50" s="68"/>
    </row>
    <row r="51" spans="1:5" ht="14.25" customHeight="1" x14ac:dyDescent="0.2">
      <c r="A51" s="285" t="s">
        <v>209</v>
      </c>
      <c r="B51" s="285"/>
      <c r="C51" s="288" t="s">
        <v>210</v>
      </c>
      <c r="D51" s="288"/>
      <c r="E51" s="288"/>
    </row>
    <row r="52" spans="1:5" ht="14.25" customHeight="1" x14ac:dyDescent="0.2">
      <c r="A52" s="285"/>
      <c r="B52" s="285"/>
      <c r="C52" s="288"/>
      <c r="D52" s="288"/>
      <c r="E52" s="288"/>
    </row>
    <row r="53" spans="1:5" ht="14.25" customHeight="1" x14ac:dyDescent="0.2">
      <c r="A53" s="285"/>
      <c r="B53" s="285"/>
      <c r="C53" s="288"/>
      <c r="D53" s="288"/>
      <c r="E53" s="288"/>
    </row>
    <row r="54" spans="1:5" ht="14.25" customHeight="1" x14ac:dyDescent="0.2">
      <c r="A54" s="83"/>
      <c r="B54" s="83"/>
      <c r="C54" s="83"/>
      <c r="D54" s="83"/>
      <c r="E54" s="83"/>
    </row>
    <row r="55" spans="1:5" ht="14.25" customHeight="1" x14ac:dyDescent="0.2">
      <c r="A55" s="284" t="s">
        <v>211</v>
      </c>
      <c r="B55" s="284"/>
      <c r="C55" s="287" t="s">
        <v>212</v>
      </c>
      <c r="D55" s="287"/>
      <c r="E55" s="287"/>
    </row>
    <row r="56" spans="1:5" ht="14.25" customHeight="1" x14ac:dyDescent="0.2">
      <c r="A56" s="285"/>
      <c r="B56" s="285"/>
      <c r="C56" s="288"/>
      <c r="D56" s="288"/>
      <c r="E56" s="288"/>
    </row>
    <row r="57" spans="1:5" ht="14.25" customHeight="1" x14ac:dyDescent="0.2">
      <c r="A57" s="286"/>
      <c r="B57" s="286"/>
      <c r="C57" s="289"/>
      <c r="D57" s="289"/>
      <c r="E57" s="289"/>
    </row>
  </sheetData>
  <mergeCells count="18">
    <mergeCell ref="C20:D20"/>
    <mergeCell ref="C3:E3"/>
    <mergeCell ref="C4:E4"/>
    <mergeCell ref="C7:D7"/>
    <mergeCell ref="C13:D13"/>
    <mergeCell ref="C17:D17"/>
    <mergeCell ref="B22:E22"/>
    <mergeCell ref="D34:E34"/>
    <mergeCell ref="D35:E35"/>
    <mergeCell ref="D36:E36"/>
    <mergeCell ref="C40:E43"/>
    <mergeCell ref="A41:B43"/>
    <mergeCell ref="A45:B49"/>
    <mergeCell ref="C45:E49"/>
    <mergeCell ref="A51:B53"/>
    <mergeCell ref="C51:E53"/>
    <mergeCell ref="A55:B57"/>
    <mergeCell ref="C55:E57"/>
  </mergeCells>
  <pageMargins left="0.511811024" right="0.511811024" top="0.78740157499999996" bottom="0.78740157499999996" header="0" footer="0"/>
  <pageSetup orientation="landscape"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9AEE2951-EE18-4261-A2A9-D3B3C23A152B}">
          <x14:formula1>
            <xm:f>'TCU 2622_2013'!$B$33:$B$34</xm:f>
          </x14:formula1>
          <xm:sqref>H2</xm:sqref>
        </x14:dataValidation>
        <x14:dataValidation type="list" allowBlank="1" showInputMessage="1" showErrorMessage="1" xr:uid="{12805C4B-465F-4C98-8D33-9CA57BB46B11}">
          <x14:formula1>
            <xm:f>'TCU 2622_2013'!$C$33:$C$35</xm:f>
          </x14:formula1>
          <xm:sqref>H3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257D13-81D2-478F-9992-765FDC842C5A}">
  <sheetPr codeName="Planilha8">
    <tabColor theme="4"/>
  </sheetPr>
  <dimension ref="A1:Y14"/>
  <sheetViews>
    <sheetView zoomScale="90" zoomScaleNormal="90" workbookViewId="0">
      <pane xSplit="2" ySplit="1" topLeftCell="G2" activePane="bottomRight" state="frozen"/>
      <selection pane="topRight" activeCell="C1" sqref="C1"/>
      <selection pane="bottomLeft" activeCell="A2" sqref="A2"/>
      <selection pane="bottomRight" activeCell="I4" sqref="I4"/>
    </sheetView>
  </sheetViews>
  <sheetFormatPr defaultColWidth="9.85546875" defaultRowHeight="15" x14ac:dyDescent="0.25"/>
  <cols>
    <col min="1" max="1" width="5.42578125" style="2" bestFit="1" customWidth="1"/>
    <col min="2" max="2" width="34.7109375" bestFit="1" customWidth="1"/>
    <col min="3" max="3" width="10" bestFit="1" customWidth="1"/>
    <col min="4" max="4" width="15.28515625" bestFit="1" customWidth="1"/>
    <col min="5" max="5" width="10" style="2" bestFit="1" customWidth="1"/>
    <col min="6" max="6" width="15" bestFit="1" customWidth="1"/>
    <col min="7" max="8" width="9.7109375" bestFit="1" customWidth="1"/>
    <col min="9" max="9" width="16" bestFit="1" customWidth="1"/>
    <col min="10" max="10" width="16.42578125" bestFit="1" customWidth="1"/>
    <col min="11" max="11" width="8.28515625" bestFit="1" customWidth="1"/>
    <col min="12" max="12" width="10.42578125" bestFit="1" customWidth="1"/>
    <col min="13" max="13" width="10.42578125" customWidth="1"/>
    <col min="14" max="14" width="10.42578125" style="2" bestFit="1" customWidth="1"/>
    <col min="15" max="15" width="8.28515625" style="2" bestFit="1" customWidth="1"/>
    <col min="16" max="16" width="5.42578125" style="2" bestFit="1" customWidth="1"/>
    <col min="17" max="17" width="3.140625" bestFit="1" customWidth="1"/>
    <col min="18" max="18" width="7.85546875" bestFit="1" customWidth="1"/>
    <col min="19" max="19" width="8.28515625" bestFit="1" customWidth="1"/>
    <col min="20" max="20" width="15.5703125" bestFit="1" customWidth="1"/>
    <col min="21" max="21" width="13.5703125" bestFit="1" customWidth="1"/>
    <col min="22" max="22" width="8.28515625" bestFit="1" customWidth="1"/>
    <col min="23" max="23" width="68" customWidth="1"/>
    <col min="24" max="24" width="8.28515625" bestFit="1" customWidth="1"/>
    <col min="25" max="25" width="4" bestFit="1" customWidth="1"/>
  </cols>
  <sheetData>
    <row r="1" spans="1:25" ht="30" x14ac:dyDescent="0.25">
      <c r="A1" s="108" t="s">
        <v>15</v>
      </c>
      <c r="B1" s="108" t="s">
        <v>78</v>
      </c>
      <c r="C1" s="115" t="s">
        <v>213</v>
      </c>
      <c r="D1" s="115" t="s">
        <v>214</v>
      </c>
      <c r="E1" s="108" t="s">
        <v>215</v>
      </c>
      <c r="F1" s="115" t="s">
        <v>216</v>
      </c>
      <c r="G1" s="115" t="s">
        <v>217</v>
      </c>
      <c r="H1" s="115" t="s">
        <v>218</v>
      </c>
      <c r="I1" s="115" t="s">
        <v>219</v>
      </c>
      <c r="J1" s="115" t="s">
        <v>220</v>
      </c>
      <c r="K1" s="115" t="s">
        <v>221</v>
      </c>
      <c r="L1" s="115" t="s">
        <v>223</v>
      </c>
      <c r="M1" s="115" t="s">
        <v>385</v>
      </c>
      <c r="N1" s="108" t="s">
        <v>222</v>
      </c>
      <c r="O1" s="108" t="s">
        <v>225</v>
      </c>
      <c r="P1" s="108" t="s">
        <v>224</v>
      </c>
      <c r="R1" s="3" t="s">
        <v>23</v>
      </c>
      <c r="S1" s="3" t="s">
        <v>125</v>
      </c>
      <c r="T1" s="111" t="s">
        <v>226</v>
      </c>
      <c r="U1" s="3" t="s">
        <v>227</v>
      </c>
      <c r="V1" s="3" t="s">
        <v>83</v>
      </c>
      <c r="W1" s="3" t="s">
        <v>326</v>
      </c>
      <c r="X1" s="112" t="s">
        <v>331</v>
      </c>
      <c r="Y1" s="112" t="s">
        <v>83</v>
      </c>
    </row>
    <row r="2" spans="1:25" x14ac:dyDescent="0.25">
      <c r="A2" s="179">
        <v>1</v>
      </c>
      <c r="B2" s="180" t="s">
        <v>257</v>
      </c>
      <c r="C2" s="180"/>
      <c r="D2" s="180"/>
      <c r="E2" s="181">
        <f>SUM(E3:E30)</f>
        <v>159.65</v>
      </c>
      <c r="F2" s="181">
        <f>SUM(F3:F30)</f>
        <v>171.7</v>
      </c>
      <c r="G2" s="181"/>
      <c r="H2" s="181"/>
      <c r="I2" s="181">
        <f>SUM(I3:I30)</f>
        <v>104.19</v>
      </c>
      <c r="J2" s="181"/>
      <c r="K2" s="181">
        <f>SUM(K3:K30)</f>
        <v>43.1</v>
      </c>
      <c r="L2" s="180"/>
      <c r="M2" s="180"/>
      <c r="N2" s="179"/>
      <c r="O2" s="179"/>
      <c r="P2" s="179"/>
      <c r="V2" s="3" t="s">
        <v>233</v>
      </c>
    </row>
    <row r="3" spans="1:25" x14ac:dyDescent="0.25">
      <c r="A3" s="105" t="s">
        <v>26</v>
      </c>
      <c r="B3" s="106" t="s">
        <v>382</v>
      </c>
      <c r="C3" s="182">
        <v>3</v>
      </c>
      <c r="D3" s="182">
        <v>4</v>
      </c>
      <c r="E3" s="116">
        <f>C3*D3</f>
        <v>12</v>
      </c>
      <c r="F3" s="107">
        <f>2*C3+2*D3</f>
        <v>14</v>
      </c>
      <c r="G3" s="182">
        <v>2.8</v>
      </c>
      <c r="H3" s="182"/>
      <c r="I3" s="107">
        <f>F3*G3</f>
        <v>39.199999999999996</v>
      </c>
      <c r="J3" s="107"/>
      <c r="K3" s="107">
        <f>F3</f>
        <v>14</v>
      </c>
      <c r="L3" s="183">
        <v>1</v>
      </c>
      <c r="M3" s="183"/>
      <c r="N3" s="183" t="s">
        <v>235</v>
      </c>
      <c r="O3" s="183" t="s">
        <v>230</v>
      </c>
      <c r="P3" s="183" t="s">
        <v>171</v>
      </c>
      <c r="Q3" s="202"/>
      <c r="R3" s="105">
        <v>1</v>
      </c>
      <c r="S3" s="105" t="s">
        <v>234</v>
      </c>
      <c r="U3" s="110">
        <f>X3</f>
        <v>104.19</v>
      </c>
      <c r="V3" s="2">
        <v>1</v>
      </c>
      <c r="W3" t="s">
        <v>375</v>
      </c>
      <c r="X3" s="110">
        <f>SUMIF(L:L,V3,I:I)</f>
        <v>104.19</v>
      </c>
      <c r="Y3" s="110" t="s">
        <v>82</v>
      </c>
    </row>
    <row r="4" spans="1:25" x14ac:dyDescent="0.25">
      <c r="A4" s="105" t="s">
        <v>27</v>
      </c>
      <c r="B4" s="106" t="s">
        <v>383</v>
      </c>
      <c r="C4" s="182">
        <v>1.85</v>
      </c>
      <c r="D4" s="182">
        <v>3</v>
      </c>
      <c r="E4" s="116">
        <f t="shared" ref="E4:E10" si="0">C4*D4</f>
        <v>5.5500000000000007</v>
      </c>
      <c r="F4" s="107">
        <f t="shared" ref="F4:F10" si="1">2*C4+2*D4</f>
        <v>9.6999999999999993</v>
      </c>
      <c r="G4" s="182">
        <f>2.8-1.7</f>
        <v>1.0999999999999999</v>
      </c>
      <c r="H4" s="182">
        <v>1.7</v>
      </c>
      <c r="I4" s="107">
        <f>F4*G4</f>
        <v>10.669999999999998</v>
      </c>
      <c r="J4" s="107">
        <f>F4*H4</f>
        <v>16.489999999999998</v>
      </c>
      <c r="K4" s="107">
        <f t="shared" ref="K4:K6" si="2">F4</f>
        <v>9.6999999999999993</v>
      </c>
      <c r="L4" s="183">
        <v>1</v>
      </c>
      <c r="M4" s="183">
        <v>2</v>
      </c>
      <c r="N4" s="183" t="s">
        <v>235</v>
      </c>
      <c r="O4" s="183"/>
      <c r="P4" s="183" t="s">
        <v>171</v>
      </c>
      <c r="Q4" s="202"/>
      <c r="R4" s="105" t="s">
        <v>171</v>
      </c>
      <c r="S4" s="105" t="s">
        <v>230</v>
      </c>
      <c r="U4" s="110">
        <f t="shared" ref="U4" si="3">X4</f>
        <v>16.489999999999998</v>
      </c>
      <c r="V4" s="2">
        <v>2</v>
      </c>
      <c r="W4" t="s">
        <v>376</v>
      </c>
      <c r="X4" s="110">
        <f>SUMIF(M:M,V4,J:J)</f>
        <v>16.489999999999998</v>
      </c>
      <c r="Y4" s="110" t="s">
        <v>82</v>
      </c>
    </row>
    <row r="5" spans="1:25" x14ac:dyDescent="0.25">
      <c r="A5" s="105" t="s">
        <v>28</v>
      </c>
      <c r="B5" s="114" t="s">
        <v>384</v>
      </c>
      <c r="C5" s="184">
        <v>3</v>
      </c>
      <c r="D5" s="184">
        <v>4</v>
      </c>
      <c r="E5" s="116">
        <f t="shared" si="0"/>
        <v>12</v>
      </c>
      <c r="F5" s="107">
        <f t="shared" si="1"/>
        <v>14</v>
      </c>
      <c r="G5" s="182">
        <v>2.8</v>
      </c>
      <c r="H5" s="182"/>
      <c r="I5" s="107">
        <f>F5*G5</f>
        <v>39.199999999999996</v>
      </c>
      <c r="J5" s="107"/>
      <c r="K5" s="107">
        <f t="shared" si="2"/>
        <v>14</v>
      </c>
      <c r="L5" s="183">
        <v>1</v>
      </c>
      <c r="M5" s="183"/>
      <c r="N5" s="183" t="s">
        <v>235</v>
      </c>
      <c r="O5" s="183" t="s">
        <v>230</v>
      </c>
      <c r="P5" s="183" t="s">
        <v>171</v>
      </c>
      <c r="Q5" s="203"/>
      <c r="R5" s="2"/>
      <c r="U5" s="232">
        <f>X5</f>
        <v>0</v>
      </c>
      <c r="V5" s="221">
        <v>3</v>
      </c>
      <c r="W5" s="233" t="s">
        <v>377</v>
      </c>
    </row>
    <row r="6" spans="1:25" x14ac:dyDescent="0.25">
      <c r="A6" s="105" t="s">
        <v>29</v>
      </c>
      <c r="B6" s="114" t="s">
        <v>327</v>
      </c>
      <c r="C6" s="182">
        <v>1.2</v>
      </c>
      <c r="D6" s="182">
        <v>3</v>
      </c>
      <c r="E6" s="116">
        <f t="shared" si="0"/>
        <v>3.5999999999999996</v>
      </c>
      <c r="F6" s="222">
        <f>2*C6+1*D6</f>
        <v>5.4</v>
      </c>
      <c r="G6" s="182">
        <v>2.8</v>
      </c>
      <c r="H6" s="182"/>
      <c r="I6" s="107">
        <f t="shared" ref="I6" si="4">F6*G6</f>
        <v>15.12</v>
      </c>
      <c r="J6" s="107"/>
      <c r="K6" s="107">
        <f t="shared" si="2"/>
        <v>5.4</v>
      </c>
      <c r="L6" s="183">
        <v>1</v>
      </c>
      <c r="M6" s="183"/>
      <c r="N6" s="183" t="s">
        <v>235</v>
      </c>
      <c r="O6" s="183" t="s">
        <v>230</v>
      </c>
      <c r="P6" s="183" t="s">
        <v>171</v>
      </c>
      <c r="Q6" s="203"/>
      <c r="U6" s="110"/>
      <c r="V6" s="3" t="s">
        <v>125</v>
      </c>
      <c r="X6" s="110"/>
      <c r="Y6" s="110"/>
    </row>
    <row r="7" spans="1:25" x14ac:dyDescent="0.25">
      <c r="A7" s="105" t="s">
        <v>30</v>
      </c>
      <c r="B7" s="106" t="s">
        <v>386</v>
      </c>
      <c r="C7" s="182">
        <f>1+3*1.05+1</f>
        <v>5.15</v>
      </c>
      <c r="D7" s="182">
        <v>20</v>
      </c>
      <c r="E7" s="116">
        <f t="shared" si="0"/>
        <v>103</v>
      </c>
      <c r="F7" s="107">
        <f t="shared" si="1"/>
        <v>50.3</v>
      </c>
      <c r="G7" s="182"/>
      <c r="H7" s="182"/>
      <c r="I7" s="107"/>
      <c r="J7" s="107"/>
      <c r="K7" s="107"/>
      <c r="L7" s="183"/>
      <c r="M7" s="183"/>
      <c r="N7" s="183" t="s">
        <v>234</v>
      </c>
      <c r="O7" s="183"/>
      <c r="P7" s="183"/>
      <c r="Q7" s="203"/>
      <c r="U7" s="110">
        <f>X7</f>
        <v>126.5</v>
      </c>
      <c r="V7" s="2" t="s">
        <v>234</v>
      </c>
      <c r="W7" t="s">
        <v>377</v>
      </c>
      <c r="X7" s="110">
        <f>SUMIF(N:N,V7,E:E)</f>
        <v>126.5</v>
      </c>
      <c r="Y7" s="110" t="s">
        <v>82</v>
      </c>
    </row>
    <row r="8" spans="1:25" x14ac:dyDescent="0.25">
      <c r="A8" s="105" t="s">
        <v>31</v>
      </c>
      <c r="B8" s="106" t="s">
        <v>387</v>
      </c>
      <c r="C8" s="182">
        <v>0.45</v>
      </c>
      <c r="D8" s="182">
        <v>20</v>
      </c>
      <c r="E8" s="116">
        <f t="shared" ref="E8" si="5">C8*D8</f>
        <v>9</v>
      </c>
      <c r="F8" s="107">
        <f t="shared" ref="F8" si="6">2*C8+2*D8</f>
        <v>40.9</v>
      </c>
      <c r="G8" s="182"/>
      <c r="H8" s="182"/>
      <c r="I8" s="107"/>
      <c r="J8" s="107"/>
      <c r="K8" s="107"/>
      <c r="L8" s="183"/>
      <c r="M8" s="183"/>
      <c r="N8" s="183" t="s">
        <v>234</v>
      </c>
      <c r="O8" s="183"/>
      <c r="P8" s="183"/>
      <c r="Q8" s="203"/>
      <c r="U8" s="110">
        <f>X8</f>
        <v>33.15</v>
      </c>
      <c r="V8" s="2" t="s">
        <v>235</v>
      </c>
      <c r="W8" t="s">
        <v>378</v>
      </c>
      <c r="X8" s="110">
        <f>SUMIF(N:N,V8,E:E)</f>
        <v>33.15</v>
      </c>
      <c r="Y8" s="110" t="s">
        <v>82</v>
      </c>
    </row>
    <row r="9" spans="1:25" x14ac:dyDescent="0.25">
      <c r="A9" s="105" t="s">
        <v>32</v>
      </c>
      <c r="B9" s="106" t="s">
        <v>388</v>
      </c>
      <c r="C9" s="182">
        <v>3.85</v>
      </c>
      <c r="D9" s="182">
        <v>1.45</v>
      </c>
      <c r="E9" s="116">
        <f t="shared" si="0"/>
        <v>5.5824999999999996</v>
      </c>
      <c r="F9" s="107">
        <f t="shared" si="1"/>
        <v>10.6</v>
      </c>
      <c r="G9" s="182"/>
      <c r="H9" s="182"/>
      <c r="I9" s="107"/>
      <c r="J9" s="107"/>
      <c r="K9" s="107"/>
      <c r="L9" s="183"/>
      <c r="M9" s="183"/>
      <c r="N9" s="183" t="s">
        <v>234</v>
      </c>
      <c r="O9" s="183"/>
      <c r="P9" s="183"/>
      <c r="Q9" s="203"/>
      <c r="U9" s="110">
        <f>X9</f>
        <v>0</v>
      </c>
      <c r="V9" s="2" t="s">
        <v>236</v>
      </c>
      <c r="W9" t="s">
        <v>379</v>
      </c>
      <c r="X9" s="110">
        <f>SUMIF(N:N,V9,E:E)</f>
        <v>0</v>
      </c>
      <c r="Y9" s="110" t="s">
        <v>82</v>
      </c>
    </row>
    <row r="10" spans="1:25" x14ac:dyDescent="0.25">
      <c r="A10" s="105" t="s">
        <v>33</v>
      </c>
      <c r="B10" s="106" t="s">
        <v>389</v>
      </c>
      <c r="C10" s="182">
        <v>0.15</v>
      </c>
      <c r="D10" s="182">
        <v>1.45</v>
      </c>
      <c r="E10" s="116">
        <f t="shared" si="0"/>
        <v>0.2175</v>
      </c>
      <c r="F10" s="107">
        <f t="shared" si="1"/>
        <v>3.1999999999999997</v>
      </c>
      <c r="G10" s="182"/>
      <c r="H10" s="182"/>
      <c r="I10" s="107"/>
      <c r="J10" s="107"/>
      <c r="K10" s="107"/>
      <c r="L10" s="183"/>
      <c r="M10" s="183"/>
      <c r="N10" s="183" t="s">
        <v>234</v>
      </c>
      <c r="O10" s="183"/>
      <c r="P10" s="183"/>
      <c r="Q10" s="203"/>
      <c r="R10" s="185" t="s">
        <v>233</v>
      </c>
      <c r="S10" s="185" t="s">
        <v>222</v>
      </c>
      <c r="U10" s="110"/>
      <c r="V10" s="2"/>
      <c r="X10" s="110"/>
      <c r="Y10" s="110"/>
    </row>
    <row r="11" spans="1:25" x14ac:dyDescent="0.25">
      <c r="A11" s="105" t="s">
        <v>228</v>
      </c>
      <c r="B11" s="106" t="s">
        <v>392</v>
      </c>
      <c r="C11" s="182">
        <v>1</v>
      </c>
      <c r="D11" s="182">
        <v>1.45</v>
      </c>
      <c r="E11" s="116">
        <f t="shared" ref="E11:E14" si="7">C11*D11</f>
        <v>1.45</v>
      </c>
      <c r="F11" s="107">
        <f t="shared" ref="F11:F14" si="8">2*C11+2*D11</f>
        <v>4.9000000000000004</v>
      </c>
      <c r="G11" s="182"/>
      <c r="H11" s="182"/>
      <c r="I11" s="107"/>
      <c r="J11" s="107"/>
      <c r="K11" s="107"/>
      <c r="L11" s="183"/>
      <c r="M11" s="183"/>
      <c r="N11" s="183" t="s">
        <v>234</v>
      </c>
      <c r="O11" s="183"/>
      <c r="P11" s="183"/>
      <c r="Q11" s="203"/>
      <c r="R11" s="185" t="s">
        <v>224</v>
      </c>
      <c r="S11" s="185" t="s">
        <v>225</v>
      </c>
      <c r="U11" s="110"/>
      <c r="V11" s="3" t="s">
        <v>328</v>
      </c>
      <c r="X11" s="110"/>
      <c r="Y11" s="110"/>
    </row>
    <row r="12" spans="1:25" x14ac:dyDescent="0.25">
      <c r="A12" s="105" t="s">
        <v>229</v>
      </c>
      <c r="B12" s="106" t="s">
        <v>391</v>
      </c>
      <c r="C12" s="182">
        <v>3.85</v>
      </c>
      <c r="D12" s="182">
        <v>1.45</v>
      </c>
      <c r="E12" s="116">
        <f t="shared" si="7"/>
        <v>5.5824999999999996</v>
      </c>
      <c r="F12" s="107">
        <f t="shared" si="8"/>
        <v>10.6</v>
      </c>
      <c r="G12" s="182"/>
      <c r="H12" s="182"/>
      <c r="I12" s="107"/>
      <c r="J12" s="107"/>
      <c r="K12" s="107"/>
      <c r="L12" s="183"/>
      <c r="M12" s="183"/>
      <c r="N12" s="183" t="s">
        <v>234</v>
      </c>
      <c r="O12" s="183"/>
      <c r="P12" s="183"/>
      <c r="Q12" s="203"/>
      <c r="U12" s="110">
        <f>X12</f>
        <v>33.15</v>
      </c>
      <c r="V12" s="2" t="s">
        <v>171</v>
      </c>
      <c r="W12" t="s">
        <v>380</v>
      </c>
      <c r="X12" s="110">
        <f>SUMIF(P:P,V12,E:E)</f>
        <v>33.15</v>
      </c>
      <c r="Y12" s="110" t="s">
        <v>82</v>
      </c>
    </row>
    <row r="13" spans="1:25" x14ac:dyDescent="0.25">
      <c r="A13" s="105" t="s">
        <v>231</v>
      </c>
      <c r="B13" s="106" t="s">
        <v>390</v>
      </c>
      <c r="C13" s="182">
        <v>0.15</v>
      </c>
      <c r="D13" s="182">
        <v>1.45</v>
      </c>
      <c r="E13" s="116">
        <f t="shared" si="7"/>
        <v>0.2175</v>
      </c>
      <c r="F13" s="107">
        <f t="shared" si="8"/>
        <v>3.1999999999999997</v>
      </c>
      <c r="G13" s="182"/>
      <c r="H13" s="182"/>
      <c r="I13" s="107"/>
      <c r="J13" s="107"/>
      <c r="K13" s="107"/>
      <c r="L13" s="183"/>
      <c r="M13" s="183"/>
      <c r="N13" s="183" t="s">
        <v>234</v>
      </c>
      <c r="O13" s="183"/>
      <c r="P13" s="183"/>
      <c r="Q13" s="203"/>
      <c r="R13" s="186"/>
      <c r="U13" s="110"/>
      <c r="V13" s="3" t="s">
        <v>225</v>
      </c>
    </row>
    <row r="14" spans="1:25" x14ac:dyDescent="0.25">
      <c r="A14" s="105" t="s">
        <v>232</v>
      </c>
      <c r="B14" s="106" t="s">
        <v>393</v>
      </c>
      <c r="C14" s="182">
        <v>1</v>
      </c>
      <c r="D14" s="182">
        <v>1.45</v>
      </c>
      <c r="E14" s="116">
        <f t="shared" si="7"/>
        <v>1.45</v>
      </c>
      <c r="F14" s="107">
        <f t="shared" si="8"/>
        <v>4.9000000000000004</v>
      </c>
      <c r="G14" s="182"/>
      <c r="H14" s="182"/>
      <c r="I14" s="107"/>
      <c r="J14" s="107"/>
      <c r="K14" s="107"/>
      <c r="L14" s="183"/>
      <c r="M14" s="183"/>
      <c r="N14" s="183" t="s">
        <v>234</v>
      </c>
      <c r="O14" s="183"/>
      <c r="P14" s="183"/>
      <c r="Q14" s="203"/>
      <c r="U14" s="110">
        <f>X14</f>
        <v>33.4</v>
      </c>
      <c r="V14" s="2" t="s">
        <v>230</v>
      </c>
      <c r="W14" t="s">
        <v>381</v>
      </c>
      <c r="X14" s="110">
        <f>SUMIF(O:O,V14,K:K)</f>
        <v>33.4</v>
      </c>
      <c r="Y14" s="110" t="s">
        <v>84</v>
      </c>
    </row>
  </sheetData>
  <phoneticPr fontId="13" type="noConversion"/>
  <pageMargins left="0.511811024" right="0.511811024" top="0.78740157499999996" bottom="0.78740157499999996" header="0.31496062000000002" footer="0.31496062000000002"/>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0EF21F-3BBA-452B-A5A7-1D532EA6AA21}">
  <sheetPr codeName="Planilha9">
    <tabColor theme="4"/>
  </sheetPr>
  <dimension ref="A1:E21"/>
  <sheetViews>
    <sheetView zoomScale="80" zoomScaleNormal="80" workbookViewId="0">
      <pane xSplit="2" ySplit="1" topLeftCell="C2" activePane="bottomRight" state="frozen"/>
      <selection pane="topRight" activeCell="C1" sqref="C1"/>
      <selection pane="bottomLeft" activeCell="A2" sqref="A2"/>
      <selection pane="bottomRight" activeCell="E22" sqref="E22"/>
    </sheetView>
  </sheetViews>
  <sheetFormatPr defaultRowHeight="15" x14ac:dyDescent="0.25"/>
  <cols>
    <col min="1" max="1" width="15.140625" style="2" bestFit="1" customWidth="1"/>
    <col min="2" max="2" width="46" bestFit="1" customWidth="1"/>
    <col min="3" max="3" width="17.140625" bestFit="1" customWidth="1"/>
    <col min="4" max="4" width="10.28515625" bestFit="1" customWidth="1"/>
    <col min="5" max="5" width="24.5703125" customWidth="1"/>
  </cols>
  <sheetData>
    <row r="1" spans="1:5" x14ac:dyDescent="0.25">
      <c r="A1" s="108" t="s">
        <v>15</v>
      </c>
      <c r="B1" s="108" t="s">
        <v>78</v>
      </c>
      <c r="C1" s="108" t="s">
        <v>238</v>
      </c>
      <c r="D1" s="108" t="s">
        <v>237</v>
      </c>
      <c r="E1" s="108" t="s">
        <v>239</v>
      </c>
    </row>
    <row r="2" spans="1:5" x14ac:dyDescent="0.25">
      <c r="A2" s="179">
        <v>1</v>
      </c>
      <c r="B2" s="180" t="s">
        <v>424</v>
      </c>
      <c r="C2" s="180"/>
      <c r="D2" s="180"/>
      <c r="E2" s="181"/>
    </row>
    <row r="3" spans="1:5" x14ac:dyDescent="0.25">
      <c r="A3" s="105" t="s">
        <v>26</v>
      </c>
      <c r="B3" s="106" t="s">
        <v>410</v>
      </c>
      <c r="C3" s="107">
        <v>11.7</v>
      </c>
      <c r="D3" s="107">
        <v>2.8</v>
      </c>
      <c r="E3" s="107">
        <f>C3*D3</f>
        <v>32.76</v>
      </c>
    </row>
    <row r="4" spans="1:5" x14ac:dyDescent="0.25">
      <c r="A4" s="105" t="s">
        <v>27</v>
      </c>
      <c r="B4" s="106" t="s">
        <v>411</v>
      </c>
      <c r="C4" s="107">
        <v>11.7</v>
      </c>
      <c r="D4" s="107">
        <v>2.8</v>
      </c>
      <c r="E4" s="107">
        <f t="shared" ref="E4:E7" si="0">C4*D4</f>
        <v>32.76</v>
      </c>
    </row>
    <row r="5" spans="1:5" x14ac:dyDescent="0.25">
      <c r="A5" s="105" t="s">
        <v>28</v>
      </c>
      <c r="B5" s="114" t="s">
        <v>412</v>
      </c>
      <c r="C5" s="107">
        <v>3</v>
      </c>
      <c r="D5" s="107">
        <v>2.8</v>
      </c>
      <c r="E5" s="107">
        <f t="shared" si="0"/>
        <v>8.3999999999999986</v>
      </c>
    </row>
    <row r="6" spans="1:5" x14ac:dyDescent="0.25">
      <c r="A6" s="105" t="s">
        <v>29</v>
      </c>
      <c r="B6" s="114" t="s">
        <v>413</v>
      </c>
      <c r="C6" s="107">
        <v>3</v>
      </c>
      <c r="D6" s="107">
        <v>2.8</v>
      </c>
      <c r="E6" s="107">
        <f t="shared" si="0"/>
        <v>8.3999999999999986</v>
      </c>
    </row>
    <row r="7" spans="1:5" x14ac:dyDescent="0.25">
      <c r="A7" s="105" t="s">
        <v>30</v>
      </c>
      <c r="B7" s="106" t="s">
        <v>414</v>
      </c>
      <c r="C7" s="107">
        <f>3*2</f>
        <v>6</v>
      </c>
      <c r="D7" s="107">
        <v>2.8</v>
      </c>
      <c r="E7" s="107">
        <f t="shared" si="0"/>
        <v>16.799999999999997</v>
      </c>
    </row>
    <row r="8" spans="1:5" x14ac:dyDescent="0.25">
      <c r="A8" s="105" t="s">
        <v>31</v>
      </c>
      <c r="B8" s="106" t="s">
        <v>415</v>
      </c>
      <c r="C8" s="107">
        <f>3.4</f>
        <v>3.4</v>
      </c>
      <c r="D8" s="107">
        <f>1.6-0.46</f>
        <v>1.1400000000000001</v>
      </c>
      <c r="E8" s="107">
        <f>C8*D8/2</f>
        <v>1.9380000000000002</v>
      </c>
    </row>
    <row r="9" spans="1:5" x14ac:dyDescent="0.25">
      <c r="A9" s="105" t="s">
        <v>32</v>
      </c>
      <c r="B9" s="106" t="s">
        <v>416</v>
      </c>
      <c r="C9" s="107">
        <f>3.4</f>
        <v>3.4</v>
      </c>
      <c r="D9" s="107">
        <f>1.6-0.46</f>
        <v>1.1400000000000001</v>
      </c>
      <c r="E9" s="107">
        <f>C9*D9/2</f>
        <v>1.9380000000000002</v>
      </c>
    </row>
    <row r="10" spans="1:5" x14ac:dyDescent="0.25">
      <c r="A10" s="105" t="s">
        <v>33</v>
      </c>
      <c r="B10" s="106" t="s">
        <v>418</v>
      </c>
      <c r="C10" s="107">
        <f>3.4</f>
        <v>3.4</v>
      </c>
      <c r="D10" s="107">
        <v>0.46</v>
      </c>
      <c r="E10" s="107">
        <f>C10*D10</f>
        <v>1.5640000000000001</v>
      </c>
    </row>
    <row r="11" spans="1:5" x14ac:dyDescent="0.25">
      <c r="A11" s="105" t="s">
        <v>228</v>
      </c>
      <c r="B11" s="106" t="s">
        <v>419</v>
      </c>
      <c r="C11" s="107">
        <f>3.4</f>
        <v>3.4</v>
      </c>
      <c r="D11" s="107">
        <v>0.46</v>
      </c>
      <c r="E11" s="107">
        <f>C11*D11</f>
        <v>1.5640000000000001</v>
      </c>
    </row>
    <row r="12" spans="1:5" x14ac:dyDescent="0.25">
      <c r="A12" s="105" t="s">
        <v>229</v>
      </c>
      <c r="B12" s="106" t="s">
        <v>417</v>
      </c>
      <c r="C12" s="107">
        <v>11.7</v>
      </c>
      <c r="D12" s="107">
        <v>1.6</v>
      </c>
      <c r="E12" s="107">
        <f>C12*D12</f>
        <v>18.72</v>
      </c>
    </row>
    <row r="13" spans="1:5" x14ac:dyDescent="0.25">
      <c r="A13" s="228" t="s">
        <v>23</v>
      </c>
      <c r="B13" s="229"/>
      <c r="C13" s="230"/>
      <c r="D13" s="230"/>
      <c r="E13" s="230">
        <f>SUM(E3:E12)</f>
        <v>124.84399999999999</v>
      </c>
    </row>
    <row r="16" spans="1:5" x14ac:dyDescent="0.25">
      <c r="A16" s="108" t="s">
        <v>15</v>
      </c>
      <c r="B16" s="108" t="s">
        <v>78</v>
      </c>
      <c r="C16" s="108" t="s">
        <v>238</v>
      </c>
      <c r="D16" s="108" t="s">
        <v>237</v>
      </c>
      <c r="E16" s="108" t="s">
        <v>239</v>
      </c>
    </row>
    <row r="17" spans="1:5" x14ac:dyDescent="0.25">
      <c r="A17" s="179">
        <v>1</v>
      </c>
      <c r="B17" s="180" t="s">
        <v>425</v>
      </c>
      <c r="C17" s="180"/>
      <c r="D17" s="180"/>
      <c r="E17" s="181"/>
    </row>
    <row r="18" spans="1:5" x14ac:dyDescent="0.25">
      <c r="A18" s="105" t="s">
        <v>26</v>
      </c>
      <c r="B18" s="106" t="s">
        <v>426</v>
      </c>
      <c r="C18" s="107">
        <v>5.65</v>
      </c>
      <c r="D18" s="107">
        <v>1.8</v>
      </c>
      <c r="E18" s="107">
        <f>C18*D18</f>
        <v>10.170000000000002</v>
      </c>
    </row>
    <row r="19" spans="1:5" x14ac:dyDescent="0.25">
      <c r="A19" s="105" t="s">
        <v>27</v>
      </c>
      <c r="B19" s="106" t="s">
        <v>426</v>
      </c>
      <c r="C19" s="107">
        <v>5.65</v>
      </c>
      <c r="D19" s="107">
        <v>1.8</v>
      </c>
      <c r="E19" s="107">
        <f t="shared" ref="E19" si="1">C19*D19</f>
        <v>10.170000000000002</v>
      </c>
    </row>
    <row r="20" spans="1:5" x14ac:dyDescent="0.25">
      <c r="A20" s="105" t="s">
        <v>28</v>
      </c>
      <c r="B20" s="114" t="s">
        <v>427</v>
      </c>
      <c r="C20" s="107"/>
      <c r="D20" s="107"/>
      <c r="E20" s="107">
        <f>5.91*2</f>
        <v>11.82</v>
      </c>
    </row>
    <row r="21" spans="1:5" x14ac:dyDescent="0.25">
      <c r="A21" s="228" t="s">
        <v>23</v>
      </c>
      <c r="B21" s="229"/>
      <c r="C21" s="230"/>
      <c r="D21" s="230"/>
      <c r="E21" s="230">
        <f>SUM(E18:E20)</f>
        <v>32.160000000000004</v>
      </c>
    </row>
  </sheetData>
  <phoneticPr fontId="13" type="noConversion"/>
  <pageMargins left="0.511811024" right="0.511811024" top="0.78740157499999996" bottom="0.78740157499999996" header="0.31496062000000002" footer="0.31496062000000002"/>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B3008-7083-4804-8ADC-289018E34709}">
  <sheetPr codeName="Planilha10">
    <tabColor theme="4"/>
  </sheetPr>
  <dimension ref="A1:P28"/>
  <sheetViews>
    <sheetView topLeftCell="G1" zoomScale="80" zoomScaleNormal="80" workbookViewId="0">
      <selection activeCell="I19" sqref="I19"/>
    </sheetView>
  </sheetViews>
  <sheetFormatPr defaultRowHeight="15" x14ac:dyDescent="0.25"/>
  <cols>
    <col min="1" max="1" width="7" bestFit="1" customWidth="1"/>
    <col min="2" max="2" width="58.42578125" customWidth="1"/>
    <col min="3" max="6" width="6.85546875" customWidth="1"/>
    <col min="8" max="8" width="11" bestFit="1" customWidth="1"/>
    <col min="9" max="9" width="93.140625" customWidth="1"/>
    <col min="10" max="10" width="10" bestFit="1" customWidth="1"/>
    <col min="11" max="11" width="8.42578125" bestFit="1" customWidth="1"/>
    <col min="12" max="12" width="15.5703125" bestFit="1" customWidth="1"/>
    <col min="13" max="13" width="13.5703125" bestFit="1" customWidth="1"/>
    <col min="14" max="14" width="12.85546875" bestFit="1" customWidth="1"/>
    <col min="15" max="15" width="28.42578125" bestFit="1" customWidth="1"/>
    <col min="16" max="16" width="27.140625" bestFit="1" customWidth="1"/>
  </cols>
  <sheetData>
    <row r="1" spans="1:16" x14ac:dyDescent="0.25">
      <c r="A1" s="199" t="s">
        <v>15</v>
      </c>
      <c r="B1" s="199" t="s">
        <v>78</v>
      </c>
      <c r="C1" s="200" t="s">
        <v>260</v>
      </c>
      <c r="D1" s="200" t="s">
        <v>261</v>
      </c>
      <c r="E1" s="201" t="s">
        <v>329</v>
      </c>
      <c r="F1" s="201" t="s">
        <v>330</v>
      </c>
    </row>
    <row r="2" spans="1:16" x14ac:dyDescent="0.25">
      <c r="A2" s="179">
        <v>1</v>
      </c>
      <c r="B2" s="180" t="s">
        <v>257</v>
      </c>
      <c r="C2" s="179"/>
      <c r="D2" s="179"/>
      <c r="E2" s="179"/>
      <c r="F2" s="179"/>
      <c r="H2" s="111" t="s">
        <v>240</v>
      </c>
      <c r="I2" s="111" t="s">
        <v>78</v>
      </c>
      <c r="J2" s="111" t="s">
        <v>241</v>
      </c>
      <c r="K2" s="111" t="s">
        <v>242</v>
      </c>
      <c r="L2" s="111" t="s">
        <v>243</v>
      </c>
      <c r="M2" s="111" t="s">
        <v>20</v>
      </c>
      <c r="N2" s="111" t="s">
        <v>244</v>
      </c>
      <c r="O2" s="187" t="s">
        <v>245</v>
      </c>
      <c r="P2" s="188" t="s">
        <v>246</v>
      </c>
    </row>
    <row r="3" spans="1:16" x14ac:dyDescent="0.25">
      <c r="A3" s="105" t="s">
        <v>26</v>
      </c>
      <c r="B3" s="106" t="s">
        <v>382</v>
      </c>
      <c r="C3" s="231">
        <v>1</v>
      </c>
      <c r="D3" s="231"/>
      <c r="E3" s="231">
        <v>1</v>
      </c>
      <c r="F3" s="231"/>
      <c r="H3" s="2" t="s">
        <v>260</v>
      </c>
      <c r="I3" t="s">
        <v>420</v>
      </c>
      <c r="J3" s="189">
        <v>0.8</v>
      </c>
      <c r="K3" s="189">
        <v>2.1</v>
      </c>
      <c r="L3" s="110">
        <f>J3*K3</f>
        <v>1.6800000000000002</v>
      </c>
      <c r="M3" s="110">
        <f>HLOOKUP(H3,$C$1:$F$28,28,0)</f>
        <v>2</v>
      </c>
      <c r="N3" s="110">
        <f>M3*L3</f>
        <v>3.3600000000000003</v>
      </c>
      <c r="O3" s="110">
        <f>IF(J3&lt;1.5,J3*M3+(0.2*2*M3),"")</f>
        <v>2.4000000000000004</v>
      </c>
      <c r="P3" s="110" t="str">
        <f>IF(J3&gt;1.5,J3*M3+(0.2*2*M3),"")</f>
        <v/>
      </c>
    </row>
    <row r="4" spans="1:16" x14ac:dyDescent="0.25">
      <c r="A4" s="105" t="s">
        <v>27</v>
      </c>
      <c r="B4" s="106" t="s">
        <v>383</v>
      </c>
      <c r="C4" s="231"/>
      <c r="D4" s="231">
        <v>1</v>
      </c>
      <c r="E4" s="231"/>
      <c r="F4" s="231">
        <v>1</v>
      </c>
      <c r="H4" s="2" t="s">
        <v>261</v>
      </c>
      <c r="I4" t="s">
        <v>421</v>
      </c>
      <c r="J4" s="189">
        <v>0.8</v>
      </c>
      <c r="K4" s="189">
        <v>2.1</v>
      </c>
      <c r="L4" s="110">
        <f t="shared" ref="L4" si="0">J4*K4</f>
        <v>1.6800000000000002</v>
      </c>
      <c r="M4" s="110">
        <f>HLOOKUP(H4,$C$1:$F$28,28,0)</f>
        <v>1</v>
      </c>
      <c r="N4" s="110">
        <f t="shared" ref="N4" si="1">M4*L4</f>
        <v>1.6800000000000002</v>
      </c>
      <c r="O4" s="110">
        <f t="shared" ref="O4" si="2">IF(J4&lt;1.5,J4*M4+(0.2*2*M4),"")</f>
        <v>1.2000000000000002</v>
      </c>
      <c r="P4" s="110" t="str">
        <f t="shared" ref="P4:P7" si="3">IF(J4&gt;1.5,J4*M4+(0.2*2*M4),"")</f>
        <v/>
      </c>
    </row>
    <row r="5" spans="1:16" x14ac:dyDescent="0.25">
      <c r="A5" s="105" t="s">
        <v>28</v>
      </c>
      <c r="B5" s="114" t="s">
        <v>384</v>
      </c>
      <c r="C5" s="231">
        <v>1</v>
      </c>
      <c r="D5" s="231"/>
      <c r="E5" s="231">
        <v>1</v>
      </c>
      <c r="F5" s="231"/>
      <c r="H5" s="2"/>
      <c r="J5" s="110"/>
      <c r="K5" s="110"/>
      <c r="L5" s="110"/>
      <c r="M5" s="110"/>
      <c r="N5" s="110"/>
      <c r="O5" s="110"/>
      <c r="P5" s="110" t="str">
        <f t="shared" si="3"/>
        <v/>
      </c>
    </row>
    <row r="6" spans="1:16" x14ac:dyDescent="0.25">
      <c r="A6" s="105" t="s">
        <v>29</v>
      </c>
      <c r="B6" s="114" t="s">
        <v>327</v>
      </c>
      <c r="C6" s="231"/>
      <c r="D6" s="231"/>
      <c r="E6" s="231"/>
      <c r="F6" s="231"/>
      <c r="H6" s="2"/>
      <c r="J6" s="110"/>
      <c r="K6" s="110"/>
      <c r="L6" s="110"/>
      <c r="M6" s="110"/>
      <c r="N6" s="110"/>
      <c r="O6" s="110"/>
      <c r="P6" s="110" t="str">
        <f t="shared" si="3"/>
        <v/>
      </c>
    </row>
    <row r="7" spans="1:16" x14ac:dyDescent="0.25">
      <c r="A7" s="105" t="s">
        <v>30</v>
      </c>
      <c r="B7" s="106" t="s">
        <v>386</v>
      </c>
      <c r="C7" s="231"/>
      <c r="D7" s="231"/>
      <c r="E7" s="231"/>
      <c r="F7" s="231"/>
      <c r="H7" s="2"/>
      <c r="J7" s="110"/>
      <c r="K7" s="110"/>
      <c r="L7" s="110"/>
      <c r="M7" s="110"/>
      <c r="N7" s="110"/>
      <c r="O7" s="110"/>
      <c r="P7" s="110" t="str">
        <f t="shared" si="3"/>
        <v/>
      </c>
    </row>
    <row r="8" spans="1:16" x14ac:dyDescent="0.25">
      <c r="A8" s="105" t="s">
        <v>31</v>
      </c>
      <c r="B8" s="106" t="s">
        <v>387</v>
      </c>
      <c r="C8" s="231"/>
      <c r="D8" s="231"/>
      <c r="E8" s="231"/>
      <c r="F8" s="231"/>
      <c r="H8" s="2"/>
      <c r="J8" s="110"/>
      <c r="K8" s="110"/>
      <c r="L8" s="110"/>
      <c r="M8" s="110"/>
      <c r="N8" s="110"/>
      <c r="O8" s="110"/>
      <c r="P8" s="110"/>
    </row>
    <row r="9" spans="1:16" x14ac:dyDescent="0.25">
      <c r="A9" s="105" t="s">
        <v>32</v>
      </c>
      <c r="B9" s="106" t="s">
        <v>388</v>
      </c>
      <c r="C9" s="231"/>
      <c r="D9" s="231"/>
      <c r="E9" s="231"/>
      <c r="F9" s="231"/>
      <c r="H9" s="2"/>
      <c r="J9" s="110"/>
      <c r="K9" s="110"/>
      <c r="L9" s="110"/>
      <c r="M9" s="110"/>
      <c r="N9" s="110"/>
      <c r="O9" s="110"/>
      <c r="P9" s="110"/>
    </row>
    <row r="10" spans="1:16" x14ac:dyDescent="0.25">
      <c r="A10" s="105" t="s">
        <v>33</v>
      </c>
      <c r="B10" s="106" t="s">
        <v>389</v>
      </c>
      <c r="C10" s="231"/>
      <c r="D10" s="231"/>
      <c r="E10" s="231"/>
      <c r="F10" s="231"/>
      <c r="H10" s="190" t="s">
        <v>247</v>
      </c>
      <c r="I10" s="190"/>
      <c r="J10" s="190"/>
      <c r="K10" s="190"/>
      <c r="L10" s="190"/>
      <c r="M10" s="191">
        <f>SUM(M2:M9)</f>
        <v>3</v>
      </c>
      <c r="N10" s="191">
        <f t="shared" ref="N10:P10" si="4">SUM(N2:N9)</f>
        <v>5.0400000000000009</v>
      </c>
      <c r="O10" s="191">
        <f>SUM(O2:O9)</f>
        <v>3.6000000000000005</v>
      </c>
      <c r="P10" s="191">
        <f t="shared" si="4"/>
        <v>0</v>
      </c>
    </row>
    <row r="11" spans="1:16" x14ac:dyDescent="0.25">
      <c r="A11" s="105" t="s">
        <v>228</v>
      </c>
      <c r="B11" s="106" t="s">
        <v>392</v>
      </c>
      <c r="C11" s="231"/>
      <c r="D11" s="231"/>
      <c r="E11" s="231"/>
      <c r="F11" s="231"/>
      <c r="H11" s="111" t="s">
        <v>248</v>
      </c>
      <c r="I11" s="111" t="s">
        <v>78</v>
      </c>
      <c r="J11" s="111" t="s">
        <v>241</v>
      </c>
      <c r="K11" s="111" t="s">
        <v>242</v>
      </c>
      <c r="L11" s="111" t="s">
        <v>243</v>
      </c>
      <c r="M11" s="111" t="s">
        <v>20</v>
      </c>
      <c r="N11" s="111" t="s">
        <v>244</v>
      </c>
      <c r="O11" s="187" t="s">
        <v>245</v>
      </c>
      <c r="P11" s="188" t="s">
        <v>246</v>
      </c>
    </row>
    <row r="12" spans="1:16" x14ac:dyDescent="0.25">
      <c r="A12" s="105" t="s">
        <v>229</v>
      </c>
      <c r="B12" s="106" t="s">
        <v>391</v>
      </c>
      <c r="C12" s="231"/>
      <c r="D12" s="231"/>
      <c r="E12" s="231"/>
      <c r="F12" s="231"/>
      <c r="H12" s="2" t="s">
        <v>329</v>
      </c>
      <c r="I12" t="s">
        <v>433</v>
      </c>
      <c r="J12" s="189">
        <v>2</v>
      </c>
      <c r="K12" s="189">
        <v>1.5</v>
      </c>
      <c r="L12" s="110">
        <f>J12*K12</f>
        <v>3</v>
      </c>
      <c r="M12" s="110">
        <f>HLOOKUP(H12,$C$1:$F$28,28,0)</f>
        <v>2</v>
      </c>
      <c r="N12" s="110">
        <f>M12*L12</f>
        <v>6</v>
      </c>
      <c r="O12" s="110" t="str">
        <f>IF(J12&lt;=1.5,J12*M12+(0.2*2*M12),"")</f>
        <v/>
      </c>
      <c r="P12" s="110">
        <f>IF(J12&gt;1.5,J12*M12+(0.2*2*M12),"")</f>
        <v>4.8</v>
      </c>
    </row>
    <row r="13" spans="1:16" x14ac:dyDescent="0.25">
      <c r="A13" s="105" t="s">
        <v>231</v>
      </c>
      <c r="B13" s="106" t="s">
        <v>390</v>
      </c>
      <c r="C13" s="231"/>
      <c r="D13" s="231"/>
      <c r="E13" s="231"/>
      <c r="F13" s="231"/>
      <c r="H13" s="2" t="s">
        <v>330</v>
      </c>
      <c r="I13" t="s">
        <v>432</v>
      </c>
      <c r="J13" s="189">
        <v>1.5</v>
      </c>
      <c r="K13" s="189">
        <v>0.8</v>
      </c>
      <c r="L13" s="110">
        <f>J13*K13</f>
        <v>1.2000000000000002</v>
      </c>
      <c r="M13" s="110">
        <f>HLOOKUP(H13,$C$1:$F$28,28,0)</f>
        <v>1</v>
      </c>
      <c r="N13" s="110">
        <f t="shared" ref="N13" si="5">M13*L13</f>
        <v>1.2000000000000002</v>
      </c>
      <c r="O13" s="110">
        <f>IF(J13&lt;=1.5,J13*M13+(0.2*2*M13),"")</f>
        <v>1.9</v>
      </c>
      <c r="P13" s="110" t="str">
        <f>IF(J13&gt;1.5,J13*M13+(0.2*2*M13),"")</f>
        <v/>
      </c>
    </row>
    <row r="14" spans="1:16" x14ac:dyDescent="0.25">
      <c r="A14" s="105" t="s">
        <v>232</v>
      </c>
      <c r="B14" s="106" t="s">
        <v>393</v>
      </c>
      <c r="C14" s="231"/>
      <c r="D14" s="231"/>
      <c r="E14" s="231"/>
      <c r="F14" s="231"/>
      <c r="H14" s="2"/>
      <c r="J14" s="189"/>
      <c r="K14" s="189"/>
      <c r="L14" s="110"/>
      <c r="M14" s="110"/>
      <c r="N14" s="110"/>
      <c r="O14" s="110"/>
      <c r="P14" s="110" t="s">
        <v>263</v>
      </c>
    </row>
    <row r="15" spans="1:16" x14ac:dyDescent="0.25">
      <c r="A15" s="105"/>
      <c r="B15" s="106"/>
      <c r="C15" s="226"/>
      <c r="D15" s="226"/>
      <c r="E15" s="226"/>
      <c r="F15" s="226"/>
      <c r="H15" s="190" t="s">
        <v>249</v>
      </c>
      <c r="I15" s="190"/>
      <c r="J15" s="190"/>
      <c r="K15" s="190"/>
      <c r="L15" s="190"/>
      <c r="M15" s="191">
        <f>SUM(M11:M14)</f>
        <v>3</v>
      </c>
      <c r="N15" s="191">
        <f t="shared" ref="N15:P15" si="6">SUM(N11:N14)</f>
        <v>7.2</v>
      </c>
      <c r="O15" s="191">
        <f>SUM(O11:O14)</f>
        <v>1.9</v>
      </c>
      <c r="P15" s="191">
        <f t="shared" si="6"/>
        <v>4.8</v>
      </c>
    </row>
    <row r="18" spans="1:16" x14ac:dyDescent="0.25">
      <c r="A18" s="105"/>
      <c r="B18" s="106"/>
      <c r="C18" s="226"/>
      <c r="D18" s="226"/>
      <c r="E18" s="226"/>
      <c r="F18" s="226"/>
      <c r="H18" s="3" t="s">
        <v>248</v>
      </c>
      <c r="I18" s="227" t="s">
        <v>78</v>
      </c>
      <c r="J18" s="3" t="s">
        <v>241</v>
      </c>
      <c r="K18" s="3" t="s">
        <v>242</v>
      </c>
      <c r="L18" s="3" t="s">
        <v>250</v>
      </c>
      <c r="M18" s="3" t="s">
        <v>20</v>
      </c>
      <c r="N18" s="3" t="s">
        <v>244</v>
      </c>
      <c r="O18" s="192" t="s">
        <v>251</v>
      </c>
      <c r="P18" s="193" t="s">
        <v>252</v>
      </c>
    </row>
    <row r="19" spans="1:16" x14ac:dyDescent="0.25">
      <c r="A19" s="105"/>
      <c r="B19" s="106"/>
      <c r="C19" s="226"/>
      <c r="D19" s="226"/>
      <c r="E19" s="226"/>
      <c r="F19" s="226"/>
      <c r="H19" s="3"/>
      <c r="I19" s="3"/>
      <c r="J19" s="3"/>
      <c r="K19" s="3"/>
      <c r="L19" s="3"/>
      <c r="M19" s="3"/>
      <c r="N19" s="3"/>
      <c r="O19" s="194" t="s">
        <v>253</v>
      </c>
      <c r="P19" s="194" t="s">
        <v>253</v>
      </c>
    </row>
    <row r="20" spans="1:16" x14ac:dyDescent="0.25">
      <c r="A20" s="105"/>
      <c r="B20" s="106"/>
      <c r="C20" s="226"/>
      <c r="D20" s="226"/>
      <c r="E20" s="226"/>
      <c r="F20" s="226"/>
      <c r="H20" s="2" t="s">
        <v>329</v>
      </c>
      <c r="I20" t="s">
        <v>422</v>
      </c>
      <c r="J20" s="189">
        <v>2</v>
      </c>
      <c r="K20" s="189">
        <v>1.5</v>
      </c>
      <c r="L20" s="110">
        <f>J20*K20</f>
        <v>3</v>
      </c>
      <c r="M20" s="110">
        <f t="shared" ref="M20:M21" si="7">HLOOKUP(H20,$C$1:$F$28,28,0)</f>
        <v>2</v>
      </c>
      <c r="N20" s="110">
        <f t="shared" ref="N20:N21" si="8">M20*L20</f>
        <v>6</v>
      </c>
      <c r="O20" s="110" t="str">
        <f>IF(J20&lt;=1.5,J20*M20,"")</f>
        <v/>
      </c>
      <c r="P20" s="110">
        <f>IF(J20&gt;1.5,J20*M20,"")</f>
        <v>4</v>
      </c>
    </row>
    <row r="21" spans="1:16" x14ac:dyDescent="0.25">
      <c r="A21" s="105"/>
      <c r="B21" s="106"/>
      <c r="C21" s="226"/>
      <c r="D21" s="226"/>
      <c r="E21" s="226"/>
      <c r="F21" s="226"/>
      <c r="H21" s="2" t="s">
        <v>330</v>
      </c>
      <c r="I21" t="s">
        <v>423</v>
      </c>
      <c r="J21" s="189">
        <v>1.5</v>
      </c>
      <c r="K21" s="189">
        <v>0.8</v>
      </c>
      <c r="L21" s="110">
        <f>J21*K21</f>
        <v>1.2000000000000002</v>
      </c>
      <c r="M21" s="110">
        <f t="shared" si="7"/>
        <v>1</v>
      </c>
      <c r="N21" s="110">
        <f t="shared" si="8"/>
        <v>1.2000000000000002</v>
      </c>
      <c r="O21" s="110">
        <f>IF(J21&lt;=1.5,J21*M21,"")</f>
        <v>1.5</v>
      </c>
      <c r="P21" s="110" t="str">
        <f>IF(J21&gt;1.5,J21*M21+(0.2*2*M21),"")</f>
        <v/>
      </c>
    </row>
    <row r="22" spans="1:16" x14ac:dyDescent="0.25">
      <c r="A22" s="105"/>
      <c r="B22" s="106"/>
      <c r="C22" s="226"/>
      <c r="D22" s="226"/>
      <c r="E22" s="226"/>
      <c r="F22" s="226"/>
      <c r="H22" s="195"/>
      <c r="J22" s="189"/>
      <c r="K22" s="189"/>
      <c r="L22" s="110"/>
      <c r="M22" s="110"/>
      <c r="N22" s="110"/>
      <c r="O22" s="110"/>
      <c r="P22" s="110"/>
    </row>
    <row r="23" spans="1:16" x14ac:dyDescent="0.25">
      <c r="A23" s="105"/>
      <c r="B23" s="106"/>
      <c r="C23" s="226"/>
      <c r="D23" s="226"/>
      <c r="E23" s="226"/>
      <c r="F23" s="226"/>
      <c r="H23" s="190" t="s">
        <v>254</v>
      </c>
      <c r="I23" s="190"/>
      <c r="J23" s="190"/>
      <c r="K23" s="190"/>
      <c r="L23" s="190"/>
      <c r="M23" s="191">
        <f>SUM(M18:M22)</f>
        <v>3</v>
      </c>
      <c r="N23" s="191">
        <f t="shared" ref="N23:P23" si="9">SUM(N18:N22)</f>
        <v>7.2</v>
      </c>
      <c r="O23" s="191">
        <f t="shared" si="9"/>
        <v>1.5</v>
      </c>
      <c r="P23" s="191">
        <f t="shared" si="9"/>
        <v>4</v>
      </c>
    </row>
    <row r="24" spans="1:16" x14ac:dyDescent="0.25">
      <c r="A24" s="105"/>
      <c r="B24" s="106"/>
      <c r="C24" s="226"/>
      <c r="D24" s="226"/>
      <c r="E24" s="226"/>
      <c r="F24" s="226"/>
    </row>
    <row r="25" spans="1:16" x14ac:dyDescent="0.25">
      <c r="A25" s="105"/>
      <c r="B25" s="106"/>
      <c r="C25" s="226"/>
      <c r="D25" s="226"/>
      <c r="E25" s="226"/>
      <c r="F25" s="226"/>
    </row>
    <row r="26" spans="1:16" x14ac:dyDescent="0.25">
      <c r="A26" s="105"/>
      <c r="B26" s="106"/>
      <c r="C26" s="226"/>
      <c r="D26" s="226"/>
      <c r="E26" s="226"/>
      <c r="F26" s="226"/>
    </row>
    <row r="27" spans="1:16" ht="15.75" customHeight="1" x14ac:dyDescent="0.25">
      <c r="A27" s="105"/>
      <c r="B27" s="106"/>
      <c r="C27" s="226"/>
      <c r="D27" s="226"/>
      <c r="E27" s="226"/>
      <c r="F27" s="226"/>
    </row>
    <row r="28" spans="1:16" x14ac:dyDescent="0.25">
      <c r="A28" s="196" t="s">
        <v>23</v>
      </c>
      <c r="B28" s="197"/>
      <c r="C28" s="198">
        <f>SUM(C1:C27)</f>
        <v>2</v>
      </c>
      <c r="D28" s="198">
        <f>SUM(D1:D27)</f>
        <v>1</v>
      </c>
      <c r="E28" s="198">
        <f>SUM(E1:E27)</f>
        <v>2</v>
      </c>
      <c r="F28" s="198">
        <f>SUM(F1:F27)</f>
        <v>1</v>
      </c>
    </row>
  </sheetData>
  <phoneticPr fontId="13" type="noConversion"/>
  <pageMargins left="0.511811024" right="0.511811024" top="0.78740157499999996" bottom="0.78740157499999996" header="0.31496062000000002" footer="0.31496062000000002"/>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B6DBC0-E592-4F9A-AF67-CA2E828B13E3}">
  <sheetPr codeName="Planilha11">
    <tabColor theme="4"/>
  </sheetPr>
  <dimension ref="A1:Y9"/>
  <sheetViews>
    <sheetView zoomScale="80" zoomScaleNormal="80" workbookViewId="0">
      <selection activeCell="L3" sqref="L3:M3"/>
    </sheetView>
  </sheetViews>
  <sheetFormatPr defaultRowHeight="15" x14ac:dyDescent="0.25"/>
  <cols>
    <col min="1" max="1" width="23.7109375" bestFit="1" customWidth="1"/>
    <col min="2" max="2" width="23.7109375" customWidth="1"/>
    <col min="3" max="3" width="17.140625" bestFit="1" customWidth="1"/>
    <col min="4" max="4" width="10.28515625" bestFit="1" customWidth="1"/>
    <col min="5" max="5" width="10.140625" bestFit="1" customWidth="1"/>
    <col min="6" max="6" width="16.28515625" style="2" bestFit="1" customWidth="1"/>
    <col min="7" max="7" width="16.28515625" style="2" customWidth="1"/>
    <col min="8" max="8" width="12.140625" style="2" customWidth="1"/>
    <col min="9" max="9" width="9.140625" style="2" customWidth="1"/>
    <col min="10" max="10" width="10" bestFit="1" customWidth="1"/>
    <col min="11" max="11" width="13.7109375" bestFit="1" customWidth="1"/>
    <col min="12" max="12" width="15.5703125" bestFit="1" customWidth="1"/>
    <col min="13" max="13" width="51.85546875" customWidth="1"/>
    <col min="14" max="14" width="15.5703125" customWidth="1"/>
    <col min="15" max="16" width="20.28515625" bestFit="1" customWidth="1"/>
    <col min="17" max="17" width="23.42578125" bestFit="1" customWidth="1"/>
    <col min="18" max="18" width="25.42578125" customWidth="1"/>
    <col min="19" max="19" width="21.7109375" bestFit="1" customWidth="1"/>
    <col min="24" max="24" width="11.28515625" customWidth="1"/>
  </cols>
  <sheetData>
    <row r="1" spans="1:25" ht="30" x14ac:dyDescent="0.25">
      <c r="A1" s="109" t="s">
        <v>255</v>
      </c>
      <c r="B1" s="109" t="s">
        <v>78</v>
      </c>
      <c r="C1" s="109" t="s">
        <v>238</v>
      </c>
      <c r="D1" s="109" t="s">
        <v>237</v>
      </c>
      <c r="E1" s="109" t="s">
        <v>256</v>
      </c>
      <c r="F1" s="117" t="s">
        <v>400</v>
      </c>
      <c r="G1" s="117" t="s">
        <v>233</v>
      </c>
      <c r="H1" s="117" t="s">
        <v>77</v>
      </c>
      <c r="K1" s="3" t="s">
        <v>227</v>
      </c>
      <c r="L1" s="3" t="s">
        <v>83</v>
      </c>
      <c r="M1" s="3" t="s">
        <v>326</v>
      </c>
      <c r="N1" s="112" t="s">
        <v>331</v>
      </c>
      <c r="O1" s="112" t="s">
        <v>83</v>
      </c>
      <c r="Q1" s="109" t="s">
        <v>402</v>
      </c>
      <c r="R1" s="109" t="s">
        <v>78</v>
      </c>
      <c r="S1" s="109" t="s">
        <v>406</v>
      </c>
      <c r="T1" s="109" t="s">
        <v>332</v>
      </c>
      <c r="U1" s="109" t="s">
        <v>258</v>
      </c>
      <c r="V1" s="117" t="s">
        <v>259</v>
      </c>
      <c r="W1" s="117" t="s">
        <v>256</v>
      </c>
      <c r="X1" s="117" t="s">
        <v>408</v>
      </c>
      <c r="Y1" s="227" t="s">
        <v>409</v>
      </c>
    </row>
    <row r="2" spans="1:25" ht="18.75" customHeight="1" x14ac:dyDescent="0.25">
      <c r="A2" s="106" t="s">
        <v>394</v>
      </c>
      <c r="B2" s="106" t="s">
        <v>399</v>
      </c>
      <c r="C2" s="224"/>
      <c r="D2" s="224"/>
      <c r="E2" s="224">
        <v>5.91</v>
      </c>
      <c r="F2" s="302">
        <f>SUMIF(Q:Q,A2,X:X)</f>
        <v>0</v>
      </c>
      <c r="G2" s="225">
        <v>1</v>
      </c>
      <c r="H2" s="224">
        <f t="shared" ref="H2:H7" si="0">E2-F2</f>
        <v>5.91</v>
      </c>
      <c r="L2" s="3" t="s">
        <v>233</v>
      </c>
      <c r="Q2" s="106" t="s">
        <v>394</v>
      </c>
      <c r="R2" s="106" t="s">
        <v>399</v>
      </c>
      <c r="S2" s="107" t="s">
        <v>403</v>
      </c>
      <c r="T2" s="205">
        <v>0</v>
      </c>
      <c r="U2" s="226"/>
      <c r="V2" s="226"/>
      <c r="W2" s="226"/>
      <c r="X2" s="226"/>
      <c r="Y2" s="227" t="s">
        <v>407</v>
      </c>
    </row>
    <row r="3" spans="1:25" x14ac:dyDescent="0.25">
      <c r="A3" s="106" t="s">
        <v>394</v>
      </c>
      <c r="B3" s="106" t="s">
        <v>398</v>
      </c>
      <c r="C3" s="223"/>
      <c r="D3" s="223"/>
      <c r="E3" s="224">
        <v>12.8</v>
      </c>
      <c r="F3" s="303"/>
      <c r="G3" s="225">
        <v>1</v>
      </c>
      <c r="H3" s="224">
        <f t="shared" si="0"/>
        <v>12.8</v>
      </c>
      <c r="K3">
        <f>SUM(N3:O3)</f>
        <v>102.10999999999999</v>
      </c>
      <c r="L3" s="3">
        <v>1</v>
      </c>
      <c r="M3" t="s">
        <v>401</v>
      </c>
      <c r="N3">
        <f>SUMIF(G:G,L3,H:H)</f>
        <v>102.10999999999999</v>
      </c>
      <c r="O3" t="s">
        <v>155</v>
      </c>
      <c r="Q3" s="106" t="s">
        <v>394</v>
      </c>
      <c r="R3" s="106" t="s">
        <v>398</v>
      </c>
      <c r="S3" s="107" t="s">
        <v>403</v>
      </c>
      <c r="T3" s="205">
        <v>0</v>
      </c>
      <c r="U3" s="226"/>
      <c r="V3" s="226"/>
      <c r="W3" s="226"/>
      <c r="X3" s="226"/>
    </row>
    <row r="4" spans="1:25" x14ac:dyDescent="0.25">
      <c r="A4" s="106" t="s">
        <v>395</v>
      </c>
      <c r="B4" s="106" t="s">
        <v>398</v>
      </c>
      <c r="C4" s="223">
        <v>11.7</v>
      </c>
      <c r="D4" s="223">
        <v>2.86</v>
      </c>
      <c r="E4" s="224">
        <f>D4*C4</f>
        <v>33.461999999999996</v>
      </c>
      <c r="F4" s="224">
        <f t="shared" ref="F4:F6" si="1">SUMIF(Q:Q,A4,X:X)</f>
        <v>0</v>
      </c>
      <c r="G4" s="225">
        <v>1</v>
      </c>
      <c r="H4" s="224">
        <f t="shared" si="0"/>
        <v>33.461999999999996</v>
      </c>
      <c r="L4" s="3"/>
      <c r="Q4" s="106" t="s">
        <v>395</v>
      </c>
      <c r="R4" s="106" t="s">
        <v>398</v>
      </c>
      <c r="S4" s="107" t="s">
        <v>403</v>
      </c>
      <c r="T4" s="205">
        <v>0</v>
      </c>
      <c r="U4" s="226"/>
      <c r="V4" s="226"/>
      <c r="W4" s="226"/>
      <c r="X4" s="226"/>
    </row>
    <row r="5" spans="1:25" x14ac:dyDescent="0.25">
      <c r="A5" s="106" t="s">
        <v>396</v>
      </c>
      <c r="B5" s="106" t="s">
        <v>398</v>
      </c>
      <c r="C5" s="223">
        <v>11.7</v>
      </c>
      <c r="D5" s="223">
        <v>2.84</v>
      </c>
      <c r="E5" s="224">
        <f>D5*C5</f>
        <v>33.227999999999994</v>
      </c>
      <c r="F5" s="224">
        <f t="shared" si="1"/>
        <v>2</v>
      </c>
      <c r="G5" s="225">
        <v>1</v>
      </c>
      <c r="H5" s="224">
        <f t="shared" si="0"/>
        <v>31.227999999999994</v>
      </c>
      <c r="K5" s="110"/>
      <c r="L5" s="2"/>
      <c r="N5" s="110"/>
      <c r="O5" s="110"/>
      <c r="Q5" s="106" t="s">
        <v>396</v>
      </c>
      <c r="R5" s="106" t="s">
        <v>384</v>
      </c>
      <c r="S5" s="107" t="s">
        <v>329</v>
      </c>
      <c r="T5" s="205">
        <v>1</v>
      </c>
      <c r="U5" s="226">
        <v>2</v>
      </c>
      <c r="V5" s="226">
        <v>1.5</v>
      </c>
      <c r="W5" s="226">
        <f>(U5*V5)*T5</f>
        <v>3</v>
      </c>
      <c r="X5" s="226">
        <f>IF(W5-2&lt;0,0,W5-2)</f>
        <v>1</v>
      </c>
    </row>
    <row r="6" spans="1:25" x14ac:dyDescent="0.25">
      <c r="A6" s="106" t="s">
        <v>397</v>
      </c>
      <c r="B6" s="106" t="s">
        <v>399</v>
      </c>
      <c r="C6" s="223"/>
      <c r="D6" s="223"/>
      <c r="E6" s="224">
        <v>5.91</v>
      </c>
      <c r="F6" s="302">
        <f t="shared" si="1"/>
        <v>0</v>
      </c>
      <c r="G6" s="225">
        <v>1</v>
      </c>
      <c r="H6" s="224">
        <f t="shared" si="0"/>
        <v>5.91</v>
      </c>
      <c r="K6" s="110"/>
      <c r="L6" s="2"/>
      <c r="N6" s="110"/>
      <c r="O6" s="110"/>
      <c r="Q6" s="106" t="s">
        <v>396</v>
      </c>
      <c r="R6" s="106" t="s">
        <v>383</v>
      </c>
      <c r="S6" s="106" t="s">
        <v>330</v>
      </c>
      <c r="T6" s="205">
        <v>1</v>
      </c>
      <c r="U6" s="226">
        <v>1.5</v>
      </c>
      <c r="V6" s="226">
        <v>0.8</v>
      </c>
      <c r="W6" s="226">
        <f t="shared" ref="W6:W7" si="2">(U6*V6)*T6</f>
        <v>1.2000000000000002</v>
      </c>
      <c r="X6" s="226">
        <f t="shared" ref="X6:X7" si="3">IF(W6-2&lt;0,0,W6-2)</f>
        <v>0</v>
      </c>
    </row>
    <row r="7" spans="1:25" x14ac:dyDescent="0.25">
      <c r="A7" s="106" t="s">
        <v>397</v>
      </c>
      <c r="B7" s="106" t="s">
        <v>398</v>
      </c>
      <c r="C7" s="223"/>
      <c r="D7" s="223"/>
      <c r="E7" s="224">
        <v>12.8</v>
      </c>
      <c r="F7" s="303"/>
      <c r="G7" s="205">
        <v>1</v>
      </c>
      <c r="H7" s="224">
        <f t="shared" si="0"/>
        <v>12.8</v>
      </c>
      <c r="K7" s="110"/>
      <c r="L7" s="2"/>
      <c r="N7" s="110"/>
      <c r="O7" s="110"/>
      <c r="Q7" s="106" t="s">
        <v>396</v>
      </c>
      <c r="R7" s="106" t="s">
        <v>404</v>
      </c>
      <c r="S7" s="107" t="s">
        <v>329</v>
      </c>
      <c r="T7" s="205">
        <v>1</v>
      </c>
      <c r="U7" s="226">
        <v>2</v>
      </c>
      <c r="V7" s="226">
        <v>1.5</v>
      </c>
      <c r="W7" s="226">
        <f t="shared" si="2"/>
        <v>3</v>
      </c>
      <c r="X7" s="226">
        <f t="shared" si="3"/>
        <v>1</v>
      </c>
    </row>
    <row r="8" spans="1:25" x14ac:dyDescent="0.25">
      <c r="A8" s="113" t="s">
        <v>257</v>
      </c>
      <c r="B8" s="113"/>
      <c r="C8" s="118"/>
      <c r="D8" s="118"/>
      <c r="E8" s="118">
        <f>SUM(E2:E7)</f>
        <v>104.10999999999999</v>
      </c>
      <c r="F8" s="118"/>
      <c r="G8" s="118"/>
      <c r="H8" s="118">
        <f>SUM(H2:H7)</f>
        <v>102.10999999999999</v>
      </c>
      <c r="Q8" s="106" t="s">
        <v>405</v>
      </c>
      <c r="R8" s="106" t="s">
        <v>399</v>
      </c>
      <c r="S8" s="107" t="s">
        <v>403</v>
      </c>
      <c r="T8" s="205">
        <v>0</v>
      </c>
      <c r="U8" s="226"/>
      <c r="V8" s="226"/>
      <c r="W8" s="226"/>
      <c r="X8" s="226"/>
    </row>
    <row r="9" spans="1:25" x14ac:dyDescent="0.25">
      <c r="Q9" s="106" t="s">
        <v>405</v>
      </c>
      <c r="R9" s="106" t="s">
        <v>398</v>
      </c>
      <c r="S9" s="107" t="s">
        <v>403</v>
      </c>
      <c r="T9" s="205">
        <v>0</v>
      </c>
      <c r="U9" s="226"/>
      <c r="V9" s="226"/>
      <c r="W9" s="226"/>
      <c r="X9" s="226"/>
    </row>
  </sheetData>
  <mergeCells count="2">
    <mergeCell ref="F2:F3"/>
    <mergeCell ref="F6:F7"/>
  </mergeCells>
  <phoneticPr fontId="13" type="noConversion"/>
  <pageMargins left="0.511811024" right="0.511811024" top="0.78740157499999996" bottom="0.78740157499999996" header="0.31496062000000002" footer="0.31496062000000002"/>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2DE618-C32B-41C1-8CD2-6A36EF9BDE2D}">
  <sheetPr codeName="Planilha25"/>
  <dimension ref="B2:Q35"/>
  <sheetViews>
    <sheetView topLeftCell="A10" workbookViewId="0">
      <selection activeCell="F25" sqref="F25"/>
    </sheetView>
  </sheetViews>
  <sheetFormatPr defaultRowHeight="15" x14ac:dyDescent="0.25"/>
  <cols>
    <col min="1" max="1" width="9.140625" style="4"/>
    <col min="2" max="2" width="37.42578125" style="4" customWidth="1"/>
    <col min="3" max="3" width="10.85546875" style="4" customWidth="1"/>
    <col min="4" max="4" width="9.140625" style="4"/>
    <col min="5" max="6" width="10.7109375" style="4" bestFit="1" customWidth="1"/>
    <col min="7" max="7" width="9.140625" style="4"/>
    <col min="8" max="9" width="10.7109375" style="4" bestFit="1" customWidth="1"/>
    <col min="10" max="10" width="9.140625" style="4"/>
    <col min="11" max="12" width="10.7109375" style="4" bestFit="1" customWidth="1"/>
    <col min="13" max="13" width="9.140625" style="4"/>
    <col min="14" max="15" width="10.7109375" style="4" bestFit="1" customWidth="1"/>
    <col min="16" max="16" width="9.140625" style="4"/>
    <col min="17" max="17" width="10.7109375" style="4" bestFit="1" customWidth="1"/>
    <col min="18" max="16384" width="9.140625" style="4"/>
  </cols>
  <sheetData>
    <row r="2" spans="2:17" x14ac:dyDescent="0.25">
      <c r="B2" s="304" t="s">
        <v>264</v>
      </c>
      <c r="C2" s="5"/>
      <c r="D2" s="6" t="s">
        <v>265</v>
      </c>
      <c r="E2" s="7"/>
    </row>
    <row r="3" spans="2:17" x14ac:dyDescent="0.25">
      <c r="B3" s="305"/>
      <c r="C3" s="8" t="s">
        <v>190</v>
      </c>
      <c r="D3" s="9" t="s">
        <v>266</v>
      </c>
      <c r="E3" s="10" t="s">
        <v>267</v>
      </c>
    </row>
    <row r="4" spans="2:17" x14ac:dyDescent="0.25">
      <c r="B4" s="11" t="s">
        <v>268</v>
      </c>
      <c r="C4" s="12">
        <v>0.2034</v>
      </c>
      <c r="D4" s="13">
        <v>0.22120000000000001</v>
      </c>
      <c r="E4" s="14">
        <v>0.25</v>
      </c>
    </row>
    <row r="5" spans="2:17" ht="30" x14ac:dyDescent="0.25">
      <c r="B5" s="15" t="s">
        <v>269</v>
      </c>
      <c r="C5" s="16">
        <v>0.19600000000000001</v>
      </c>
      <c r="D5" s="17">
        <v>0.2097</v>
      </c>
      <c r="E5" s="18">
        <v>0.24229999999999999</v>
      </c>
    </row>
    <row r="6" spans="2:17" ht="45" x14ac:dyDescent="0.25">
      <c r="B6" s="15" t="s">
        <v>270</v>
      </c>
      <c r="C6" s="16">
        <v>0.20760000000000001</v>
      </c>
      <c r="D6" s="17">
        <v>0.24179999999999999</v>
      </c>
      <c r="E6" s="18">
        <v>0.26440000000000002</v>
      </c>
    </row>
    <row r="7" spans="2:17" ht="45" x14ac:dyDescent="0.25">
      <c r="B7" s="15" t="s">
        <v>271</v>
      </c>
      <c r="C7" s="16">
        <v>0.24</v>
      </c>
      <c r="D7" s="17">
        <v>0.25840000000000002</v>
      </c>
      <c r="E7" s="18">
        <v>0.27860000000000001</v>
      </c>
    </row>
    <row r="8" spans="2:17" ht="30.75" thickBot="1" x14ac:dyDescent="0.3">
      <c r="B8" s="19" t="s">
        <v>272</v>
      </c>
      <c r="C8" s="20">
        <v>0.22800000000000001</v>
      </c>
      <c r="D8" s="21">
        <v>0.27479999999999999</v>
      </c>
      <c r="E8" s="22">
        <v>0.3095</v>
      </c>
    </row>
    <row r="9" spans="2:17" ht="15.75" thickBot="1" x14ac:dyDescent="0.3"/>
    <row r="10" spans="2:17" x14ac:dyDescent="0.25">
      <c r="B10" s="304" t="s">
        <v>264</v>
      </c>
      <c r="C10" s="5"/>
      <c r="D10" s="6" t="s">
        <v>273</v>
      </c>
      <c r="E10" s="7"/>
    </row>
    <row r="11" spans="2:17" x14ac:dyDescent="0.25">
      <c r="B11" s="305"/>
      <c r="C11" s="8" t="s">
        <v>190</v>
      </c>
      <c r="D11" s="9" t="s">
        <v>266</v>
      </c>
      <c r="E11" s="10" t="s">
        <v>267</v>
      </c>
    </row>
    <row r="12" spans="2:17" ht="30.75" thickBot="1" x14ac:dyDescent="0.3">
      <c r="B12" s="23" t="s">
        <v>274</v>
      </c>
      <c r="C12" s="24">
        <v>0.111</v>
      </c>
      <c r="D12" s="25">
        <v>0.14019999999999999</v>
      </c>
      <c r="E12" s="26">
        <v>0.16800000000000001</v>
      </c>
    </row>
    <row r="13" spans="2:17" ht="15.75" thickBot="1" x14ac:dyDescent="0.3"/>
    <row r="14" spans="2:17" x14ac:dyDescent="0.25">
      <c r="B14" s="304" t="s">
        <v>264</v>
      </c>
      <c r="C14" s="5"/>
      <c r="D14" s="6" t="s">
        <v>275</v>
      </c>
      <c r="E14" s="27"/>
      <c r="F14" s="5"/>
      <c r="G14" s="6" t="s">
        <v>276</v>
      </c>
      <c r="H14" s="27"/>
      <c r="I14" s="5"/>
      <c r="J14" s="6" t="s">
        <v>277</v>
      </c>
      <c r="K14" s="27"/>
      <c r="L14" s="5"/>
      <c r="M14" s="6" t="s">
        <v>278</v>
      </c>
      <c r="N14" s="27"/>
      <c r="O14" s="5"/>
      <c r="P14" s="27" t="s">
        <v>174</v>
      </c>
      <c r="Q14" s="7"/>
    </row>
    <row r="15" spans="2:17" x14ac:dyDescent="0.25">
      <c r="B15" s="305"/>
      <c r="C15" s="8" t="s">
        <v>190</v>
      </c>
      <c r="D15" s="9" t="s">
        <v>266</v>
      </c>
      <c r="E15" s="9" t="s">
        <v>267</v>
      </c>
      <c r="F15" s="8" t="s">
        <v>190</v>
      </c>
      <c r="G15" s="9" t="s">
        <v>266</v>
      </c>
      <c r="H15" s="9" t="s">
        <v>267</v>
      </c>
      <c r="I15" s="8" t="s">
        <v>190</v>
      </c>
      <c r="J15" s="9" t="s">
        <v>266</v>
      </c>
      <c r="K15" s="9" t="s">
        <v>267</v>
      </c>
      <c r="L15" s="8" t="s">
        <v>190</v>
      </c>
      <c r="M15" s="9" t="s">
        <v>266</v>
      </c>
      <c r="N15" s="9" t="s">
        <v>267</v>
      </c>
      <c r="O15" s="8" t="s">
        <v>190</v>
      </c>
      <c r="P15" s="9" t="s">
        <v>266</v>
      </c>
      <c r="Q15" s="10" t="s">
        <v>267</v>
      </c>
    </row>
    <row r="16" spans="2:17" x14ac:dyDescent="0.25">
      <c r="B16" s="11" t="s">
        <v>268</v>
      </c>
      <c r="C16" s="12">
        <v>0.03</v>
      </c>
      <c r="D16" s="13">
        <v>0.04</v>
      </c>
      <c r="E16" s="13">
        <v>5.5E-2</v>
      </c>
      <c r="F16" s="12">
        <v>8.0000000000000002E-3</v>
      </c>
      <c r="G16" s="13">
        <v>8.0000000000000002E-3</v>
      </c>
      <c r="H16" s="13">
        <v>0.01</v>
      </c>
      <c r="I16" s="12">
        <v>9.7000000000000003E-3</v>
      </c>
      <c r="J16" s="13">
        <v>1.2699999999999999E-2</v>
      </c>
      <c r="K16" s="13">
        <v>1.2699999999999999E-2</v>
      </c>
      <c r="L16" s="12">
        <v>5.8999999999999999E-3</v>
      </c>
      <c r="M16" s="13">
        <v>1.23E-2</v>
      </c>
      <c r="N16" s="13">
        <v>1.3899999999999999E-2</v>
      </c>
      <c r="O16" s="12">
        <v>6.1600000000000002E-2</v>
      </c>
      <c r="P16" s="13">
        <v>7.3999999999999996E-2</v>
      </c>
      <c r="Q16" s="14">
        <v>8.9599999999999999E-2</v>
      </c>
    </row>
    <row r="17" spans="2:17" ht="30" x14ac:dyDescent="0.25">
      <c r="B17" s="15" t="s">
        <v>269</v>
      </c>
      <c r="C17" s="16">
        <v>3.7999999999999999E-2</v>
      </c>
      <c r="D17" s="17">
        <v>4.0099999999999997E-2</v>
      </c>
      <c r="E17" s="17">
        <v>4.6699999999999998E-2</v>
      </c>
      <c r="F17" s="16">
        <v>3.2000000000000002E-3</v>
      </c>
      <c r="G17" s="17">
        <v>4.0000000000000001E-3</v>
      </c>
      <c r="H17" s="17">
        <v>7.4000000000000003E-3</v>
      </c>
      <c r="I17" s="16">
        <v>5.0000000000000001E-3</v>
      </c>
      <c r="J17" s="17">
        <v>5.5999999999999999E-3</v>
      </c>
      <c r="K17" s="17">
        <v>9.7000000000000003E-3</v>
      </c>
      <c r="L17" s="16">
        <v>1.0200000000000001E-2</v>
      </c>
      <c r="M17" s="17">
        <v>1.11E-2</v>
      </c>
      <c r="N17" s="17">
        <v>1.21E-2</v>
      </c>
      <c r="O17" s="16">
        <v>6.6400000000000001E-2</v>
      </c>
      <c r="P17" s="17">
        <v>7.2999999999999995E-2</v>
      </c>
      <c r="Q17" s="18">
        <v>8.6900000000000005E-2</v>
      </c>
    </row>
    <row r="18" spans="2:17" ht="45" x14ac:dyDescent="0.25">
      <c r="B18" s="15" t="s">
        <v>270</v>
      </c>
      <c r="C18" s="16">
        <v>3.4299999999999997E-2</v>
      </c>
      <c r="D18" s="17">
        <v>4.9299999999999997E-2</v>
      </c>
      <c r="E18" s="17">
        <v>6.7100000000000007E-2</v>
      </c>
      <c r="F18" s="16">
        <v>2.8E-3</v>
      </c>
      <c r="G18" s="17">
        <v>4.8999999999999998E-3</v>
      </c>
      <c r="H18" s="17">
        <v>7.4999999999999997E-3</v>
      </c>
      <c r="I18" s="16">
        <v>0.01</v>
      </c>
      <c r="J18" s="17">
        <v>1.3899999999999999E-2</v>
      </c>
      <c r="K18" s="17">
        <v>1.7399999999999999E-2</v>
      </c>
      <c r="L18" s="16">
        <v>9.4000000000000004E-3</v>
      </c>
      <c r="M18" s="17">
        <v>9.9000000000000008E-3</v>
      </c>
      <c r="N18" s="17">
        <v>1.17E-2</v>
      </c>
      <c r="O18" s="16">
        <v>6.7400000000000002E-2</v>
      </c>
      <c r="P18" s="17">
        <v>8.0399999999999999E-2</v>
      </c>
      <c r="Q18" s="18">
        <v>9.4E-2</v>
      </c>
    </row>
    <row r="19" spans="2:17" ht="45" x14ac:dyDescent="0.25">
      <c r="B19" s="15" t="s">
        <v>271</v>
      </c>
      <c r="C19" s="16">
        <v>5.2900000000000003E-2</v>
      </c>
      <c r="D19" s="17">
        <v>5.9200000000000003E-2</v>
      </c>
      <c r="E19" s="17">
        <v>7.9299999999999995E-2</v>
      </c>
      <c r="F19" s="16">
        <v>2.5000000000000001E-3</v>
      </c>
      <c r="G19" s="17">
        <v>5.1000000000000004E-3</v>
      </c>
      <c r="H19" s="17">
        <v>5.5999999999999999E-3</v>
      </c>
      <c r="I19" s="16">
        <v>0.01</v>
      </c>
      <c r="J19" s="17">
        <v>1.4800000000000001E-2</v>
      </c>
      <c r="K19" s="17">
        <v>1.9699999999999999E-2</v>
      </c>
      <c r="L19" s="16">
        <v>1.01E-2</v>
      </c>
      <c r="M19" s="17">
        <v>1.0699999999999999E-2</v>
      </c>
      <c r="N19" s="17">
        <v>1.11E-2</v>
      </c>
      <c r="O19" s="16">
        <v>0.08</v>
      </c>
      <c r="P19" s="17">
        <v>8.3099999999999993E-2</v>
      </c>
      <c r="Q19" s="18">
        <v>9.5100000000000004E-2</v>
      </c>
    </row>
    <row r="20" spans="2:17" ht="30.75" thickBot="1" x14ac:dyDescent="0.3">
      <c r="B20" s="19" t="s">
        <v>272</v>
      </c>
      <c r="C20" s="20">
        <v>0.04</v>
      </c>
      <c r="D20" s="21">
        <v>5.5199999999999999E-2</v>
      </c>
      <c r="E20" s="21">
        <v>7.85E-2</v>
      </c>
      <c r="F20" s="20">
        <v>8.0999999999999996E-3</v>
      </c>
      <c r="G20" s="21">
        <v>1.2200000000000001E-2</v>
      </c>
      <c r="H20" s="21">
        <v>1.9900000000000001E-2</v>
      </c>
      <c r="I20" s="20">
        <v>1.46E-2</v>
      </c>
      <c r="J20" s="21">
        <v>2.3199999999999998E-2</v>
      </c>
      <c r="K20" s="21">
        <v>3.1600000000000003E-2</v>
      </c>
      <c r="L20" s="20">
        <v>9.4000000000000004E-3</v>
      </c>
      <c r="M20" s="21">
        <v>1.0200000000000001E-2</v>
      </c>
      <c r="N20" s="21">
        <v>1.3299999999999999E-2</v>
      </c>
      <c r="O20" s="20">
        <v>7.1400000000000005E-2</v>
      </c>
      <c r="P20" s="21">
        <v>8.4000000000000005E-2</v>
      </c>
      <c r="Q20" s="22">
        <v>0.1043</v>
      </c>
    </row>
    <row r="21" spans="2:17" ht="15.75" thickBot="1" x14ac:dyDescent="0.3"/>
    <row r="22" spans="2:17" x14ac:dyDescent="0.25">
      <c r="B22" s="306" t="s">
        <v>264</v>
      </c>
      <c r="C22" s="308" t="s">
        <v>274</v>
      </c>
      <c r="D22" s="309"/>
      <c r="E22" s="310"/>
    </row>
    <row r="23" spans="2:17" x14ac:dyDescent="0.25">
      <c r="B23" s="307"/>
      <c r="C23" s="311"/>
      <c r="D23" s="312"/>
      <c r="E23" s="313"/>
    </row>
    <row r="24" spans="2:17" x14ac:dyDescent="0.25">
      <c r="B24" s="307"/>
      <c r="C24" s="8" t="s">
        <v>190</v>
      </c>
      <c r="D24" s="9" t="s">
        <v>266</v>
      </c>
      <c r="E24" s="10" t="s">
        <v>267</v>
      </c>
    </row>
    <row r="25" spans="2:17" x14ac:dyDescent="0.25">
      <c r="B25" s="11" t="s">
        <v>279</v>
      </c>
      <c r="C25" s="12">
        <v>1.4999999999999999E-2</v>
      </c>
      <c r="D25" s="13">
        <v>3.4500000000000003E-2</v>
      </c>
      <c r="E25" s="14">
        <v>4.4900000000000002E-2</v>
      </c>
    </row>
    <row r="26" spans="2:17" x14ac:dyDescent="0.25">
      <c r="B26" s="28" t="s">
        <v>276</v>
      </c>
      <c r="C26" s="16">
        <v>3.0000000000000001E-3</v>
      </c>
      <c r="D26" s="17">
        <v>4.7999999999999996E-3</v>
      </c>
      <c r="E26" s="18">
        <v>8.2000000000000007E-3</v>
      </c>
    </row>
    <row r="27" spans="2:17" x14ac:dyDescent="0.25">
      <c r="B27" s="28" t="s">
        <v>277</v>
      </c>
      <c r="C27" s="16">
        <v>5.5999999999999999E-3</v>
      </c>
      <c r="D27" s="17">
        <v>8.5000000000000006E-3</v>
      </c>
      <c r="E27" s="18">
        <v>8.8999999999999999E-3</v>
      </c>
    </row>
    <row r="28" spans="2:17" x14ac:dyDescent="0.25">
      <c r="B28" s="28" t="s">
        <v>278</v>
      </c>
      <c r="C28" s="16">
        <v>8.5000000000000006E-3</v>
      </c>
      <c r="D28" s="17">
        <v>8.5000000000000006E-3</v>
      </c>
      <c r="E28" s="18">
        <v>1.11E-2</v>
      </c>
    </row>
    <row r="29" spans="2:17" ht="15.75" thickBot="1" x14ac:dyDescent="0.3">
      <c r="B29" s="29" t="s">
        <v>174</v>
      </c>
      <c r="C29" s="20">
        <v>3.5000000000000003E-2</v>
      </c>
      <c r="D29" s="21">
        <v>5.11E-2</v>
      </c>
      <c r="E29" s="22">
        <v>6.2199999999999998E-2</v>
      </c>
    </row>
    <row r="33" spans="2:3" x14ac:dyDescent="0.25">
      <c r="B33" s="123" t="s">
        <v>9</v>
      </c>
      <c r="C33" s="123" t="s">
        <v>190</v>
      </c>
    </row>
    <row r="34" spans="2:3" x14ac:dyDescent="0.25">
      <c r="B34" s="123" t="s">
        <v>79</v>
      </c>
      <c r="C34" s="123" t="s">
        <v>266</v>
      </c>
    </row>
    <row r="35" spans="2:3" x14ac:dyDescent="0.25">
      <c r="C35" s="123" t="s">
        <v>267</v>
      </c>
    </row>
  </sheetData>
  <mergeCells count="5">
    <mergeCell ref="B2:B3"/>
    <mergeCell ref="B10:B11"/>
    <mergeCell ref="B14:B15"/>
    <mergeCell ref="B22:B24"/>
    <mergeCell ref="C22:E23"/>
  </mergeCells>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000F04-3A8A-4B0A-B2EA-5EB2DE50DB4B}">
  <sheetPr codeName="Planilha26"/>
  <dimension ref="A1:L87"/>
  <sheetViews>
    <sheetView workbookViewId="0">
      <selection activeCell="C84" sqref="C84"/>
    </sheetView>
  </sheetViews>
  <sheetFormatPr defaultRowHeight="15" x14ac:dyDescent="0.25"/>
  <cols>
    <col min="1" max="1" width="11" style="85" customWidth="1"/>
    <col min="2" max="2" width="42" style="85" customWidth="1"/>
    <col min="3" max="16384" width="9.140625" style="85"/>
  </cols>
  <sheetData>
    <row r="1" spans="1:7" x14ac:dyDescent="0.25">
      <c r="B1" s="322" t="s">
        <v>280</v>
      </c>
      <c r="C1" s="323" t="s">
        <v>281</v>
      </c>
      <c r="D1" s="323"/>
      <c r="E1" s="86"/>
      <c r="F1" s="86"/>
    </row>
    <row r="2" spans="1:7" x14ac:dyDescent="0.25">
      <c r="B2" s="322"/>
      <c r="C2" s="86" t="s">
        <v>282</v>
      </c>
      <c r="D2" s="86" t="s">
        <v>283</v>
      </c>
      <c r="E2" s="86"/>
      <c r="F2" s="86"/>
    </row>
    <row r="3" spans="1:7" x14ac:dyDescent="0.25">
      <c r="B3" s="85" t="s">
        <v>284</v>
      </c>
      <c r="C3" s="87">
        <v>6.4999999999999997E-3</v>
      </c>
      <c r="D3" s="88">
        <v>1.6500000000000001E-2</v>
      </c>
      <c r="E3" s="88"/>
      <c r="F3" s="88"/>
    </row>
    <row r="4" spans="1:7" x14ac:dyDescent="0.25">
      <c r="B4" s="85" t="s">
        <v>285</v>
      </c>
      <c r="C4" s="87">
        <v>0.03</v>
      </c>
      <c r="D4" s="88">
        <v>7.5999999999999998E-2</v>
      </c>
      <c r="E4" s="88"/>
      <c r="F4" s="88"/>
    </row>
    <row r="5" spans="1:7" x14ac:dyDescent="0.25">
      <c r="A5" s="85" t="s">
        <v>262</v>
      </c>
      <c r="B5" s="85" t="s">
        <v>286</v>
      </c>
      <c r="C5" s="88">
        <v>1.2E-2</v>
      </c>
      <c r="D5" s="88" t="s">
        <v>287</v>
      </c>
      <c r="E5" s="88"/>
      <c r="F5" s="88"/>
    </row>
    <row r="6" spans="1:7" x14ac:dyDescent="0.25">
      <c r="A6" s="85" t="s">
        <v>262</v>
      </c>
      <c r="B6" s="85" t="s">
        <v>288</v>
      </c>
      <c r="C6" s="88">
        <v>1.0800000000000001E-2</v>
      </c>
      <c r="D6" s="88" t="s">
        <v>287</v>
      </c>
      <c r="E6" s="88"/>
      <c r="F6" s="88"/>
    </row>
    <row r="7" spans="1:7" x14ac:dyDescent="0.25">
      <c r="B7" s="85" t="s">
        <v>289</v>
      </c>
      <c r="C7" s="87">
        <v>0.02</v>
      </c>
      <c r="D7" s="88"/>
      <c r="E7" s="88"/>
      <c r="F7" s="88"/>
    </row>
    <row r="10" spans="1:7" x14ac:dyDescent="0.25">
      <c r="B10" s="85" t="s">
        <v>290</v>
      </c>
    </row>
    <row r="11" spans="1:7" x14ac:dyDescent="0.25">
      <c r="B11" s="85" t="s">
        <v>291</v>
      </c>
    </row>
    <row r="13" spans="1:7" ht="15" customHeight="1" x14ac:dyDescent="0.25">
      <c r="A13" s="89"/>
      <c r="B13" s="315" t="s">
        <v>292</v>
      </c>
      <c r="C13" s="315"/>
      <c r="D13" s="315"/>
      <c r="E13" s="315"/>
      <c r="F13" s="315"/>
      <c r="G13" s="315"/>
    </row>
    <row r="14" spans="1:7" x14ac:dyDescent="0.25">
      <c r="A14" s="89"/>
      <c r="B14" s="315"/>
      <c r="C14" s="315"/>
      <c r="D14" s="315"/>
      <c r="E14" s="315"/>
      <c r="F14" s="315"/>
      <c r="G14" s="315"/>
    </row>
    <row r="15" spans="1:7" x14ac:dyDescent="0.25">
      <c r="A15" s="89"/>
      <c r="B15" s="315"/>
      <c r="C15" s="315"/>
      <c r="D15" s="315"/>
      <c r="E15" s="315"/>
      <c r="F15" s="315"/>
      <c r="G15" s="315"/>
    </row>
    <row r="17" spans="2:9" x14ac:dyDescent="0.25">
      <c r="B17" s="91" t="s">
        <v>293</v>
      </c>
      <c r="C17" s="92"/>
      <c r="D17" s="92"/>
      <c r="E17" s="92"/>
      <c r="F17" s="92"/>
      <c r="G17" s="92"/>
    </row>
    <row r="18" spans="2:9" ht="15" customHeight="1" x14ac:dyDescent="0.25">
      <c r="B18" s="314" t="s">
        <v>294</v>
      </c>
      <c r="C18" s="314"/>
      <c r="D18" s="314"/>
      <c r="E18" s="314"/>
      <c r="F18" s="314"/>
      <c r="G18" s="314"/>
      <c r="H18" s="314"/>
    </row>
    <row r="19" spans="2:9" x14ac:dyDescent="0.25">
      <c r="B19" s="314"/>
      <c r="C19" s="314"/>
      <c r="D19" s="314"/>
      <c r="E19" s="314"/>
      <c r="F19" s="314"/>
      <c r="G19" s="314"/>
      <c r="H19" s="314"/>
    </row>
    <row r="20" spans="2:9" x14ac:dyDescent="0.25">
      <c r="B20" s="314"/>
      <c r="C20" s="314"/>
      <c r="D20" s="314"/>
      <c r="E20" s="314"/>
      <c r="F20" s="314"/>
      <c r="G20" s="314"/>
      <c r="H20" s="314"/>
    </row>
    <row r="21" spans="2:9" x14ac:dyDescent="0.25">
      <c r="B21" s="314"/>
      <c r="C21" s="314"/>
      <c r="D21" s="314"/>
      <c r="E21" s="314"/>
      <c r="F21" s="314"/>
      <c r="G21" s="314"/>
      <c r="H21" s="314"/>
    </row>
    <row r="22" spans="2:9" x14ac:dyDescent="0.25">
      <c r="B22" s="314"/>
      <c r="C22" s="314"/>
      <c r="D22" s="314"/>
      <c r="E22" s="314"/>
      <c r="F22" s="314"/>
      <c r="G22" s="314"/>
      <c r="H22" s="314"/>
    </row>
    <row r="23" spans="2:9" x14ac:dyDescent="0.25">
      <c r="B23" s="92"/>
      <c r="C23" s="92"/>
      <c r="D23" s="92"/>
      <c r="E23" s="92"/>
      <c r="F23" s="92"/>
      <c r="G23" s="92"/>
    </row>
    <row r="24" spans="2:9" x14ac:dyDescent="0.25">
      <c r="B24" s="93" t="s">
        <v>295</v>
      </c>
      <c r="C24" s="92"/>
      <c r="D24" s="92"/>
      <c r="E24" s="92"/>
      <c r="F24" s="92"/>
      <c r="G24" s="92"/>
    </row>
    <row r="25" spans="2:9" x14ac:dyDescent="0.25">
      <c r="B25" s="324" t="s">
        <v>296</v>
      </c>
      <c r="C25" s="324"/>
      <c r="D25" s="324"/>
      <c r="E25" s="324"/>
      <c r="F25" s="324"/>
      <c r="G25" s="324"/>
      <c r="H25" s="324"/>
      <c r="I25" s="324"/>
    </row>
    <row r="26" spans="2:9" x14ac:dyDescent="0.25">
      <c r="B26" s="324"/>
      <c r="C26" s="324"/>
      <c r="D26" s="324"/>
      <c r="E26" s="324"/>
      <c r="F26" s="324"/>
      <c r="G26" s="324"/>
      <c r="H26" s="324"/>
      <c r="I26" s="324"/>
    </row>
    <row r="27" spans="2:9" x14ac:dyDescent="0.25">
      <c r="B27" s="324"/>
      <c r="C27" s="324"/>
      <c r="D27" s="324"/>
      <c r="E27" s="324"/>
      <c r="F27" s="324"/>
      <c r="G27" s="324"/>
      <c r="H27" s="324"/>
      <c r="I27" s="324"/>
    </row>
    <row r="28" spans="2:9" x14ac:dyDescent="0.25">
      <c r="B28" s="324"/>
      <c r="C28" s="324"/>
      <c r="D28" s="324"/>
      <c r="E28" s="324"/>
      <c r="F28" s="324"/>
      <c r="G28" s="324"/>
      <c r="H28" s="324"/>
      <c r="I28" s="324"/>
    </row>
    <row r="29" spans="2:9" x14ac:dyDescent="0.25">
      <c r="B29" s="92"/>
      <c r="C29" s="92"/>
      <c r="D29" s="92"/>
      <c r="E29" s="92"/>
      <c r="F29" s="92"/>
      <c r="G29" s="92"/>
    </row>
    <row r="30" spans="2:9" ht="15" customHeight="1" x14ac:dyDescent="0.25">
      <c r="B30" s="314" t="s">
        <v>297</v>
      </c>
      <c r="C30" s="314"/>
      <c r="D30" s="314"/>
      <c r="E30" s="314"/>
      <c r="F30" s="314"/>
      <c r="G30" s="314"/>
      <c r="H30" s="314"/>
      <c r="I30" s="314"/>
    </row>
    <row r="31" spans="2:9" x14ac:dyDescent="0.25">
      <c r="B31" s="314"/>
      <c r="C31" s="314"/>
      <c r="D31" s="314"/>
      <c r="E31" s="314"/>
      <c r="F31" s="314"/>
      <c r="G31" s="314"/>
      <c r="H31" s="314"/>
      <c r="I31" s="314"/>
    </row>
    <row r="32" spans="2:9" x14ac:dyDescent="0.25">
      <c r="B32" s="314"/>
      <c r="C32" s="314"/>
      <c r="D32" s="314"/>
      <c r="E32" s="314"/>
      <c r="F32" s="314"/>
      <c r="G32" s="314"/>
      <c r="H32" s="314"/>
      <c r="I32" s="314"/>
    </row>
    <row r="33" spans="1:11" x14ac:dyDescent="0.25">
      <c r="B33" s="314"/>
      <c r="C33" s="314"/>
      <c r="D33" s="314"/>
      <c r="E33" s="314"/>
      <c r="F33" s="314"/>
      <c r="G33" s="314"/>
      <c r="H33" s="314"/>
      <c r="I33" s="314"/>
    </row>
    <row r="34" spans="1:11" x14ac:dyDescent="0.25">
      <c r="B34" s="314"/>
      <c r="C34" s="314"/>
      <c r="D34" s="314"/>
      <c r="E34" s="314"/>
      <c r="F34" s="314"/>
      <c r="G34" s="314"/>
      <c r="H34" s="314"/>
      <c r="I34" s="314"/>
    </row>
    <row r="35" spans="1:11" x14ac:dyDescent="0.25">
      <c r="B35" s="92"/>
      <c r="C35" s="92"/>
      <c r="D35" s="92"/>
      <c r="E35" s="92"/>
      <c r="F35" s="92"/>
      <c r="G35" s="92"/>
    </row>
    <row r="36" spans="1:11" x14ac:dyDescent="0.25">
      <c r="A36" s="94" t="s">
        <v>298</v>
      </c>
      <c r="B36" s="30" t="s">
        <v>299</v>
      </c>
      <c r="C36" s="92"/>
      <c r="D36" s="92"/>
      <c r="E36" s="92"/>
      <c r="F36" s="92"/>
      <c r="G36" s="92"/>
    </row>
    <row r="37" spans="1:11" x14ac:dyDescent="0.25">
      <c r="B37" s="30" t="s">
        <v>300</v>
      </c>
      <c r="C37" s="92"/>
      <c r="D37" s="92"/>
      <c r="E37" s="92"/>
      <c r="F37" s="92"/>
      <c r="G37" s="92"/>
    </row>
    <row r="38" spans="1:11" x14ac:dyDescent="0.25">
      <c r="B38" s="30" t="s">
        <v>301</v>
      </c>
      <c r="C38" s="92"/>
      <c r="D38" s="92"/>
      <c r="E38" s="92"/>
      <c r="F38" s="92"/>
      <c r="G38" s="92"/>
    </row>
    <row r="39" spans="1:11" x14ac:dyDescent="0.25">
      <c r="B39" s="30" t="s">
        <v>302</v>
      </c>
      <c r="C39" s="92"/>
      <c r="D39" s="92"/>
      <c r="E39" s="92"/>
      <c r="F39" s="92"/>
      <c r="G39" s="92"/>
    </row>
    <row r="40" spans="1:11" x14ac:dyDescent="0.25">
      <c r="B40" s="95" t="s">
        <v>303</v>
      </c>
      <c r="C40" s="92"/>
      <c r="D40" s="92"/>
      <c r="E40" s="92"/>
      <c r="F40" s="92"/>
      <c r="G40" s="92"/>
    </row>
    <row r="41" spans="1:11" x14ac:dyDescent="0.25">
      <c r="B41" s="30"/>
      <c r="C41" s="92"/>
      <c r="D41" s="92"/>
      <c r="E41" s="92"/>
      <c r="F41" s="92"/>
      <c r="G41" s="92"/>
    </row>
    <row r="42" spans="1:11" x14ac:dyDescent="0.25">
      <c r="B42" s="93" t="s">
        <v>304</v>
      </c>
      <c r="C42" s="92"/>
      <c r="D42" s="92"/>
      <c r="E42" s="92"/>
      <c r="F42" s="92"/>
      <c r="G42" s="92"/>
    </row>
    <row r="43" spans="1:11" ht="15" customHeight="1" x14ac:dyDescent="0.25">
      <c r="B43" s="314" t="s">
        <v>305</v>
      </c>
      <c r="C43" s="314"/>
      <c r="D43" s="314"/>
      <c r="E43" s="314"/>
      <c r="F43" s="314"/>
      <c r="G43" s="314"/>
      <c r="H43" s="314"/>
      <c r="I43" s="314"/>
      <c r="J43" s="314"/>
      <c r="K43" s="314"/>
    </row>
    <row r="44" spans="1:11" x14ac:dyDescent="0.25">
      <c r="B44" s="314"/>
      <c r="C44" s="314"/>
      <c r="D44" s="314"/>
      <c r="E44" s="314"/>
      <c r="F44" s="314"/>
      <c r="G44" s="314"/>
      <c r="H44" s="314"/>
      <c r="I44" s="314"/>
      <c r="J44" s="314"/>
      <c r="K44" s="314"/>
    </row>
    <row r="45" spans="1:11" x14ac:dyDescent="0.25">
      <c r="B45" s="314"/>
      <c r="C45" s="314"/>
      <c r="D45" s="314"/>
      <c r="E45" s="314"/>
      <c r="F45" s="314"/>
      <c r="G45" s="314"/>
      <c r="H45" s="314"/>
      <c r="I45" s="314"/>
      <c r="J45" s="314"/>
      <c r="K45" s="314"/>
    </row>
    <row r="46" spans="1:11" x14ac:dyDescent="0.25">
      <c r="B46" s="314"/>
      <c r="C46" s="314"/>
      <c r="D46" s="314"/>
      <c r="E46" s="314"/>
      <c r="F46" s="314"/>
      <c r="G46" s="314"/>
      <c r="H46" s="314"/>
      <c r="I46" s="314"/>
      <c r="J46" s="314"/>
      <c r="K46" s="314"/>
    </row>
    <row r="47" spans="1:11" x14ac:dyDescent="0.25">
      <c r="B47" s="314"/>
      <c r="C47" s="314"/>
      <c r="D47" s="314"/>
      <c r="E47" s="314"/>
      <c r="F47" s="314"/>
      <c r="G47" s="314"/>
      <c r="H47" s="314"/>
      <c r="I47" s="314"/>
      <c r="J47" s="314"/>
      <c r="K47" s="314"/>
    </row>
    <row r="48" spans="1:11" x14ac:dyDescent="0.25">
      <c r="B48" s="314"/>
      <c r="C48" s="314"/>
      <c r="D48" s="314"/>
      <c r="E48" s="314"/>
      <c r="F48" s="314"/>
      <c r="G48" s="314"/>
      <c r="H48" s="314"/>
      <c r="I48" s="314"/>
      <c r="J48" s="314"/>
      <c r="K48" s="314"/>
    </row>
    <row r="49" spans="1:12" x14ac:dyDescent="0.25">
      <c r="B49" s="314"/>
      <c r="C49" s="314"/>
      <c r="D49" s="314"/>
      <c r="E49" s="314"/>
      <c r="F49" s="314"/>
      <c r="G49" s="314"/>
      <c r="H49" s="314"/>
      <c r="I49" s="314"/>
      <c r="J49" s="314"/>
      <c r="K49" s="314"/>
    </row>
    <row r="50" spans="1:12" x14ac:dyDescent="0.25">
      <c r="B50" s="96" t="s">
        <v>306</v>
      </c>
      <c r="C50" s="92"/>
      <c r="D50" s="92"/>
      <c r="E50" s="92"/>
      <c r="F50" s="92"/>
      <c r="G50" s="92"/>
      <c r="H50" s="92"/>
      <c r="I50" s="92"/>
      <c r="J50" s="92"/>
      <c r="K50" s="92"/>
    </row>
    <row r="51" spans="1:12" x14ac:dyDescent="0.25">
      <c r="B51" s="92"/>
      <c r="C51" s="92"/>
      <c r="D51" s="92"/>
      <c r="E51" s="92"/>
      <c r="F51" s="92"/>
      <c r="G51" s="92"/>
    </row>
    <row r="52" spans="1:12" x14ac:dyDescent="0.25">
      <c r="B52" s="97" t="s">
        <v>307</v>
      </c>
      <c r="C52" s="90"/>
      <c r="D52" s="90"/>
      <c r="E52" s="90"/>
      <c r="F52" s="90"/>
      <c r="G52" s="90"/>
    </row>
    <row r="53" spans="1:12" x14ac:dyDescent="0.25">
      <c r="B53" s="98" t="s">
        <v>308</v>
      </c>
      <c r="C53" s="90"/>
      <c r="D53" s="90"/>
      <c r="E53" s="90"/>
      <c r="F53" s="90"/>
      <c r="G53" s="90"/>
    </row>
    <row r="54" spans="1:12" x14ac:dyDescent="0.25">
      <c r="A54" s="85">
        <v>1</v>
      </c>
      <c r="B54" s="98" t="s">
        <v>309</v>
      </c>
      <c r="C54" s="90"/>
      <c r="D54" s="90"/>
      <c r="E54" s="90"/>
      <c r="F54" s="90"/>
      <c r="G54" s="90"/>
    </row>
    <row r="55" spans="1:12" ht="15" customHeight="1" x14ac:dyDescent="0.25">
      <c r="A55" s="85">
        <v>2</v>
      </c>
      <c r="B55" s="315" t="s">
        <v>310</v>
      </c>
      <c r="C55" s="315"/>
      <c r="D55" s="315"/>
      <c r="E55" s="315"/>
      <c r="F55" s="315"/>
      <c r="G55" s="315"/>
      <c r="H55" s="315"/>
      <c r="I55" s="315"/>
      <c r="J55" s="315"/>
      <c r="K55" s="315"/>
      <c r="L55" s="315"/>
    </row>
    <row r="56" spans="1:12" x14ac:dyDescent="0.25">
      <c r="B56" s="315"/>
      <c r="C56" s="315"/>
      <c r="D56" s="315"/>
      <c r="E56" s="315"/>
      <c r="F56" s="315"/>
      <c r="G56" s="315"/>
      <c r="H56" s="315"/>
      <c r="I56" s="315"/>
      <c r="J56" s="315"/>
      <c r="K56" s="315"/>
      <c r="L56" s="315"/>
    </row>
    <row r="57" spans="1:12" x14ac:dyDescent="0.25">
      <c r="B57" s="315"/>
      <c r="C57" s="315"/>
      <c r="D57" s="315"/>
      <c r="E57" s="315"/>
      <c r="F57" s="315"/>
      <c r="G57" s="315"/>
      <c r="H57" s="315"/>
      <c r="I57" s="315"/>
      <c r="J57" s="315"/>
      <c r="K57" s="315"/>
      <c r="L57" s="315"/>
    </row>
    <row r="58" spans="1:12" x14ac:dyDescent="0.25">
      <c r="A58" s="85">
        <v>3</v>
      </c>
      <c r="B58" s="315" t="s">
        <v>311</v>
      </c>
      <c r="C58" s="315"/>
      <c r="D58" s="315"/>
      <c r="E58" s="315"/>
      <c r="F58" s="315"/>
      <c r="G58" s="315"/>
      <c r="H58" s="315"/>
      <c r="I58" s="315"/>
      <c r="J58" s="315"/>
      <c r="K58" s="315"/>
      <c r="L58" s="315"/>
    </row>
    <row r="59" spans="1:12" x14ac:dyDescent="0.25">
      <c r="B59" s="315"/>
      <c r="C59" s="315"/>
      <c r="D59" s="315"/>
      <c r="E59" s="315"/>
      <c r="F59" s="315"/>
      <c r="G59" s="315"/>
      <c r="H59" s="315"/>
      <c r="I59" s="315"/>
      <c r="J59" s="315"/>
      <c r="K59" s="315"/>
      <c r="L59" s="315"/>
    </row>
    <row r="60" spans="1:12" x14ac:dyDescent="0.25">
      <c r="B60" s="90"/>
      <c r="C60" s="90"/>
      <c r="D60" s="90"/>
      <c r="E60" s="90"/>
      <c r="F60" s="90"/>
      <c r="G60" s="90"/>
      <c r="H60" s="90"/>
      <c r="I60" s="90"/>
      <c r="J60" s="90"/>
      <c r="K60" s="90"/>
      <c r="L60" s="90"/>
    </row>
    <row r="61" spans="1:12" x14ac:dyDescent="0.25">
      <c r="B61" s="98" t="s">
        <v>312</v>
      </c>
      <c r="C61" s="90"/>
      <c r="D61" s="90"/>
      <c r="E61" s="90"/>
      <c r="F61" s="90"/>
      <c r="G61" s="90"/>
      <c r="H61" s="90"/>
      <c r="I61" s="90"/>
      <c r="J61" s="90"/>
      <c r="K61" s="90"/>
      <c r="L61" s="90"/>
    </row>
    <row r="62" spans="1:12" x14ac:dyDescent="0.25">
      <c r="B62" s="90"/>
      <c r="C62" s="90"/>
      <c r="D62" s="90"/>
      <c r="E62" s="90"/>
      <c r="F62" s="90"/>
      <c r="G62" s="90"/>
      <c r="H62" s="90"/>
      <c r="I62" s="90"/>
      <c r="J62" s="90"/>
      <c r="K62" s="90"/>
      <c r="L62" s="90"/>
    </row>
    <row r="63" spans="1:12" ht="15.75" thickBot="1" x14ac:dyDescent="0.3">
      <c r="B63" s="90"/>
      <c r="C63" s="90"/>
      <c r="D63" s="90"/>
      <c r="E63" s="90"/>
      <c r="F63" s="90"/>
      <c r="G63" s="90"/>
      <c r="H63" s="90"/>
      <c r="I63" s="90"/>
      <c r="J63" s="90"/>
      <c r="K63" s="90"/>
      <c r="L63" s="90"/>
    </row>
    <row r="64" spans="1:12" ht="15" customHeight="1" x14ac:dyDescent="0.25">
      <c r="A64" s="316" t="s">
        <v>313</v>
      </c>
      <c r="B64" s="318" t="s">
        <v>314</v>
      </c>
      <c r="C64" s="318"/>
      <c r="D64" s="318"/>
      <c r="E64" s="318"/>
      <c r="F64" s="318"/>
      <c r="G64" s="318"/>
      <c r="H64" s="319"/>
      <c r="I64" s="90"/>
      <c r="J64" s="90"/>
      <c r="K64" s="90"/>
      <c r="L64" s="90"/>
    </row>
    <row r="65" spans="1:8" x14ac:dyDescent="0.25">
      <c r="A65" s="317"/>
      <c r="B65" s="320"/>
      <c r="C65" s="320"/>
      <c r="D65" s="320"/>
      <c r="E65" s="320"/>
      <c r="F65" s="320"/>
      <c r="G65" s="320"/>
      <c r="H65" s="321"/>
    </row>
    <row r="66" spans="1:8" x14ac:dyDescent="0.25">
      <c r="A66" s="317"/>
      <c r="B66" s="320"/>
      <c r="C66" s="320"/>
      <c r="D66" s="320"/>
      <c r="E66" s="320"/>
      <c r="F66" s="320"/>
      <c r="G66" s="320"/>
      <c r="H66" s="321"/>
    </row>
    <row r="67" spans="1:8" x14ac:dyDescent="0.25">
      <c r="A67" s="317"/>
      <c r="B67" s="320"/>
      <c r="C67" s="320"/>
      <c r="D67" s="320"/>
      <c r="E67" s="320"/>
      <c r="F67" s="320"/>
      <c r="G67" s="320"/>
      <c r="H67" s="321"/>
    </row>
    <row r="68" spans="1:8" x14ac:dyDescent="0.25">
      <c r="A68" s="317"/>
      <c r="B68" s="320"/>
      <c r="C68" s="320"/>
      <c r="D68" s="320"/>
      <c r="E68" s="320"/>
      <c r="F68" s="320"/>
      <c r="G68" s="320"/>
      <c r="H68" s="321"/>
    </row>
    <row r="69" spans="1:8" x14ac:dyDescent="0.25">
      <c r="A69" s="317"/>
      <c r="B69" s="320"/>
      <c r="C69" s="320"/>
      <c r="D69" s="320"/>
      <c r="E69" s="320"/>
      <c r="F69" s="320"/>
      <c r="G69" s="320"/>
      <c r="H69" s="321"/>
    </row>
    <row r="70" spans="1:8" x14ac:dyDescent="0.25">
      <c r="A70" s="317"/>
      <c r="B70" s="320"/>
      <c r="C70" s="320"/>
      <c r="D70" s="320"/>
      <c r="E70" s="320"/>
      <c r="F70" s="320"/>
      <c r="G70" s="320"/>
      <c r="H70" s="321"/>
    </row>
    <row r="71" spans="1:8" x14ac:dyDescent="0.25">
      <c r="A71" s="31"/>
      <c r="B71" s="30"/>
      <c r="C71" s="30"/>
      <c r="D71" s="30"/>
      <c r="E71" s="30"/>
      <c r="F71" s="30"/>
      <c r="G71" s="30"/>
      <c r="H71" s="32"/>
    </row>
    <row r="72" spans="1:8" x14ac:dyDescent="0.25">
      <c r="A72" s="31" t="s">
        <v>315</v>
      </c>
      <c r="B72" s="30" t="s">
        <v>316</v>
      </c>
      <c r="C72" s="30"/>
      <c r="D72" s="30"/>
      <c r="E72" s="30"/>
      <c r="F72" s="30"/>
      <c r="G72" s="30"/>
      <c r="H72" s="32"/>
    </row>
    <row r="73" spans="1:8" x14ac:dyDescent="0.25">
      <c r="A73" s="99"/>
      <c r="B73" s="90"/>
      <c r="C73" s="90"/>
      <c r="D73" s="90"/>
      <c r="E73" s="90"/>
      <c r="F73" s="90"/>
      <c r="G73" s="90"/>
      <c r="H73" s="100"/>
    </row>
    <row r="74" spans="1:8" x14ac:dyDescent="0.25">
      <c r="A74" s="99"/>
      <c r="B74" s="90"/>
      <c r="C74" s="90"/>
      <c r="D74" s="90"/>
      <c r="E74" s="90"/>
      <c r="F74" s="90"/>
      <c r="G74" s="90"/>
      <c r="H74" s="100"/>
    </row>
    <row r="75" spans="1:8" ht="15.75" thickBot="1" x14ac:dyDescent="0.3">
      <c r="A75" s="101"/>
      <c r="B75" s="102"/>
      <c r="C75" s="102"/>
      <c r="D75" s="102"/>
      <c r="E75" s="102"/>
      <c r="F75" s="102"/>
      <c r="G75" s="102"/>
      <c r="H75" s="103"/>
    </row>
    <row r="78" spans="1:8" x14ac:dyDescent="0.25">
      <c r="B78" s="85" t="s">
        <v>317</v>
      </c>
      <c r="C78" s="85" t="s">
        <v>318</v>
      </c>
      <c r="D78" s="85" t="s">
        <v>319</v>
      </c>
    </row>
    <row r="79" spans="1:8" x14ac:dyDescent="0.25">
      <c r="B79" s="85" t="s">
        <v>320</v>
      </c>
      <c r="C79" s="87">
        <v>0.02</v>
      </c>
      <c r="D79" s="88">
        <v>0.05</v>
      </c>
      <c r="E79" s="88"/>
      <c r="F79" s="88"/>
    </row>
    <row r="81" spans="2:2" x14ac:dyDescent="0.25">
      <c r="B81" s="85" t="s">
        <v>321</v>
      </c>
    </row>
    <row r="82" spans="2:2" x14ac:dyDescent="0.25">
      <c r="B82" s="85" t="s">
        <v>322</v>
      </c>
    </row>
    <row r="84" spans="2:2" x14ac:dyDescent="0.25">
      <c r="B84" s="104"/>
    </row>
    <row r="85" spans="2:2" x14ac:dyDescent="0.25">
      <c r="B85" s="85" t="s">
        <v>323</v>
      </c>
    </row>
    <row r="86" spans="2:2" x14ac:dyDescent="0.25">
      <c r="B86" s="85" t="s">
        <v>324</v>
      </c>
    </row>
    <row r="87" spans="2:2" x14ac:dyDescent="0.25">
      <c r="B87" s="85" t="s">
        <v>325</v>
      </c>
    </row>
  </sheetData>
  <mergeCells count="11">
    <mergeCell ref="B30:I34"/>
    <mergeCell ref="B1:B2"/>
    <mergeCell ref="C1:D1"/>
    <mergeCell ref="B13:G15"/>
    <mergeCell ref="B18:H22"/>
    <mergeCell ref="B25:I28"/>
    <mergeCell ref="B43:K49"/>
    <mergeCell ref="B55:L57"/>
    <mergeCell ref="B58:L59"/>
    <mergeCell ref="A64:A70"/>
    <mergeCell ref="B64:H70"/>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2</vt:i4>
      </vt:variant>
    </vt:vector>
  </HeadingPairs>
  <TitlesOfParts>
    <vt:vector size="10" baseType="lpstr">
      <vt:lpstr>PO REV00 (2)</vt:lpstr>
      <vt:lpstr>BDI MC</vt:lpstr>
      <vt:lpstr>Revestimento</vt:lpstr>
      <vt:lpstr>Alvenaria </vt:lpstr>
      <vt:lpstr>Esquadrias</vt:lpstr>
      <vt:lpstr>Fachada</vt:lpstr>
      <vt:lpstr>TCU 2622_2013</vt:lpstr>
      <vt:lpstr>Tributos</vt:lpstr>
      <vt:lpstr>'PO REV00 (2)'!Area_de_impressao</vt:lpstr>
      <vt:lpstr>'PO REV00 (2)'!Titulos_de_impressao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Jonathas</dc:creator>
  <cp:keywords/>
  <dc:description/>
  <cp:lastModifiedBy>prefeitura</cp:lastModifiedBy>
  <cp:revision>11</cp:revision>
  <cp:lastPrinted>2025-01-27T15:39:48Z</cp:lastPrinted>
  <dcterms:created xsi:type="dcterms:W3CDTF">2015-05-19T15:35:18Z</dcterms:created>
  <dcterms:modified xsi:type="dcterms:W3CDTF">2025-07-04T19:44:27Z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