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24226"/>
  <mc:AlternateContent xmlns:mc="http://schemas.openxmlformats.org/markup-compatibility/2006">
    <mc:Choice Requires="x15">
      <x15ac:absPath xmlns:x15ac="http://schemas.microsoft.com/office/spreadsheetml/2010/11/ac" url="\\ELIMAR\dea em Engenharia\Romilda\2025\Passos\Casa da Cultura\"/>
    </mc:Choice>
  </mc:AlternateContent>
  <xr:revisionPtr revIDLastSave="0" documentId="13_ncr:1_{7C08F547-9C57-4457-AD25-2DBB843D09D4}" xr6:coauthVersionLast="45" xr6:coauthVersionMax="45" xr10:uidLastSave="{00000000-0000-0000-0000-000000000000}"/>
  <bookViews>
    <workbookView xWindow="-120" yWindow="-120" windowWidth="29040" windowHeight="15840" tabRatio="864" activeTab="2" xr2:uid="{00000000-000D-0000-FFFF-FFFF00000000}"/>
  </bookViews>
  <sheets>
    <sheet name="Casa da Cultura" sheetId="2" r:id="rId1"/>
    <sheet name="BDI" sheetId="4" r:id="rId2"/>
    <sheet name="Cronograma" sheetId="3" r:id="rId3"/>
  </sheets>
  <externalReferences>
    <externalReference r:id="rId4"/>
  </externalReferences>
  <definedNames>
    <definedName name="__xlnm.Print_Area_5">#REF!</definedName>
    <definedName name="__xlnm.Print_Titles_4">([1]Cronograma!$A$1:$D$65536,[1]Cronograma!$A$1:$IV$8)</definedName>
    <definedName name="Print_Area" localSheetId="0">'Casa da Cultura'!$A$5:$H$98</definedName>
    <definedName name="Print_Area" localSheetId="2">Cronograma!$A$1:$M$29</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79" i="2" l="1"/>
  <c r="H76" i="2"/>
  <c r="H58" i="2"/>
  <c r="H48" i="2"/>
  <c r="H39" i="2"/>
  <c r="H33" i="2"/>
  <c r="H24" i="2"/>
  <c r="H15" i="2"/>
  <c r="G81" i="2"/>
  <c r="G78" i="2"/>
  <c r="G75" i="2"/>
  <c r="G74" i="2"/>
  <c r="G73" i="2"/>
  <c r="G72" i="2"/>
  <c r="G71" i="2"/>
  <c r="G70" i="2"/>
  <c r="G69" i="2"/>
  <c r="G68" i="2"/>
  <c r="G67" i="2"/>
  <c r="G66" i="2"/>
  <c r="G65" i="2"/>
  <c r="G64" i="2"/>
  <c r="G63" i="2"/>
  <c r="G62" i="2"/>
  <c r="G61" i="2"/>
  <c r="G60" i="2"/>
  <c r="G57" i="2"/>
  <c r="G56" i="2"/>
  <c r="G55" i="2"/>
  <c r="G54" i="2"/>
  <c r="G53" i="2"/>
  <c r="G52" i="2"/>
  <c r="G51" i="2"/>
  <c r="G50" i="2"/>
  <c r="G47" i="2"/>
  <c r="G46" i="2"/>
  <c r="G45" i="2"/>
  <c r="G44" i="2"/>
  <c r="G43" i="2"/>
  <c r="G42" i="2"/>
  <c r="G41" i="2"/>
  <c r="G38" i="2"/>
  <c r="G37" i="2"/>
  <c r="G36" i="2"/>
  <c r="G35" i="2"/>
  <c r="G32" i="2"/>
  <c r="G31" i="2"/>
  <c r="G30" i="2"/>
  <c r="G29" i="2"/>
  <c r="G28" i="2"/>
  <c r="G27" i="2"/>
  <c r="G26" i="2"/>
  <c r="G23" i="2"/>
  <c r="G22" i="2"/>
  <c r="G21" i="2"/>
  <c r="G20" i="2"/>
  <c r="G19" i="2"/>
  <c r="G18" i="2"/>
  <c r="G17" i="2"/>
  <c r="G14" i="2"/>
  <c r="H83" i="2" l="1"/>
  <c r="K20" i="3"/>
  <c r="B18" i="3"/>
  <c r="B17" i="3"/>
  <c r="B16" i="3"/>
  <c r="B14" i="3"/>
  <c r="B15" i="3"/>
  <c r="B13" i="3"/>
  <c r="B12" i="3"/>
  <c r="E57" i="2"/>
  <c r="H75" i="2"/>
  <c r="E75" i="2"/>
  <c r="E56" i="2"/>
  <c r="H56" i="2" s="1"/>
  <c r="H54" i="2"/>
  <c r="H51" i="2"/>
  <c r="E55" i="2"/>
  <c r="E51" i="2"/>
  <c r="E50" i="2"/>
  <c r="E53" i="2"/>
  <c r="E52" i="2"/>
  <c r="E22" i="2"/>
  <c r="E23" i="2"/>
  <c r="E21" i="2"/>
  <c r="H21" i="2" s="1"/>
  <c r="E47" i="2"/>
  <c r="H22" i="2" l="1"/>
  <c r="H23" i="2"/>
  <c r="H47" i="2"/>
  <c r="E74" i="2"/>
  <c r="E73" i="2"/>
  <c r="E70" i="2"/>
  <c r="E71" i="2" s="1"/>
  <c r="E69" i="2"/>
  <c r="H67" i="2"/>
  <c r="H68" i="2"/>
  <c r="H66" i="2"/>
  <c r="E63" i="2"/>
  <c r="E64" i="2" s="1"/>
  <c r="E62" i="2"/>
  <c r="H61" i="2"/>
  <c r="H60" i="2"/>
  <c r="H74" i="2" l="1"/>
  <c r="H73" i="2"/>
  <c r="H69" i="2"/>
  <c r="H71" i="2"/>
  <c r="H72" i="2"/>
  <c r="H70" i="2"/>
  <c r="H62" i="2"/>
  <c r="H64" i="2"/>
  <c r="H63" i="2"/>
  <c r="H65" i="2"/>
  <c r="E41" i="2"/>
  <c r="E38" i="2"/>
  <c r="E31" i="2"/>
  <c r="H36" i="2"/>
  <c r="H19" i="2"/>
  <c r="C16" i="3" l="1"/>
  <c r="H31" i="2"/>
  <c r="H20" i="2"/>
  <c r="H17" i="2"/>
  <c r="F81" i="2"/>
  <c r="H45" i="2"/>
  <c r="H42" i="2"/>
  <c r="H41" i="2"/>
  <c r="H32" i="2"/>
  <c r="H30" i="2"/>
  <c r="H28" i="2"/>
  <c r="H27" i="2"/>
  <c r="H26" i="2"/>
  <c r="H50" i="2" l="1"/>
  <c r="H29" i="2"/>
  <c r="H55" i="2" l="1"/>
  <c r="H46" i="2" l="1"/>
  <c r="H44" i="2"/>
  <c r="M15" i="3" l="1"/>
  <c r="H53" i="2"/>
  <c r="H57" i="2" l="1"/>
  <c r="H52" i="2"/>
  <c r="C15" i="3" l="1"/>
  <c r="M11" i="3"/>
  <c r="M16" i="3"/>
  <c r="H43" i="2" l="1"/>
  <c r="C14" i="3" s="1"/>
  <c r="H38" i="2"/>
  <c r="H37" i="2"/>
  <c r="M12" i="3" l="1"/>
  <c r="B11" i="3"/>
  <c r="H78" i="2"/>
  <c r="C17" i="3" s="1"/>
  <c r="I15" i="3" l="1"/>
  <c r="I14" i="3"/>
  <c r="G14" i="3" s="1"/>
  <c r="C12" i="3" l="1"/>
  <c r="G12" i="3" s="1"/>
  <c r="H18" i="2"/>
  <c r="E12" i="3" l="1"/>
  <c r="B10" i="3"/>
  <c r="M14" i="3"/>
  <c r="M13" i="3"/>
  <c r="M10" i="3"/>
  <c r="H81" i="2"/>
  <c r="H82" i="2" s="1"/>
  <c r="C18" i="3" s="1"/>
  <c r="H35" i="2"/>
  <c r="C13" i="3" s="1"/>
  <c r="H14" i="2"/>
  <c r="C10" i="3" l="1"/>
  <c r="E10" i="3" s="1"/>
  <c r="C11" i="3"/>
  <c r="I11" i="3" s="1"/>
  <c r="I16" i="3"/>
  <c r="C19" i="3" l="1"/>
  <c r="H84" i="2"/>
  <c r="I20" i="3"/>
  <c r="D14" i="3" l="1"/>
  <c r="L20" i="3"/>
  <c r="D18" i="3"/>
  <c r="D17" i="3"/>
  <c r="E13" i="3"/>
  <c r="E20" i="3" s="1"/>
  <c r="F20" i="3" s="1"/>
  <c r="F21" i="3" s="1"/>
  <c r="G13" i="3"/>
  <c r="G20" i="3" s="1"/>
  <c r="H20" i="3" s="1"/>
  <c r="D13" i="3"/>
  <c r="D12" i="3"/>
  <c r="D15" i="3"/>
  <c r="D11" i="3"/>
  <c r="D10" i="3"/>
  <c r="D16" i="3"/>
  <c r="J20" i="3"/>
  <c r="E21" i="3" l="1"/>
  <c r="G21" i="3" s="1"/>
  <c r="I21" i="3" s="1"/>
  <c r="K21" i="3" s="1"/>
  <c r="H21" i="3"/>
  <c r="J21" i="3" s="1"/>
  <c r="L21" i="3" s="1"/>
  <c r="D19" i="3"/>
</calcChain>
</file>

<file path=xl/sharedStrings.xml><?xml version="1.0" encoding="utf-8"?>
<sst xmlns="http://schemas.openxmlformats.org/spreadsheetml/2006/main" count="359" uniqueCount="275">
  <si>
    <t>PLANILHA DE PRECOS</t>
  </si>
  <si>
    <t xml:space="preserve">Item           </t>
  </si>
  <si>
    <t xml:space="preserve">Unidade        </t>
  </si>
  <si>
    <t xml:space="preserve">Quantidade     </t>
  </si>
  <si>
    <t xml:space="preserve"> 01.</t>
  </si>
  <si>
    <t xml:space="preserve"> </t>
  </si>
  <si>
    <t xml:space="preserve"> 01. 01</t>
  </si>
  <si>
    <t>UN</t>
  </si>
  <si>
    <t>M2</t>
  </si>
  <si>
    <t xml:space="preserve">TOTAL ITEM:  01   </t>
  </si>
  <si>
    <t xml:space="preserve"> 02.</t>
  </si>
  <si>
    <t xml:space="preserve"> 02. 01</t>
  </si>
  <si>
    <t>LIMPEZA GERAL</t>
  </si>
  <si>
    <t>LIMPEZA FINAL DA OBRA</t>
  </si>
  <si>
    <t>Unid.</t>
  </si>
  <si>
    <t>Quant.</t>
  </si>
  <si>
    <t>M²</t>
  </si>
  <si>
    <t>CRONOGRAMA FÍSICO-FINANCEIRO</t>
  </si>
  <si>
    <t>Mês 01</t>
  </si>
  <si>
    <t>Mês 02</t>
  </si>
  <si>
    <t>Mês 03</t>
  </si>
  <si>
    <t>Total a executar</t>
  </si>
  <si>
    <t>ITEM</t>
  </si>
  <si>
    <t>DESCRIÇÃO DOS SERVIÇOS</t>
  </si>
  <si>
    <t>R$ Total com BDI</t>
  </si>
  <si>
    <t>%</t>
  </si>
  <si>
    <t>R$</t>
  </si>
  <si>
    <t>Total dos Serviços (MT + MO)</t>
  </si>
  <si>
    <t>TOTAL MENSAL (%)</t>
  </si>
  <si>
    <t>TOTAL ACUMULADO (R$</t>
  </si>
  <si>
    <t>Responsável Técnico</t>
  </si>
  <si>
    <t>SERVIÇOS PRELIMINARES</t>
  </si>
  <si>
    <t>ED-50232</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</si>
  <si>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</si>
  <si>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</si>
  <si>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 xml:space="preserve">TOTAL ITEM:  02   </t>
  </si>
  <si>
    <t>M</t>
  </si>
  <si>
    <t xml:space="preserve"> 03.</t>
  </si>
  <si>
    <t xml:space="preserve"> 04.</t>
  </si>
  <si>
    <t>04.01</t>
  </si>
  <si>
    <t>04.04</t>
  </si>
  <si>
    <t xml:space="preserve"> 05.</t>
  </si>
  <si>
    <t xml:space="preserve">TOTAL ITEM:  04   </t>
  </si>
  <si>
    <t xml:space="preserve">TOTAL ITEM:  03   </t>
  </si>
  <si>
    <t>Codigo</t>
  </si>
  <si>
    <t>PONTO DE TOMADA EXTERNA, INCLUINDO ELETRODUTO DE PVC RIGIDO E CAIXA COM ESPELHO E FIOS, COM MATERIAIS E MÃO DE OBRA.</t>
  </si>
  <si>
    <t>ED-50491</t>
  </si>
  <si>
    <t>PINTURA ESMALTE EM ESQUADRIAS DE FERRO, DUAS (2) DEMÃOS, INCLUSIVE UMA (1) DEMÃO DE FUNDO ANTICORROSIVO</t>
  </si>
  <si>
    <t>05.04</t>
  </si>
  <si>
    <t xml:space="preserve"> 06.</t>
  </si>
  <si>
    <t>06.01</t>
  </si>
  <si>
    <t>SISTEMA DE PREVENÇÃO - BRIGADA</t>
  </si>
  <si>
    <t>COTAÇÃO</t>
  </si>
  <si>
    <t>BLOCO AUTÔNOMO DE ILUMINAÇÃO DE EMERGÊNCIA, COM DURAÇÃO MÍNIMA DE DUAS HORAS COM DUAS LED - 1.200 LUMENS - FORNECIMENTO E INSTALAÇÃO(COM MATERIAIS E MÃO DE OBRA)</t>
  </si>
  <si>
    <t>05.05</t>
  </si>
  <si>
    <t xml:space="preserve">BDI: </t>
  </si>
  <si>
    <t>COM DESONERAÇÃO</t>
  </si>
  <si>
    <t>Romilda Silva Maia</t>
  </si>
  <si>
    <t>Eng.º Civil</t>
  </si>
  <si>
    <t>CREA-MG: 56.982/D</t>
  </si>
  <si>
    <t>ED-26993</t>
  </si>
  <si>
    <t>ED-50199</t>
  </si>
  <si>
    <t>ED-50202</t>
  </si>
  <si>
    <t>AMEG - Associação Pública dos Municípios da Microrregião do Médio Rio Grande</t>
  </si>
  <si>
    <t>01511/ORSE</t>
  </si>
  <si>
    <t>05.01</t>
  </si>
  <si>
    <t>04.02</t>
  </si>
  <si>
    <t>04.03</t>
  </si>
  <si>
    <t>05.02</t>
  </si>
  <si>
    <t>05.03</t>
  </si>
  <si>
    <t xml:space="preserve">DEMONSTRATIVO DO BDI - COM DESONERAÇÃO - OBRA DE EDIFICAÇÃO </t>
  </si>
  <si>
    <t>BDI (CONFORME ACÓRDÃO Nº 2622/13 e LEI Nº 13.161 DE 31/08/15)</t>
  </si>
  <si>
    <t>DISCRIMINAÇÃO DAS
PARCELAS</t>
  </si>
  <si>
    <t>SIGLA</t>
  </si>
  <si>
    <t>CONSTRUÇÃO DE EDIFÍCIOS</t>
  </si>
  <si>
    <t>MATERIAL</t>
  </si>
  <si>
    <t>INCIDÊNCIA</t>
  </si>
  <si>
    <t>Custo Direto</t>
  </si>
  <si>
    <t>Administração Central</t>
  </si>
  <si>
    <t>Lucro Bruto</t>
  </si>
  <si>
    <t>Despesas Financeiras</t>
  </si>
  <si>
    <t>Seguros, Garantias e Risco</t>
  </si>
  <si>
    <t>Seguros + Garantias</t>
  </si>
  <si>
    <t>Risco(*)</t>
  </si>
  <si>
    <t>Tributos</t>
  </si>
  <si>
    <t>ISS</t>
  </si>
  <si>
    <t>PIS</t>
  </si>
  <si>
    <t>COFINS</t>
  </si>
  <si>
    <t>CPRB</t>
  </si>
  <si>
    <t>CD</t>
  </si>
  <si>
    <t>AC</t>
  </si>
  <si>
    <t>DF</t>
  </si>
  <si>
    <t>R</t>
  </si>
  <si>
    <t>L</t>
  </si>
  <si>
    <t>S</t>
  </si>
  <si>
    <t>I</t>
  </si>
  <si>
    <t>INSS</t>
  </si>
  <si>
    <t>SERVIÇO TERCEIRIZADO (ISS 5%)</t>
  </si>
  <si>
    <t>Diferenciado</t>
  </si>
  <si>
    <t>PV</t>
  </si>
  <si>
    <t>FÓRMULA DO BDI</t>
  </si>
  <si>
    <t>(1 + (AC + S + G + R)) x (1 + DF) x (1 + L)/
(1 - (I + CPRB))</t>
  </si>
  <si>
    <t>BDI (NUMERADOR</t>
  </si>
  <si>
    <t>BDI (DENOMINADOR)</t>
  </si>
  <si>
    <t>BDI</t>
  </si>
  <si>
    <r>
      <rPr>
        <sz val="6"/>
        <color theme="1"/>
        <rFont val="Calibri"/>
        <family val="2"/>
        <scheme val="minor"/>
      </rPr>
      <t>(1)</t>
    </r>
    <r>
      <rPr>
        <sz val="11"/>
        <color theme="1"/>
        <rFont val="Calibri"/>
        <family val="2"/>
        <scheme val="minor"/>
      </rPr>
      <t xml:space="preserve"> SIGLA.</t>
    </r>
  </si>
  <si>
    <r>
      <rPr>
        <sz val="6"/>
        <color theme="1"/>
        <rFont val="Calibri"/>
        <family val="2"/>
        <scheme val="minor"/>
      </rPr>
      <t>(4)</t>
    </r>
    <r>
      <rPr>
        <sz val="11"/>
        <color theme="1"/>
        <rFont val="Calibri"/>
        <family val="2"/>
        <scheme val="minor"/>
      </rPr>
      <t xml:space="preserve"> BDI DIFERENCIADO A SER APLICADO PARA SERVIÇOS TERCEIRIZADOS.</t>
    </r>
  </si>
  <si>
    <r>
      <t xml:space="preserve">(3) </t>
    </r>
    <r>
      <rPr>
        <sz val="11"/>
        <color theme="1"/>
        <rFont val="Calibri"/>
        <family val="2"/>
        <scheme val="minor"/>
      </rPr>
      <t>BDI DIFERENCIADO A SER APLICADO EM CASOS DE FORNECIMENTO DE MATERIAIS E EQUIPAMENTOS. EX. ELEVADOR,</t>
    </r>
    <r>
      <rPr>
        <sz val="6"/>
        <color theme="1"/>
        <rFont val="Calibri"/>
        <family val="2"/>
        <scheme val="minor"/>
      </rPr>
      <t xml:space="preserve">
ESCADAS ROLANTES, EQUIPAMENTOS DE REFRIGERAÇÃO ETC.</t>
    </r>
  </si>
  <si>
    <t>OBSERVAÇÕES</t>
  </si>
  <si>
    <r>
      <rPr>
        <sz val="6"/>
        <color theme="1"/>
        <rFont val="Calibri"/>
        <family val="2"/>
        <scheme val="minor"/>
      </rPr>
      <t>(2)</t>
    </r>
    <r>
      <rPr>
        <sz val="11"/>
        <color theme="1"/>
        <rFont val="Calibri"/>
        <family val="2"/>
        <scheme val="minor"/>
      </rPr>
      <t xml:space="preserve"> QUANTO AO ISS O TCU ORIENTA OBSERVAR A LEGISLAÇÃO DO MUNICÍPIO. NO REFERIDO ACÓRDÃO O TCU PARTIU DA PREMISSA DE INCIDÊNCIA DO ISS EM 50% DO PREÇO DE VENDA, COM PERCENTUAIS DE 2%, 3%, 4% E 5%.</t>
    </r>
  </si>
  <si>
    <t>PREFEITURA DO MUNICIPIO DE PASSOS_MG</t>
  </si>
  <si>
    <t>EXTINTOR DE INCÊNDIO TIPO PÓ ABC 4A:40-BC(6 Kg), ALCANCE MÉDIO DO JATO 5M, TEMPO DE DESCARGA 12s, NBR9443, 9444, 10721 - FORNECIMENTO E INSTALAÇÃO</t>
  </si>
  <si>
    <t>AVISADOR SONORO TIPO SIRENE E VISUAL - ALARME INCÊNDIO</t>
  </si>
  <si>
    <t>10446/ORSE</t>
  </si>
  <si>
    <t>10447/ORSE</t>
  </si>
  <si>
    <t>PAINEL REPETIDOR - ALARME INCÊNDIO</t>
  </si>
  <si>
    <t>CENTRAL DE ALARME E DETECÇÃO DE INCÊNDIO, CAPACIDADE: 8 LAÇOS, COM 2 LINHAS, MOD. VERIN OU EQUIVALENTE</t>
  </si>
  <si>
    <t>11820/ORSE</t>
  </si>
  <si>
    <t>11978/ORSE</t>
  </si>
  <si>
    <t>DETECTOR DE FUMAÇA ÓPTICO CONVENCIONAL, MODELO VR-F, MARCA VERIN OU EQUIVALENTE</t>
  </si>
  <si>
    <t>07825/ORSE</t>
  </si>
  <si>
    <t>03.05</t>
  </si>
  <si>
    <t>03.04</t>
  </si>
  <si>
    <t>03.03</t>
  </si>
  <si>
    <t>03.02</t>
  </si>
  <si>
    <t>03.01</t>
  </si>
  <si>
    <t>CENTRAL DE LUZ DE EMERGÊNCIA 300W/12V, CAIXA PLASTICA, MODELO ILU 300PC, REF. GEVI GAMMA OU EQUIVALENTE</t>
  </si>
  <si>
    <t>LUMINÁRIA DE EMERGÊNCIA 30 LÂMPADAS LED DE 2W  - FLUXO LUMINOSO MÍNIMO DE 150 lm LED - FORNECIMENTO E INSTALAÇÃO (COM MATERIAIS E MÃO DE OBRA)</t>
  </si>
  <si>
    <t>ED-29388</t>
  </si>
  <si>
    <t>ED-29389</t>
  </si>
  <si>
    <t>PLACA FOTOLUMINESCENTE PARA SINALIZAÇÃO DE EMERGÊNCIA, TIPO "E2", DIMENSÃO (313X313)MM, INCLUSIVE FIXAÇÃO</t>
  </si>
  <si>
    <t>PLACA FOTOLUMINESCENTE PARA SINALIZAÇÃO DE EMERGÊNCIA, TIPO "E5", DIMENSÃO (313X313)MM, INCLUSIVE FIXAÇÃO</t>
  </si>
  <si>
    <t>ED-32246</t>
  </si>
  <si>
    <t>ED-32247</t>
  </si>
  <si>
    <t>ED-32002</t>
  </si>
  <si>
    <t>CORRIMÃO INTERMEDIÁRIO DUPLO EM TUBO GALVANIZADO, COM COSTURA, DIÂMETRO 1.1/2", ESP. 3MM, FIXADO EM PISO COMMONTANTE VERTICAL, DIÂMETRO 1.1/2", INCLUSIVE SUPORTE PARA CORRIMÃO EM BARRA CHATA (1"X1/2"), EXCLUSIVE PINTURA</t>
  </si>
  <si>
    <t>ED-50935</t>
  </si>
  <si>
    <t>03.06</t>
  </si>
  <si>
    <t>ED-50266A</t>
  </si>
  <si>
    <t xml:space="preserve"> 02. 02</t>
  </si>
  <si>
    <t xml:space="preserve"> 02. 03</t>
  </si>
  <si>
    <t>O memorial descritivo contem informações importantes sobre a obra - DEVERÁ SER LIDO EM SUA INTEGRIDADE ANTES DO INÍCIO DA OBRA.</t>
  </si>
  <si>
    <t>Todo o piso deverá ser forrado antes da execução de qualquer serviço;</t>
  </si>
  <si>
    <t>PLANILHA ORÇAMENTÁRIA REFERENTE A EXECUÇÃO DO PROJETO DE PREVENÇÃO E COMBATE A INCÊNDIO E PANICO DA CASA DA CULTURA - PASSOS - MG</t>
  </si>
  <si>
    <t>EXTINTORES E HIDRANTES</t>
  </si>
  <si>
    <t>ED-50195</t>
  </si>
  <si>
    <t>HIDRANTE DE RECALQUE COMPLETO EM CAIXA DE ALVENARIA - FORNECIMENTO E INSTALAÇÃO</t>
  </si>
  <si>
    <t>ED-22714</t>
  </si>
  <si>
    <t>CENTRAIS DE ALARME, DETECÇÃO E LUZ DE EMERGÊNCIA</t>
  </si>
  <si>
    <t xml:space="preserve"> 02. 04</t>
  </si>
  <si>
    <t>ED-22707</t>
  </si>
  <si>
    <t>MANGUEIRA DE FIBRA SINTÉTICA E BORRACHA PARA INCÊNDIO TIPO 2, DN38MM, COMPRIMENTO 15M, FORNECIMENTO E INSTALAÇÃO.</t>
  </si>
  <si>
    <t>97599/SINAPI</t>
  </si>
  <si>
    <t>BLOCO AUTÔNOMO DE ILUMINAÇÃO DE EMERGÊNCIA, COM DURAÇÃO MÍNIMA DE DUAS HORAS COM DUAS LED - 400 LUMENS - FORNECIMENTO E INSTALAÇÃO(COM MATERIAIS E MÃO DE OBRA)</t>
  </si>
  <si>
    <t>11867/ORSE</t>
  </si>
  <si>
    <t>03.07</t>
  </si>
  <si>
    <t>ACIONADOR TIPO BOTOEIRA (QUEBRA-VIDRO), PARA INSTALAÇÃO DE ALARME DE INCÊNDIO (ALARME E HIDRANTES)</t>
  </si>
  <si>
    <t>PLACA FOTOLUMINESCENTE PARA SINALIZAÇÃO DE EMERGÊNCIA, TIPO "E9", "E17" e "E12", DIMENSÃO (313X313)MM, INCLUSIVE FIXAÇÃO</t>
  </si>
  <si>
    <t>05.06</t>
  </si>
  <si>
    <t xml:space="preserve">TOTAL ITEM:  05   </t>
  </si>
  <si>
    <t>PLACA FOTOLUMINESCENTE PARA SINALIZAÇÃO DE EMERGÊNCIA, TIPO "M1" e "M2", DIMENSÃO (400X600)MM, INCLUSIVE FIXAÇÃO</t>
  </si>
  <si>
    <t>06.02</t>
  </si>
  <si>
    <t>06.03</t>
  </si>
  <si>
    <t>06.04</t>
  </si>
  <si>
    <t>06.05</t>
  </si>
  <si>
    <t xml:space="preserve"> 07.</t>
  </si>
  <si>
    <t>07.01</t>
  </si>
  <si>
    <t>TOTAL ITEM:  07</t>
  </si>
  <si>
    <t>PLACA FOTOLUMINESCENTE PARA SINALIZAÇÃO DE EMERGÊNCIA, TIPO "M1", "M2"e "M7" DIMENSÃO (380X190)MM, INCLUSIVE FIXAÇÃO</t>
  </si>
  <si>
    <t>PLACA FOTOLUMINESCENTE "S-17,S-12, S-10, S-9, S-8, S-7, S-3, S-2, S-1", RETANGULAR NAS DIMENSÕES 316X158 MM - FORNECIMENTO E INSTALAÇÃO</t>
  </si>
  <si>
    <t>ILUMINAÇÃO</t>
  </si>
  <si>
    <t>SINALIZAÇÃO</t>
  </si>
  <si>
    <t>39623/SINAPI</t>
  </si>
  <si>
    <t>PAR</t>
  </si>
  <si>
    <t>39624/SINAPI</t>
  </si>
  <si>
    <t>BARRA ANTIPANICO DUPLA, PARA PORTA DE VIDRO, COR CINZA - PAVIMENTO SUPERIOR</t>
  </si>
  <si>
    <t>12983/ORSE</t>
  </si>
  <si>
    <r>
      <t>M</t>
    </r>
    <r>
      <rPr>
        <sz val="11"/>
        <color theme="1"/>
        <rFont val="Calibri"/>
        <family val="2"/>
      </rPr>
      <t>²</t>
    </r>
  </si>
  <si>
    <t>102191/SINAPI</t>
  </si>
  <si>
    <t>01860/ORSE</t>
  </si>
  <si>
    <t>102162/SINAPI</t>
  </si>
  <si>
    <r>
      <t>102162/SINAPI</t>
    </r>
    <r>
      <rPr>
        <sz val="8"/>
        <color theme="1"/>
        <rFont val="Calibri"/>
        <family val="2"/>
        <scheme val="minor"/>
      </rPr>
      <t xml:space="preserve"> (COMPOSIÇÃO)</t>
    </r>
  </si>
  <si>
    <t>REMOÇÃO DE VIDRO LISO COMUM DE ESQUADRIA COM BAGUETE DE ALUMÍNIO OU PVC COM REAPROVEITAMENTO - PAVIMENTO SUPERIOR</t>
  </si>
  <si>
    <t>REMOÇÃO E REASSENTAMENTO DE ESQUADRIA DE FERRO - INVERSÃO DO LADO DA ABERTURA - PAVIMENTO SUPERIOR</t>
  </si>
  <si>
    <t>INSTALAÇÃO DE VIDRO LISO 4MM ESQUADRIA DE FERRO, FIXADO EM BAGUETE COM REAPROVEITAMENTO, INCLUSIVE VIDRO - PAVIMENTO SUPERIOR</t>
  </si>
  <si>
    <t>REMOÇÃO DE VIDRO LISO COMUM DE ESQUADRIA COM BAGUETE DE ALUMÍNIO OU PVC COM REAPROVEITAMENTO - PAVIMENTO TÉRREO</t>
  </si>
  <si>
    <t>REMOÇÃO E REASSENTAMENTO DE ESQUADRIA DE FERRO - INVERSÃO DO LADO DA ABERTURA - PAVIMENTO TÉRRO</t>
  </si>
  <si>
    <t>INSTALAÇÃO DE VIDRO LISO 4MM ESQUADRIA DE FERRO, FIXADO EM BAGUETE COM REAPROVEITAMENTO, INCLUSIVE VIDRO - PAVIMENTO TÉRREO</t>
  </si>
  <si>
    <t>REINSTALAÇÃO DE VIDRO LISO 4MM ESQUADRIA DE FERRO, FIXADO EM BAGUETE COM REAPROVEITAMENTO, EXCETO VIDRO - PAVIMENTO TÉRRO</t>
  </si>
  <si>
    <t>REINSTALAÇÃO DE VIDRO LISO 4MM ESQUADRIA DE FERRO, FIXADO EM BAGUETE COM REAPROVEITAMENTO, EXCETO VIDRO - PAVIMENTO SUPERIOR</t>
  </si>
  <si>
    <r>
      <t>94806/SINAPI</t>
    </r>
    <r>
      <rPr>
        <sz val="8"/>
        <color theme="1"/>
        <rFont val="Calibri"/>
        <family val="2"/>
        <scheme val="minor"/>
      </rPr>
      <t xml:space="preserve"> (COMPOSIÇÃO)</t>
    </r>
  </si>
  <si>
    <t>02228/ORSE</t>
  </si>
  <si>
    <t>05.07</t>
  </si>
  <si>
    <t>FITA ANTIDERRAPANTE SAFETY-WALK "3M" L=5CM OU EQUIVALENTE - ESCADA FRONTAL</t>
  </si>
  <si>
    <t xml:space="preserve">TOTAL ITEM:  06   </t>
  </si>
  <si>
    <t>07.02</t>
  </si>
  <si>
    <t>07.03</t>
  </si>
  <si>
    <t>BARRA ANTIPANICO DUPLA, PARA PORTA DE VIDRO, COR CINZA - PAVIMENTO TÉRREO</t>
  </si>
  <si>
    <t>FECHADURA MAÇANETA EXTERNA COM CHAVE, COR CINZA, PARA PORTA COM BARRA ANTIPÂNICO SIMPLES, DKS OU EQUIVALENTE - PAVIMENTO TÉRREO</t>
  </si>
  <si>
    <t>PORTA EM AÇO DE ABRIR PARA VIDRO SEM GUARNIÇÃO, EXCLUSIVE VIDROS - FORNECIMENTO E INSTALAÇÃO - PAVIMENTO TÉRREO</t>
  </si>
  <si>
    <t>BARRA ANTIPANICO SIMPLES, PARA PORTA DE VIDRO, COR CINZA PAVIMENTO TÉRREO - BIBLIOTECA</t>
  </si>
  <si>
    <t>FECHADURA MAÇANETA EXTERNA COM CHAVE, COR CINZA, PARA PORTA COM BARRA ANTIPÂNICO SIMPLES, DKS OU EQUIVALENTE - PAVIMENTO SUPERIOR</t>
  </si>
  <si>
    <t>07.04</t>
  </si>
  <si>
    <t>07.05</t>
  </si>
  <si>
    <t>07.06</t>
  </si>
  <si>
    <t>07.07</t>
  </si>
  <si>
    <t>07.08</t>
  </si>
  <si>
    <t>07.09</t>
  </si>
  <si>
    <t>07.10</t>
  </si>
  <si>
    <t>07.11</t>
  </si>
  <si>
    <t>07.12</t>
  </si>
  <si>
    <t>07.13</t>
  </si>
  <si>
    <t>07.14</t>
  </si>
  <si>
    <t>07.15</t>
  </si>
  <si>
    <t xml:space="preserve"> 08.</t>
  </si>
  <si>
    <t>08.01</t>
  </si>
  <si>
    <t>TOTAL ITEM:  08</t>
  </si>
  <si>
    <t xml:space="preserve">  09.</t>
  </si>
  <si>
    <t xml:space="preserve"> 09. 01</t>
  </si>
  <si>
    <t>TOTAL ITEM:  09</t>
  </si>
  <si>
    <t xml:space="preserve"> 02. 05</t>
  </si>
  <si>
    <t>ED-50024</t>
  </si>
  <si>
    <t xml:space="preserve"> FORNECIMENTO E ASSENTAMENTO DE TUBO PVC RÍGIDO SOLDÁVEL, ÁGUA FRIA, DN 75 MM (2.1/2"), INCLUSIVE CONEXÕES</t>
  </si>
  <si>
    <t xml:space="preserve"> 02. 06</t>
  </si>
  <si>
    <t>ED-50046</t>
  </si>
  <si>
    <t>FORNECIMENTO E ASSENTAMENTO DE TUBO DE AÇO GALVANIZADO COM COSTURA , INCLUSIVE CONEXÕES E SUPORTES, D = 2 1/2"</t>
  </si>
  <si>
    <t xml:space="preserve"> 02. 07</t>
  </si>
  <si>
    <t>ED-50496</t>
  </si>
  <si>
    <t>PINTURA ESMALTE EM TUBO GALVANIZADO, DUAS (2) DEMÃOS, INCLUSIVE UMA (1) DEMÃO DE FUNDO ANTICORROSIVO - COR VERMELHO PADRÃO BOMBEIRO MG</t>
  </si>
  <si>
    <t>ABRIGO EM CHAPA DE AÇO CARBONO DE SOBREPOR, PINTADO DE VERMELHO PADRÃO BOMBEIRO MG, NAS DIMENSÕES (90X60X17)CM COM UMA PORTA COM VIDRO TRANSPARENTE COM A INSCRIÇÃO "INCÊNDIO", INCLUINDO SUPORTE BASCULANTE PARA MANGUEIRA.
A CAIXA DEVERÁ CONTER: 01 MANGUEIRA TIPO 2 COMPRIMENTO 15M, ADAPTADOR EM LATÃO PARA INSTALAÇÃO PREDIAL DE COMBATE A INCÊNDIO ENGATE RÁPIDO 1.1/2" X ROSCA INTERNA 5 FIOS 2.1/2", CHAVE PARA CONEXÕES DE ENGATE RÁPIDO TIPO STORZ - 63X38MM, ESGUICHO TIPO AGULHETA COM JUNTA DE UNIÃO ENGATE RÁPIDO DN 38MM, REGISTRO TIPO GLOBO ANGULAR, COM 45 GRAUS, DN 2.1/2" (63 MM), PN16, EM LATÃO COM VOLANTE PARA HIDRANTE E ACESSÓRIOS, FORNECIMENTO E INSTALAÇÃO.</t>
  </si>
  <si>
    <t xml:space="preserve">CORRIMÃO SIMPLES EM TUBO GALVANIZADO, COM COSTURA, DIÂMETRO 1.1/2", ESP. 3MM, FIXADO EM ALVENARIA, INCLUSIVE SUPORTE PARA CORRIMÃO EM BARRA CHATA (1"X1/2"), EXCLUSIVE PINTURA -COMPLEMENTO ALTURA 1,10M PARA RAMPA CENTRAL </t>
  </si>
  <si>
    <t>GUARDA-CORPO EXTERNO, ALTURA 130CM, EM TUBO GALVANIZADO, COM COSTURA, DIÂMETRO 2", ESP. 3MM, GRADIL COM DIVISÃO VERTICAL EM TUBO GALVANIZADO, COM COSTURA, DIÂMETRO 1", ESP. 3MM, INCLUSIVE CORRIMÃO DUPLO, EXCLUSIVE PINTURA</t>
  </si>
  <si>
    <t>ED-32104</t>
  </si>
  <si>
    <t>ED-32103</t>
  </si>
  <si>
    <t>ESQUADRIAS, INCLUSIVE BARRAS ANTIPÂNICO</t>
  </si>
  <si>
    <t xml:space="preserve">GUARDA-CORPO E CORRIMÃO </t>
  </si>
  <si>
    <t>GUARDA-CORPO EXTERNO, ALTURA 130CM, EM TUBO GALVANIZADO, COM COSTURA, DIÂMETRO 2", ESP. 3MM, GRADIL COM DIVISÃO VERTICAL EM TUBO GALVANIZADO, COM COSTURA, DIÂMETRO 1", ESP. 3MM, EXCLUSIVE PINTURA</t>
  </si>
  <si>
    <t>06.06</t>
  </si>
  <si>
    <t>ED-32101</t>
  </si>
  <si>
    <t>GUARDA-CORPO INTERNO, ALTURA 110CM, EM TUBO GALVANIZADO, COM COSTURA, DIÂMETRO 2", ESP. 3MM, GRADIL COM DIVISÃO VERTICAL EM TUBO GALVANIZADO, COM COSTURA, DIÂMETRO 1", ESP. 3MM, EXCLUSIVE PINTURA</t>
  </si>
  <si>
    <t>ED-32100</t>
  </si>
  <si>
    <t>GUARDA-CORPO INTERNO, ALTURA 110CM, EM TUBO GALVANIZADO, COM COSTURA, DIÂMETRO 2", ESP. 3MM, GRADIL COM DIVISÃO VERTICAL EM TUBO GALVANIZADO, COM COSTURA, DIÂMETRO 1", ESP. 3MM, INCLUSIVE CORRIMÃO DUPLO, EXCLUSIVE PINTURA</t>
  </si>
  <si>
    <t>06.07</t>
  </si>
  <si>
    <t>06.08</t>
  </si>
  <si>
    <t>PINTURA ESMALTE EM TUBO GALVANIZADO, DUAS (2) DEMÃOS,INCLUSIVE UMA (1) DEMÃO DE FUNDO ANTICORROSIVO</t>
  </si>
  <si>
    <t>ED-50495</t>
  </si>
  <si>
    <t>PINTURA ESMALTE SINTÉTICO EM SUPERFÍCIES METÁLICAS, DUAS (2) DEMÃOS, INCLUSIVE UMA (1) DEMÃO DE FUNDO ANTICORROSIVO</t>
  </si>
  <si>
    <t>07.16</t>
  </si>
  <si>
    <t>Nenhuma pintura, massa, argamassa e ou similar deverá ser feito na edificação e ou no Entorno, sem forro e sem autorização da fiscalização.</t>
  </si>
  <si>
    <t xml:space="preserve">(funcionários) e pago pela empresa contratada, inclusive transporte e alimentação; </t>
  </si>
  <si>
    <t xml:space="preserve">NOTAS: O treinamento deverá ser realizado no Centro de treinamento - do Item 08 deverá ser realizado por funcionários da PREFEITURA - 06 pessoas - população fixa local </t>
  </si>
  <si>
    <t>Mês 04</t>
  </si>
  <si>
    <t>TREINAMENTO DE BRIGADISTAS A SER REALIZADO DA SEGUINTE FORMA - CURSO TEÓRICO EAD 2 DIAS E PRESENCIAL  02 DIAS NO CENTRO DE TREINAMENTO COM CARGA HORÁRIA DE 32 HORAS/AULAS DE ACORDO COM A IT 12 - 3ª EDIÇÃO DO CBMMG, COM FORNECIMENTO DE DOCUMENTOS (CERTIFICADOS DOS BRIGADISTAS, DOCUMENTOS E CREDENCIAMENTO DO INSTRUTOR) E ACOMPANHADO DA ART, JUNTO AO CREA-MG E INSTRUTOR CREDENCIADO JUNTO CBMMG - INCLUINDO ALIMENTAÇÃO, TRANSPORTE E ESTADIA DO PESSOAL</t>
  </si>
  <si>
    <t>PROJETO DE PREVENÇÃO E COMBATE A INCÊNDIO E PANICO DA CASA DA CULTURA</t>
  </si>
  <si>
    <t>PRAÇA GERALDO DA SILVA MAIA S/Nº,  CENTRO - PASSOS - MG</t>
  </si>
  <si>
    <t>PREFEITURA MUNICIPAL DE PASSOS MG</t>
  </si>
  <si>
    <t>RUA PRAÇA GERALDO DA SILVA MAIA S/Nº ,  CENTRO - PASSOS - MG</t>
  </si>
  <si>
    <t>Descrição dos Serviços</t>
  </si>
  <si>
    <t>Preço Total         (c/ BDI)</t>
  </si>
  <si>
    <t xml:space="preserve">Preço Unitário (c/BDI)   </t>
  </si>
  <si>
    <t>Preço Unitario (s/BDI)</t>
  </si>
  <si>
    <t>PREÇO (R$)</t>
  </si>
  <si>
    <t>TOTAL GERAL (R$)</t>
  </si>
  <si>
    <t xml:space="preserve">TOTAL DA PLANILHA (R$): </t>
  </si>
  <si>
    <t>_</t>
  </si>
  <si>
    <t>Passos, 06 de maio de 2025</t>
  </si>
  <si>
    <t>12154/ORSE</t>
  </si>
  <si>
    <t>REMOÇÃO DE ESQUADRIA DE METÁLICA COM OU SEM REAPROVEITAMENTO - PAVIMENTO TÉRREO BIBLIOTECA E PORTAS DA FRENTE (PORTAS DE CORRER) - SOMENTE RETIRAR E DEVERÃO SER SUBSTITUIDAS POR NOVAS</t>
  </si>
  <si>
    <t xml:space="preserve">04942/ORSE </t>
  </si>
  <si>
    <t>10.90.86 SUDECAP</t>
  </si>
  <si>
    <t>Valor total R$: Trezentos e quarenta e nove mil, seiscentos e sessenta e nove reais e noventa e dois centavos.</t>
  </si>
  <si>
    <t>DATA: 06/05/2025</t>
  </si>
  <si>
    <t>DATA BASE: MAIO/2025</t>
  </si>
  <si>
    <t>PREÇOS REFERÊNCIA: SINAPI 03/2025(COM DESONERADO), ORSE 02/2025, SICOR 01/2025(COM DESONERAÇÃO)</t>
  </si>
  <si>
    <t xml:space="preserve">Passos, 07 de maio de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</si>
</sst>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00_);_(* \(#,##0.00\);_(* \-??_);_(@_)"/>
    <numFmt numFmtId="165" formatCode="&quot;R$&quot;#,##0.00_);[Red]&quot;(R$&quot;#,##0.00\)"/>
    <numFmt numFmtId="166" formatCode="0.000%"/>
  </numFmts>
  <fonts count="42" x14ac:knownFonts="1">
    <font>
      <sz val="11"/>
      <color theme="1"/>
      <name val="Calibri"/>
      <family val="2"/>
      <scheme val="minor"/>
    </font>
    <font>
      <sz val="11"/>
      <color indexed="8"/>
      <name val="Calibri"/>
      <family val="2"/>
    </font>
    <font>
      <sz val="10"/>
      <name val="Arial"/>
      <family val="2"/>
    </font>
    <font>
      <sz val="11"/>
      <color indexed="8"/>
      <name val="Calibri"/>
      <family val="2"/>
    </font>
    <font>
      <b/>
      <sz val="11"/>
      <color indexed="8"/>
      <name val="Calibri"/>
      <family val="2"/>
    </font>
    <font>
      <sz val="11"/>
      <color theme="1"/>
      <name val="Calibri"/>
      <family val="2"/>
      <scheme val="minor"/>
    </font>
    <font>
      <sz val="11"/>
      <color theme="0"/>
      <name val="Calibri"/>
      <family val="2"/>
      <scheme val="minor"/>
    </font>
    <font>
      <sz val="11"/>
      <color rgb="FF00610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sz val="11"/>
      <color rgb="FF3F3F76"/>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b/>
      <sz val="14"/>
      <color theme="1"/>
      <name val="Calibri"/>
      <family val="2"/>
      <scheme val="minor"/>
    </font>
    <font>
      <sz val="12"/>
      <name val="Arial"/>
      <family val="2"/>
    </font>
    <font>
      <sz val="12"/>
      <color theme="1"/>
      <name val="Arial"/>
      <family val="2"/>
    </font>
    <font>
      <sz val="11"/>
      <color theme="0"/>
      <name val="Calibri"/>
      <family val="2"/>
    </font>
    <font>
      <sz val="6"/>
      <color theme="1"/>
      <name val="Calibri"/>
      <family val="2"/>
      <scheme val="minor"/>
    </font>
    <font>
      <sz val="7"/>
      <color theme="1"/>
      <name val="Calibri"/>
      <family val="2"/>
      <scheme val="minor"/>
    </font>
    <font>
      <sz val="9"/>
      <color theme="1"/>
      <name val="Calibri"/>
      <family val="2"/>
      <scheme val="minor"/>
    </font>
    <font>
      <b/>
      <sz val="8"/>
      <color theme="1"/>
      <name val="Calibri"/>
      <family val="2"/>
      <scheme val="minor"/>
    </font>
    <font>
      <b/>
      <sz val="7"/>
      <color theme="1"/>
      <name val="Calibri"/>
      <family val="2"/>
      <scheme val="minor"/>
    </font>
    <font>
      <sz val="11"/>
      <color theme="1"/>
      <name val="Calibri"/>
      <family val="2"/>
    </font>
    <font>
      <sz val="8"/>
      <color theme="1"/>
      <name val="Calibri"/>
      <family val="2"/>
      <scheme val="minor"/>
    </font>
    <font>
      <b/>
      <sz val="11"/>
      <color theme="4" tint="-0.249977111117893"/>
      <name val="Calibri"/>
      <family val="2"/>
      <scheme val="minor"/>
    </font>
    <font>
      <sz val="11"/>
      <color theme="4" tint="-0.249977111117893"/>
      <name val="Calibri"/>
      <family val="2"/>
      <scheme val="minor"/>
    </font>
    <font>
      <b/>
      <sz val="13"/>
      <name val="Arial"/>
      <family val="2"/>
    </font>
    <font>
      <sz val="12"/>
      <name val="Arial Black"/>
      <family val="2"/>
    </font>
    <font>
      <b/>
      <sz val="8"/>
      <color theme="0"/>
      <name val="Arial"/>
      <family val="2"/>
    </font>
    <font>
      <sz val="8"/>
      <name val="Arial"/>
      <family val="2"/>
    </font>
    <font>
      <b/>
      <sz val="8"/>
      <name val="Arial"/>
      <family val="2"/>
    </font>
    <font>
      <sz val="8"/>
      <color theme="1"/>
      <name val="Arial"/>
      <family val="2"/>
    </font>
    <font>
      <b/>
      <sz val="10"/>
      <name val="Arial"/>
      <family val="2"/>
    </font>
    <font>
      <b/>
      <u/>
      <sz val="10"/>
      <name val="Arial"/>
      <family val="2"/>
    </font>
    <font>
      <sz val="10"/>
      <color theme="1"/>
      <name val="Arial"/>
      <family val="2"/>
    </font>
  </fonts>
  <fills count="3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11"/>
      </patternFill>
    </fill>
    <fill>
      <patternFill patternType="solid">
        <fgColor indexed="36"/>
      </patternFill>
    </fill>
    <fill>
      <patternFill patternType="solid">
        <fgColor indexed="52"/>
      </patternFill>
    </fill>
    <fill>
      <patternFill patternType="solid">
        <fgColor indexed="45"/>
        <bgColor indexed="64"/>
      </patternFill>
    </fill>
    <fill>
      <patternFill patternType="solid">
        <fgColor indexed="31"/>
        <bgColor indexed="64"/>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8" tint="0.39997558519241921"/>
        <bgColor indexed="65"/>
      </patternFill>
    </fill>
    <fill>
      <patternFill patternType="solid">
        <fgColor rgb="FFC6EF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FFCC"/>
      </patternFill>
    </fill>
    <fill>
      <patternFill patternType="solid">
        <fgColor theme="0"/>
        <bgColor indexed="64"/>
      </patternFill>
    </fill>
    <fill>
      <patternFill patternType="solid">
        <fgColor theme="0" tint="-4.9989318521683403E-2"/>
        <bgColor indexed="64"/>
      </patternFill>
    </fill>
    <fill>
      <patternFill patternType="solid">
        <fgColor theme="8" tint="0.59999389629810485"/>
        <bgColor indexed="64"/>
      </patternFill>
    </fill>
    <fill>
      <patternFill patternType="solid">
        <fgColor theme="9" tint="0.39997558519241921"/>
        <bgColor indexed="64"/>
      </patternFill>
    </fill>
  </fills>
  <borders count="34">
    <border>
      <left/>
      <right/>
      <top/>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51">
    <xf numFmtId="0" fontId="0" fillId="0" borderId="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6"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20" borderId="0" applyNumberFormat="0" applyBorder="0" applyAlignment="0" applyProtection="0"/>
    <xf numFmtId="0" fontId="6" fillId="8" borderId="0" applyNumberFormat="0" applyBorder="0" applyAlignment="0" applyProtection="0"/>
    <xf numFmtId="0" fontId="7" fillId="21" borderId="0" applyNumberFormat="0" applyBorder="0" applyAlignment="0" applyProtection="0"/>
    <xf numFmtId="0" fontId="8" fillId="22" borderId="15" applyNumberFormat="0" applyAlignment="0" applyProtection="0"/>
    <xf numFmtId="0" fontId="9" fillId="23" borderId="16" applyNumberFormat="0" applyAlignment="0" applyProtection="0"/>
    <xf numFmtId="0" fontId="10" fillId="0" borderId="17" applyNumberFormat="0" applyFill="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6" fillId="29" borderId="0" applyNumberFormat="0" applyBorder="0" applyAlignment="0" applyProtection="0"/>
    <xf numFmtId="0" fontId="11" fillId="30" borderId="15" applyNumberFormat="0" applyAlignment="0" applyProtection="0"/>
    <xf numFmtId="2" fontId="2" fillId="0" borderId="1">
      <alignment wrapText="1"/>
    </xf>
    <xf numFmtId="0" fontId="2" fillId="0" borderId="0"/>
    <xf numFmtId="0" fontId="2" fillId="0" borderId="0"/>
    <xf numFmtId="0" fontId="3" fillId="31" borderId="18" applyNumberFormat="0" applyFont="0" applyAlignment="0" applyProtection="0"/>
    <xf numFmtId="9" fontId="3" fillId="0" borderId="0" applyFont="0" applyFill="0" applyBorder="0" applyAlignment="0" applyProtection="0"/>
    <xf numFmtId="9" fontId="2" fillId="0" borderId="0"/>
    <xf numFmtId="0" fontId="12" fillId="22" borderId="19" applyNumberFormat="0" applyAlignment="0" applyProtection="0"/>
    <xf numFmtId="43" fontId="3" fillId="0" borderId="0" applyFont="0" applyFill="0" applyBorder="0" applyAlignment="0" applyProtection="0"/>
    <xf numFmtId="164" fontId="2" fillId="0" borderId="0"/>
    <xf numFmtId="164" fontId="2" fillId="0" borderId="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20" applyNumberFormat="0" applyFill="0" applyAlignment="0" applyProtection="0"/>
    <xf numFmtId="0" fontId="17" fillId="0" borderId="21" applyNumberFormat="0" applyFill="0" applyAlignment="0" applyProtection="0"/>
    <xf numFmtId="0" fontId="18" fillId="0" borderId="22" applyNumberFormat="0" applyFill="0" applyAlignment="0" applyProtection="0"/>
    <xf numFmtId="0" fontId="18" fillId="0" borderId="0" applyNumberFormat="0" applyFill="0" applyBorder="0" applyAlignment="0" applyProtection="0"/>
    <xf numFmtId="0" fontId="19" fillId="0" borderId="23" applyNumberFormat="0" applyFill="0" applyAlignment="0" applyProtection="0"/>
    <xf numFmtId="165" fontId="2" fillId="0" borderId="0"/>
    <xf numFmtId="0" fontId="2" fillId="0" borderId="0"/>
    <xf numFmtId="9" fontId="2" fillId="0" borderId="0"/>
  </cellStyleXfs>
  <cellXfs count="208">
    <xf numFmtId="0" fontId="0" fillId="0" borderId="0" xfId="0"/>
    <xf numFmtId="0" fontId="0" fillId="0" borderId="0" xfId="0" applyAlignment="1">
      <alignment horizontal="center"/>
    </xf>
    <xf numFmtId="0" fontId="0" fillId="0" borderId="0" xfId="0" applyAlignment="1">
      <alignment horizontal="justify" vertical="justify" wrapText="1"/>
    </xf>
    <xf numFmtId="43" fontId="3" fillId="0" borderId="0" xfId="37" applyFont="1"/>
    <xf numFmtId="0" fontId="0" fillId="0" borderId="3" xfId="0" applyBorder="1"/>
    <xf numFmtId="0" fontId="0" fillId="0" borderId="4" xfId="0" applyBorder="1" applyAlignment="1">
      <alignment horizontal="justify" vertical="justify" wrapText="1"/>
    </xf>
    <xf numFmtId="14" fontId="3" fillId="0" borderId="5" xfId="37" applyNumberFormat="1" applyFont="1" applyBorder="1"/>
    <xf numFmtId="0" fontId="0" fillId="0" borderId="4" xfId="0" applyBorder="1"/>
    <xf numFmtId="0" fontId="0" fillId="0" borderId="0" xfId="0" applyAlignment="1">
      <alignment horizontal="left"/>
    </xf>
    <xf numFmtId="0" fontId="0" fillId="0" borderId="11" xfId="0" applyBorder="1" applyAlignment="1">
      <alignment horizontal="left"/>
    </xf>
    <xf numFmtId="43" fontId="3" fillId="0" borderId="12" xfId="37" applyFont="1" applyBorder="1"/>
    <xf numFmtId="0" fontId="0" fillId="0" borderId="4" xfId="0" applyBorder="1" applyAlignment="1">
      <alignment horizontal="center"/>
    </xf>
    <xf numFmtId="43" fontId="1" fillId="0" borderId="13" xfId="37" applyFont="1" applyBorder="1"/>
    <xf numFmtId="0" fontId="19" fillId="0" borderId="8" xfId="0" applyFont="1" applyBorder="1"/>
    <xf numFmtId="0" fontId="19" fillId="0" borderId="8" xfId="0" applyFont="1" applyBorder="1" applyAlignment="1">
      <alignment horizontal="center"/>
    </xf>
    <xf numFmtId="0" fontId="0" fillId="0" borderId="8" xfId="0" applyBorder="1" applyAlignment="1">
      <alignment horizontal="center"/>
    </xf>
    <xf numFmtId="0" fontId="0" fillId="0" borderId="8" xfId="0" applyBorder="1"/>
    <xf numFmtId="43" fontId="0" fillId="0" borderId="8" xfId="0" applyNumberFormat="1" applyBorder="1"/>
    <xf numFmtId="43" fontId="19" fillId="0" borderId="8" xfId="0" applyNumberFormat="1" applyFont="1" applyBorder="1"/>
    <xf numFmtId="10" fontId="5" fillId="0" borderId="8" xfId="34" applyNumberFormat="1" applyFont="1" applyBorder="1"/>
    <xf numFmtId="9" fontId="5" fillId="0" borderId="8" xfId="34" applyFont="1" applyBorder="1"/>
    <xf numFmtId="9" fontId="0" fillId="0" borderId="8" xfId="0" applyNumberFormat="1" applyBorder="1"/>
    <xf numFmtId="43" fontId="5" fillId="0" borderId="8" xfId="37" applyFont="1" applyBorder="1"/>
    <xf numFmtId="9" fontId="19" fillId="0" borderId="8" xfId="0" applyNumberFormat="1" applyFont="1" applyBorder="1"/>
    <xf numFmtId="43" fontId="19" fillId="0" borderId="8" xfId="37" applyFont="1" applyBorder="1"/>
    <xf numFmtId="10" fontId="19" fillId="0" borderId="8" xfId="37" applyNumberFormat="1" applyFont="1" applyBorder="1"/>
    <xf numFmtId="10" fontId="19" fillId="0" borderId="8" xfId="0" applyNumberFormat="1" applyFont="1" applyBorder="1"/>
    <xf numFmtId="0" fontId="19" fillId="0" borderId="8" xfId="0" applyFont="1" applyBorder="1" applyAlignment="1">
      <alignment horizontal="center" wrapText="1"/>
    </xf>
    <xf numFmtId="0" fontId="0" fillId="0" borderId="8" xfId="0" applyBorder="1" applyAlignment="1">
      <alignment horizontal="justify" vertical="justify" wrapText="1"/>
    </xf>
    <xf numFmtId="0" fontId="4" fillId="10" borderId="8" xfId="0" applyFont="1" applyFill="1" applyBorder="1"/>
    <xf numFmtId="0" fontId="4" fillId="10" borderId="8" xfId="0" applyFont="1" applyFill="1" applyBorder="1" applyAlignment="1">
      <alignment horizontal="justify" vertical="justify" wrapText="1"/>
    </xf>
    <xf numFmtId="0" fontId="4" fillId="10" borderId="8" xfId="0" applyFont="1" applyFill="1" applyBorder="1" applyAlignment="1">
      <alignment horizontal="center"/>
    </xf>
    <xf numFmtId="43" fontId="4" fillId="10" borderId="8" xfId="37" applyFont="1" applyFill="1" applyBorder="1" applyAlignment="1">
      <alignment horizontal="right" vertical="center"/>
    </xf>
    <xf numFmtId="43" fontId="4" fillId="10" borderId="8" xfId="37" applyFont="1" applyFill="1" applyBorder="1"/>
    <xf numFmtId="0" fontId="4" fillId="9" borderId="8" xfId="0" applyFont="1" applyFill="1" applyBorder="1"/>
    <xf numFmtId="0" fontId="4" fillId="9" borderId="8" xfId="0" applyFont="1" applyFill="1" applyBorder="1" applyAlignment="1">
      <alignment horizontal="justify" vertical="justify" wrapText="1"/>
    </xf>
    <xf numFmtId="0" fontId="4" fillId="9" borderId="8" xfId="0" applyFont="1" applyFill="1" applyBorder="1" applyAlignment="1">
      <alignment horizontal="center"/>
    </xf>
    <xf numFmtId="43" fontId="4" fillId="9" borderId="8" xfId="37" applyFont="1" applyFill="1" applyBorder="1" applyAlignment="1">
      <alignment horizontal="right" vertical="center"/>
    </xf>
    <xf numFmtId="43" fontId="4" fillId="9" borderId="8" xfId="37" applyFont="1" applyFill="1" applyBorder="1"/>
    <xf numFmtId="0" fontId="0" fillId="0" borderId="8" xfId="0" applyBorder="1" applyAlignment="1">
      <alignment horizontal="center" vertical="center"/>
    </xf>
    <xf numFmtId="0" fontId="0" fillId="0" borderId="8" xfId="0" applyBorder="1" applyAlignment="1">
      <alignment horizontal="justify" vertical="center" wrapText="1"/>
    </xf>
    <xf numFmtId="43" fontId="3" fillId="0" borderId="8" xfId="37" applyFont="1" applyBorder="1" applyAlignment="1">
      <alignment horizontal="center" vertical="center"/>
    </xf>
    <xf numFmtId="43" fontId="3" fillId="0" borderId="8" xfId="37" applyFont="1" applyBorder="1" applyAlignment="1">
      <alignment vertical="center"/>
    </xf>
    <xf numFmtId="43" fontId="3" fillId="0" borderId="8" xfId="37" applyFont="1" applyBorder="1"/>
    <xf numFmtId="0" fontId="4" fillId="10" borderId="8" xfId="0" applyFont="1" applyFill="1" applyBorder="1" applyAlignment="1">
      <alignment horizontal="center" vertical="center"/>
    </xf>
    <xf numFmtId="0" fontId="4" fillId="9" borderId="8" xfId="0" applyFont="1" applyFill="1" applyBorder="1" applyAlignment="1">
      <alignment horizontal="center" vertical="center"/>
    </xf>
    <xf numFmtId="43" fontId="3" fillId="0" borderId="0" xfId="37" applyFont="1" applyBorder="1"/>
    <xf numFmtId="43" fontId="1" fillId="0" borderId="0" xfId="37" applyFont="1" applyBorder="1"/>
    <xf numFmtId="17" fontId="3" fillId="0" borderId="10" xfId="37" applyNumberFormat="1" applyFont="1" applyBorder="1"/>
    <xf numFmtId="43" fontId="3" fillId="0" borderId="8" xfId="37" applyFont="1" applyBorder="1" applyAlignment="1">
      <alignment horizontal="right" vertical="center"/>
    </xf>
    <xf numFmtId="0" fontId="0" fillId="0" borderId="8" xfId="0" applyBorder="1" applyAlignment="1">
      <alignment horizontal="left" vertical="justify" wrapText="1"/>
    </xf>
    <xf numFmtId="43" fontId="1" fillId="0" borderId="8" xfId="37" applyFont="1" applyBorder="1" applyAlignment="1">
      <alignment horizontal="right" vertical="center"/>
    </xf>
    <xf numFmtId="43" fontId="1" fillId="0" borderId="8" xfId="37" applyFont="1" applyBorder="1" applyAlignment="1">
      <alignment horizontal="center" vertical="center"/>
    </xf>
    <xf numFmtId="43" fontId="1" fillId="0" borderId="8" xfId="37" applyFont="1" applyBorder="1" applyAlignment="1">
      <alignment vertical="center"/>
    </xf>
    <xf numFmtId="0" fontId="21" fillId="0" borderId="0" xfId="0" applyFont="1" applyAlignment="1">
      <alignment horizontal="justify" vertical="center"/>
    </xf>
    <xf numFmtId="43" fontId="1" fillId="0" borderId="3" xfId="37" applyFont="1" applyBorder="1" applyAlignment="1">
      <alignment vertical="center"/>
    </xf>
    <xf numFmtId="10" fontId="1" fillId="0" borderId="3" xfId="37" applyNumberFormat="1" applyFont="1" applyBorder="1" applyAlignment="1">
      <alignment vertical="center"/>
    </xf>
    <xf numFmtId="43" fontId="23" fillId="0" borderId="12" xfId="37" applyFont="1" applyBorder="1" applyAlignment="1">
      <alignment vertical="center"/>
    </xf>
    <xf numFmtId="43" fontId="1" fillId="0" borderId="0" xfId="37" applyFont="1"/>
    <xf numFmtId="0" fontId="19" fillId="32" borderId="0" xfId="0" applyFont="1" applyFill="1"/>
    <xf numFmtId="0" fontId="0" fillId="32" borderId="0" xfId="0" applyFill="1"/>
    <xf numFmtId="0" fontId="19" fillId="32" borderId="0" xfId="0" applyFont="1" applyFill="1" applyAlignment="1">
      <alignment horizontal="justify" vertical="justify" wrapText="1"/>
    </xf>
    <xf numFmtId="0" fontId="0" fillId="32" borderId="0" xfId="0" applyFill="1" applyAlignment="1">
      <alignment horizontal="center"/>
    </xf>
    <xf numFmtId="43" fontId="3" fillId="32" borderId="0" xfId="37" applyFont="1" applyFill="1" applyBorder="1"/>
    <xf numFmtId="43" fontId="4" fillId="32" borderId="0" xfId="37" applyFont="1" applyFill="1" applyBorder="1"/>
    <xf numFmtId="0" fontId="0" fillId="0" borderId="0" xfId="0" applyAlignment="1">
      <alignment wrapText="1"/>
    </xf>
    <xf numFmtId="10" fontId="0" fillId="0" borderId="0" xfId="0" applyNumberFormat="1"/>
    <xf numFmtId="9" fontId="19" fillId="0" borderId="8" xfId="0" applyNumberFormat="1" applyFont="1" applyBorder="1" applyAlignment="1">
      <alignment horizontal="center"/>
    </xf>
    <xf numFmtId="9" fontId="0" fillId="0" borderId="8" xfId="0" applyNumberFormat="1" applyBorder="1" applyAlignment="1">
      <alignment horizontal="center"/>
    </xf>
    <xf numFmtId="10" fontId="0" fillId="0" borderId="8" xfId="0" applyNumberFormat="1" applyBorder="1" applyAlignment="1">
      <alignment horizontal="center"/>
    </xf>
    <xf numFmtId="10" fontId="19" fillId="0" borderId="8" xfId="0" applyNumberFormat="1" applyFont="1" applyBorder="1" applyAlignment="1">
      <alignment horizontal="center"/>
    </xf>
    <xf numFmtId="10" fontId="0" fillId="0" borderId="8" xfId="0" applyNumberFormat="1" applyBorder="1"/>
    <xf numFmtId="0" fontId="0" fillId="0" borderId="24" xfId="0" applyBorder="1"/>
    <xf numFmtId="0" fontId="0" fillId="0" borderId="25" xfId="0" applyBorder="1"/>
    <xf numFmtId="0" fontId="19" fillId="0" borderId="9" xfId="0" applyFont="1" applyBorder="1"/>
    <xf numFmtId="10" fontId="19" fillId="34" borderId="8" xfId="0" applyNumberFormat="1" applyFont="1" applyFill="1" applyBorder="1"/>
    <xf numFmtId="0" fontId="0" fillId="0" borderId="14" xfId="0" applyBorder="1"/>
    <xf numFmtId="0" fontId="0" fillId="0" borderId="13" xfId="0" applyBorder="1"/>
    <xf numFmtId="10" fontId="0" fillId="0" borderId="13" xfId="0" applyNumberFormat="1" applyBorder="1"/>
    <xf numFmtId="0" fontId="0" fillId="0" borderId="5" xfId="0" applyBorder="1"/>
    <xf numFmtId="0" fontId="0" fillId="0" borderId="2" xfId="0" applyBorder="1" applyAlignment="1">
      <alignment wrapText="1"/>
    </xf>
    <xf numFmtId="0" fontId="21" fillId="0" borderId="0" xfId="0" applyFont="1" applyAlignment="1">
      <alignment vertical="center"/>
    </xf>
    <xf numFmtId="0" fontId="22" fillId="0" borderId="0" xfId="0" applyFont="1"/>
    <xf numFmtId="0" fontId="26" fillId="0" borderId="8" xfId="0" applyFont="1" applyBorder="1"/>
    <xf numFmtId="0" fontId="28" fillId="0" borderId="8" xfId="0" applyFont="1" applyBorder="1" applyAlignment="1">
      <alignment horizontal="center"/>
    </xf>
    <xf numFmtId="0" fontId="27" fillId="0" borderId="8" xfId="0" applyFont="1" applyBorder="1"/>
    <xf numFmtId="9" fontId="19" fillId="35" borderId="8" xfId="0" applyNumberFormat="1" applyFont="1" applyFill="1" applyBorder="1" applyAlignment="1">
      <alignment horizontal="center"/>
    </xf>
    <xf numFmtId="9" fontId="0" fillId="35" borderId="8" xfId="0" applyNumberFormat="1" applyFill="1" applyBorder="1" applyAlignment="1">
      <alignment horizontal="center"/>
    </xf>
    <xf numFmtId="10" fontId="0" fillId="35" borderId="8" xfId="0" applyNumberFormat="1" applyFill="1" applyBorder="1" applyAlignment="1">
      <alignment horizontal="center"/>
    </xf>
    <xf numFmtId="10" fontId="19" fillId="35" borderId="8" xfId="0" applyNumberFormat="1" applyFont="1" applyFill="1" applyBorder="1" applyAlignment="1">
      <alignment horizontal="center"/>
    </xf>
    <xf numFmtId="10" fontId="0" fillId="35" borderId="8" xfId="0" applyNumberFormat="1" applyFill="1" applyBorder="1"/>
    <xf numFmtId="10" fontId="19" fillId="35" borderId="8" xfId="0" applyNumberFormat="1" applyFont="1" applyFill="1" applyBorder="1"/>
    <xf numFmtId="0" fontId="19" fillId="32" borderId="24" xfId="0" applyFont="1" applyFill="1" applyBorder="1"/>
    <xf numFmtId="0" fontId="0" fillId="32" borderId="24" xfId="0" applyFill="1" applyBorder="1"/>
    <xf numFmtId="0" fontId="19" fillId="32" borderId="24" xfId="0" applyFont="1" applyFill="1" applyBorder="1" applyAlignment="1">
      <alignment horizontal="justify" vertical="justify" wrapText="1"/>
    </xf>
    <xf numFmtId="0" fontId="0" fillId="32" borderId="24" xfId="0" applyFill="1" applyBorder="1" applyAlignment="1">
      <alignment horizontal="center"/>
    </xf>
    <xf numFmtId="43" fontId="3" fillId="32" borderId="24" xfId="37" applyFont="1" applyFill="1" applyBorder="1"/>
    <xf numFmtId="43" fontId="4" fillId="32" borderId="24" xfId="37" applyFont="1" applyFill="1" applyBorder="1"/>
    <xf numFmtId="0" fontId="0" fillId="32" borderId="0" xfId="0" applyFill="1" applyBorder="1"/>
    <xf numFmtId="0" fontId="19" fillId="32" borderId="0" xfId="0" applyFont="1" applyFill="1" applyBorder="1" applyAlignment="1">
      <alignment horizontal="justify" vertical="justify" wrapText="1"/>
    </xf>
    <xf numFmtId="0" fontId="0" fillId="32" borderId="0" xfId="0" applyFill="1" applyBorder="1" applyAlignment="1">
      <alignment horizontal="center"/>
    </xf>
    <xf numFmtId="0" fontId="19" fillId="32" borderId="26" xfId="0" applyFont="1" applyFill="1" applyBorder="1"/>
    <xf numFmtId="43" fontId="4" fillId="32" borderId="27" xfId="37" applyFont="1" applyFill="1" applyBorder="1"/>
    <xf numFmtId="0" fontId="19" fillId="32" borderId="28" xfId="0" applyFont="1" applyFill="1" applyBorder="1"/>
    <xf numFmtId="0" fontId="0" fillId="32" borderId="29" xfId="0" applyFill="1" applyBorder="1"/>
    <xf numFmtId="0" fontId="19" fillId="32" borderId="29" xfId="0" applyFont="1" applyFill="1" applyBorder="1" applyAlignment="1">
      <alignment horizontal="justify" vertical="justify" wrapText="1"/>
    </xf>
    <xf numFmtId="0" fontId="0" fillId="32" borderId="29" xfId="0" applyFill="1" applyBorder="1" applyAlignment="1">
      <alignment horizontal="center"/>
    </xf>
    <xf numFmtId="43" fontId="3" fillId="32" borderId="29" xfId="37" applyFont="1" applyFill="1" applyBorder="1"/>
    <xf numFmtId="43" fontId="4" fillId="32" borderId="30" xfId="37" applyFont="1" applyFill="1" applyBorder="1"/>
    <xf numFmtId="0" fontId="0" fillId="0" borderId="8" xfId="0" applyBorder="1" applyAlignment="1">
      <alignment horizontal="center" vertical="center"/>
    </xf>
    <xf numFmtId="0" fontId="0" fillId="0" borderId="8" xfId="0" applyBorder="1" applyAlignment="1">
      <alignment horizontal="center" vertical="center" wrapText="1"/>
    </xf>
    <xf numFmtId="43" fontId="1" fillId="0" borderId="8" xfId="37" applyFont="1" applyBorder="1" applyAlignment="1">
      <alignment horizontal="center" vertical="center"/>
    </xf>
    <xf numFmtId="0" fontId="0" fillId="0" borderId="8" xfId="0" applyBorder="1" applyAlignment="1">
      <alignment horizontal="center" vertical="center"/>
    </xf>
    <xf numFmtId="0" fontId="0" fillId="0" borderId="8" xfId="0" applyBorder="1" applyAlignment="1">
      <alignment vertical="justify" wrapText="1"/>
    </xf>
    <xf numFmtId="0" fontId="0" fillId="0" borderId="8" xfId="0" applyBorder="1" applyAlignment="1">
      <alignment horizontal="center" vertical="center" wrapText="1"/>
    </xf>
    <xf numFmtId="43" fontId="1" fillId="0" borderId="8" xfId="37" applyFont="1" applyBorder="1" applyAlignment="1">
      <alignment horizontal="center" vertical="center"/>
    </xf>
    <xf numFmtId="0" fontId="0" fillId="0" borderId="8" xfId="0" applyBorder="1" applyAlignment="1">
      <alignment horizontal="center"/>
    </xf>
    <xf numFmtId="0" fontId="0" fillId="0" borderId="8" xfId="0" applyBorder="1" applyAlignment="1">
      <alignment horizontal="center" vertical="center"/>
    </xf>
    <xf numFmtId="0" fontId="0" fillId="0" borderId="8" xfId="0" applyBorder="1" applyAlignment="1">
      <alignment horizontal="left" vertical="center" wrapText="1"/>
    </xf>
    <xf numFmtId="43" fontId="0" fillId="0" borderId="8" xfId="37" applyFont="1" applyBorder="1"/>
    <xf numFmtId="43" fontId="19" fillId="0" borderId="8" xfId="37" applyNumberFormat="1" applyFont="1" applyBorder="1"/>
    <xf numFmtId="0" fontId="20" fillId="0" borderId="0" xfId="0" applyFont="1" applyBorder="1" applyAlignment="1">
      <alignment horizontal="center" wrapText="1"/>
    </xf>
    <xf numFmtId="0" fontId="0" fillId="0" borderId="0" xfId="0" applyBorder="1"/>
    <xf numFmtId="0" fontId="20" fillId="0" borderId="11" xfId="0" applyFont="1" applyBorder="1" applyAlignment="1">
      <alignment horizontal="center" wrapText="1"/>
    </xf>
    <xf numFmtId="0" fontId="20" fillId="0" borderId="10" xfId="0" applyFont="1" applyBorder="1" applyAlignment="1">
      <alignment horizontal="center" wrapText="1"/>
    </xf>
    <xf numFmtId="0" fontId="20" fillId="0" borderId="6" xfId="0" applyFont="1" applyBorder="1" applyAlignment="1">
      <alignment horizontal="center" wrapText="1"/>
    </xf>
    <xf numFmtId="0" fontId="20" fillId="0" borderId="2" xfId="0" applyFont="1" applyBorder="1" applyAlignment="1">
      <alignment horizontal="center" wrapText="1"/>
    </xf>
    <xf numFmtId="0" fontId="20" fillId="0" borderId="7" xfId="0" applyFont="1" applyBorder="1" applyAlignment="1">
      <alignment horizontal="center" wrapText="1"/>
    </xf>
    <xf numFmtId="43" fontId="1" fillId="0" borderId="8" xfId="37" applyFont="1" applyBorder="1" applyAlignment="1">
      <alignment horizontal="center" wrapText="1"/>
    </xf>
    <xf numFmtId="43" fontId="31" fillId="0" borderId="8" xfId="0" applyNumberFormat="1" applyFont="1" applyBorder="1"/>
    <xf numFmtId="0" fontId="31" fillId="0" borderId="31" xfId="0" applyFont="1" applyBorder="1" applyAlignment="1">
      <alignment horizontal="left" wrapText="1"/>
    </xf>
    <xf numFmtId="0" fontId="32" fillId="0" borderId="32" xfId="0" applyFont="1" applyBorder="1" applyAlignment="1">
      <alignment horizontal="left" wrapText="1"/>
    </xf>
    <xf numFmtId="0" fontId="32" fillId="0" borderId="33" xfId="0" applyFont="1" applyBorder="1" applyAlignment="1">
      <alignment horizontal="left" wrapText="1"/>
    </xf>
    <xf numFmtId="0" fontId="21" fillId="0" borderId="0" xfId="0" applyFont="1" applyAlignment="1">
      <alignment horizontal="center" vertical="center"/>
    </xf>
    <xf numFmtId="0" fontId="22" fillId="0" borderId="0" xfId="0" applyFont="1" applyAlignment="1">
      <alignment horizontal="center"/>
    </xf>
    <xf numFmtId="0" fontId="21" fillId="0" borderId="0" xfId="0" applyFont="1" applyAlignment="1">
      <alignment horizontal="justify" vertical="center"/>
    </xf>
    <xf numFmtId="0" fontId="0" fillId="0" borderId="14" xfId="0" applyBorder="1" applyAlignment="1">
      <alignment horizontal="center"/>
    </xf>
    <xf numFmtId="0" fontId="0" fillId="0" borderId="13" xfId="0" applyBorder="1" applyAlignment="1">
      <alignment horizontal="center"/>
    </xf>
    <xf numFmtId="0" fontId="0" fillId="0" borderId="5" xfId="0" applyBorder="1" applyAlignment="1">
      <alignment horizontal="center"/>
    </xf>
    <xf numFmtId="0" fontId="0" fillId="0" borderId="6" xfId="0" applyBorder="1" applyAlignment="1">
      <alignment horizontal="center" vertical="center" wrapText="1"/>
    </xf>
    <xf numFmtId="0" fontId="0" fillId="0" borderId="14" xfId="0" applyBorder="1" applyAlignment="1">
      <alignment horizontal="center" vertical="center" wrapText="1"/>
    </xf>
    <xf numFmtId="0" fontId="0" fillId="0" borderId="7" xfId="0" applyBorder="1" applyAlignment="1">
      <alignment horizontal="center" vertical="center" wrapText="1"/>
    </xf>
    <xf numFmtId="0" fontId="0" fillId="0" borderId="5" xfId="0" applyBorder="1" applyAlignment="1">
      <alignment horizontal="center" vertical="center" wrapText="1"/>
    </xf>
    <xf numFmtId="0" fontId="0" fillId="0" borderId="9" xfId="0" applyBorder="1" applyAlignment="1">
      <alignment horizontal="center" vertical="center" wrapText="1"/>
    </xf>
    <xf numFmtId="0" fontId="0" fillId="0" borderId="8" xfId="0" applyBorder="1" applyAlignment="1">
      <alignment horizontal="center" vertical="center" wrapText="1"/>
    </xf>
    <xf numFmtId="43" fontId="1" fillId="0" borderId="14" xfId="37" applyFont="1" applyBorder="1" applyAlignment="1">
      <alignment horizontal="center"/>
    </xf>
    <xf numFmtId="43" fontId="1" fillId="0" borderId="13" xfId="37" applyFont="1" applyBorder="1" applyAlignment="1">
      <alignment horizontal="center"/>
    </xf>
    <xf numFmtId="43" fontId="1" fillId="0" borderId="5" xfId="37" applyFont="1" applyBorder="1" applyAlignment="1">
      <alignment horizontal="center"/>
    </xf>
    <xf numFmtId="0" fontId="0" fillId="0" borderId="14" xfId="0" applyBorder="1" applyAlignment="1">
      <alignment horizontal="left"/>
    </xf>
    <xf numFmtId="0" fontId="0" fillId="0" borderId="13" xfId="0" applyBorder="1" applyAlignment="1">
      <alignment horizontal="left"/>
    </xf>
    <xf numFmtId="0" fontId="0" fillId="0" borderId="5" xfId="0" applyBorder="1" applyAlignment="1">
      <alignment horizontal="left"/>
    </xf>
    <xf numFmtId="0" fontId="0" fillId="0" borderId="11" xfId="0" applyBorder="1" applyAlignment="1">
      <alignment horizontal="left"/>
    </xf>
    <xf numFmtId="0" fontId="0" fillId="0" borderId="0" xfId="0" applyAlignment="1">
      <alignment horizontal="left"/>
    </xf>
    <xf numFmtId="0" fontId="0" fillId="0" borderId="10" xfId="0" applyBorder="1" applyAlignment="1">
      <alignment horizontal="left"/>
    </xf>
    <xf numFmtId="0" fontId="0" fillId="0" borderId="24" xfId="0" applyBorder="1" applyAlignment="1">
      <alignment horizontal="center" vertical="center" wrapText="1"/>
    </xf>
    <xf numFmtId="43" fontId="1" fillId="0" borderId="8" xfId="37" applyFont="1" applyBorder="1" applyAlignment="1">
      <alignment horizontal="center" vertical="center"/>
    </xf>
    <xf numFmtId="0" fontId="0" fillId="0" borderId="11" xfId="0" applyBorder="1" applyAlignment="1">
      <alignment horizontal="left" wrapText="1"/>
    </xf>
    <xf numFmtId="0" fontId="0" fillId="0" borderId="0" xfId="0" applyBorder="1" applyAlignment="1">
      <alignment horizontal="left" wrapText="1"/>
    </xf>
    <xf numFmtId="0" fontId="0" fillId="0" borderId="10" xfId="0" applyBorder="1" applyAlignment="1">
      <alignment horizontal="left" wrapText="1"/>
    </xf>
    <xf numFmtId="0" fontId="19" fillId="34" borderId="8" xfId="0" applyFont="1" applyFill="1" applyBorder="1" applyAlignment="1">
      <alignment horizontal="center"/>
    </xf>
    <xf numFmtId="0" fontId="0" fillId="0" borderId="8" xfId="0" applyBorder="1" applyAlignment="1">
      <alignment horizontal="left" wrapText="1"/>
    </xf>
    <xf numFmtId="0" fontId="24" fillId="0" borderId="8" xfId="0" applyFont="1" applyBorder="1" applyAlignment="1">
      <alignment horizontal="left" wrapText="1"/>
    </xf>
    <xf numFmtId="0" fontId="19" fillId="0" borderId="8" xfId="0" applyFont="1" applyBorder="1" applyAlignment="1">
      <alignment horizontal="center" vertical="center" wrapText="1"/>
    </xf>
    <xf numFmtId="0" fontId="0" fillId="0" borderId="8" xfId="0" applyBorder="1" applyAlignment="1">
      <alignment horizontal="center"/>
    </xf>
    <xf numFmtId="0" fontId="19" fillId="0" borderId="8" xfId="0" applyFont="1" applyBorder="1" applyAlignment="1">
      <alignment horizontal="center" vertical="center"/>
    </xf>
    <xf numFmtId="0" fontId="20" fillId="0" borderId="14" xfId="0" applyFont="1" applyBorder="1" applyAlignment="1">
      <alignment horizontal="center"/>
    </xf>
    <xf numFmtId="0" fontId="20" fillId="0" borderId="13" xfId="0" applyFont="1" applyBorder="1" applyAlignment="1">
      <alignment horizontal="center"/>
    </xf>
    <xf numFmtId="0" fontId="20" fillId="0" borderId="5" xfId="0" applyFont="1" applyBorder="1" applyAlignment="1">
      <alignment horizontal="center"/>
    </xf>
    <xf numFmtId="0" fontId="0" fillId="0" borderId="8" xfId="0" applyBorder="1" applyAlignment="1">
      <alignment horizontal="center" vertical="center"/>
    </xf>
    <xf numFmtId="0" fontId="0" fillId="33" borderId="8" xfId="0" applyFill="1" applyBorder="1" applyAlignment="1">
      <alignment horizontal="center" wrapText="1"/>
    </xf>
    <xf numFmtId="0" fontId="0" fillId="33" borderId="8" xfId="0" applyFill="1" applyBorder="1" applyAlignment="1">
      <alignment horizontal="center"/>
    </xf>
    <xf numFmtId="0" fontId="25" fillId="0" borderId="8" xfId="0" applyFont="1" applyBorder="1" applyAlignment="1">
      <alignment horizontal="center" vertical="center"/>
    </xf>
    <xf numFmtId="0" fontId="0" fillId="0" borderId="8" xfId="0" applyBorder="1" applyAlignment="1">
      <alignment horizontal="left"/>
    </xf>
    <xf numFmtId="0" fontId="19" fillId="0" borderId="24" xfId="0" applyFont="1" applyBorder="1" applyAlignment="1">
      <alignment horizontal="center"/>
    </xf>
    <xf numFmtId="0" fontId="20" fillId="0" borderId="24" xfId="0" applyFont="1" applyBorder="1" applyAlignment="1">
      <alignment horizontal="center" wrapText="1"/>
    </xf>
    <xf numFmtId="0" fontId="20" fillId="0" borderId="8" xfId="0" applyFont="1" applyBorder="1" applyAlignment="1">
      <alignment horizontal="center" wrapText="1"/>
    </xf>
    <xf numFmtId="0" fontId="19" fillId="0" borderId="8" xfId="0" applyFont="1" applyBorder="1" applyAlignment="1">
      <alignment horizontal="center" wrapText="1"/>
    </xf>
    <xf numFmtId="0" fontId="19" fillId="0" borderId="8" xfId="0" applyFont="1" applyBorder="1" applyAlignment="1">
      <alignment horizontal="left" wrapText="1"/>
    </xf>
    <xf numFmtId="0" fontId="33" fillId="0" borderId="0" xfId="0" applyFont="1" applyBorder="1" applyAlignment="1">
      <alignment horizontal="center"/>
    </xf>
    <xf numFmtId="0" fontId="35" fillId="32" borderId="0" xfId="49" applyFont="1" applyFill="1" applyBorder="1" applyAlignment="1">
      <alignment horizontal="center" vertical="center" wrapText="1"/>
    </xf>
    <xf numFmtId="9" fontId="35" fillId="32" borderId="0" xfId="49" applyNumberFormat="1" applyFont="1" applyFill="1" applyBorder="1" applyAlignment="1">
      <alignment horizontal="center" vertical="center" wrapText="1"/>
    </xf>
    <xf numFmtId="0" fontId="35" fillId="32" borderId="0" xfId="49" applyFont="1" applyFill="1" applyBorder="1" applyAlignment="1">
      <alignment horizontal="center" vertical="center" wrapText="1"/>
    </xf>
    <xf numFmtId="0" fontId="34" fillId="32" borderId="0" xfId="49" applyFont="1" applyFill="1" applyBorder="1" applyAlignment="1">
      <alignment horizontal="center" vertical="center" wrapText="1"/>
    </xf>
    <xf numFmtId="10" fontId="2" fillId="32" borderId="0" xfId="49" applyNumberFormat="1" applyFont="1" applyFill="1" applyBorder="1" applyAlignment="1">
      <alignment horizontal="left" vertical="center" wrapText="1"/>
    </xf>
    <xf numFmtId="10" fontId="39" fillId="32" borderId="0" xfId="49" applyNumberFormat="1" applyFont="1" applyFill="1" applyBorder="1" applyAlignment="1">
      <alignment horizontal="center" vertical="center"/>
    </xf>
    <xf numFmtId="9" fontId="2" fillId="32" borderId="0" xfId="50" applyFont="1" applyFill="1" applyBorder="1" applyAlignment="1">
      <alignment horizontal="center" vertical="center"/>
    </xf>
    <xf numFmtId="9" fontId="2" fillId="32" borderId="0" xfId="50" applyFont="1" applyFill="1" applyBorder="1" applyAlignment="1">
      <alignment horizontal="center" vertical="center"/>
    </xf>
    <xf numFmtId="166" fontId="2" fillId="32" borderId="0" xfId="50" applyNumberFormat="1" applyFont="1" applyFill="1" applyBorder="1" applyAlignment="1">
      <alignment horizontal="center" vertical="center"/>
    </xf>
    <xf numFmtId="10" fontId="2" fillId="32" borderId="0" xfId="50" applyNumberFormat="1" applyFont="1" applyFill="1" applyBorder="1" applyAlignment="1">
      <alignment horizontal="center" vertical="center"/>
    </xf>
    <xf numFmtId="10" fontId="2" fillId="32" borderId="0" xfId="50" applyNumberFormat="1" applyFont="1" applyFill="1" applyBorder="1" applyAlignment="1">
      <alignment horizontal="center" vertical="center"/>
    </xf>
    <xf numFmtId="10" fontId="2" fillId="32" borderId="0" xfId="49" applyNumberFormat="1" applyFont="1" applyFill="1" applyBorder="1" applyAlignment="1">
      <alignment horizontal="center" vertical="center"/>
    </xf>
    <xf numFmtId="10" fontId="2" fillId="32" borderId="0" xfId="49" applyNumberFormat="1" applyFont="1" applyFill="1" applyBorder="1" applyAlignment="1">
      <alignment horizontal="center" vertical="center"/>
    </xf>
    <xf numFmtId="10" fontId="39" fillId="32" borderId="0" xfId="50" applyNumberFormat="1" applyFont="1" applyFill="1" applyBorder="1" applyAlignment="1">
      <alignment horizontal="center" vertical="center"/>
    </xf>
    <xf numFmtId="10" fontId="39" fillId="32" borderId="0" xfId="50" applyNumberFormat="1" applyFont="1" applyFill="1" applyBorder="1" applyAlignment="1">
      <alignment horizontal="center" vertical="center"/>
    </xf>
    <xf numFmtId="166" fontId="39" fillId="32" borderId="0" xfId="50" applyNumberFormat="1" applyFont="1" applyFill="1" applyBorder="1" applyAlignment="1">
      <alignment horizontal="center" vertical="center"/>
    </xf>
    <xf numFmtId="10" fontId="2" fillId="32" borderId="0" xfId="34" applyNumberFormat="1" applyFont="1" applyFill="1" applyBorder="1" applyAlignment="1">
      <alignment horizontal="center" vertical="center"/>
    </xf>
    <xf numFmtId="10" fontId="2" fillId="32" borderId="0" xfId="34" applyNumberFormat="1" applyFont="1" applyFill="1" applyBorder="1" applyAlignment="1">
      <alignment horizontal="center" vertical="center"/>
    </xf>
    <xf numFmtId="0" fontId="2" fillId="32" borderId="0" xfId="49" applyFont="1" applyFill="1" applyBorder="1" applyAlignment="1">
      <alignment horizontal="left" vertical="center"/>
    </xf>
    <xf numFmtId="0" fontId="39" fillId="32" borderId="0" xfId="49" applyFont="1" applyFill="1" applyBorder="1" applyAlignment="1">
      <alignment horizontal="center" vertical="center"/>
    </xf>
    <xf numFmtId="0" fontId="40" fillId="32" borderId="0" xfId="49" applyFont="1" applyFill="1" applyBorder="1" applyAlignment="1">
      <alignment horizontal="center" vertical="center"/>
    </xf>
    <xf numFmtId="0" fontId="2" fillId="32" borderId="0" xfId="49" applyFont="1" applyFill="1" applyBorder="1" applyAlignment="1">
      <alignment horizontal="right" vertical="center"/>
    </xf>
    <xf numFmtId="10" fontId="41" fillId="32" borderId="0" xfId="50" applyNumberFormat="1" applyFont="1" applyFill="1" applyBorder="1" applyAlignment="1">
      <alignment horizontal="center" vertical="center"/>
    </xf>
    <xf numFmtId="10" fontId="41" fillId="32" borderId="0" xfId="50" applyNumberFormat="1" applyFont="1" applyFill="1" applyBorder="1" applyAlignment="1">
      <alignment horizontal="center" vertical="center"/>
    </xf>
    <xf numFmtId="166" fontId="39" fillId="32" borderId="0" xfId="50" applyNumberFormat="1" applyFont="1" applyFill="1" applyBorder="1" applyAlignment="1">
      <alignment horizontal="center" vertical="center"/>
    </xf>
    <xf numFmtId="0" fontId="37" fillId="32" borderId="0" xfId="49" applyFont="1" applyFill="1" applyBorder="1" applyAlignment="1">
      <alignment horizontal="center" vertical="center"/>
    </xf>
    <xf numFmtId="0" fontId="36" fillId="32" borderId="0" xfId="49" applyFont="1" applyFill="1" applyBorder="1" applyAlignment="1">
      <alignment horizontal="left" vertical="center" wrapText="1"/>
    </xf>
    <xf numFmtId="0" fontId="38" fillId="32" borderId="0" xfId="0" applyFont="1" applyFill="1" applyBorder="1" applyAlignment="1">
      <alignment horizontal="justify" vertical="center" wrapText="1"/>
    </xf>
    <xf numFmtId="0" fontId="2" fillId="0" borderId="0" xfId="0" applyFont="1" applyAlignment="1">
      <alignment horizontal="right" vertical="center"/>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Estilo 1" xfId="30" xr:uid="{00000000-0005-0000-0000-00001D000000}"/>
    <cellStyle name="Excel Built-in Normal" xfId="31" xr:uid="{00000000-0005-0000-0000-00001E000000}"/>
    <cellStyle name="Normal" xfId="0" builtinId="0"/>
    <cellStyle name="Normal 10" xfId="49" xr:uid="{E380546E-B9F3-463C-A50B-C2A1A57FA526}"/>
    <cellStyle name="Normal 2" xfId="32" xr:uid="{00000000-0005-0000-0000-000020000000}"/>
    <cellStyle name="Nota" xfId="33" builtinId="10" customBuiltin="1"/>
    <cellStyle name="Porcentagem" xfId="34" builtinId="5"/>
    <cellStyle name="Porcentagem 2" xfId="35" xr:uid="{00000000-0005-0000-0000-000023000000}"/>
    <cellStyle name="Porcentagem 2 2" xfId="50" xr:uid="{0AF6FD51-B556-4CA9-9B61-747CA8497437}"/>
    <cellStyle name="Saída" xfId="36" builtinId="21" customBuiltin="1"/>
    <cellStyle name="Separador de milhares 2" xfId="38" xr:uid="{00000000-0005-0000-0000-000025000000}"/>
    <cellStyle name="Separador de milhares 3" xfId="39" xr:uid="{00000000-0005-0000-0000-000026000000}"/>
    <cellStyle name="Texto de Aviso" xfId="40" builtinId="11" customBuiltin="1"/>
    <cellStyle name="Texto Explicativo" xfId="41" builtinId="53" customBuiltin="1"/>
    <cellStyle name="Título" xfId="42" builtinId="15" customBuiltin="1"/>
    <cellStyle name="Título 1" xfId="43" builtinId="16" customBuiltin="1"/>
    <cellStyle name="Título 2" xfId="44" builtinId="17" customBuiltin="1"/>
    <cellStyle name="Título 3" xfId="45" builtinId="18" customBuiltin="1"/>
    <cellStyle name="Título 4" xfId="46" builtinId="19" customBuiltin="1"/>
    <cellStyle name="Total" xfId="47" builtinId="25" customBuiltin="1"/>
    <cellStyle name="Vírgula" xfId="37" builtinId="3"/>
    <cellStyle name="Vírgula 2" xfId="48" xr:uid="{00000000-0005-0000-0000-00003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1.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1724026</xdr:colOff>
      <xdr:row>98</xdr:row>
      <xdr:rowOff>34788</xdr:rowOff>
    </xdr:from>
    <xdr:to>
      <xdr:col>4</xdr:col>
      <xdr:colOff>238125</xdr:colOff>
      <xdr:row>102</xdr:row>
      <xdr:rowOff>153408</xdr:rowOff>
    </xdr:to>
    <xdr:pic>
      <xdr:nvPicPr>
        <xdr:cNvPr id="3" name="Imagem 2">
          <a:extLst>
            <a:ext uri="{FF2B5EF4-FFF2-40B4-BE49-F238E27FC236}">
              <a16:creationId xmlns:a16="http://schemas.microsoft.com/office/drawing/2014/main" id="{B898E0DB-9C8E-4882-B269-2E0D9E01E5A4}"/>
            </a:ext>
          </a:extLst>
        </xdr:cNvPr>
        <xdr:cNvPicPr>
          <a:picLocks noChangeAspect="1"/>
        </xdr:cNvPicPr>
      </xdr:nvPicPr>
      <xdr:blipFill>
        <a:blip xmlns:r="http://schemas.openxmlformats.org/officeDocument/2006/relationships" r:embed="rId1"/>
        <a:stretch>
          <a:fillRect/>
        </a:stretch>
      </xdr:blipFill>
      <xdr:spPr>
        <a:xfrm>
          <a:off x="3095626" y="15246213"/>
          <a:ext cx="4114799" cy="880620"/>
        </a:xfrm>
        <a:prstGeom prst="rect">
          <a:avLst/>
        </a:prstGeom>
      </xdr:spPr>
    </xdr:pic>
    <xdr:clientData/>
  </xdr:twoCellAnchor>
  <xdr:twoCellAnchor editAs="oneCell">
    <xdr:from>
      <xdr:col>2</xdr:col>
      <xdr:colOff>3280002</xdr:colOff>
      <xdr:row>91</xdr:row>
      <xdr:rowOff>104775</xdr:rowOff>
    </xdr:from>
    <xdr:to>
      <xdr:col>2</xdr:col>
      <xdr:colOff>4252913</xdr:colOff>
      <xdr:row>94</xdr:row>
      <xdr:rowOff>28575</xdr:rowOff>
    </xdr:to>
    <xdr:pic>
      <xdr:nvPicPr>
        <xdr:cNvPr id="4" name="Imagem 3">
          <a:extLst>
            <a:ext uri="{FF2B5EF4-FFF2-40B4-BE49-F238E27FC236}">
              <a16:creationId xmlns:a16="http://schemas.microsoft.com/office/drawing/2014/main" id="{D47BD0A5-890B-4954-9DC6-E3E0B10A62E1}"/>
            </a:ext>
          </a:extLst>
        </xdr:cNvPr>
        <xdr:cNvPicPr>
          <a:picLocks noChangeAspect="1"/>
        </xdr:cNvPicPr>
      </xdr:nvPicPr>
      <xdr:blipFill>
        <a:blip xmlns:r="http://schemas.openxmlformats.org/officeDocument/2006/relationships" r:embed="rId2"/>
        <a:stretch>
          <a:fillRect/>
        </a:stretch>
      </xdr:blipFill>
      <xdr:spPr>
        <a:xfrm>
          <a:off x="4651602" y="13982700"/>
          <a:ext cx="972911" cy="495300"/>
        </a:xfrm>
        <a:prstGeom prst="rect">
          <a:avLst/>
        </a:prstGeom>
      </xdr:spPr>
    </xdr:pic>
    <xdr:clientData/>
  </xdr:twoCellAnchor>
  <xdr:twoCellAnchor editAs="oneCell">
    <xdr:from>
      <xdr:col>0</xdr:col>
      <xdr:colOff>0</xdr:colOff>
      <xdr:row>0</xdr:row>
      <xdr:rowOff>66675</xdr:rowOff>
    </xdr:from>
    <xdr:to>
      <xdr:col>2</xdr:col>
      <xdr:colOff>1898650</xdr:colOff>
      <xdr:row>3</xdr:row>
      <xdr:rowOff>295275</xdr:rowOff>
    </xdr:to>
    <xdr:pic>
      <xdr:nvPicPr>
        <xdr:cNvPr id="6" name="Imagem 5">
          <a:extLst>
            <a:ext uri="{FF2B5EF4-FFF2-40B4-BE49-F238E27FC236}">
              <a16:creationId xmlns:a16="http://schemas.microsoft.com/office/drawing/2014/main" id="{A0AD8BF5-3FF2-463E-8D60-6A520C922848}"/>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66675"/>
          <a:ext cx="3270250" cy="8001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0</xdr:colOff>
      <xdr:row>36</xdr:row>
      <xdr:rowOff>0</xdr:rowOff>
    </xdr:from>
    <xdr:to>
      <xdr:col>4</xdr:col>
      <xdr:colOff>251460</xdr:colOff>
      <xdr:row>38</xdr:row>
      <xdr:rowOff>87284</xdr:rowOff>
    </xdr:to>
    <xdr:pic>
      <xdr:nvPicPr>
        <xdr:cNvPr id="3" name="Imagem 2">
          <a:extLst>
            <a:ext uri="{FF2B5EF4-FFF2-40B4-BE49-F238E27FC236}">
              <a16:creationId xmlns:a16="http://schemas.microsoft.com/office/drawing/2014/main" id="{9EBB426C-3818-4D42-B57F-4EB8DE46F896}"/>
            </a:ext>
          </a:extLst>
        </xdr:cNvPr>
        <xdr:cNvPicPr>
          <a:picLocks noChangeAspect="1"/>
        </xdr:cNvPicPr>
      </xdr:nvPicPr>
      <xdr:blipFill>
        <a:blip xmlns:r="http://schemas.openxmlformats.org/officeDocument/2006/relationships" r:embed="rId1"/>
        <a:stretch>
          <a:fillRect/>
        </a:stretch>
      </xdr:blipFill>
      <xdr:spPr>
        <a:xfrm>
          <a:off x="2903220" y="7543800"/>
          <a:ext cx="937260" cy="453044"/>
        </a:xfrm>
        <a:prstGeom prst="rect">
          <a:avLst/>
        </a:prstGeom>
      </xdr:spPr>
    </xdr:pic>
    <xdr:clientData/>
  </xdr:twoCellAnchor>
  <xdr:twoCellAnchor editAs="oneCell">
    <xdr:from>
      <xdr:col>0</xdr:col>
      <xdr:colOff>309880</xdr:colOff>
      <xdr:row>44</xdr:row>
      <xdr:rowOff>0</xdr:rowOff>
    </xdr:from>
    <xdr:to>
      <xdr:col>8</xdr:col>
      <xdr:colOff>58826</xdr:colOff>
      <xdr:row>51</xdr:row>
      <xdr:rowOff>9124</xdr:rowOff>
    </xdr:to>
    <xdr:pic>
      <xdr:nvPicPr>
        <xdr:cNvPr id="4" name="Imagem 3">
          <a:extLst>
            <a:ext uri="{FF2B5EF4-FFF2-40B4-BE49-F238E27FC236}">
              <a16:creationId xmlns:a16="http://schemas.microsoft.com/office/drawing/2014/main" id="{BC133BEC-0985-4B43-A4CC-62A782A6606C}"/>
            </a:ext>
          </a:extLst>
        </xdr:cNvPr>
        <xdr:cNvPicPr>
          <a:picLocks noChangeAspect="1"/>
        </xdr:cNvPicPr>
      </xdr:nvPicPr>
      <xdr:blipFill>
        <a:blip xmlns:r="http://schemas.openxmlformats.org/officeDocument/2006/relationships" r:embed="rId2"/>
        <a:stretch>
          <a:fillRect/>
        </a:stretch>
      </xdr:blipFill>
      <xdr:spPr>
        <a:xfrm>
          <a:off x="309880" y="9982200"/>
          <a:ext cx="6479946" cy="1253724"/>
        </a:xfrm>
        <a:prstGeom prst="rect">
          <a:avLst/>
        </a:prstGeom>
      </xdr:spPr>
    </xdr:pic>
    <xdr:clientData/>
  </xdr:twoCellAnchor>
  <xdr:twoCellAnchor editAs="oneCell">
    <xdr:from>
      <xdr:col>0</xdr:col>
      <xdr:colOff>0</xdr:colOff>
      <xdr:row>0</xdr:row>
      <xdr:rowOff>0</xdr:rowOff>
    </xdr:from>
    <xdr:to>
      <xdr:col>3</xdr:col>
      <xdr:colOff>158750</xdr:colOff>
      <xdr:row>4</xdr:row>
      <xdr:rowOff>38100</xdr:rowOff>
    </xdr:to>
    <xdr:pic>
      <xdr:nvPicPr>
        <xdr:cNvPr id="5" name="Imagem 4">
          <a:extLst>
            <a:ext uri="{FF2B5EF4-FFF2-40B4-BE49-F238E27FC236}">
              <a16:creationId xmlns:a16="http://schemas.microsoft.com/office/drawing/2014/main" id="{E4958276-9B1F-4FCF-B2C7-E78F8E681227}"/>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3270250" cy="8001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3171825</xdr:colOff>
      <xdr:row>29</xdr:row>
      <xdr:rowOff>123825</xdr:rowOff>
    </xdr:from>
    <xdr:to>
      <xdr:col>8</xdr:col>
      <xdr:colOff>447675</xdr:colOff>
      <xdr:row>35</xdr:row>
      <xdr:rowOff>123036</xdr:rowOff>
    </xdr:to>
    <xdr:pic>
      <xdr:nvPicPr>
        <xdr:cNvPr id="3" name="Imagem 2">
          <a:extLst>
            <a:ext uri="{FF2B5EF4-FFF2-40B4-BE49-F238E27FC236}">
              <a16:creationId xmlns:a16="http://schemas.microsoft.com/office/drawing/2014/main" id="{2FD9914C-F505-449D-AFE1-B0CF6E1FE827}"/>
            </a:ext>
          </a:extLst>
        </xdr:cNvPr>
        <xdr:cNvPicPr>
          <a:picLocks noChangeAspect="1"/>
        </xdr:cNvPicPr>
      </xdr:nvPicPr>
      <xdr:blipFill>
        <a:blip xmlns:r="http://schemas.openxmlformats.org/officeDocument/2006/relationships" r:embed="rId1"/>
        <a:stretch>
          <a:fillRect/>
        </a:stretch>
      </xdr:blipFill>
      <xdr:spPr>
        <a:xfrm>
          <a:off x="3600450" y="7219950"/>
          <a:ext cx="5381625" cy="1151736"/>
        </a:xfrm>
        <a:prstGeom prst="rect">
          <a:avLst/>
        </a:prstGeom>
      </xdr:spPr>
    </xdr:pic>
    <xdr:clientData/>
  </xdr:twoCellAnchor>
  <xdr:twoCellAnchor editAs="oneCell">
    <xdr:from>
      <xdr:col>3</xdr:col>
      <xdr:colOff>371475</xdr:colOff>
      <xdr:row>22</xdr:row>
      <xdr:rowOff>100077</xdr:rowOff>
    </xdr:from>
    <xdr:to>
      <xdr:col>4</xdr:col>
      <xdr:colOff>666750</xdr:colOff>
      <xdr:row>24</xdr:row>
      <xdr:rowOff>179741</xdr:rowOff>
    </xdr:to>
    <xdr:pic>
      <xdr:nvPicPr>
        <xdr:cNvPr id="4" name="Imagem 3">
          <a:extLst>
            <a:ext uri="{FF2B5EF4-FFF2-40B4-BE49-F238E27FC236}">
              <a16:creationId xmlns:a16="http://schemas.microsoft.com/office/drawing/2014/main" id="{7BADB5E2-57F4-4667-81C9-1834777DD7E4}"/>
            </a:ext>
          </a:extLst>
        </xdr:cNvPr>
        <xdr:cNvPicPr>
          <a:picLocks noChangeAspect="1"/>
        </xdr:cNvPicPr>
      </xdr:nvPicPr>
      <xdr:blipFill>
        <a:blip xmlns:r="http://schemas.openxmlformats.org/officeDocument/2006/relationships" r:embed="rId2"/>
        <a:stretch>
          <a:fillRect/>
        </a:stretch>
      </xdr:blipFill>
      <xdr:spPr>
        <a:xfrm>
          <a:off x="5610225" y="5853177"/>
          <a:ext cx="904875" cy="460664"/>
        </a:xfrm>
        <a:prstGeom prst="rect">
          <a:avLst/>
        </a:prstGeom>
      </xdr:spPr>
    </xdr:pic>
    <xdr:clientData/>
  </xdr:twoCellAnchor>
  <xdr:twoCellAnchor editAs="oneCell">
    <xdr:from>
      <xdr:col>0</xdr:col>
      <xdr:colOff>0</xdr:colOff>
      <xdr:row>1</xdr:row>
      <xdr:rowOff>0</xdr:rowOff>
    </xdr:from>
    <xdr:to>
      <xdr:col>1</xdr:col>
      <xdr:colOff>2841625</xdr:colOff>
      <xdr:row>2</xdr:row>
      <xdr:rowOff>561975</xdr:rowOff>
    </xdr:to>
    <xdr:pic>
      <xdr:nvPicPr>
        <xdr:cNvPr id="6" name="Imagem 5">
          <a:extLst>
            <a:ext uri="{FF2B5EF4-FFF2-40B4-BE49-F238E27FC236}">
              <a16:creationId xmlns:a16="http://schemas.microsoft.com/office/drawing/2014/main" id="{677CAF35-0D39-4C8C-A31E-DB3D977F5D56}"/>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1000125"/>
          <a:ext cx="3270250" cy="8001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arte\DGRF_SG\COPASA%202012\COPASA%202012\CODEVASF%20-%20ROSE\JANEIRO\LIGACOES%20INTRADOMICILIARES%20-%20BOM%20DESPACH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tura"/>
      <sheetName val="Orçamento Sintético"/>
      <sheetName val="Orçamento Analítico"/>
      <sheetName val="Cronograma"/>
      <sheetName val="BDI - SERVIÇOS"/>
      <sheetName val="BDI - MAT"/>
    </sheetNames>
    <sheetDataSet>
      <sheetData sheetId="0" refreshError="1"/>
      <sheetData sheetId="1" refreshError="1"/>
      <sheetData sheetId="2" refreshError="1"/>
      <sheetData sheetId="3">
        <row r="1">
          <cell r="A1" t="str">
            <v>CRONOGRAMA FÍSICO-FINANCEIRO</v>
          </cell>
        </row>
        <row r="4">
          <cell r="A4" t="str">
            <v>BOM DESPACHO - MG</v>
          </cell>
        </row>
        <row r="5">
          <cell r="A5" t="str">
            <v>OBRA: LIGAÇÕES INTRADOMICILIARES -  BOM DESPACHO</v>
          </cell>
        </row>
        <row r="7">
          <cell r="A7" t="str">
            <v>Item</v>
          </cell>
          <cell r="B7" t="str">
            <v>Discriminação dos Serviços</v>
          </cell>
          <cell r="C7" t="str">
            <v>Peso    %</v>
          </cell>
          <cell r="D7" t="str">
            <v>Vl. das Obras/ Serviços (R$)</v>
          </cell>
          <cell r="E7" t="str">
            <v>Mês 01</v>
          </cell>
          <cell r="G7" t="str">
            <v>Mês 02</v>
          </cell>
          <cell r="I7" t="str">
            <v>Mês 03</v>
          </cell>
          <cell r="K7" t="str">
            <v>TOTAL</v>
          </cell>
        </row>
        <row r="8">
          <cell r="E8" t="str">
            <v>%</v>
          </cell>
          <cell r="F8" t="str">
            <v>R$</v>
          </cell>
          <cell r="G8" t="str">
            <v>%</v>
          </cell>
          <cell r="H8" t="str">
            <v>R$</v>
          </cell>
          <cell r="I8" t="str">
            <v>%</v>
          </cell>
          <cell r="J8" t="str">
            <v>R$</v>
          </cell>
          <cell r="K8" t="str">
            <v>%</v>
          </cell>
          <cell r="L8" t="str">
            <v>R$</v>
          </cell>
        </row>
        <row r="9">
          <cell r="A9" t="str">
            <v>01</v>
          </cell>
          <cell r="B9" t="str">
            <v>ITENS DE RATEIO</v>
          </cell>
          <cell r="C9">
            <v>0.44727697568639729</v>
          </cell>
          <cell r="D9">
            <v>109012.86</v>
          </cell>
        </row>
        <row r="11">
          <cell r="A11" t="str">
            <v>02</v>
          </cell>
          <cell r="B11" t="str">
            <v>LIGAÇÕES INTRADOMICILIARES</v>
          </cell>
          <cell r="C11">
            <v>0.39678607613288958</v>
          </cell>
          <cell r="D11">
            <v>96706.934000000008</v>
          </cell>
        </row>
        <row r="13">
          <cell r="A13" t="str">
            <v>03</v>
          </cell>
          <cell r="B13" t="str">
            <v>LIGAÇÕES DOMICILIARES</v>
          </cell>
          <cell r="C13">
            <v>0.15593694818071324</v>
          </cell>
          <cell r="D13">
            <v>38005.829999999994</v>
          </cell>
        </row>
        <row r="16">
          <cell r="A16" t="str">
            <v>TOTAL</v>
          </cell>
          <cell r="B16" t="str">
            <v>SIMPLES</v>
          </cell>
        </row>
        <row r="17">
          <cell r="B17" t="str">
            <v>ACUMULADO</v>
          </cell>
          <cell r="C17">
            <v>1</v>
          </cell>
          <cell r="D17">
            <v>243725.62399999998</v>
          </cell>
        </row>
      </sheetData>
      <sheetData sheetId="4"/>
      <sheetData sheetId="5"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orse.cehop.se.gov.br/composicao.asp?font_sg_fonte=ORSE&amp;serv_nr_codigo=12018&amp;peri_nr_ano=2023&amp;peri_nr_mes=9&amp;peri_nr_ordem=1"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4:I426"/>
  <sheetViews>
    <sheetView topLeftCell="A76" workbookViewId="0">
      <selection activeCell="C99" sqref="C99"/>
    </sheetView>
  </sheetViews>
  <sheetFormatPr defaultRowHeight="15" x14ac:dyDescent="0.25"/>
  <cols>
    <col min="1" max="1" width="6.5703125" customWidth="1"/>
    <col min="2" max="2" width="14" customWidth="1"/>
    <col min="3" max="3" width="77.7109375" style="2" customWidth="1"/>
    <col min="4" max="4" width="6.28515625" style="1" customWidth="1"/>
    <col min="5" max="5" width="11.42578125" style="3" customWidth="1"/>
    <col min="6" max="6" width="10.7109375" style="3" customWidth="1"/>
    <col min="7" max="7" width="13.42578125" style="3" customWidth="1"/>
    <col min="8" max="8" width="15.42578125" style="3" bestFit="1" customWidth="1"/>
  </cols>
  <sheetData>
    <row r="4" spans="1:8" ht="33.75" customHeight="1" x14ac:dyDescent="0.25"/>
    <row r="5" spans="1:8" x14ac:dyDescent="0.25">
      <c r="A5" s="136" t="s">
        <v>0</v>
      </c>
      <c r="B5" s="137"/>
      <c r="C5" s="137"/>
      <c r="D5" s="137"/>
      <c r="E5" s="137"/>
      <c r="F5" s="137"/>
      <c r="G5" s="137"/>
      <c r="H5" s="138"/>
    </row>
    <row r="6" spans="1:8" x14ac:dyDescent="0.25">
      <c r="A6" s="4" t="s">
        <v>110</v>
      </c>
      <c r="B6" s="7"/>
      <c r="C6" s="5"/>
      <c r="D6" s="11"/>
      <c r="E6" s="10"/>
      <c r="F6" s="12" t="s">
        <v>271</v>
      </c>
      <c r="G6" s="12"/>
      <c r="H6" s="6"/>
    </row>
    <row r="7" spans="1:8" ht="33" customHeight="1" x14ac:dyDescent="0.25">
      <c r="A7" s="156" t="s">
        <v>143</v>
      </c>
      <c r="B7" s="157"/>
      <c r="C7" s="157"/>
      <c r="D7" s="157"/>
      <c r="E7" s="158"/>
      <c r="F7" s="47" t="s">
        <v>272</v>
      </c>
      <c r="G7" s="47"/>
      <c r="H7" s="48"/>
    </row>
    <row r="8" spans="1:8" x14ac:dyDescent="0.25">
      <c r="A8" s="151" t="s">
        <v>256</v>
      </c>
      <c r="B8" s="152"/>
      <c r="C8" s="152"/>
      <c r="D8" s="152"/>
      <c r="E8" s="153"/>
      <c r="F8" s="55" t="s">
        <v>55</v>
      </c>
      <c r="G8" s="56">
        <v>0.29480000000000001</v>
      </c>
      <c r="H8" s="57">
        <v>1.2946</v>
      </c>
    </row>
    <row r="9" spans="1:8" x14ac:dyDescent="0.25">
      <c r="A9" s="9" t="s">
        <v>273</v>
      </c>
      <c r="B9" s="8"/>
      <c r="E9" s="46"/>
      <c r="F9" s="155" t="s">
        <v>56</v>
      </c>
      <c r="G9" s="155"/>
      <c r="H9" s="155"/>
    </row>
    <row r="10" spans="1:8" ht="6.75" customHeight="1" x14ac:dyDescent="0.25">
      <c r="A10" s="148"/>
      <c r="B10" s="149"/>
      <c r="C10" s="149"/>
      <c r="D10" s="149"/>
      <c r="E10" s="149"/>
      <c r="F10" s="149"/>
      <c r="G10" s="149"/>
      <c r="H10" s="150"/>
    </row>
    <row r="11" spans="1:8" ht="15" customHeight="1" x14ac:dyDescent="0.25">
      <c r="A11" s="139" t="s">
        <v>1</v>
      </c>
      <c r="B11" s="154" t="s">
        <v>44</v>
      </c>
      <c r="C11" s="141" t="s">
        <v>257</v>
      </c>
      <c r="D11" s="143" t="s">
        <v>14</v>
      </c>
      <c r="E11" s="143" t="s">
        <v>15</v>
      </c>
      <c r="F11" s="145" t="s">
        <v>261</v>
      </c>
      <c r="G11" s="146"/>
      <c r="H11" s="147"/>
    </row>
    <row r="12" spans="1:8" s="1" customFormat="1" ht="45" x14ac:dyDescent="0.25">
      <c r="A12" s="140"/>
      <c r="B12" s="143"/>
      <c r="C12" s="142"/>
      <c r="D12" s="144" t="s">
        <v>2</v>
      </c>
      <c r="E12" s="144" t="s">
        <v>3</v>
      </c>
      <c r="F12" s="128" t="s">
        <v>260</v>
      </c>
      <c r="G12" s="128" t="s">
        <v>259</v>
      </c>
      <c r="H12" s="128" t="s">
        <v>258</v>
      </c>
    </row>
    <row r="13" spans="1:8" x14ac:dyDescent="0.25">
      <c r="A13" s="36" t="s">
        <v>4</v>
      </c>
      <c r="B13" s="34"/>
      <c r="C13" s="35" t="s">
        <v>31</v>
      </c>
      <c r="D13" s="36"/>
      <c r="E13" s="38"/>
      <c r="F13" s="38" t="s">
        <v>5</v>
      </c>
      <c r="G13" s="38" t="s">
        <v>5</v>
      </c>
      <c r="H13" s="38"/>
    </row>
    <row r="14" spans="1:8" ht="58.5" customHeight="1" x14ac:dyDescent="0.25">
      <c r="A14" s="39" t="s">
        <v>6</v>
      </c>
      <c r="B14" s="39" t="s">
        <v>33</v>
      </c>
      <c r="C14" s="50" t="s">
        <v>34</v>
      </c>
      <c r="D14" s="39" t="s">
        <v>16</v>
      </c>
      <c r="E14" s="49">
        <v>2</v>
      </c>
      <c r="F14" s="49">
        <v>262.12</v>
      </c>
      <c r="G14" s="49">
        <f>(F14*1.2948)</f>
        <v>339.39297599999998</v>
      </c>
      <c r="H14" s="49">
        <f>E14*G14</f>
        <v>678.78595199999995</v>
      </c>
    </row>
    <row r="15" spans="1:8" x14ac:dyDescent="0.25">
      <c r="A15" s="31"/>
      <c r="B15" s="29"/>
      <c r="C15" s="30" t="s">
        <v>9</v>
      </c>
      <c r="D15" s="31"/>
      <c r="E15" s="32"/>
      <c r="F15" s="33"/>
      <c r="G15" s="33"/>
      <c r="H15" s="33">
        <f>H14</f>
        <v>678.78595199999995</v>
      </c>
    </row>
    <row r="16" spans="1:8" x14ac:dyDescent="0.25">
      <c r="A16" s="36" t="s">
        <v>10</v>
      </c>
      <c r="B16" s="34"/>
      <c r="C16" s="35" t="s">
        <v>144</v>
      </c>
      <c r="D16" s="36"/>
      <c r="E16" s="37"/>
      <c r="F16" s="38"/>
      <c r="G16" s="38"/>
      <c r="H16" s="38"/>
    </row>
    <row r="17" spans="1:9" ht="30" x14ac:dyDescent="0.25">
      <c r="A17" s="39" t="s">
        <v>11</v>
      </c>
      <c r="B17" s="39" t="s">
        <v>64</v>
      </c>
      <c r="C17" s="40" t="s">
        <v>111</v>
      </c>
      <c r="D17" s="39" t="s">
        <v>7</v>
      </c>
      <c r="E17" s="41">
        <v>28</v>
      </c>
      <c r="F17" s="42">
        <v>226.34</v>
      </c>
      <c r="G17" s="49">
        <f>(F17*1.2948)</f>
        <v>293.06503199999997</v>
      </c>
      <c r="H17" s="42">
        <f t="shared" ref="H17:H23" si="0">E17*G17</f>
        <v>8205.8208959999993</v>
      </c>
    </row>
    <row r="18" spans="1:9" ht="37.15" customHeight="1" x14ac:dyDescent="0.25">
      <c r="A18" s="39" t="s">
        <v>139</v>
      </c>
      <c r="B18" s="39" t="s">
        <v>145</v>
      </c>
      <c r="C18" s="40" t="s">
        <v>146</v>
      </c>
      <c r="D18" s="39" t="s">
        <v>7</v>
      </c>
      <c r="E18" s="41">
        <v>1</v>
      </c>
      <c r="F18" s="42">
        <v>794.68</v>
      </c>
      <c r="G18" s="49">
        <f>(F18*1.2948)</f>
        <v>1028.9516639999999</v>
      </c>
      <c r="H18" s="42">
        <f t="shared" si="0"/>
        <v>1028.9516639999999</v>
      </c>
    </row>
    <row r="19" spans="1:9" ht="165" x14ac:dyDescent="0.25">
      <c r="A19" s="109" t="s">
        <v>140</v>
      </c>
      <c r="B19" s="109" t="s">
        <v>147</v>
      </c>
      <c r="C19" s="113" t="s">
        <v>229</v>
      </c>
      <c r="D19" s="109" t="s">
        <v>7</v>
      </c>
      <c r="E19" s="41">
        <v>5</v>
      </c>
      <c r="F19" s="42">
        <v>1261.51</v>
      </c>
      <c r="G19" s="49">
        <f>(F19*1.2948)</f>
        <v>1633.4031479999999</v>
      </c>
      <c r="H19" s="42">
        <f t="shared" si="0"/>
        <v>8167.0157399999989</v>
      </c>
    </row>
    <row r="20" spans="1:9" ht="30" x14ac:dyDescent="0.25">
      <c r="A20" s="39" t="s">
        <v>149</v>
      </c>
      <c r="B20" s="39" t="s">
        <v>150</v>
      </c>
      <c r="C20" s="113" t="s">
        <v>151</v>
      </c>
      <c r="D20" s="39" t="s">
        <v>7</v>
      </c>
      <c r="E20" s="41">
        <v>5</v>
      </c>
      <c r="F20" s="42">
        <v>403.79</v>
      </c>
      <c r="G20" s="49">
        <f>(F20*1.2948)</f>
        <v>522.82729200000006</v>
      </c>
      <c r="H20" s="42">
        <f t="shared" si="0"/>
        <v>2614.1364600000002</v>
      </c>
    </row>
    <row r="21" spans="1:9" ht="30" x14ac:dyDescent="0.25">
      <c r="A21" s="117" t="s">
        <v>220</v>
      </c>
      <c r="B21" s="117" t="s">
        <v>221</v>
      </c>
      <c r="C21" s="113" t="s">
        <v>222</v>
      </c>
      <c r="D21" s="117" t="s">
        <v>36</v>
      </c>
      <c r="E21" s="41">
        <f>(8.04+7.16+3+1.5)</f>
        <v>19.7</v>
      </c>
      <c r="F21" s="42">
        <v>78.430000000000007</v>
      </c>
      <c r="G21" s="49">
        <f>(F21*1.2948)</f>
        <v>101.551164</v>
      </c>
      <c r="H21" s="42">
        <f t="shared" si="0"/>
        <v>2000.5579307999999</v>
      </c>
      <c r="I21" s="60"/>
    </row>
    <row r="22" spans="1:9" ht="30" x14ac:dyDescent="0.25">
      <c r="A22" s="117" t="s">
        <v>223</v>
      </c>
      <c r="B22" s="117" t="s">
        <v>224</v>
      </c>
      <c r="C22" s="113" t="s">
        <v>225</v>
      </c>
      <c r="D22" s="117" t="s">
        <v>36</v>
      </c>
      <c r="E22" s="41">
        <f>(6.4+0.91+7.21+1.5+3.65+1.5+3.16+4.53+0.75+10.06+6.25+1.5*2+4.46+0.75+10.24+3+1.5)</f>
        <v>68.87</v>
      </c>
      <c r="F22" s="42">
        <v>219.2</v>
      </c>
      <c r="G22" s="49">
        <f>(F22*1.2948)</f>
        <v>283.82015999999999</v>
      </c>
      <c r="H22" s="42">
        <f t="shared" si="0"/>
        <v>19546.694419200001</v>
      </c>
      <c r="I22" s="60"/>
    </row>
    <row r="23" spans="1:9" ht="30" x14ac:dyDescent="0.25">
      <c r="A23" s="117" t="s">
        <v>226</v>
      </c>
      <c r="B23" s="117" t="s">
        <v>227</v>
      </c>
      <c r="C23" s="113" t="s">
        <v>228</v>
      </c>
      <c r="D23" s="117" t="s">
        <v>36</v>
      </c>
      <c r="E23" s="41">
        <f>(6.4+0.91+7.21+1.5+3.65+1.5+3.16+4.53+0.75+10.06+6.25+1.5*2+4.46+0.75+10.24+3+1.5)</f>
        <v>68.87</v>
      </c>
      <c r="F23" s="42">
        <v>9.81</v>
      </c>
      <c r="G23" s="49">
        <f>(F23*1.2948)</f>
        <v>12.701988</v>
      </c>
      <c r="H23" s="42">
        <f t="shared" si="0"/>
        <v>874.78591356000004</v>
      </c>
      <c r="I23" s="60"/>
    </row>
    <row r="24" spans="1:9" x14ac:dyDescent="0.25">
      <c r="A24" s="29"/>
      <c r="B24" s="29"/>
      <c r="C24" s="30" t="s">
        <v>35</v>
      </c>
      <c r="D24" s="31"/>
      <c r="E24" s="32"/>
      <c r="F24" s="33"/>
      <c r="G24" s="33"/>
      <c r="H24" s="33">
        <f>SUM(H17:H23)</f>
        <v>42437.963023560005</v>
      </c>
    </row>
    <row r="25" spans="1:9" ht="15.75" customHeight="1" x14ac:dyDescent="0.25">
      <c r="A25" s="36" t="s">
        <v>37</v>
      </c>
      <c r="B25" s="34"/>
      <c r="C25" s="35" t="s">
        <v>148</v>
      </c>
      <c r="D25" s="36"/>
      <c r="E25" s="37"/>
      <c r="F25" s="38"/>
      <c r="G25" s="38"/>
      <c r="H25" s="38"/>
    </row>
    <row r="26" spans="1:9" x14ac:dyDescent="0.25">
      <c r="A26" s="39" t="s">
        <v>125</v>
      </c>
      <c r="B26" s="39" t="s">
        <v>113</v>
      </c>
      <c r="C26" s="40" t="s">
        <v>112</v>
      </c>
      <c r="D26" s="39" t="s">
        <v>7</v>
      </c>
      <c r="E26" s="41">
        <v>2</v>
      </c>
      <c r="F26" s="42">
        <v>321.97000000000003</v>
      </c>
      <c r="G26" s="49">
        <f>(F26*1.2948)</f>
        <v>416.88675599999999</v>
      </c>
      <c r="H26" s="42">
        <f t="shared" ref="H26:H28" si="1">(E26*G26)</f>
        <v>833.77351199999998</v>
      </c>
    </row>
    <row r="27" spans="1:9" x14ac:dyDescent="0.25">
      <c r="A27" s="39" t="s">
        <v>124</v>
      </c>
      <c r="B27" s="39" t="s">
        <v>114</v>
      </c>
      <c r="C27" s="40" t="s">
        <v>115</v>
      </c>
      <c r="D27" s="39" t="s">
        <v>7</v>
      </c>
      <c r="E27" s="41">
        <v>1</v>
      </c>
      <c r="F27" s="42">
        <v>2266.17</v>
      </c>
      <c r="G27" s="49">
        <f>(F27*1.2948)</f>
        <v>2934.2369159999998</v>
      </c>
      <c r="H27" s="42">
        <f t="shared" si="1"/>
        <v>2934.2369159999998</v>
      </c>
    </row>
    <row r="28" spans="1:9" ht="30" x14ac:dyDescent="0.25">
      <c r="A28" s="39" t="s">
        <v>123</v>
      </c>
      <c r="B28" s="39" t="s">
        <v>118</v>
      </c>
      <c r="C28" s="40" t="s">
        <v>119</v>
      </c>
      <c r="D28" s="39" t="s">
        <v>7</v>
      </c>
      <c r="E28" s="41">
        <v>35</v>
      </c>
      <c r="F28" s="42">
        <v>118.67</v>
      </c>
      <c r="G28" s="49">
        <f>F28*1.2948</f>
        <v>153.65391600000001</v>
      </c>
      <c r="H28" s="42">
        <f t="shared" si="1"/>
        <v>5377.88706</v>
      </c>
    </row>
    <row r="29" spans="1:9" ht="30" x14ac:dyDescent="0.25">
      <c r="A29" s="39" t="s">
        <v>122</v>
      </c>
      <c r="B29" s="39" t="s">
        <v>117</v>
      </c>
      <c r="C29" s="40" t="s">
        <v>116</v>
      </c>
      <c r="D29" s="39" t="s">
        <v>7</v>
      </c>
      <c r="E29" s="41">
        <v>1</v>
      </c>
      <c r="F29" s="42">
        <v>470.2</v>
      </c>
      <c r="G29" s="49">
        <f>(F29*1.2948)</f>
        <v>608.81495999999993</v>
      </c>
      <c r="H29" s="42">
        <f t="shared" ref="H29:H32" si="2">(E29*G29)</f>
        <v>608.81495999999993</v>
      </c>
    </row>
    <row r="30" spans="1:9" ht="30" x14ac:dyDescent="0.25">
      <c r="A30" s="39" t="s">
        <v>121</v>
      </c>
      <c r="B30" s="39" t="s">
        <v>120</v>
      </c>
      <c r="C30" s="40" t="s">
        <v>126</v>
      </c>
      <c r="D30" s="39" t="s">
        <v>7</v>
      </c>
      <c r="E30" s="41">
        <v>1</v>
      </c>
      <c r="F30" s="42">
        <v>448.11</v>
      </c>
      <c r="G30" s="49">
        <f>F30*1.2948</f>
        <v>580.21282799999994</v>
      </c>
      <c r="H30" s="42">
        <f t="shared" si="2"/>
        <v>580.21282799999994</v>
      </c>
    </row>
    <row r="31" spans="1:9" ht="30" x14ac:dyDescent="0.25">
      <c r="A31" s="109" t="s">
        <v>137</v>
      </c>
      <c r="B31" s="109" t="s">
        <v>32</v>
      </c>
      <c r="C31" s="40" t="s">
        <v>45</v>
      </c>
      <c r="D31" s="109" t="s">
        <v>7</v>
      </c>
      <c r="E31" s="41">
        <f>(E25+E26+E27+E28+E29)</f>
        <v>39</v>
      </c>
      <c r="F31" s="42">
        <v>278.27999999999997</v>
      </c>
      <c r="G31" s="49">
        <f>(F31*1.2948)</f>
        <v>360.31694399999998</v>
      </c>
      <c r="H31" s="42">
        <f t="shared" ref="H31" si="3">(E31*G31)</f>
        <v>14052.360815999999</v>
      </c>
    </row>
    <row r="32" spans="1:9" ht="30" x14ac:dyDescent="0.25">
      <c r="A32" s="109" t="s">
        <v>155</v>
      </c>
      <c r="B32" s="39" t="s">
        <v>269</v>
      </c>
      <c r="C32" s="40" t="s">
        <v>156</v>
      </c>
      <c r="D32" s="39" t="s">
        <v>7</v>
      </c>
      <c r="E32" s="41">
        <v>17</v>
      </c>
      <c r="F32" s="42">
        <v>56.77</v>
      </c>
      <c r="G32" s="49">
        <f>(F32*1.2948)</f>
        <v>73.505796000000004</v>
      </c>
      <c r="H32" s="42">
        <f t="shared" si="2"/>
        <v>1249.598532</v>
      </c>
      <c r="I32" s="60"/>
    </row>
    <row r="33" spans="1:9" ht="19.5" customHeight="1" x14ac:dyDescent="0.25">
      <c r="A33" s="29"/>
      <c r="B33" s="29"/>
      <c r="C33" s="30" t="s">
        <v>43</v>
      </c>
      <c r="D33" s="31"/>
      <c r="E33" s="32"/>
      <c r="F33" s="33"/>
      <c r="G33" s="33"/>
      <c r="H33" s="33">
        <f>SUM(H26:H32)</f>
        <v>25636.884623999995</v>
      </c>
    </row>
    <row r="34" spans="1:9" ht="19.5" customHeight="1" x14ac:dyDescent="0.25">
      <c r="A34" s="36" t="s">
        <v>38</v>
      </c>
      <c r="B34" s="34"/>
      <c r="C34" s="35" t="s">
        <v>170</v>
      </c>
      <c r="D34" s="36"/>
      <c r="E34" s="37"/>
      <c r="F34" s="38"/>
      <c r="G34" s="38"/>
      <c r="H34" s="38"/>
    </row>
    <row r="35" spans="1:9" ht="33" customHeight="1" x14ac:dyDescent="0.25">
      <c r="A35" s="39" t="s">
        <v>39</v>
      </c>
      <c r="B35" s="39" t="s">
        <v>152</v>
      </c>
      <c r="C35" s="40" t="s">
        <v>127</v>
      </c>
      <c r="D35" s="39" t="s">
        <v>7</v>
      </c>
      <c r="E35" s="41">
        <v>29</v>
      </c>
      <c r="F35" s="42">
        <v>20.09</v>
      </c>
      <c r="G35" s="49">
        <f>F35*1.2948</f>
        <v>26.012532</v>
      </c>
      <c r="H35" s="42">
        <f>E35*G35</f>
        <v>754.363428</v>
      </c>
    </row>
    <row r="36" spans="1:9" ht="45" x14ac:dyDescent="0.25">
      <c r="A36" s="109" t="s">
        <v>66</v>
      </c>
      <c r="B36" s="109" t="s">
        <v>154</v>
      </c>
      <c r="C36" s="40" t="s">
        <v>153</v>
      </c>
      <c r="D36" s="109" t="s">
        <v>7</v>
      </c>
      <c r="E36" s="41">
        <v>2</v>
      </c>
      <c r="F36" s="42">
        <v>168.32</v>
      </c>
      <c r="G36" s="49">
        <f>F36*1.2948</f>
        <v>217.94073599999999</v>
      </c>
      <c r="H36" s="42">
        <f>E36*G36</f>
        <v>435.88147199999997</v>
      </c>
      <c r="I36" s="60"/>
    </row>
    <row r="37" spans="1:9" ht="45" x14ac:dyDescent="0.25">
      <c r="A37" s="109" t="s">
        <v>67</v>
      </c>
      <c r="B37" s="39" t="s">
        <v>60</v>
      </c>
      <c r="C37" s="40" t="s">
        <v>53</v>
      </c>
      <c r="D37" s="39" t="s">
        <v>7</v>
      </c>
      <c r="E37" s="41">
        <v>8</v>
      </c>
      <c r="F37" s="42">
        <v>147.43</v>
      </c>
      <c r="G37" s="49">
        <f>(F37*1.2948)</f>
        <v>190.89236400000001</v>
      </c>
      <c r="H37" s="42">
        <f t="shared" ref="H37:H47" si="4">E37*G37</f>
        <v>1527.1389120000001</v>
      </c>
    </row>
    <row r="38" spans="1:9" ht="30" x14ac:dyDescent="0.25">
      <c r="A38" s="109" t="s">
        <v>40</v>
      </c>
      <c r="B38" s="39" t="s">
        <v>32</v>
      </c>
      <c r="C38" s="40" t="s">
        <v>45</v>
      </c>
      <c r="D38" s="39" t="s">
        <v>7</v>
      </c>
      <c r="E38" s="41">
        <f>(E35+E36+E37)</f>
        <v>39</v>
      </c>
      <c r="F38" s="42">
        <v>278.27999999999997</v>
      </c>
      <c r="G38" s="49">
        <f>(F38*1.2948)</f>
        <v>360.31694399999998</v>
      </c>
      <c r="H38" s="42">
        <f t="shared" si="4"/>
        <v>14052.360815999999</v>
      </c>
    </row>
    <row r="39" spans="1:9" x14ac:dyDescent="0.25">
      <c r="A39" s="29"/>
      <c r="B39" s="29"/>
      <c r="C39" s="30" t="s">
        <v>42</v>
      </c>
      <c r="D39" s="31"/>
      <c r="E39" s="32"/>
      <c r="F39" s="33"/>
      <c r="G39" s="33"/>
      <c r="H39" s="33">
        <f>SUM(H35:H38)</f>
        <v>16769.744628</v>
      </c>
    </row>
    <row r="40" spans="1:9" x14ac:dyDescent="0.25">
      <c r="A40" s="36" t="s">
        <v>41</v>
      </c>
      <c r="B40" s="34"/>
      <c r="C40" s="35" t="s">
        <v>171</v>
      </c>
      <c r="D40" s="36"/>
      <c r="E40" s="37"/>
      <c r="F40" s="38"/>
      <c r="G40" s="38"/>
      <c r="H40" s="38"/>
    </row>
    <row r="41" spans="1:9" ht="30" x14ac:dyDescent="0.25">
      <c r="A41" s="109" t="s">
        <v>65</v>
      </c>
      <c r="B41" s="39" t="s">
        <v>128</v>
      </c>
      <c r="C41" s="40" t="s">
        <v>157</v>
      </c>
      <c r="D41" s="39" t="s">
        <v>7</v>
      </c>
      <c r="E41" s="41">
        <f>5+5+3</f>
        <v>13</v>
      </c>
      <c r="F41" s="42">
        <v>17.260000000000002</v>
      </c>
      <c r="G41" s="49">
        <f>F41*1.2948</f>
        <v>22.348248000000002</v>
      </c>
      <c r="H41" s="42">
        <f t="shared" si="4"/>
        <v>290.52722400000005</v>
      </c>
    </row>
    <row r="42" spans="1:9" ht="30" x14ac:dyDescent="0.25">
      <c r="A42" s="112" t="s">
        <v>68</v>
      </c>
      <c r="B42" s="39" t="s">
        <v>129</v>
      </c>
      <c r="C42" s="40" t="s">
        <v>130</v>
      </c>
      <c r="D42" s="39" t="s">
        <v>7</v>
      </c>
      <c r="E42" s="41">
        <v>17</v>
      </c>
      <c r="F42" s="42">
        <v>17.260000000000002</v>
      </c>
      <c r="G42" s="49">
        <f>(F42*1.2948)</f>
        <v>22.348248000000002</v>
      </c>
      <c r="H42" s="42">
        <f t="shared" si="4"/>
        <v>379.92021600000004</v>
      </c>
    </row>
    <row r="43" spans="1:9" ht="30" x14ac:dyDescent="0.25">
      <c r="A43" s="112" t="s">
        <v>69</v>
      </c>
      <c r="B43" s="39" t="s">
        <v>61</v>
      </c>
      <c r="C43" s="40" t="s">
        <v>131</v>
      </c>
      <c r="D43" s="39" t="s">
        <v>7</v>
      </c>
      <c r="E43" s="41">
        <v>28</v>
      </c>
      <c r="F43" s="42">
        <v>17.260000000000002</v>
      </c>
      <c r="G43" s="49">
        <f>(F43*1.2948)</f>
        <v>22.348248000000002</v>
      </c>
      <c r="H43" s="42">
        <f t="shared" si="4"/>
        <v>625.750944</v>
      </c>
    </row>
    <row r="44" spans="1:9" ht="30" x14ac:dyDescent="0.25">
      <c r="A44" s="112" t="s">
        <v>48</v>
      </c>
      <c r="B44" s="39" t="s">
        <v>132</v>
      </c>
      <c r="C44" s="40" t="s">
        <v>160</v>
      </c>
      <c r="D44" s="39" t="s">
        <v>7</v>
      </c>
      <c r="E44" s="41">
        <v>3</v>
      </c>
      <c r="F44" s="42">
        <v>101.02</v>
      </c>
      <c r="G44" s="49">
        <f>F44*1.2948</f>
        <v>130.80069599999999</v>
      </c>
      <c r="H44" s="42">
        <f t="shared" si="4"/>
        <v>392.40208799999994</v>
      </c>
    </row>
    <row r="45" spans="1:9" ht="30" x14ac:dyDescent="0.25">
      <c r="A45" s="112" t="s">
        <v>54</v>
      </c>
      <c r="B45" s="39" t="s">
        <v>133</v>
      </c>
      <c r="C45" s="40" t="s">
        <v>168</v>
      </c>
      <c r="D45" s="39" t="s">
        <v>7</v>
      </c>
      <c r="E45" s="41">
        <v>11</v>
      </c>
      <c r="F45" s="42">
        <v>36.630000000000003</v>
      </c>
      <c r="G45" s="49">
        <f>(F45*1.2948)</f>
        <v>47.428524000000003</v>
      </c>
      <c r="H45" s="42">
        <f t="shared" si="4"/>
        <v>521.71376400000008</v>
      </c>
    </row>
    <row r="46" spans="1:9" ht="30" x14ac:dyDescent="0.25">
      <c r="A46" s="112" t="s">
        <v>158</v>
      </c>
      <c r="B46" s="39" t="s">
        <v>62</v>
      </c>
      <c r="C46" s="40" t="s">
        <v>169</v>
      </c>
      <c r="D46" s="39" t="s">
        <v>7</v>
      </c>
      <c r="E46" s="41">
        <v>72</v>
      </c>
      <c r="F46" s="42">
        <v>25.67</v>
      </c>
      <c r="G46" s="49">
        <f>F46*1.2948</f>
        <v>33.237515999999999</v>
      </c>
      <c r="H46" s="42">
        <f t="shared" si="4"/>
        <v>2393.1011520000002</v>
      </c>
    </row>
    <row r="47" spans="1:9" ht="30" x14ac:dyDescent="0.25">
      <c r="A47" s="117" t="s">
        <v>192</v>
      </c>
      <c r="B47" s="117" t="s">
        <v>191</v>
      </c>
      <c r="C47" s="40" t="s">
        <v>193</v>
      </c>
      <c r="D47" s="117" t="s">
        <v>36</v>
      </c>
      <c r="E47" s="41">
        <f>(4.1*7)</f>
        <v>28.699999999999996</v>
      </c>
      <c r="F47" s="42">
        <v>14.2</v>
      </c>
      <c r="G47" s="49">
        <f>F47*1.2948</f>
        <v>18.386159999999997</v>
      </c>
      <c r="H47" s="42">
        <f t="shared" si="4"/>
        <v>527.68279199999984</v>
      </c>
      <c r="I47" s="60"/>
    </row>
    <row r="48" spans="1:9" x14ac:dyDescent="0.25">
      <c r="A48" s="31"/>
      <c r="B48" s="29"/>
      <c r="C48" s="30" t="s">
        <v>159</v>
      </c>
      <c r="D48" s="31"/>
      <c r="E48" s="32"/>
      <c r="F48" s="33"/>
      <c r="G48" s="33"/>
      <c r="H48" s="33">
        <f>SUM(H41:H47)</f>
        <v>5131.09818</v>
      </c>
    </row>
    <row r="49" spans="1:9" x14ac:dyDescent="0.25">
      <c r="A49" s="36" t="s">
        <v>49</v>
      </c>
      <c r="B49" s="34"/>
      <c r="C49" s="35" t="s">
        <v>235</v>
      </c>
      <c r="D49" s="36"/>
      <c r="E49" s="37"/>
      <c r="F49" s="38"/>
      <c r="G49" s="38"/>
      <c r="H49" s="38"/>
    </row>
    <row r="50" spans="1:9" ht="60" x14ac:dyDescent="0.25">
      <c r="A50" s="39" t="s">
        <v>50</v>
      </c>
      <c r="B50" s="39" t="s">
        <v>233</v>
      </c>
      <c r="C50" s="40" t="s">
        <v>231</v>
      </c>
      <c r="D50" s="39" t="s">
        <v>36</v>
      </c>
      <c r="E50" s="52">
        <f>4</f>
        <v>4</v>
      </c>
      <c r="F50" s="53">
        <v>964.45</v>
      </c>
      <c r="G50" s="51">
        <f>(F50*1.2948)</f>
        <v>1248.7698600000001</v>
      </c>
      <c r="H50" s="51">
        <f t="shared" ref="H50:H51" si="5">E50*G50</f>
        <v>4995.0794400000004</v>
      </c>
      <c r="I50" s="60"/>
    </row>
    <row r="51" spans="1:9" ht="45" x14ac:dyDescent="0.25">
      <c r="A51" s="117" t="s">
        <v>161</v>
      </c>
      <c r="B51" s="117" t="s">
        <v>232</v>
      </c>
      <c r="C51" s="40" t="s">
        <v>236</v>
      </c>
      <c r="D51" s="117" t="s">
        <v>36</v>
      </c>
      <c r="E51" s="115">
        <f>15.95+1.8</f>
        <v>17.75</v>
      </c>
      <c r="F51" s="53">
        <v>709.53</v>
      </c>
      <c r="G51" s="51">
        <f>(F51*1.2948)</f>
        <v>918.69944399999997</v>
      </c>
      <c r="H51" s="51">
        <f t="shared" si="5"/>
        <v>16306.915131</v>
      </c>
    </row>
    <row r="52" spans="1:9" ht="60" x14ac:dyDescent="0.25">
      <c r="A52" s="117" t="s">
        <v>162</v>
      </c>
      <c r="B52" s="39" t="s">
        <v>134</v>
      </c>
      <c r="C52" s="40" t="s">
        <v>135</v>
      </c>
      <c r="D52" s="39" t="s">
        <v>36</v>
      </c>
      <c r="E52" s="52">
        <f>2*2</f>
        <v>4</v>
      </c>
      <c r="F52" s="53">
        <v>517.74</v>
      </c>
      <c r="G52" s="51">
        <f>(F52*1.2948)</f>
        <v>670.36975199999995</v>
      </c>
      <c r="H52" s="51">
        <f t="shared" ref="H52" si="6">E52*G52</f>
        <v>2681.4790079999998</v>
      </c>
    </row>
    <row r="53" spans="1:9" ht="51.6" customHeight="1" x14ac:dyDescent="0.25">
      <c r="A53" s="117" t="s">
        <v>163</v>
      </c>
      <c r="B53" s="39" t="s">
        <v>136</v>
      </c>
      <c r="C53" s="40" t="s">
        <v>230</v>
      </c>
      <c r="D53" s="39" t="s">
        <v>36</v>
      </c>
      <c r="E53" s="52">
        <f>6.3+4.05+39+29</f>
        <v>78.349999999999994</v>
      </c>
      <c r="F53" s="53">
        <v>124.04</v>
      </c>
      <c r="G53" s="51">
        <f>(F53*1.2948)</f>
        <v>160.60699199999999</v>
      </c>
      <c r="H53" s="51">
        <f>E53*G53</f>
        <v>12583.557823199999</v>
      </c>
    </row>
    <row r="54" spans="1:9" ht="60" x14ac:dyDescent="0.25">
      <c r="A54" s="117" t="s">
        <v>164</v>
      </c>
      <c r="B54" s="117" t="s">
        <v>240</v>
      </c>
      <c r="C54" s="40" t="s">
        <v>241</v>
      </c>
      <c r="D54" s="117" t="s">
        <v>36</v>
      </c>
      <c r="E54" s="115">
        <v>12</v>
      </c>
      <c r="F54" s="53">
        <v>882.91</v>
      </c>
      <c r="G54" s="51">
        <f>(F54*1.2948)</f>
        <v>1143.1918679999999</v>
      </c>
      <c r="H54" s="51">
        <f>E54*G54</f>
        <v>13718.302415999999</v>
      </c>
      <c r="I54" s="60"/>
    </row>
    <row r="55" spans="1:9" ht="49.9" customHeight="1" x14ac:dyDescent="0.25">
      <c r="A55" s="117" t="s">
        <v>237</v>
      </c>
      <c r="B55" s="39" t="s">
        <v>238</v>
      </c>
      <c r="C55" s="40" t="s">
        <v>239</v>
      </c>
      <c r="D55" s="39" t="s">
        <v>36</v>
      </c>
      <c r="E55" s="52">
        <f>5.75+136.8</f>
        <v>142.55000000000001</v>
      </c>
      <c r="F55" s="53">
        <v>679.34</v>
      </c>
      <c r="G55" s="51">
        <f>(F55*1.2948)</f>
        <v>879.60943199999997</v>
      </c>
      <c r="H55" s="51">
        <f>E55*G55</f>
        <v>125388.32453160001</v>
      </c>
      <c r="I55" s="60"/>
    </row>
    <row r="56" spans="1:9" ht="30" customHeight="1" x14ac:dyDescent="0.25">
      <c r="A56" s="117" t="s">
        <v>242</v>
      </c>
      <c r="B56" s="117" t="s">
        <v>245</v>
      </c>
      <c r="C56" s="40" t="s">
        <v>246</v>
      </c>
      <c r="D56" s="117" t="s">
        <v>16</v>
      </c>
      <c r="E56" s="115">
        <f>(E50+E51)*1.3+(E54+5.75)*1.1+136.8*0.75</f>
        <v>150.4</v>
      </c>
      <c r="F56" s="53">
        <v>33.380000000000003</v>
      </c>
      <c r="G56" s="51">
        <f>(F56*1.2948)</f>
        <v>43.220424000000001</v>
      </c>
      <c r="H56" s="51">
        <f>E56*G56</f>
        <v>6500.3517696000008</v>
      </c>
      <c r="I56" s="60"/>
    </row>
    <row r="57" spans="1:9" ht="30" customHeight="1" x14ac:dyDescent="0.25">
      <c r="A57" s="112" t="s">
        <v>243</v>
      </c>
      <c r="B57" s="39" t="s">
        <v>227</v>
      </c>
      <c r="C57" s="40" t="s">
        <v>244</v>
      </c>
      <c r="D57" s="39" t="s">
        <v>36</v>
      </c>
      <c r="E57" s="52">
        <f>4+78.35+12</f>
        <v>94.35</v>
      </c>
      <c r="F57" s="53">
        <v>9.81</v>
      </c>
      <c r="G57" s="51">
        <f>(F57*1.2948)</f>
        <v>12.701988</v>
      </c>
      <c r="H57" s="51">
        <f>E57*G57</f>
        <v>1198.4325678</v>
      </c>
      <c r="I57" s="60"/>
    </row>
    <row r="58" spans="1:9" x14ac:dyDescent="0.25">
      <c r="A58" s="31"/>
      <c r="B58" s="29"/>
      <c r="C58" s="30" t="s">
        <v>194</v>
      </c>
      <c r="D58" s="31"/>
      <c r="E58" s="32"/>
      <c r="F58" s="33"/>
      <c r="G58" s="33"/>
      <c r="H58" s="33">
        <f>SUM(H50:H57)</f>
        <v>183372.4426872</v>
      </c>
    </row>
    <row r="59" spans="1:9" x14ac:dyDescent="0.25">
      <c r="A59" s="36" t="s">
        <v>165</v>
      </c>
      <c r="B59" s="34"/>
      <c r="C59" s="35" t="s">
        <v>234</v>
      </c>
      <c r="D59" s="36"/>
      <c r="E59" s="37"/>
      <c r="F59" s="38"/>
      <c r="G59" s="38"/>
      <c r="H59" s="38"/>
    </row>
    <row r="60" spans="1:9" ht="30" customHeight="1" x14ac:dyDescent="0.25">
      <c r="A60" s="117" t="s">
        <v>166</v>
      </c>
      <c r="B60" s="112" t="s">
        <v>174</v>
      </c>
      <c r="C60" s="40" t="s">
        <v>175</v>
      </c>
      <c r="D60" s="112" t="s">
        <v>173</v>
      </c>
      <c r="E60" s="111">
        <v>4</v>
      </c>
      <c r="F60" s="53">
        <v>1215.8699999999999</v>
      </c>
      <c r="G60" s="51">
        <f>(F60*1.2948)</f>
        <v>1574.3084759999997</v>
      </c>
      <c r="H60" s="51">
        <f t="shared" ref="H60:H64" si="7">E60*G60</f>
        <v>6297.2339039999988</v>
      </c>
    </row>
    <row r="61" spans="1:9" ht="30" customHeight="1" x14ac:dyDescent="0.25">
      <c r="A61" s="117" t="s">
        <v>195</v>
      </c>
      <c r="B61" s="112" t="s">
        <v>266</v>
      </c>
      <c r="C61" s="40" t="s">
        <v>201</v>
      </c>
      <c r="D61" s="112" t="s">
        <v>7</v>
      </c>
      <c r="E61" s="111">
        <v>4</v>
      </c>
      <c r="F61" s="53">
        <v>312.07</v>
      </c>
      <c r="G61" s="51">
        <f>(F61*1.2948)</f>
        <v>404.06823599999996</v>
      </c>
      <c r="H61" s="51">
        <f t="shared" si="7"/>
        <v>1616.2729439999998</v>
      </c>
      <c r="I61" s="60"/>
    </row>
    <row r="62" spans="1:9" ht="30" customHeight="1" x14ac:dyDescent="0.25">
      <c r="A62" s="117" t="s">
        <v>196</v>
      </c>
      <c r="B62" s="112" t="s">
        <v>178</v>
      </c>
      <c r="C62" s="40" t="s">
        <v>182</v>
      </c>
      <c r="D62" s="112" t="s">
        <v>177</v>
      </c>
      <c r="E62" s="111">
        <f>1.5*2.5+2*2.5+1.5*2.5+1.5*2.5</f>
        <v>16.25</v>
      </c>
      <c r="F62" s="53">
        <v>21.15</v>
      </c>
      <c r="G62" s="51">
        <f>(F62*1.2948)</f>
        <v>27.385019999999997</v>
      </c>
      <c r="H62" s="51">
        <f t="shared" si="7"/>
        <v>445.00657499999994</v>
      </c>
      <c r="I62" s="60"/>
    </row>
    <row r="63" spans="1:9" ht="30" customHeight="1" x14ac:dyDescent="0.25">
      <c r="A63" s="117" t="s">
        <v>202</v>
      </c>
      <c r="B63" s="112" t="s">
        <v>179</v>
      </c>
      <c r="C63" s="40" t="s">
        <v>183</v>
      </c>
      <c r="D63" s="112" t="s">
        <v>177</v>
      </c>
      <c r="E63" s="111">
        <f>1.5*2.5+2*2.5+1.5*2.5+1.5*2.5</f>
        <v>16.25</v>
      </c>
      <c r="F63" s="53">
        <v>53.94</v>
      </c>
      <c r="G63" s="51">
        <f>(F63*1.2948)</f>
        <v>69.841511999999994</v>
      </c>
      <c r="H63" s="51">
        <f t="shared" si="7"/>
        <v>1134.9245699999999</v>
      </c>
      <c r="I63" s="60"/>
    </row>
    <row r="64" spans="1:9" ht="30" customHeight="1" x14ac:dyDescent="0.25">
      <c r="A64" s="117" t="s">
        <v>203</v>
      </c>
      <c r="B64" s="110" t="s">
        <v>181</v>
      </c>
      <c r="C64" s="40" t="s">
        <v>189</v>
      </c>
      <c r="D64" s="112" t="s">
        <v>177</v>
      </c>
      <c r="E64" s="111">
        <f>(E63)</f>
        <v>16.25</v>
      </c>
      <c r="F64" s="53">
        <v>173.71</v>
      </c>
      <c r="G64" s="51">
        <f>(F64*1.2948)</f>
        <v>224.91970800000001</v>
      </c>
      <c r="H64" s="51">
        <f t="shared" si="7"/>
        <v>3654.9452550000001</v>
      </c>
      <c r="I64" s="60"/>
    </row>
    <row r="65" spans="1:9" ht="30" customHeight="1" x14ac:dyDescent="0.25">
      <c r="A65" s="117" t="s">
        <v>204</v>
      </c>
      <c r="B65" s="110" t="s">
        <v>180</v>
      </c>
      <c r="C65" s="40" t="s">
        <v>184</v>
      </c>
      <c r="D65" s="112" t="s">
        <v>177</v>
      </c>
      <c r="E65" s="111">
        <v>5</v>
      </c>
      <c r="F65" s="53">
        <v>353.08</v>
      </c>
      <c r="G65" s="51">
        <f>(F65*1.2948)</f>
        <v>457.16798399999999</v>
      </c>
      <c r="H65" s="51">
        <f t="shared" ref="H65:H72" si="8">E65*G65</f>
        <v>2285.8399199999999</v>
      </c>
      <c r="I65" s="60"/>
    </row>
    <row r="66" spans="1:9" ht="30" customHeight="1" x14ac:dyDescent="0.25">
      <c r="A66" s="117" t="s">
        <v>205</v>
      </c>
      <c r="B66" s="112" t="s">
        <v>172</v>
      </c>
      <c r="C66" s="118" t="s">
        <v>200</v>
      </c>
      <c r="D66" s="112" t="s">
        <v>7</v>
      </c>
      <c r="E66" s="111">
        <v>1</v>
      </c>
      <c r="F66" s="53">
        <v>803.73</v>
      </c>
      <c r="G66" s="51">
        <f>(F66*1.2948)</f>
        <v>1040.6696039999999</v>
      </c>
      <c r="H66" s="51">
        <f t="shared" si="8"/>
        <v>1040.6696039999999</v>
      </c>
      <c r="I66" s="60"/>
    </row>
    <row r="67" spans="1:9" ht="30" customHeight="1" x14ac:dyDescent="0.25">
      <c r="A67" s="117" t="s">
        <v>206</v>
      </c>
      <c r="B67" s="112" t="s">
        <v>174</v>
      </c>
      <c r="C67" s="40" t="s">
        <v>197</v>
      </c>
      <c r="D67" s="112" t="s">
        <v>173</v>
      </c>
      <c r="E67" s="111">
        <v>5</v>
      </c>
      <c r="F67" s="53">
        <v>1215.8699999999999</v>
      </c>
      <c r="G67" s="51">
        <f>(F67*1.2948)</f>
        <v>1574.3084759999997</v>
      </c>
      <c r="H67" s="51">
        <f t="shared" si="8"/>
        <v>7871.542379999999</v>
      </c>
      <c r="I67" s="60"/>
    </row>
    <row r="68" spans="1:9" ht="30" customHeight="1" x14ac:dyDescent="0.25">
      <c r="A68" s="117" t="s">
        <v>207</v>
      </c>
      <c r="B68" s="112" t="s">
        <v>176</v>
      </c>
      <c r="C68" s="40" t="s">
        <v>198</v>
      </c>
      <c r="D68" s="112" t="s">
        <v>7</v>
      </c>
      <c r="E68" s="111">
        <v>6</v>
      </c>
      <c r="F68" s="53">
        <v>303.08999999999997</v>
      </c>
      <c r="G68" s="51">
        <f>(F68*1.2948)</f>
        <v>392.44093199999998</v>
      </c>
      <c r="H68" s="51">
        <f t="shared" si="8"/>
        <v>2354.6455919999999</v>
      </c>
      <c r="I68" s="60"/>
    </row>
    <row r="69" spans="1:9" ht="30" customHeight="1" x14ac:dyDescent="0.25">
      <c r="A69" s="117" t="s">
        <v>208</v>
      </c>
      <c r="B69" s="112" t="s">
        <v>178</v>
      </c>
      <c r="C69" s="40" t="s">
        <v>185</v>
      </c>
      <c r="D69" s="112" t="s">
        <v>177</v>
      </c>
      <c r="E69" s="111">
        <f>(1.6*2.5*2+0.8*2.5+1.5*2.5+5*3)</f>
        <v>28.75</v>
      </c>
      <c r="F69" s="53">
        <v>21.15</v>
      </c>
      <c r="G69" s="51">
        <f>(F69*1.2948)</f>
        <v>27.385019999999997</v>
      </c>
      <c r="H69" s="51">
        <f t="shared" si="8"/>
        <v>787.31932499999994</v>
      </c>
      <c r="I69" s="60"/>
    </row>
    <row r="70" spans="1:9" ht="30" customHeight="1" x14ac:dyDescent="0.25">
      <c r="A70" s="117" t="s">
        <v>209</v>
      </c>
      <c r="B70" s="112" t="s">
        <v>179</v>
      </c>
      <c r="C70" s="40" t="s">
        <v>186</v>
      </c>
      <c r="D70" s="112" t="s">
        <v>177</v>
      </c>
      <c r="E70" s="111">
        <f>1.5*2.5</f>
        <v>3.75</v>
      </c>
      <c r="F70" s="53">
        <v>57.95</v>
      </c>
      <c r="G70" s="51">
        <f>(F70*1.2948)</f>
        <v>75.033659999999998</v>
      </c>
      <c r="H70" s="51">
        <f t="shared" si="8"/>
        <v>281.37622499999998</v>
      </c>
      <c r="I70" s="60"/>
    </row>
    <row r="71" spans="1:9" ht="45" customHeight="1" x14ac:dyDescent="0.25">
      <c r="A71" s="117" t="s">
        <v>210</v>
      </c>
      <c r="B71" s="110" t="s">
        <v>268</v>
      </c>
      <c r="C71" s="40" t="s">
        <v>267</v>
      </c>
      <c r="D71" s="112" t="s">
        <v>177</v>
      </c>
      <c r="E71" s="111">
        <f>(28.75-E70)</f>
        <v>25</v>
      </c>
      <c r="F71" s="53">
        <v>20.61</v>
      </c>
      <c r="G71" s="51">
        <f>(F71*1.2948)</f>
        <v>26.685827999999997</v>
      </c>
      <c r="H71" s="51">
        <f t="shared" ref="H71" si="9">E71*G71</f>
        <v>667.14569999999992</v>
      </c>
      <c r="I71" s="60"/>
    </row>
    <row r="72" spans="1:9" ht="30" customHeight="1" x14ac:dyDescent="0.25">
      <c r="A72" s="117" t="s">
        <v>211</v>
      </c>
      <c r="B72" s="110" t="s">
        <v>181</v>
      </c>
      <c r="C72" s="40" t="s">
        <v>188</v>
      </c>
      <c r="D72" s="112" t="s">
        <v>177</v>
      </c>
      <c r="E72" s="111">
        <v>3.75</v>
      </c>
      <c r="F72" s="53">
        <v>173.71</v>
      </c>
      <c r="G72" s="51">
        <f>(F72*1.2948)</f>
        <v>224.91970800000001</v>
      </c>
      <c r="H72" s="51">
        <f t="shared" si="8"/>
        <v>843.44890500000008</v>
      </c>
      <c r="I72" s="60"/>
    </row>
    <row r="73" spans="1:9" ht="30" customHeight="1" x14ac:dyDescent="0.25">
      <c r="A73" s="117" t="s">
        <v>212</v>
      </c>
      <c r="B73" s="110" t="s">
        <v>180</v>
      </c>
      <c r="C73" s="40" t="s">
        <v>187</v>
      </c>
      <c r="D73" s="112" t="s">
        <v>177</v>
      </c>
      <c r="E73" s="111">
        <f>1.2+28.75</f>
        <v>29.95</v>
      </c>
      <c r="F73" s="53">
        <v>353.08</v>
      </c>
      <c r="G73" s="51">
        <f>(F73*1.2948)</f>
        <v>457.16798399999999</v>
      </c>
      <c r="H73" s="51">
        <f t="shared" ref="H73" si="10">E73*G73</f>
        <v>13692.1811208</v>
      </c>
      <c r="I73" s="60"/>
    </row>
    <row r="74" spans="1:9" ht="30" customHeight="1" x14ac:dyDescent="0.25">
      <c r="A74" s="117" t="s">
        <v>213</v>
      </c>
      <c r="B74" s="110" t="s">
        <v>190</v>
      </c>
      <c r="C74" s="40" t="s">
        <v>199</v>
      </c>
      <c r="D74" s="112" t="s">
        <v>177</v>
      </c>
      <c r="E74" s="111">
        <f>(3*5+1.6*2.5*2+0.8*2.5)</f>
        <v>25</v>
      </c>
      <c r="F74" s="53">
        <v>373.96</v>
      </c>
      <c r="G74" s="51">
        <f>(F74*1.2948)</f>
        <v>484.20340799999997</v>
      </c>
      <c r="H74" s="51">
        <f t="shared" ref="H74:H75" si="11">E74*G74</f>
        <v>12105.0852</v>
      </c>
      <c r="I74" s="60"/>
    </row>
    <row r="75" spans="1:9" ht="30" customHeight="1" x14ac:dyDescent="0.25">
      <c r="A75" s="117" t="s">
        <v>247</v>
      </c>
      <c r="B75" s="114" t="s">
        <v>46</v>
      </c>
      <c r="C75" s="40" t="s">
        <v>47</v>
      </c>
      <c r="D75" s="117" t="s">
        <v>177</v>
      </c>
      <c r="E75" s="115">
        <f>(E63+E70+E71+E74)*2</f>
        <v>140</v>
      </c>
      <c r="F75" s="53">
        <v>33.76</v>
      </c>
      <c r="G75" s="51">
        <f>(F75*1.2948)</f>
        <v>43.712447999999995</v>
      </c>
      <c r="H75" s="51">
        <f t="shared" si="11"/>
        <v>6119.7427199999993</v>
      </c>
    </row>
    <row r="76" spans="1:9" x14ac:dyDescent="0.25">
      <c r="A76" s="31"/>
      <c r="B76" s="44"/>
      <c r="C76" s="30" t="s">
        <v>167</v>
      </c>
      <c r="D76" s="31"/>
      <c r="E76" s="33"/>
      <c r="F76" s="33"/>
      <c r="G76" s="33"/>
      <c r="H76" s="33">
        <f>SUM(H60:H75)</f>
        <v>61197.379939800005</v>
      </c>
    </row>
    <row r="77" spans="1:9" x14ac:dyDescent="0.25">
      <c r="A77" s="36" t="s">
        <v>214</v>
      </c>
      <c r="B77" s="34"/>
      <c r="C77" s="35" t="s">
        <v>51</v>
      </c>
      <c r="D77" s="36"/>
      <c r="E77" s="37"/>
      <c r="F77" s="38"/>
      <c r="G77" s="38"/>
      <c r="H77" s="38"/>
    </row>
    <row r="78" spans="1:9" ht="105" x14ac:dyDescent="0.25">
      <c r="A78" s="39" t="s">
        <v>215</v>
      </c>
      <c r="B78" s="39" t="s">
        <v>52</v>
      </c>
      <c r="C78" s="40" t="s">
        <v>252</v>
      </c>
      <c r="D78" s="39" t="s">
        <v>7</v>
      </c>
      <c r="E78" s="41">
        <v>6</v>
      </c>
      <c r="F78" s="42">
        <v>1250</v>
      </c>
      <c r="G78" s="49">
        <f>(F78*1.2948)</f>
        <v>1618.5</v>
      </c>
      <c r="H78" s="42">
        <f t="shared" ref="H78" si="12">E78*G78</f>
        <v>9711</v>
      </c>
    </row>
    <row r="79" spans="1:9" x14ac:dyDescent="0.25">
      <c r="A79" s="31"/>
      <c r="B79" s="44"/>
      <c r="C79" s="30" t="s">
        <v>216</v>
      </c>
      <c r="D79" s="31"/>
      <c r="E79" s="33"/>
      <c r="F79" s="33"/>
      <c r="G79" s="33"/>
      <c r="H79" s="33">
        <f>H78</f>
        <v>9711</v>
      </c>
    </row>
    <row r="80" spans="1:9" x14ac:dyDescent="0.25">
      <c r="A80" s="36" t="s">
        <v>217</v>
      </c>
      <c r="B80" s="45"/>
      <c r="C80" s="35" t="s">
        <v>12</v>
      </c>
      <c r="D80" s="36"/>
      <c r="E80" s="38"/>
      <c r="F80" s="38"/>
      <c r="G80" s="38"/>
      <c r="H80" s="38"/>
    </row>
    <row r="81" spans="1:8" ht="19.5" customHeight="1" x14ac:dyDescent="0.25">
      <c r="A81" s="15" t="s">
        <v>218</v>
      </c>
      <c r="B81" s="39" t="s">
        <v>138</v>
      </c>
      <c r="C81" s="28" t="s">
        <v>13</v>
      </c>
      <c r="D81" s="15" t="s">
        <v>8</v>
      </c>
      <c r="E81" s="43">
        <v>1681.78</v>
      </c>
      <c r="F81" s="43">
        <f>6.56/3</f>
        <v>2.1866666666666665</v>
      </c>
      <c r="G81" s="49">
        <f>(F81*1.2948)</f>
        <v>2.8312959999999996</v>
      </c>
      <c r="H81" s="42">
        <f>E81*G81</f>
        <v>4761.6169868799989</v>
      </c>
    </row>
    <row r="82" spans="1:8" ht="15.6" customHeight="1" x14ac:dyDescent="0.25">
      <c r="A82" s="29"/>
      <c r="B82" s="44"/>
      <c r="C82" s="30" t="s">
        <v>219</v>
      </c>
      <c r="D82" s="31"/>
      <c r="E82" s="33"/>
      <c r="F82" s="33"/>
      <c r="G82" s="33"/>
      <c r="H82" s="33">
        <f>H81</f>
        <v>4761.6169868799989</v>
      </c>
    </row>
    <row r="83" spans="1:8" ht="15.6" customHeight="1" x14ac:dyDescent="0.25">
      <c r="A83" s="29"/>
      <c r="B83" s="29"/>
      <c r="C83" s="30" t="s">
        <v>263</v>
      </c>
      <c r="D83" s="31"/>
      <c r="E83" s="33"/>
      <c r="F83" s="33"/>
      <c r="G83" s="33"/>
      <c r="H83" s="33">
        <f>SUM(H15+H24+H33+H48+H76+H79+H82+H39+H58)</f>
        <v>349696.91602143995</v>
      </c>
    </row>
    <row r="84" spans="1:8" ht="15.6" customHeight="1" thickBot="1" x14ac:dyDescent="0.3">
      <c r="A84" s="92"/>
      <c r="B84" s="93"/>
      <c r="C84" s="94" t="s">
        <v>262</v>
      </c>
      <c r="D84" s="95"/>
      <c r="E84" s="96"/>
      <c r="F84" s="96"/>
      <c r="G84" s="96"/>
      <c r="H84" s="97">
        <f>SUM(H83)</f>
        <v>349696.91602143995</v>
      </c>
    </row>
    <row r="85" spans="1:8" ht="15.6" customHeight="1" thickBot="1" x14ac:dyDescent="0.3">
      <c r="A85" s="130" t="s">
        <v>270</v>
      </c>
      <c r="B85" s="131"/>
      <c r="C85" s="131"/>
      <c r="D85" s="131"/>
      <c r="E85" s="131"/>
      <c r="F85" s="131"/>
      <c r="G85" s="131"/>
      <c r="H85" s="132"/>
    </row>
    <row r="86" spans="1:8" ht="15.6" customHeight="1" x14ac:dyDescent="0.25">
      <c r="A86" s="101" t="s">
        <v>250</v>
      </c>
      <c r="B86" s="98"/>
      <c r="C86" s="99"/>
      <c r="D86" s="100"/>
      <c r="E86" s="63"/>
      <c r="F86" s="63"/>
      <c r="G86" s="63"/>
      <c r="H86" s="102"/>
    </row>
    <row r="87" spans="1:8" ht="15.6" customHeight="1" x14ac:dyDescent="0.25">
      <c r="A87" s="101" t="s">
        <v>249</v>
      </c>
      <c r="B87" s="98"/>
      <c r="C87" s="99"/>
      <c r="D87" s="100"/>
      <c r="E87" s="63"/>
      <c r="F87" s="63"/>
      <c r="G87" s="63"/>
      <c r="H87" s="102"/>
    </row>
    <row r="88" spans="1:8" ht="15.6" customHeight="1" x14ac:dyDescent="0.25">
      <c r="A88" s="101" t="s">
        <v>142</v>
      </c>
      <c r="B88" s="98"/>
      <c r="C88" s="99"/>
      <c r="D88" s="100"/>
      <c r="E88" s="63"/>
      <c r="F88" s="63"/>
      <c r="G88" s="63"/>
      <c r="H88" s="102"/>
    </row>
    <row r="89" spans="1:8" ht="15.6" customHeight="1" x14ac:dyDescent="0.25">
      <c r="A89" s="101" t="s">
        <v>141</v>
      </c>
      <c r="B89" s="98"/>
      <c r="C89" s="99"/>
      <c r="D89" s="100"/>
      <c r="E89" s="63"/>
      <c r="F89" s="63"/>
      <c r="G89" s="63"/>
      <c r="H89" s="102"/>
    </row>
    <row r="90" spans="1:8" ht="15.6" customHeight="1" thickBot="1" x14ac:dyDescent="0.3">
      <c r="A90" s="103" t="s">
        <v>248</v>
      </c>
      <c r="B90" s="104"/>
      <c r="C90" s="105"/>
      <c r="D90" s="106"/>
      <c r="E90" s="107"/>
      <c r="F90" s="107"/>
      <c r="G90" s="107"/>
      <c r="H90" s="108"/>
    </row>
    <row r="91" spans="1:8" ht="15.6" customHeight="1" x14ac:dyDescent="0.25">
      <c r="A91" s="59"/>
      <c r="B91" s="60"/>
      <c r="C91" s="61"/>
      <c r="D91" s="62"/>
      <c r="E91" s="63"/>
      <c r="F91" s="63"/>
      <c r="G91" s="63"/>
      <c r="H91" s="64"/>
    </row>
    <row r="92" spans="1:8" ht="15.6" customHeight="1" x14ac:dyDescent="0.25">
      <c r="B92" s="207" t="s">
        <v>274</v>
      </c>
      <c r="C92" s="207"/>
      <c r="D92" s="207"/>
      <c r="E92" s="207"/>
      <c r="F92" s="207"/>
      <c r="G92" s="207"/>
      <c r="H92" s="207"/>
    </row>
    <row r="93" spans="1:8" ht="15.6" customHeight="1" x14ac:dyDescent="0.25">
      <c r="E93" s="58"/>
      <c r="F93" s="58"/>
      <c r="G93" s="58"/>
      <c r="H93" s="58"/>
    </row>
    <row r="94" spans="1:8" ht="15.6" customHeight="1" x14ac:dyDescent="0.25">
      <c r="E94" s="58"/>
      <c r="F94" s="58"/>
      <c r="G94" s="58"/>
      <c r="H94" s="58"/>
    </row>
    <row r="95" spans="1:8" ht="15.6" customHeight="1" x14ac:dyDescent="0.25">
      <c r="A95" s="133" t="s">
        <v>57</v>
      </c>
      <c r="B95" s="133"/>
      <c r="C95" s="133"/>
      <c r="D95" s="133"/>
      <c r="E95" s="133"/>
      <c r="F95" s="133"/>
      <c r="G95" s="133"/>
      <c r="H95" s="133"/>
    </row>
    <row r="96" spans="1:8" ht="15.6" customHeight="1" x14ac:dyDescent="0.25">
      <c r="A96" s="133" t="s">
        <v>58</v>
      </c>
      <c r="B96" s="133"/>
      <c r="C96" s="133"/>
      <c r="D96" s="133"/>
      <c r="E96" s="133"/>
      <c r="F96" s="133"/>
      <c r="G96" s="133"/>
      <c r="H96" s="133"/>
    </row>
    <row r="97" spans="1:8" ht="15.6" customHeight="1" x14ac:dyDescent="0.25">
      <c r="A97" s="133" t="s">
        <v>59</v>
      </c>
      <c r="B97" s="133"/>
      <c r="C97" s="133"/>
      <c r="D97" s="133"/>
      <c r="E97" s="133"/>
      <c r="F97" s="133"/>
      <c r="G97" s="133"/>
      <c r="H97" s="133"/>
    </row>
    <row r="98" spans="1:8" ht="15.6" customHeight="1" x14ac:dyDescent="0.25">
      <c r="A98" s="134" t="s">
        <v>30</v>
      </c>
      <c r="B98" s="134"/>
      <c r="C98" s="134"/>
      <c r="D98" s="134"/>
      <c r="E98" s="134"/>
      <c r="F98" s="134"/>
      <c r="G98" s="134"/>
      <c r="H98" s="134"/>
    </row>
    <row r="99" spans="1:8" ht="15.6" customHeight="1" x14ac:dyDescent="0.25">
      <c r="E99" s="58"/>
      <c r="F99" s="58"/>
      <c r="G99" s="58"/>
      <c r="H99" s="58"/>
    </row>
    <row r="100" spans="1:8" ht="15.6" customHeight="1" x14ac:dyDescent="0.25">
      <c r="E100" s="58"/>
      <c r="F100" s="58"/>
      <c r="G100" s="58"/>
      <c r="H100" s="58"/>
    </row>
    <row r="101" spans="1:8" ht="15.6" customHeight="1" x14ac:dyDescent="0.25">
      <c r="E101" s="58"/>
      <c r="F101" s="58"/>
      <c r="G101" s="58"/>
      <c r="H101" s="58"/>
    </row>
    <row r="102" spans="1:8" ht="15.6" customHeight="1" x14ac:dyDescent="0.25">
      <c r="E102" s="58"/>
      <c r="F102" s="58"/>
      <c r="G102" s="58"/>
      <c r="H102" s="58"/>
    </row>
    <row r="103" spans="1:8" ht="15.6" customHeight="1" x14ac:dyDescent="0.25">
      <c r="E103" s="58"/>
      <c r="F103"/>
      <c r="G103"/>
      <c r="H103" s="58"/>
    </row>
    <row r="104" spans="1:8" ht="15.6" customHeight="1" x14ac:dyDescent="0.25">
      <c r="F104"/>
      <c r="G104"/>
    </row>
    <row r="105" spans="1:8" ht="15.6" customHeight="1" x14ac:dyDescent="0.25">
      <c r="F105"/>
      <c r="G105"/>
    </row>
    <row r="106" spans="1:8" ht="15.6" customHeight="1" x14ac:dyDescent="0.25">
      <c r="F106"/>
      <c r="G106"/>
    </row>
    <row r="107" spans="1:8" ht="15.6" customHeight="1" x14ac:dyDescent="0.25">
      <c r="F107"/>
      <c r="G107"/>
    </row>
    <row r="108" spans="1:8" ht="15.6" customHeight="1" x14ac:dyDescent="0.25">
      <c r="F108"/>
      <c r="G108"/>
    </row>
    <row r="109" spans="1:8" ht="15.6" customHeight="1" x14ac:dyDescent="0.25">
      <c r="F109"/>
      <c r="G109"/>
    </row>
    <row r="110" spans="1:8" ht="15.6" customHeight="1" x14ac:dyDescent="0.25">
      <c r="F110"/>
      <c r="G110"/>
    </row>
    <row r="111" spans="1:8" ht="15.6" customHeight="1" x14ac:dyDescent="0.25">
      <c r="F111"/>
      <c r="G111"/>
    </row>
    <row r="112" spans="1:8" ht="15.6" customHeight="1" x14ac:dyDescent="0.25">
      <c r="F112"/>
      <c r="G112"/>
    </row>
    <row r="113" spans="6:7" ht="15.6" customHeight="1" x14ac:dyDescent="0.25">
      <c r="F113"/>
      <c r="G113"/>
    </row>
    <row r="114" spans="6:7" ht="15.6" customHeight="1" x14ac:dyDescent="0.25">
      <c r="F114"/>
      <c r="G114"/>
    </row>
    <row r="115" spans="6:7" ht="15.6" customHeight="1" x14ac:dyDescent="0.25">
      <c r="F115"/>
      <c r="G115"/>
    </row>
    <row r="116" spans="6:7" ht="15.6" customHeight="1" x14ac:dyDescent="0.25">
      <c r="F116"/>
      <c r="G116"/>
    </row>
    <row r="117" spans="6:7" ht="15.6" customHeight="1" x14ac:dyDescent="0.25">
      <c r="F117"/>
      <c r="G117"/>
    </row>
    <row r="118" spans="6:7" ht="15.6" customHeight="1" x14ac:dyDescent="0.25">
      <c r="F118"/>
      <c r="G118"/>
    </row>
    <row r="119" spans="6:7" ht="15.6" customHeight="1" x14ac:dyDescent="0.25">
      <c r="F119"/>
      <c r="G119"/>
    </row>
    <row r="120" spans="6:7" ht="15.6" customHeight="1" x14ac:dyDescent="0.25">
      <c r="F120"/>
      <c r="G120"/>
    </row>
    <row r="121" spans="6:7" ht="15.6" customHeight="1" x14ac:dyDescent="0.25">
      <c r="F121"/>
      <c r="G121"/>
    </row>
    <row r="122" spans="6:7" ht="15.6" customHeight="1" x14ac:dyDescent="0.25">
      <c r="F122"/>
      <c r="G122"/>
    </row>
    <row r="123" spans="6:7" x14ac:dyDescent="0.25">
      <c r="F123"/>
      <c r="G123"/>
    </row>
    <row r="124" spans="6:7" x14ac:dyDescent="0.25">
      <c r="F124"/>
      <c r="G124"/>
    </row>
    <row r="125" spans="6:7" x14ac:dyDescent="0.25">
      <c r="F125"/>
      <c r="G125"/>
    </row>
    <row r="126" spans="6:7" x14ac:dyDescent="0.25">
      <c r="F126"/>
      <c r="G126"/>
    </row>
    <row r="127" spans="6:7" x14ac:dyDescent="0.25">
      <c r="F127"/>
      <c r="G127"/>
    </row>
    <row r="128" spans="6:7" x14ac:dyDescent="0.25">
      <c r="F128"/>
      <c r="G128"/>
    </row>
    <row r="129" spans="6:7" x14ac:dyDescent="0.25">
      <c r="F129"/>
      <c r="G129"/>
    </row>
    <row r="130" spans="6:7" x14ac:dyDescent="0.25">
      <c r="F130"/>
      <c r="G130"/>
    </row>
    <row r="131" spans="6:7" x14ac:dyDescent="0.25">
      <c r="F131"/>
      <c r="G131"/>
    </row>
    <row r="132" spans="6:7" x14ac:dyDescent="0.25">
      <c r="F132"/>
      <c r="G132"/>
    </row>
    <row r="133" spans="6:7" x14ac:dyDescent="0.25">
      <c r="F133"/>
      <c r="G133"/>
    </row>
    <row r="134" spans="6:7" x14ac:dyDescent="0.25">
      <c r="F134"/>
      <c r="G134"/>
    </row>
    <row r="135" spans="6:7" x14ac:dyDescent="0.25">
      <c r="F135"/>
      <c r="G135"/>
    </row>
    <row r="136" spans="6:7" x14ac:dyDescent="0.25">
      <c r="F136"/>
      <c r="G136"/>
    </row>
    <row r="137" spans="6:7" x14ac:dyDescent="0.25">
      <c r="F137"/>
      <c r="G137"/>
    </row>
    <row r="138" spans="6:7" x14ac:dyDescent="0.25">
      <c r="F138"/>
      <c r="G138"/>
    </row>
    <row r="139" spans="6:7" x14ac:dyDescent="0.25">
      <c r="F139"/>
      <c r="G139"/>
    </row>
    <row r="140" spans="6:7" x14ac:dyDescent="0.25">
      <c r="F140"/>
      <c r="G140"/>
    </row>
    <row r="141" spans="6:7" x14ac:dyDescent="0.25">
      <c r="F141"/>
      <c r="G141"/>
    </row>
    <row r="142" spans="6:7" x14ac:dyDescent="0.25">
      <c r="F142"/>
      <c r="G142"/>
    </row>
    <row r="143" spans="6:7" x14ac:dyDescent="0.25">
      <c r="F143"/>
      <c r="G143"/>
    </row>
    <row r="144" spans="6:7" x14ac:dyDescent="0.25">
      <c r="F144"/>
      <c r="G144"/>
    </row>
    <row r="145" spans="6:7" x14ac:dyDescent="0.25">
      <c r="F145"/>
      <c r="G145"/>
    </row>
    <row r="146" spans="6:7" x14ac:dyDescent="0.25">
      <c r="F146"/>
      <c r="G146"/>
    </row>
    <row r="147" spans="6:7" x14ac:dyDescent="0.25">
      <c r="F147"/>
      <c r="G147"/>
    </row>
    <row r="148" spans="6:7" x14ac:dyDescent="0.25">
      <c r="F148"/>
      <c r="G148"/>
    </row>
    <row r="149" spans="6:7" x14ac:dyDescent="0.25">
      <c r="F149"/>
      <c r="G149"/>
    </row>
    <row r="150" spans="6:7" x14ac:dyDescent="0.25">
      <c r="F150"/>
      <c r="G150"/>
    </row>
    <row r="151" spans="6:7" x14ac:dyDescent="0.25">
      <c r="F151"/>
      <c r="G151"/>
    </row>
    <row r="152" spans="6:7" x14ac:dyDescent="0.25">
      <c r="F152"/>
      <c r="G152"/>
    </row>
    <row r="153" spans="6:7" x14ac:dyDescent="0.25">
      <c r="F153"/>
      <c r="G153"/>
    </row>
    <row r="154" spans="6:7" x14ac:dyDescent="0.25">
      <c r="F154"/>
      <c r="G154"/>
    </row>
    <row r="155" spans="6:7" x14ac:dyDescent="0.25">
      <c r="F155"/>
      <c r="G155"/>
    </row>
    <row r="156" spans="6:7" x14ac:dyDescent="0.25">
      <c r="F156"/>
      <c r="G156"/>
    </row>
    <row r="157" spans="6:7" x14ac:dyDescent="0.25">
      <c r="F157"/>
      <c r="G157"/>
    </row>
    <row r="158" spans="6:7" x14ac:dyDescent="0.25">
      <c r="F158"/>
      <c r="G158"/>
    </row>
    <row r="159" spans="6:7" x14ac:dyDescent="0.25">
      <c r="F159"/>
      <c r="G159"/>
    </row>
    <row r="160" spans="6:7" x14ac:dyDescent="0.25">
      <c r="F160"/>
      <c r="G160"/>
    </row>
    <row r="161" spans="6:7" x14ac:dyDescent="0.25">
      <c r="F161"/>
      <c r="G161"/>
    </row>
    <row r="162" spans="6:7" x14ac:dyDescent="0.25">
      <c r="F162"/>
      <c r="G162"/>
    </row>
    <row r="163" spans="6:7" x14ac:dyDescent="0.25">
      <c r="F163"/>
      <c r="G163"/>
    </row>
    <row r="164" spans="6:7" x14ac:dyDescent="0.25">
      <c r="F164"/>
      <c r="G164"/>
    </row>
    <row r="165" spans="6:7" x14ac:dyDescent="0.25">
      <c r="F165"/>
      <c r="G165"/>
    </row>
    <row r="166" spans="6:7" x14ac:dyDescent="0.25">
      <c r="F166"/>
      <c r="G166"/>
    </row>
    <row r="167" spans="6:7" x14ac:dyDescent="0.25">
      <c r="F167"/>
      <c r="G167"/>
    </row>
    <row r="168" spans="6:7" x14ac:dyDescent="0.25">
      <c r="F168"/>
      <c r="G168"/>
    </row>
    <row r="169" spans="6:7" x14ac:dyDescent="0.25">
      <c r="F169"/>
      <c r="G169"/>
    </row>
    <row r="170" spans="6:7" x14ac:dyDescent="0.25">
      <c r="F170"/>
      <c r="G170"/>
    </row>
    <row r="171" spans="6:7" x14ac:dyDescent="0.25">
      <c r="F171"/>
      <c r="G171"/>
    </row>
    <row r="172" spans="6:7" x14ac:dyDescent="0.25">
      <c r="F172"/>
      <c r="G172"/>
    </row>
    <row r="173" spans="6:7" x14ac:dyDescent="0.25">
      <c r="F173"/>
      <c r="G173"/>
    </row>
    <row r="174" spans="6:7" x14ac:dyDescent="0.25">
      <c r="F174"/>
      <c r="G174"/>
    </row>
    <row r="175" spans="6:7" x14ac:dyDescent="0.25">
      <c r="F175"/>
      <c r="G175"/>
    </row>
    <row r="176" spans="6:7" x14ac:dyDescent="0.25">
      <c r="F176"/>
      <c r="G176"/>
    </row>
    <row r="177" spans="6:7" x14ac:dyDescent="0.25">
      <c r="F177"/>
      <c r="G177"/>
    </row>
    <row r="178" spans="6:7" x14ac:dyDescent="0.25">
      <c r="F178"/>
      <c r="G178"/>
    </row>
    <row r="179" spans="6:7" x14ac:dyDescent="0.25">
      <c r="F179"/>
      <c r="G179"/>
    </row>
    <row r="180" spans="6:7" x14ac:dyDescent="0.25">
      <c r="F180"/>
      <c r="G180"/>
    </row>
    <row r="181" spans="6:7" x14ac:dyDescent="0.25">
      <c r="F181"/>
      <c r="G181"/>
    </row>
    <row r="182" spans="6:7" x14ac:dyDescent="0.25">
      <c r="F182"/>
      <c r="G182"/>
    </row>
    <row r="183" spans="6:7" x14ac:dyDescent="0.25">
      <c r="F183"/>
      <c r="G183"/>
    </row>
    <row r="184" spans="6:7" x14ac:dyDescent="0.25">
      <c r="F184"/>
      <c r="G184"/>
    </row>
    <row r="185" spans="6:7" x14ac:dyDescent="0.25">
      <c r="F185"/>
      <c r="G185"/>
    </row>
    <row r="186" spans="6:7" x14ac:dyDescent="0.25">
      <c r="F186"/>
      <c r="G186"/>
    </row>
    <row r="187" spans="6:7" x14ac:dyDescent="0.25">
      <c r="F187"/>
      <c r="G187"/>
    </row>
    <row r="188" spans="6:7" x14ac:dyDescent="0.25">
      <c r="F188"/>
      <c r="G188"/>
    </row>
    <row r="189" spans="6:7" x14ac:dyDescent="0.25">
      <c r="F189"/>
      <c r="G189"/>
    </row>
    <row r="190" spans="6:7" x14ac:dyDescent="0.25">
      <c r="F190"/>
      <c r="G190"/>
    </row>
    <row r="191" spans="6:7" x14ac:dyDescent="0.25">
      <c r="F191"/>
      <c r="G191"/>
    </row>
    <row r="192" spans="6:7" x14ac:dyDescent="0.25">
      <c r="F192"/>
      <c r="G192"/>
    </row>
    <row r="193" spans="6:7" x14ac:dyDescent="0.25">
      <c r="F193"/>
      <c r="G193"/>
    </row>
    <row r="194" spans="6:7" x14ac:dyDescent="0.25">
      <c r="F194"/>
      <c r="G194"/>
    </row>
    <row r="195" spans="6:7" x14ac:dyDescent="0.25">
      <c r="F195"/>
      <c r="G195"/>
    </row>
    <row r="196" spans="6:7" x14ac:dyDescent="0.25">
      <c r="F196"/>
      <c r="G196"/>
    </row>
    <row r="197" spans="6:7" x14ac:dyDescent="0.25">
      <c r="F197"/>
      <c r="G197"/>
    </row>
    <row r="198" spans="6:7" x14ac:dyDescent="0.25">
      <c r="F198"/>
      <c r="G198"/>
    </row>
    <row r="199" spans="6:7" x14ac:dyDescent="0.25">
      <c r="F199"/>
      <c r="G199"/>
    </row>
    <row r="200" spans="6:7" x14ac:dyDescent="0.25">
      <c r="F200"/>
      <c r="G200"/>
    </row>
    <row r="201" spans="6:7" x14ac:dyDescent="0.25">
      <c r="F201"/>
      <c r="G201"/>
    </row>
    <row r="202" spans="6:7" x14ac:dyDescent="0.25">
      <c r="F202"/>
      <c r="G202"/>
    </row>
    <row r="203" spans="6:7" x14ac:dyDescent="0.25">
      <c r="F203"/>
      <c r="G203"/>
    </row>
    <row r="204" spans="6:7" x14ac:dyDescent="0.25">
      <c r="F204"/>
      <c r="G204"/>
    </row>
    <row r="205" spans="6:7" x14ac:dyDescent="0.25">
      <c r="F205"/>
      <c r="G205"/>
    </row>
    <row r="206" spans="6:7" x14ac:dyDescent="0.25">
      <c r="F206"/>
      <c r="G206"/>
    </row>
    <row r="207" spans="6:7" x14ac:dyDescent="0.25">
      <c r="F207"/>
      <c r="G207"/>
    </row>
    <row r="208" spans="6:7" x14ac:dyDescent="0.25">
      <c r="F208"/>
      <c r="G208"/>
    </row>
    <row r="209" spans="6:7" x14ac:dyDescent="0.25">
      <c r="F209"/>
      <c r="G209"/>
    </row>
    <row r="210" spans="6:7" x14ac:dyDescent="0.25">
      <c r="F210"/>
      <c r="G210"/>
    </row>
    <row r="211" spans="6:7" x14ac:dyDescent="0.25">
      <c r="F211"/>
      <c r="G211"/>
    </row>
    <row r="212" spans="6:7" x14ac:dyDescent="0.25">
      <c r="F212"/>
      <c r="G212"/>
    </row>
    <row r="213" spans="6:7" x14ac:dyDescent="0.25">
      <c r="F213"/>
      <c r="G213"/>
    </row>
    <row r="214" spans="6:7" x14ac:dyDescent="0.25">
      <c r="F214"/>
      <c r="G214"/>
    </row>
    <row r="215" spans="6:7" x14ac:dyDescent="0.25">
      <c r="F215"/>
      <c r="G215"/>
    </row>
    <row r="216" spans="6:7" x14ac:dyDescent="0.25">
      <c r="F216"/>
      <c r="G216"/>
    </row>
    <row r="217" spans="6:7" x14ac:dyDescent="0.25">
      <c r="F217"/>
      <c r="G217"/>
    </row>
    <row r="218" spans="6:7" x14ac:dyDescent="0.25">
      <c r="F218"/>
      <c r="G218"/>
    </row>
    <row r="219" spans="6:7" x14ac:dyDescent="0.25">
      <c r="F219"/>
      <c r="G219"/>
    </row>
    <row r="220" spans="6:7" x14ac:dyDescent="0.25">
      <c r="F220"/>
      <c r="G220"/>
    </row>
    <row r="221" spans="6:7" x14ac:dyDescent="0.25">
      <c r="F221"/>
      <c r="G221"/>
    </row>
    <row r="222" spans="6:7" x14ac:dyDescent="0.25">
      <c r="F222"/>
      <c r="G222"/>
    </row>
    <row r="223" spans="6:7" x14ac:dyDescent="0.25">
      <c r="F223"/>
      <c r="G223"/>
    </row>
    <row r="224" spans="6:7" x14ac:dyDescent="0.25">
      <c r="F224"/>
      <c r="G224"/>
    </row>
    <row r="225" spans="6:7" x14ac:dyDescent="0.25">
      <c r="F225"/>
      <c r="G225"/>
    </row>
    <row r="226" spans="6:7" x14ac:dyDescent="0.25">
      <c r="F226"/>
      <c r="G226"/>
    </row>
    <row r="227" spans="6:7" x14ac:dyDescent="0.25">
      <c r="F227"/>
      <c r="G227"/>
    </row>
    <row r="228" spans="6:7" x14ac:dyDescent="0.25">
      <c r="F228"/>
      <c r="G228"/>
    </row>
    <row r="229" spans="6:7" x14ac:dyDescent="0.25">
      <c r="F229"/>
      <c r="G229"/>
    </row>
    <row r="230" spans="6:7" x14ac:dyDescent="0.25">
      <c r="F230"/>
      <c r="G230"/>
    </row>
    <row r="231" spans="6:7" x14ac:dyDescent="0.25">
      <c r="F231"/>
      <c r="G231"/>
    </row>
    <row r="232" spans="6:7" x14ac:dyDescent="0.25">
      <c r="F232"/>
      <c r="G232"/>
    </row>
    <row r="233" spans="6:7" x14ac:dyDescent="0.25">
      <c r="F233"/>
      <c r="G233"/>
    </row>
    <row r="234" spans="6:7" x14ac:dyDescent="0.25">
      <c r="F234"/>
      <c r="G234"/>
    </row>
    <row r="235" spans="6:7" x14ac:dyDescent="0.25">
      <c r="F235"/>
      <c r="G235"/>
    </row>
    <row r="236" spans="6:7" x14ac:dyDescent="0.25">
      <c r="F236"/>
      <c r="G236"/>
    </row>
    <row r="237" spans="6:7" x14ac:dyDescent="0.25">
      <c r="F237"/>
      <c r="G237"/>
    </row>
    <row r="238" spans="6:7" x14ac:dyDescent="0.25">
      <c r="F238"/>
      <c r="G238"/>
    </row>
    <row r="239" spans="6:7" x14ac:dyDescent="0.25">
      <c r="F239"/>
      <c r="G239"/>
    </row>
    <row r="240" spans="6:7" x14ac:dyDescent="0.25">
      <c r="F240"/>
      <c r="G240"/>
    </row>
    <row r="241" spans="6:7" x14ac:dyDescent="0.25">
      <c r="F241"/>
      <c r="G241"/>
    </row>
    <row r="242" spans="6:7" x14ac:dyDescent="0.25">
      <c r="F242"/>
      <c r="G242"/>
    </row>
    <row r="243" spans="6:7" x14ac:dyDescent="0.25">
      <c r="F243"/>
      <c r="G243"/>
    </row>
    <row r="244" spans="6:7" x14ac:dyDescent="0.25">
      <c r="F244"/>
      <c r="G244"/>
    </row>
    <row r="245" spans="6:7" x14ac:dyDescent="0.25">
      <c r="F245"/>
      <c r="G245"/>
    </row>
    <row r="246" spans="6:7" x14ac:dyDescent="0.25">
      <c r="F246"/>
      <c r="G246"/>
    </row>
    <row r="247" spans="6:7" x14ac:dyDescent="0.25">
      <c r="F247"/>
      <c r="G247"/>
    </row>
    <row r="248" spans="6:7" x14ac:dyDescent="0.25">
      <c r="F248"/>
      <c r="G248"/>
    </row>
    <row r="249" spans="6:7" x14ac:dyDescent="0.25">
      <c r="F249"/>
      <c r="G249"/>
    </row>
    <row r="250" spans="6:7" x14ac:dyDescent="0.25">
      <c r="F250"/>
      <c r="G250"/>
    </row>
    <row r="251" spans="6:7" x14ac:dyDescent="0.25">
      <c r="F251"/>
      <c r="G251"/>
    </row>
    <row r="252" spans="6:7" x14ac:dyDescent="0.25">
      <c r="F252"/>
      <c r="G252"/>
    </row>
    <row r="253" spans="6:7" x14ac:dyDescent="0.25">
      <c r="F253"/>
      <c r="G253"/>
    </row>
    <row r="254" spans="6:7" x14ac:dyDescent="0.25">
      <c r="F254"/>
      <c r="G254"/>
    </row>
    <row r="255" spans="6:7" x14ac:dyDescent="0.25">
      <c r="F255"/>
      <c r="G255"/>
    </row>
    <row r="256" spans="6:7" x14ac:dyDescent="0.25">
      <c r="F256"/>
      <c r="G256"/>
    </row>
    <row r="257" spans="6:7" x14ac:dyDescent="0.25">
      <c r="F257"/>
      <c r="G257"/>
    </row>
    <row r="258" spans="6:7" x14ac:dyDescent="0.25">
      <c r="F258"/>
      <c r="G258"/>
    </row>
    <row r="259" spans="6:7" x14ac:dyDescent="0.25">
      <c r="F259"/>
      <c r="G259"/>
    </row>
    <row r="260" spans="6:7" x14ac:dyDescent="0.25">
      <c r="F260"/>
      <c r="G260"/>
    </row>
    <row r="261" spans="6:7" x14ac:dyDescent="0.25">
      <c r="F261"/>
      <c r="G261"/>
    </row>
    <row r="262" spans="6:7" x14ac:dyDescent="0.25">
      <c r="F262"/>
      <c r="G262"/>
    </row>
    <row r="263" spans="6:7" x14ac:dyDescent="0.25">
      <c r="F263"/>
      <c r="G263"/>
    </row>
    <row r="264" spans="6:7" x14ac:dyDescent="0.25">
      <c r="F264"/>
      <c r="G264"/>
    </row>
    <row r="265" spans="6:7" x14ac:dyDescent="0.25">
      <c r="F265"/>
      <c r="G265"/>
    </row>
    <row r="266" spans="6:7" x14ac:dyDescent="0.25">
      <c r="F266"/>
      <c r="G266"/>
    </row>
    <row r="267" spans="6:7" x14ac:dyDescent="0.25">
      <c r="F267"/>
      <c r="G267"/>
    </row>
    <row r="268" spans="6:7" x14ac:dyDescent="0.25">
      <c r="F268"/>
      <c r="G268"/>
    </row>
    <row r="269" spans="6:7" x14ac:dyDescent="0.25">
      <c r="F269"/>
      <c r="G269"/>
    </row>
    <row r="270" spans="6:7" x14ac:dyDescent="0.25">
      <c r="F270"/>
      <c r="G270"/>
    </row>
    <row r="271" spans="6:7" x14ac:dyDescent="0.25">
      <c r="F271"/>
      <c r="G271"/>
    </row>
    <row r="272" spans="6:7" x14ac:dyDescent="0.25">
      <c r="F272"/>
      <c r="G272"/>
    </row>
    <row r="273" spans="6:7" x14ac:dyDescent="0.25">
      <c r="F273"/>
      <c r="G273"/>
    </row>
    <row r="274" spans="6:7" x14ac:dyDescent="0.25">
      <c r="F274"/>
      <c r="G274"/>
    </row>
    <row r="275" spans="6:7" x14ac:dyDescent="0.25">
      <c r="F275"/>
      <c r="G275"/>
    </row>
    <row r="276" spans="6:7" x14ac:dyDescent="0.25">
      <c r="F276"/>
      <c r="G276"/>
    </row>
    <row r="277" spans="6:7" x14ac:dyDescent="0.25">
      <c r="F277"/>
      <c r="G277"/>
    </row>
    <row r="278" spans="6:7" x14ac:dyDescent="0.25">
      <c r="F278"/>
      <c r="G278"/>
    </row>
    <row r="279" spans="6:7" x14ac:dyDescent="0.25">
      <c r="F279"/>
      <c r="G279"/>
    </row>
    <row r="280" spans="6:7" x14ac:dyDescent="0.25">
      <c r="F280"/>
      <c r="G280"/>
    </row>
    <row r="281" spans="6:7" x14ac:dyDescent="0.25">
      <c r="F281"/>
      <c r="G281"/>
    </row>
    <row r="282" spans="6:7" x14ac:dyDescent="0.25">
      <c r="F282"/>
      <c r="G282"/>
    </row>
    <row r="283" spans="6:7" x14ac:dyDescent="0.25">
      <c r="F283"/>
      <c r="G283"/>
    </row>
    <row r="284" spans="6:7" x14ac:dyDescent="0.25">
      <c r="F284"/>
      <c r="G284"/>
    </row>
    <row r="285" spans="6:7" x14ac:dyDescent="0.25">
      <c r="F285"/>
      <c r="G285"/>
    </row>
    <row r="286" spans="6:7" x14ac:dyDescent="0.25">
      <c r="F286"/>
      <c r="G286"/>
    </row>
    <row r="287" spans="6:7" x14ac:dyDescent="0.25">
      <c r="F287"/>
      <c r="G287"/>
    </row>
    <row r="288" spans="6:7" x14ac:dyDescent="0.25">
      <c r="F288"/>
      <c r="G288"/>
    </row>
    <row r="289" spans="6:7" x14ac:dyDescent="0.25">
      <c r="F289"/>
      <c r="G289"/>
    </row>
    <row r="290" spans="6:7" x14ac:dyDescent="0.25">
      <c r="F290"/>
      <c r="G290"/>
    </row>
    <row r="291" spans="6:7" x14ac:dyDescent="0.25">
      <c r="F291"/>
      <c r="G291"/>
    </row>
    <row r="292" spans="6:7" x14ac:dyDescent="0.25">
      <c r="F292"/>
      <c r="G292"/>
    </row>
    <row r="293" spans="6:7" x14ac:dyDescent="0.25">
      <c r="F293"/>
      <c r="G293"/>
    </row>
    <row r="294" spans="6:7" x14ac:dyDescent="0.25">
      <c r="F294"/>
      <c r="G294"/>
    </row>
    <row r="295" spans="6:7" x14ac:dyDescent="0.25">
      <c r="F295"/>
      <c r="G295"/>
    </row>
    <row r="296" spans="6:7" x14ac:dyDescent="0.25">
      <c r="F296"/>
      <c r="G296"/>
    </row>
    <row r="297" spans="6:7" x14ac:dyDescent="0.25">
      <c r="F297"/>
      <c r="G297"/>
    </row>
    <row r="298" spans="6:7" x14ac:dyDescent="0.25">
      <c r="F298"/>
      <c r="G298"/>
    </row>
    <row r="299" spans="6:7" x14ac:dyDescent="0.25">
      <c r="F299"/>
      <c r="G299"/>
    </row>
    <row r="300" spans="6:7" x14ac:dyDescent="0.25">
      <c r="F300"/>
      <c r="G300"/>
    </row>
    <row r="301" spans="6:7" x14ac:dyDescent="0.25">
      <c r="F301"/>
      <c r="G301"/>
    </row>
    <row r="302" spans="6:7" x14ac:dyDescent="0.25">
      <c r="F302"/>
      <c r="G302"/>
    </row>
    <row r="303" spans="6:7" x14ac:dyDescent="0.25">
      <c r="F303"/>
      <c r="G303"/>
    </row>
    <row r="304" spans="6:7" x14ac:dyDescent="0.25">
      <c r="F304"/>
      <c r="G304"/>
    </row>
    <row r="305" spans="6:7" x14ac:dyDescent="0.25">
      <c r="F305"/>
      <c r="G305"/>
    </row>
    <row r="306" spans="6:7" x14ac:dyDescent="0.25">
      <c r="F306"/>
      <c r="G306"/>
    </row>
    <row r="307" spans="6:7" x14ac:dyDescent="0.25">
      <c r="F307"/>
      <c r="G307"/>
    </row>
    <row r="308" spans="6:7" x14ac:dyDescent="0.25">
      <c r="F308"/>
      <c r="G308"/>
    </row>
    <row r="309" spans="6:7" x14ac:dyDescent="0.25">
      <c r="F309"/>
      <c r="G309"/>
    </row>
    <row r="310" spans="6:7" x14ac:dyDescent="0.25">
      <c r="F310"/>
      <c r="G310"/>
    </row>
    <row r="311" spans="6:7" x14ac:dyDescent="0.25">
      <c r="F311"/>
      <c r="G311"/>
    </row>
    <row r="312" spans="6:7" x14ac:dyDescent="0.25">
      <c r="F312"/>
      <c r="G312"/>
    </row>
    <row r="313" spans="6:7" x14ac:dyDescent="0.25">
      <c r="F313"/>
      <c r="G313"/>
    </row>
    <row r="314" spans="6:7" x14ac:dyDescent="0.25">
      <c r="F314"/>
      <c r="G314"/>
    </row>
    <row r="315" spans="6:7" x14ac:dyDescent="0.25">
      <c r="F315"/>
      <c r="G315"/>
    </row>
    <row r="316" spans="6:7" x14ac:dyDescent="0.25">
      <c r="F316"/>
      <c r="G316"/>
    </row>
    <row r="317" spans="6:7" x14ac:dyDescent="0.25">
      <c r="F317"/>
      <c r="G317"/>
    </row>
    <row r="318" spans="6:7" x14ac:dyDescent="0.25">
      <c r="F318"/>
      <c r="G318"/>
    </row>
    <row r="319" spans="6:7" x14ac:dyDescent="0.25">
      <c r="F319"/>
      <c r="G319"/>
    </row>
    <row r="320" spans="6:7" x14ac:dyDescent="0.25">
      <c r="F320"/>
      <c r="G320"/>
    </row>
    <row r="321" spans="6:7" x14ac:dyDescent="0.25">
      <c r="F321"/>
      <c r="G321"/>
    </row>
    <row r="322" spans="6:7" x14ac:dyDescent="0.25">
      <c r="F322"/>
      <c r="G322"/>
    </row>
    <row r="323" spans="6:7" x14ac:dyDescent="0.25">
      <c r="F323"/>
      <c r="G323"/>
    </row>
    <row r="324" spans="6:7" x14ac:dyDescent="0.25">
      <c r="F324"/>
      <c r="G324"/>
    </row>
    <row r="325" spans="6:7" x14ac:dyDescent="0.25">
      <c r="F325"/>
      <c r="G325"/>
    </row>
    <row r="326" spans="6:7" x14ac:dyDescent="0.25">
      <c r="F326"/>
      <c r="G326"/>
    </row>
    <row r="327" spans="6:7" x14ac:dyDescent="0.25">
      <c r="F327"/>
      <c r="G327"/>
    </row>
    <row r="328" spans="6:7" x14ac:dyDescent="0.25">
      <c r="F328"/>
      <c r="G328"/>
    </row>
    <row r="329" spans="6:7" x14ac:dyDescent="0.25">
      <c r="F329"/>
      <c r="G329"/>
    </row>
    <row r="330" spans="6:7" x14ac:dyDescent="0.25">
      <c r="F330"/>
      <c r="G330"/>
    </row>
    <row r="331" spans="6:7" x14ac:dyDescent="0.25">
      <c r="F331"/>
      <c r="G331"/>
    </row>
    <row r="332" spans="6:7" x14ac:dyDescent="0.25">
      <c r="F332"/>
      <c r="G332"/>
    </row>
    <row r="333" spans="6:7" x14ac:dyDescent="0.25">
      <c r="F333"/>
      <c r="G333"/>
    </row>
    <row r="334" spans="6:7" x14ac:dyDescent="0.25">
      <c r="F334"/>
      <c r="G334"/>
    </row>
    <row r="335" spans="6:7" x14ac:dyDescent="0.25">
      <c r="F335"/>
      <c r="G335"/>
    </row>
    <row r="336" spans="6:7" x14ac:dyDescent="0.25">
      <c r="F336"/>
      <c r="G336"/>
    </row>
    <row r="337" spans="6:7" x14ac:dyDescent="0.25">
      <c r="F337"/>
      <c r="G337"/>
    </row>
    <row r="338" spans="6:7" x14ac:dyDescent="0.25">
      <c r="F338"/>
      <c r="G338"/>
    </row>
    <row r="339" spans="6:7" x14ac:dyDescent="0.25">
      <c r="F339"/>
      <c r="G339"/>
    </row>
    <row r="340" spans="6:7" x14ac:dyDescent="0.25">
      <c r="F340"/>
      <c r="G340"/>
    </row>
    <row r="341" spans="6:7" x14ac:dyDescent="0.25">
      <c r="F341"/>
      <c r="G341"/>
    </row>
    <row r="342" spans="6:7" x14ac:dyDescent="0.25">
      <c r="F342"/>
      <c r="G342"/>
    </row>
    <row r="343" spans="6:7" x14ac:dyDescent="0.25">
      <c r="F343"/>
      <c r="G343"/>
    </row>
    <row r="344" spans="6:7" x14ac:dyDescent="0.25">
      <c r="F344"/>
      <c r="G344"/>
    </row>
    <row r="345" spans="6:7" x14ac:dyDescent="0.25">
      <c r="F345"/>
      <c r="G345"/>
    </row>
    <row r="346" spans="6:7" x14ac:dyDescent="0.25">
      <c r="F346"/>
      <c r="G346"/>
    </row>
    <row r="347" spans="6:7" x14ac:dyDescent="0.25">
      <c r="F347"/>
      <c r="G347"/>
    </row>
    <row r="348" spans="6:7" x14ac:dyDescent="0.25">
      <c r="F348"/>
      <c r="G348"/>
    </row>
    <row r="349" spans="6:7" x14ac:dyDescent="0.25">
      <c r="F349"/>
      <c r="G349"/>
    </row>
    <row r="350" spans="6:7" x14ac:dyDescent="0.25">
      <c r="F350"/>
      <c r="G350"/>
    </row>
    <row r="351" spans="6:7" x14ac:dyDescent="0.25">
      <c r="F351"/>
      <c r="G351"/>
    </row>
    <row r="352" spans="6:7" x14ac:dyDescent="0.25">
      <c r="F352"/>
      <c r="G352"/>
    </row>
    <row r="353" spans="6:7" x14ac:dyDescent="0.25">
      <c r="F353"/>
      <c r="G353"/>
    </row>
    <row r="354" spans="6:7" x14ac:dyDescent="0.25">
      <c r="F354"/>
      <c r="G354"/>
    </row>
    <row r="355" spans="6:7" x14ac:dyDescent="0.25">
      <c r="F355"/>
      <c r="G355"/>
    </row>
    <row r="356" spans="6:7" x14ac:dyDescent="0.25">
      <c r="F356"/>
      <c r="G356"/>
    </row>
    <row r="357" spans="6:7" x14ac:dyDescent="0.25">
      <c r="F357"/>
      <c r="G357"/>
    </row>
    <row r="358" spans="6:7" x14ac:dyDescent="0.25">
      <c r="F358"/>
      <c r="G358"/>
    </row>
    <row r="359" spans="6:7" x14ac:dyDescent="0.25">
      <c r="F359"/>
      <c r="G359"/>
    </row>
    <row r="360" spans="6:7" x14ac:dyDescent="0.25">
      <c r="F360"/>
      <c r="G360"/>
    </row>
    <row r="361" spans="6:7" x14ac:dyDescent="0.25">
      <c r="F361"/>
      <c r="G361"/>
    </row>
    <row r="362" spans="6:7" x14ac:dyDescent="0.25">
      <c r="F362"/>
      <c r="G362"/>
    </row>
    <row r="363" spans="6:7" x14ac:dyDescent="0.25">
      <c r="F363"/>
      <c r="G363"/>
    </row>
    <row r="364" spans="6:7" x14ac:dyDescent="0.25">
      <c r="F364"/>
      <c r="G364"/>
    </row>
    <row r="365" spans="6:7" x14ac:dyDescent="0.25">
      <c r="F365"/>
      <c r="G365"/>
    </row>
    <row r="366" spans="6:7" x14ac:dyDescent="0.25">
      <c r="F366"/>
      <c r="G366"/>
    </row>
    <row r="367" spans="6:7" x14ac:dyDescent="0.25">
      <c r="F367"/>
      <c r="G367"/>
    </row>
    <row r="368" spans="6:7" x14ac:dyDescent="0.25">
      <c r="F368"/>
      <c r="G368"/>
    </row>
    <row r="369" spans="6:7" x14ac:dyDescent="0.25">
      <c r="F369"/>
      <c r="G369"/>
    </row>
    <row r="370" spans="6:7" x14ac:dyDescent="0.25">
      <c r="F370"/>
      <c r="G370"/>
    </row>
    <row r="371" spans="6:7" x14ac:dyDescent="0.25">
      <c r="F371"/>
      <c r="G371"/>
    </row>
    <row r="372" spans="6:7" x14ac:dyDescent="0.25">
      <c r="F372"/>
      <c r="G372"/>
    </row>
    <row r="373" spans="6:7" x14ac:dyDescent="0.25">
      <c r="F373"/>
      <c r="G373"/>
    </row>
    <row r="374" spans="6:7" x14ac:dyDescent="0.25">
      <c r="F374"/>
      <c r="G374"/>
    </row>
    <row r="375" spans="6:7" x14ac:dyDescent="0.25">
      <c r="F375"/>
      <c r="G375"/>
    </row>
    <row r="376" spans="6:7" x14ac:dyDescent="0.25">
      <c r="F376"/>
      <c r="G376"/>
    </row>
    <row r="377" spans="6:7" x14ac:dyDescent="0.25">
      <c r="F377"/>
      <c r="G377"/>
    </row>
    <row r="378" spans="6:7" x14ac:dyDescent="0.25">
      <c r="F378"/>
      <c r="G378"/>
    </row>
    <row r="379" spans="6:7" x14ac:dyDescent="0.25">
      <c r="F379"/>
      <c r="G379"/>
    </row>
    <row r="380" spans="6:7" x14ac:dyDescent="0.25">
      <c r="F380"/>
      <c r="G380"/>
    </row>
    <row r="381" spans="6:7" x14ac:dyDescent="0.25">
      <c r="F381"/>
      <c r="G381"/>
    </row>
    <row r="382" spans="6:7" x14ac:dyDescent="0.25">
      <c r="F382"/>
      <c r="G382"/>
    </row>
    <row r="383" spans="6:7" x14ac:dyDescent="0.25">
      <c r="F383"/>
      <c r="G383"/>
    </row>
    <row r="384" spans="6:7" x14ac:dyDescent="0.25">
      <c r="F384"/>
      <c r="G384"/>
    </row>
    <row r="385" spans="6:7" x14ac:dyDescent="0.25">
      <c r="F385"/>
      <c r="G385"/>
    </row>
    <row r="386" spans="6:7" x14ac:dyDescent="0.25">
      <c r="F386"/>
      <c r="G386"/>
    </row>
    <row r="387" spans="6:7" x14ac:dyDescent="0.25">
      <c r="F387"/>
      <c r="G387"/>
    </row>
    <row r="388" spans="6:7" x14ac:dyDescent="0.25">
      <c r="F388"/>
      <c r="G388"/>
    </row>
    <row r="389" spans="6:7" x14ac:dyDescent="0.25">
      <c r="F389"/>
      <c r="G389"/>
    </row>
    <row r="390" spans="6:7" x14ac:dyDescent="0.25">
      <c r="F390"/>
      <c r="G390"/>
    </row>
    <row r="391" spans="6:7" x14ac:dyDescent="0.25">
      <c r="F391"/>
      <c r="G391"/>
    </row>
    <row r="392" spans="6:7" x14ac:dyDescent="0.25">
      <c r="F392"/>
      <c r="G392"/>
    </row>
    <row r="393" spans="6:7" x14ac:dyDescent="0.25">
      <c r="F393"/>
      <c r="G393"/>
    </row>
    <row r="394" spans="6:7" x14ac:dyDescent="0.25">
      <c r="F394"/>
      <c r="G394"/>
    </row>
    <row r="395" spans="6:7" x14ac:dyDescent="0.25">
      <c r="F395"/>
      <c r="G395"/>
    </row>
    <row r="396" spans="6:7" x14ac:dyDescent="0.25">
      <c r="F396"/>
      <c r="G396"/>
    </row>
    <row r="397" spans="6:7" x14ac:dyDescent="0.25">
      <c r="F397"/>
      <c r="G397"/>
    </row>
    <row r="398" spans="6:7" x14ac:dyDescent="0.25">
      <c r="F398"/>
      <c r="G398"/>
    </row>
    <row r="399" spans="6:7" x14ac:dyDescent="0.25">
      <c r="F399"/>
      <c r="G399"/>
    </row>
    <row r="400" spans="6:7" x14ac:dyDescent="0.25">
      <c r="F400"/>
      <c r="G400"/>
    </row>
    <row r="401" spans="6:7" x14ac:dyDescent="0.25">
      <c r="F401"/>
      <c r="G401"/>
    </row>
    <row r="402" spans="6:7" x14ac:dyDescent="0.25">
      <c r="F402"/>
      <c r="G402"/>
    </row>
    <row r="403" spans="6:7" x14ac:dyDescent="0.25">
      <c r="F403"/>
      <c r="G403"/>
    </row>
    <row r="404" spans="6:7" x14ac:dyDescent="0.25">
      <c r="F404"/>
      <c r="G404"/>
    </row>
    <row r="405" spans="6:7" x14ac:dyDescent="0.25">
      <c r="F405"/>
      <c r="G405"/>
    </row>
    <row r="406" spans="6:7" x14ac:dyDescent="0.25">
      <c r="F406"/>
      <c r="G406"/>
    </row>
    <row r="407" spans="6:7" x14ac:dyDescent="0.25">
      <c r="F407"/>
      <c r="G407"/>
    </row>
    <row r="408" spans="6:7" x14ac:dyDescent="0.25">
      <c r="F408"/>
      <c r="G408"/>
    </row>
    <row r="409" spans="6:7" x14ac:dyDescent="0.25">
      <c r="F409"/>
      <c r="G409"/>
    </row>
    <row r="410" spans="6:7" x14ac:dyDescent="0.25">
      <c r="F410"/>
      <c r="G410"/>
    </row>
    <row r="411" spans="6:7" x14ac:dyDescent="0.25">
      <c r="F411"/>
      <c r="G411"/>
    </row>
    <row r="412" spans="6:7" x14ac:dyDescent="0.25">
      <c r="F412"/>
      <c r="G412"/>
    </row>
    <row r="413" spans="6:7" x14ac:dyDescent="0.25">
      <c r="F413"/>
      <c r="G413"/>
    </row>
    <row r="414" spans="6:7" x14ac:dyDescent="0.25">
      <c r="F414"/>
      <c r="G414"/>
    </row>
    <row r="415" spans="6:7" x14ac:dyDescent="0.25">
      <c r="F415"/>
      <c r="G415"/>
    </row>
    <row r="416" spans="6:7" x14ac:dyDescent="0.25">
      <c r="F416"/>
      <c r="G416"/>
    </row>
    <row r="417" spans="6:7" x14ac:dyDescent="0.25">
      <c r="F417"/>
      <c r="G417"/>
    </row>
    <row r="418" spans="6:7" x14ac:dyDescent="0.25">
      <c r="F418"/>
      <c r="G418"/>
    </row>
    <row r="419" spans="6:7" x14ac:dyDescent="0.25">
      <c r="F419"/>
      <c r="G419"/>
    </row>
    <row r="420" spans="6:7" x14ac:dyDescent="0.25">
      <c r="F420"/>
      <c r="G420"/>
    </row>
    <row r="421" spans="6:7" x14ac:dyDescent="0.25">
      <c r="F421"/>
      <c r="G421"/>
    </row>
    <row r="422" spans="6:7" x14ac:dyDescent="0.25">
      <c r="F422"/>
      <c r="G422"/>
    </row>
    <row r="423" spans="6:7" x14ac:dyDescent="0.25">
      <c r="F423"/>
      <c r="G423"/>
    </row>
    <row r="424" spans="6:7" x14ac:dyDescent="0.25">
      <c r="F424"/>
      <c r="G424"/>
    </row>
    <row r="425" spans="6:7" x14ac:dyDescent="0.25">
      <c r="F425"/>
      <c r="G425"/>
    </row>
    <row r="426" spans="6:7" x14ac:dyDescent="0.25">
      <c r="F426"/>
      <c r="G426"/>
    </row>
  </sheetData>
  <mergeCells count="17">
    <mergeCell ref="A5:H5"/>
    <mergeCell ref="A11:A12"/>
    <mergeCell ref="C11:C12"/>
    <mergeCell ref="D11:D12"/>
    <mergeCell ref="E11:E12"/>
    <mergeCell ref="F11:H11"/>
    <mergeCell ref="A10:H10"/>
    <mergeCell ref="A8:E8"/>
    <mergeCell ref="B11:B12"/>
    <mergeCell ref="F9:H9"/>
    <mergeCell ref="A7:E7"/>
    <mergeCell ref="A85:H85"/>
    <mergeCell ref="A95:H95"/>
    <mergeCell ref="A96:H96"/>
    <mergeCell ref="A97:H97"/>
    <mergeCell ref="A98:H98"/>
    <mergeCell ref="B92:H92"/>
  </mergeCells>
  <phoneticPr fontId="0" type="noConversion"/>
  <hyperlinks>
    <hyperlink ref="C28" r:id="rId1" display="http://orse.cehop.se.gov.br/composicao.asp?font_sg_fonte=ORSE&amp;serv_nr_codigo=12018&amp;peri_nr_ano=2023&amp;peri_nr_mes=9&amp;peri_nr_ordem=1" xr:uid="{73C1B96C-2451-41CC-81B9-81E859715293}"/>
  </hyperlinks>
  <printOptions horizontalCentered="1"/>
  <pageMargins left="0.23622047244094491" right="0.23622047244094491" top="0.74803149606299213" bottom="0.74803149606299213" header="0.31496062992125984" footer="0.31496062992125984"/>
  <pageSetup paperSize="9" scale="85" fitToHeight="5" orientation="landscape" r:id="rId2"/>
  <headerFooter>
    <oddFooter>&amp;RPágina &amp;P de &amp;N</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BF938B-E8D5-449A-9D8C-A89EA4A57D41}">
  <dimension ref="A1:V43"/>
  <sheetViews>
    <sheetView zoomScale="60" zoomScaleNormal="60" workbookViewId="0">
      <selection activeCell="F39" sqref="F39"/>
    </sheetView>
  </sheetViews>
  <sheetFormatPr defaultRowHeight="15" x14ac:dyDescent="0.25"/>
  <cols>
    <col min="1" max="1" width="28.140625" customWidth="1"/>
    <col min="2" max="2" width="8" customWidth="1"/>
    <col min="3" max="3" width="10.42578125" bestFit="1" customWidth="1"/>
    <col min="4" max="4" width="10" customWidth="1"/>
    <col min="5" max="5" width="9.85546875" bestFit="1" customWidth="1"/>
    <col min="6" max="6" width="9.7109375" customWidth="1"/>
    <col min="7" max="7" width="10" customWidth="1"/>
    <col min="8" max="8" width="11.85546875" customWidth="1"/>
    <col min="9" max="9" width="9.140625" customWidth="1"/>
    <col min="13" max="13" width="19.7109375" customWidth="1"/>
    <col min="14" max="14" width="11.7109375" customWidth="1"/>
    <col min="16" max="16" width="11.28515625" customWidth="1"/>
    <col min="18" max="18" width="9.85546875" customWidth="1"/>
  </cols>
  <sheetData>
    <row r="1" spans="1:22" x14ac:dyDescent="0.25">
      <c r="A1" s="65"/>
      <c r="B1" s="65"/>
      <c r="C1" s="65"/>
      <c r="D1" s="65"/>
      <c r="E1" s="65"/>
      <c r="F1" s="65"/>
      <c r="G1" s="65"/>
      <c r="H1" s="65"/>
      <c r="I1" s="65"/>
    </row>
    <row r="2" spans="1:22" x14ac:dyDescent="0.25">
      <c r="A2" s="65"/>
      <c r="B2" s="65"/>
      <c r="C2" s="65"/>
      <c r="D2" s="65"/>
      <c r="E2" s="65"/>
      <c r="F2" s="65"/>
      <c r="G2" s="65"/>
      <c r="H2" s="65"/>
      <c r="I2" s="65"/>
    </row>
    <row r="3" spans="1:22" x14ac:dyDescent="0.25">
      <c r="A3" s="65"/>
      <c r="B3" s="65"/>
      <c r="C3" s="65"/>
      <c r="D3" s="65"/>
      <c r="E3" s="65"/>
      <c r="F3" s="65"/>
      <c r="G3" s="65"/>
      <c r="H3" s="65"/>
      <c r="I3" s="65"/>
    </row>
    <row r="4" spans="1:22" x14ac:dyDescent="0.25">
      <c r="A4" s="80"/>
      <c r="B4" s="80"/>
      <c r="C4" s="80"/>
      <c r="D4" s="80"/>
      <c r="E4" s="80"/>
      <c r="F4" s="80"/>
      <c r="G4" s="80"/>
      <c r="H4" s="80"/>
      <c r="I4" s="80"/>
    </row>
    <row r="5" spans="1:22" ht="23.45" customHeight="1" x14ac:dyDescent="0.3">
      <c r="A5" s="165" t="s">
        <v>70</v>
      </c>
      <c r="B5" s="166"/>
      <c r="C5" s="166"/>
      <c r="D5" s="166"/>
      <c r="E5" s="166"/>
      <c r="F5" s="166"/>
      <c r="G5" s="166"/>
      <c r="H5" s="166"/>
      <c r="I5" s="167"/>
      <c r="M5" s="122"/>
      <c r="N5" s="122"/>
      <c r="O5" s="122"/>
      <c r="P5" s="122"/>
      <c r="Q5" s="122"/>
      <c r="R5" s="122"/>
      <c r="S5" s="122"/>
      <c r="T5" s="122"/>
      <c r="U5" s="122"/>
      <c r="V5" s="122"/>
    </row>
    <row r="6" spans="1:22" ht="22.9" customHeight="1" x14ac:dyDescent="0.25">
      <c r="A6" s="136" t="s">
        <v>71</v>
      </c>
      <c r="B6" s="137"/>
      <c r="C6" s="137"/>
      <c r="D6" s="137"/>
      <c r="E6" s="137"/>
      <c r="F6" s="137"/>
      <c r="G6" s="137"/>
      <c r="H6" s="137"/>
      <c r="I6" s="138"/>
      <c r="M6" s="178"/>
      <c r="N6" s="178"/>
      <c r="O6" s="178"/>
      <c r="P6" s="178"/>
      <c r="Q6" s="178"/>
      <c r="R6" s="178"/>
      <c r="S6" s="178"/>
      <c r="T6" s="178"/>
      <c r="U6" s="178"/>
      <c r="V6" s="178"/>
    </row>
    <row r="7" spans="1:22" ht="28.9" customHeight="1" x14ac:dyDescent="0.25">
      <c r="A7" s="162" t="s">
        <v>72</v>
      </c>
      <c r="B7" s="164" t="s">
        <v>73</v>
      </c>
      <c r="C7" s="164" t="s">
        <v>74</v>
      </c>
      <c r="D7" s="164"/>
      <c r="E7" s="164"/>
      <c r="F7" s="164"/>
      <c r="G7" s="164"/>
      <c r="H7" s="164"/>
      <c r="I7" s="171" t="s">
        <v>76</v>
      </c>
      <c r="M7" s="98"/>
      <c r="N7" s="98"/>
      <c r="O7" s="98"/>
      <c r="P7" s="98"/>
      <c r="Q7" s="98"/>
      <c r="R7" s="98"/>
      <c r="S7" s="98"/>
      <c r="T7" s="98"/>
      <c r="U7" s="98"/>
      <c r="V7" s="98"/>
    </row>
    <row r="8" spans="1:22" ht="19.5" x14ac:dyDescent="0.25">
      <c r="A8" s="164"/>
      <c r="B8" s="164"/>
      <c r="C8" s="163" t="s">
        <v>85</v>
      </c>
      <c r="D8" s="163"/>
      <c r="E8" s="163"/>
      <c r="F8" s="163"/>
      <c r="G8" s="163"/>
      <c r="H8" s="83" t="s">
        <v>98</v>
      </c>
      <c r="I8" s="171"/>
      <c r="M8" s="182"/>
      <c r="N8" s="182"/>
      <c r="O8" s="182"/>
      <c r="P8" s="182"/>
      <c r="Q8" s="182"/>
      <c r="R8" s="182"/>
      <c r="S8" s="182"/>
      <c r="T8" s="182"/>
      <c r="U8" s="182"/>
      <c r="V8" s="182"/>
    </row>
    <row r="9" spans="1:22" x14ac:dyDescent="0.25">
      <c r="A9" s="164"/>
      <c r="B9" s="164"/>
      <c r="C9" s="67">
        <v>0.02</v>
      </c>
      <c r="D9" s="67">
        <v>0.03</v>
      </c>
      <c r="E9" s="67">
        <v>0.04</v>
      </c>
      <c r="F9" s="86">
        <v>0.05</v>
      </c>
      <c r="G9" s="85" t="s">
        <v>75</v>
      </c>
      <c r="H9" s="84" t="s">
        <v>97</v>
      </c>
      <c r="I9" s="171"/>
      <c r="L9" s="66"/>
      <c r="M9" s="179"/>
      <c r="N9" s="179"/>
      <c r="O9" s="179"/>
      <c r="P9" s="179"/>
      <c r="Q9" s="179"/>
      <c r="R9" s="179"/>
      <c r="S9" s="179"/>
      <c r="T9" s="179"/>
      <c r="U9" s="179"/>
      <c r="V9" s="179"/>
    </row>
    <row r="10" spans="1:22" x14ac:dyDescent="0.25">
      <c r="A10" s="16" t="s">
        <v>77</v>
      </c>
      <c r="B10" s="15" t="s">
        <v>89</v>
      </c>
      <c r="C10" s="68">
        <v>1</v>
      </c>
      <c r="D10" s="68">
        <v>1</v>
      </c>
      <c r="E10" s="68">
        <v>1</v>
      </c>
      <c r="F10" s="87">
        <v>1</v>
      </c>
      <c r="G10" s="68">
        <v>1</v>
      </c>
      <c r="H10" s="68">
        <v>1</v>
      </c>
      <c r="I10" s="15" t="s">
        <v>89</v>
      </c>
      <c r="M10" s="179"/>
      <c r="N10" s="179"/>
      <c r="O10" s="179"/>
      <c r="P10" s="179"/>
      <c r="Q10" s="179"/>
      <c r="R10" s="179"/>
      <c r="S10" s="179"/>
      <c r="T10" s="179"/>
      <c r="U10" s="179"/>
      <c r="V10" s="179"/>
    </row>
    <row r="11" spans="1:22" x14ac:dyDescent="0.25">
      <c r="A11" s="16" t="s">
        <v>78</v>
      </c>
      <c r="B11" s="15" t="s">
        <v>90</v>
      </c>
      <c r="C11" s="69">
        <v>5.5E-2</v>
      </c>
      <c r="D11" s="69">
        <v>5.5E-2</v>
      </c>
      <c r="E11" s="69">
        <v>5.5E-2</v>
      </c>
      <c r="F11" s="88">
        <v>5.5E-2</v>
      </c>
      <c r="G11" s="69">
        <v>3.4200000000000001E-2</v>
      </c>
      <c r="H11" s="69">
        <v>0.04</v>
      </c>
      <c r="I11" s="15" t="s">
        <v>89</v>
      </c>
      <c r="M11" s="179"/>
      <c r="N11" s="179"/>
      <c r="O11" s="180"/>
      <c r="P11" s="180"/>
      <c r="Q11" s="180"/>
      <c r="R11" s="180"/>
      <c r="S11" s="181"/>
      <c r="T11" s="179"/>
      <c r="U11" s="179"/>
      <c r="V11" s="179"/>
    </row>
    <row r="12" spans="1:22" x14ac:dyDescent="0.25">
      <c r="A12" s="16" t="s">
        <v>79</v>
      </c>
      <c r="B12" s="15" t="s">
        <v>93</v>
      </c>
      <c r="C12" s="69">
        <v>7.4999999999999997E-2</v>
      </c>
      <c r="D12" s="69">
        <v>7.4999999999999997E-2</v>
      </c>
      <c r="E12" s="69">
        <v>7.4999999999999997E-2</v>
      </c>
      <c r="F12" s="88">
        <v>7.4999999999999997E-2</v>
      </c>
      <c r="G12" s="69">
        <v>4.9399999999999999E-2</v>
      </c>
      <c r="H12" s="69">
        <v>6.1600000000000002E-2</v>
      </c>
      <c r="I12" s="15" t="s">
        <v>89</v>
      </c>
      <c r="M12" s="183"/>
      <c r="N12" s="184"/>
      <c r="O12" s="185"/>
      <c r="P12" s="185"/>
      <c r="Q12" s="185"/>
      <c r="R12" s="185"/>
      <c r="S12" s="185"/>
      <c r="T12" s="186"/>
      <c r="U12" s="186"/>
      <c r="V12" s="187"/>
    </row>
    <row r="13" spans="1:22" x14ac:dyDescent="0.25">
      <c r="A13" s="16" t="s">
        <v>80</v>
      </c>
      <c r="B13" s="15" t="s">
        <v>91</v>
      </c>
      <c r="C13" s="69">
        <v>8.6E-3</v>
      </c>
      <c r="D13" s="69">
        <v>8.6E-3</v>
      </c>
      <c r="E13" s="69">
        <v>8.6E-3</v>
      </c>
      <c r="F13" s="88">
        <v>8.6E-3</v>
      </c>
      <c r="G13" s="69">
        <v>8.6E-3</v>
      </c>
      <c r="H13" s="69">
        <v>8.6E-3</v>
      </c>
      <c r="I13" s="15" t="s">
        <v>89</v>
      </c>
      <c r="M13" s="183"/>
      <c r="N13" s="184"/>
      <c r="O13" s="188"/>
      <c r="P13" s="188"/>
      <c r="Q13" s="188"/>
      <c r="R13" s="188"/>
      <c r="S13" s="188"/>
      <c r="T13" s="189"/>
      <c r="U13" s="189"/>
      <c r="V13" s="187"/>
    </row>
    <row r="14" spans="1:22" x14ac:dyDescent="0.25">
      <c r="A14" s="16" t="s">
        <v>81</v>
      </c>
      <c r="B14" s="15"/>
      <c r="C14" s="70">
        <v>2.2700000000000001E-2</v>
      </c>
      <c r="D14" s="70">
        <v>2.2700000000000001E-2</v>
      </c>
      <c r="E14" s="70">
        <v>2.2700000000000001E-2</v>
      </c>
      <c r="F14" s="89">
        <v>2.2700000000000001E-2</v>
      </c>
      <c r="G14" s="70">
        <v>1.29E-2</v>
      </c>
      <c r="H14" s="70">
        <v>1.77E-2</v>
      </c>
      <c r="I14" s="14" t="s">
        <v>89</v>
      </c>
      <c r="M14" s="183"/>
      <c r="N14" s="184"/>
      <c r="O14" s="188"/>
      <c r="P14" s="188"/>
      <c r="Q14" s="188"/>
      <c r="R14" s="188"/>
      <c r="S14" s="190"/>
      <c r="T14" s="191"/>
      <c r="U14" s="191"/>
      <c r="V14" s="187"/>
    </row>
    <row r="15" spans="1:22" x14ac:dyDescent="0.25">
      <c r="A15" s="16" t="s">
        <v>82</v>
      </c>
      <c r="B15" s="15" t="s">
        <v>94</v>
      </c>
      <c r="C15" s="69">
        <v>0.01</v>
      </c>
      <c r="D15" s="69">
        <v>0.01</v>
      </c>
      <c r="E15" s="69">
        <v>0.01</v>
      </c>
      <c r="F15" s="88">
        <v>0.01</v>
      </c>
      <c r="G15" s="69">
        <v>5.3E-3</v>
      </c>
      <c r="H15" s="69">
        <v>8.0000000000000002E-3</v>
      </c>
      <c r="I15" s="15" t="s">
        <v>89</v>
      </c>
      <c r="M15" s="183"/>
      <c r="N15" s="184"/>
      <c r="O15" s="188"/>
      <c r="P15" s="188"/>
      <c r="Q15" s="188"/>
      <c r="R15" s="188"/>
      <c r="S15" s="188"/>
      <c r="T15" s="189"/>
      <c r="U15" s="189"/>
      <c r="V15" s="187"/>
    </row>
    <row r="16" spans="1:22" x14ac:dyDescent="0.25">
      <c r="A16" s="16" t="s">
        <v>83</v>
      </c>
      <c r="B16" s="15" t="s">
        <v>92</v>
      </c>
      <c r="C16" s="69">
        <v>1.2699999999999999E-2</v>
      </c>
      <c r="D16" s="69">
        <v>1.2699999999999999E-2</v>
      </c>
      <c r="E16" s="69">
        <v>1.2699999999999999E-2</v>
      </c>
      <c r="F16" s="88">
        <v>1.2699999999999999E-2</v>
      </c>
      <c r="G16" s="69">
        <v>7.6E-3</v>
      </c>
      <c r="H16" s="69">
        <v>9.7000000000000003E-3</v>
      </c>
      <c r="I16" s="15" t="s">
        <v>89</v>
      </c>
      <c r="M16" s="183"/>
      <c r="N16" s="190"/>
      <c r="O16" s="192"/>
      <c r="P16" s="192"/>
      <c r="Q16" s="192"/>
      <c r="R16" s="192"/>
      <c r="S16" s="192"/>
      <c r="T16" s="193"/>
      <c r="U16" s="193"/>
      <c r="V16" s="194"/>
    </row>
    <row r="17" spans="1:22" x14ac:dyDescent="0.25">
      <c r="A17" s="16" t="s">
        <v>84</v>
      </c>
      <c r="B17" s="15" t="s">
        <v>95</v>
      </c>
      <c r="C17" s="70">
        <v>4.65E-2</v>
      </c>
      <c r="D17" s="70">
        <v>5.1499999999999997E-2</v>
      </c>
      <c r="E17" s="70">
        <v>5.6500000000000002E-2</v>
      </c>
      <c r="F17" s="89">
        <v>6.1499999999999999E-2</v>
      </c>
      <c r="G17" s="70">
        <v>3.6499999999999998E-2</v>
      </c>
      <c r="H17" s="70">
        <v>6.1499999999999999E-2</v>
      </c>
      <c r="I17" s="14" t="s">
        <v>99</v>
      </c>
      <c r="M17" s="183"/>
      <c r="N17" s="184"/>
      <c r="O17" s="188"/>
      <c r="P17" s="188"/>
      <c r="Q17" s="188"/>
      <c r="R17" s="188"/>
      <c r="S17" s="188"/>
      <c r="T17" s="189"/>
      <c r="U17" s="189"/>
      <c r="V17" s="187"/>
    </row>
    <row r="18" spans="1:22" x14ac:dyDescent="0.25">
      <c r="A18" s="16" t="s">
        <v>85</v>
      </c>
      <c r="B18" s="15" t="s">
        <v>85</v>
      </c>
      <c r="C18" s="69">
        <v>0.01</v>
      </c>
      <c r="D18" s="69">
        <v>1.4999999999999999E-2</v>
      </c>
      <c r="E18" s="69">
        <v>0.02</v>
      </c>
      <c r="F18" s="88">
        <v>2.5000000000000001E-2</v>
      </c>
      <c r="G18" s="15" t="s">
        <v>264</v>
      </c>
      <c r="H18" s="69">
        <v>2.5000000000000001E-2</v>
      </c>
      <c r="I18" s="15" t="s">
        <v>99</v>
      </c>
      <c r="M18" s="183"/>
      <c r="N18" s="184"/>
      <c r="O18" s="188"/>
      <c r="P18" s="188"/>
      <c r="Q18" s="188"/>
      <c r="R18" s="188"/>
      <c r="S18" s="188"/>
      <c r="T18" s="189"/>
      <c r="U18" s="189"/>
      <c r="V18" s="187"/>
    </row>
    <row r="19" spans="1:22" x14ac:dyDescent="0.25">
      <c r="A19" s="16" t="s">
        <v>86</v>
      </c>
      <c r="B19" s="15" t="s">
        <v>86</v>
      </c>
      <c r="C19" s="69">
        <v>6.4999999999999997E-3</v>
      </c>
      <c r="D19" s="69">
        <v>6.4999999999999997E-3</v>
      </c>
      <c r="E19" s="69">
        <v>6.4999999999999997E-3</v>
      </c>
      <c r="F19" s="88">
        <v>6.4999999999999997E-3</v>
      </c>
      <c r="G19" s="69">
        <v>6.4999999999999997E-3</v>
      </c>
      <c r="H19" s="69">
        <v>6.4999999999999997E-3</v>
      </c>
      <c r="I19" s="15" t="s">
        <v>99</v>
      </c>
      <c r="M19" s="183"/>
      <c r="N19" s="184"/>
      <c r="O19" s="192"/>
      <c r="P19" s="192"/>
      <c r="Q19" s="192"/>
      <c r="R19" s="192"/>
      <c r="S19" s="192"/>
      <c r="T19" s="193"/>
      <c r="U19" s="193"/>
      <c r="V19" s="194"/>
    </row>
    <row r="20" spans="1:22" x14ac:dyDescent="0.25">
      <c r="A20" s="16" t="s">
        <v>87</v>
      </c>
      <c r="B20" s="15"/>
      <c r="C20" s="69">
        <v>0.03</v>
      </c>
      <c r="D20" s="69">
        <v>0.03</v>
      </c>
      <c r="E20" s="69">
        <v>0.03</v>
      </c>
      <c r="F20" s="88">
        <v>0.03</v>
      </c>
      <c r="G20" s="69">
        <v>0.03</v>
      </c>
      <c r="H20" s="69">
        <v>0.03</v>
      </c>
      <c r="I20" s="15" t="s">
        <v>99</v>
      </c>
      <c r="M20" s="183"/>
      <c r="N20" s="190"/>
      <c r="O20" s="188"/>
      <c r="P20" s="188"/>
      <c r="Q20" s="188"/>
      <c r="R20" s="188"/>
      <c r="S20" s="188"/>
      <c r="T20" s="189"/>
      <c r="U20" s="189"/>
      <c r="V20" s="187"/>
    </row>
    <row r="21" spans="1:22" x14ac:dyDescent="0.25">
      <c r="A21" s="16" t="s">
        <v>88</v>
      </c>
      <c r="B21" s="15" t="s">
        <v>96</v>
      </c>
      <c r="C21" s="69">
        <v>3.5999999999999997E-2</v>
      </c>
      <c r="D21" s="69">
        <v>3.5999999999999997E-2</v>
      </c>
      <c r="E21" s="69">
        <v>3.5999999999999997E-2</v>
      </c>
      <c r="F21" s="88">
        <v>3.5999999999999997E-2</v>
      </c>
      <c r="G21" s="69">
        <v>3.5999999999999997E-2</v>
      </c>
      <c r="H21" s="69">
        <v>3.5999999999999997E-2</v>
      </c>
      <c r="I21" s="15" t="s">
        <v>99</v>
      </c>
      <c r="M21" s="183"/>
      <c r="N21" s="190"/>
      <c r="O21" s="188"/>
      <c r="P21" s="188"/>
      <c r="Q21" s="188"/>
      <c r="R21" s="188"/>
      <c r="S21" s="188"/>
      <c r="T21" s="189"/>
      <c r="U21" s="189"/>
      <c r="V21" s="187"/>
    </row>
    <row r="22" spans="1:22" x14ac:dyDescent="0.25">
      <c r="A22" s="76"/>
      <c r="B22" s="77"/>
      <c r="C22" s="78"/>
      <c r="D22" s="78"/>
      <c r="E22" s="78"/>
      <c r="F22" s="78"/>
      <c r="G22" s="77"/>
      <c r="H22" s="77"/>
      <c r="I22" s="79"/>
      <c r="M22" s="183"/>
      <c r="N22" s="190"/>
      <c r="O22" s="188"/>
      <c r="P22" s="188"/>
      <c r="Q22" s="188"/>
      <c r="R22" s="188"/>
      <c r="S22" s="188"/>
      <c r="T22" s="189"/>
      <c r="U22" s="189"/>
      <c r="V22" s="187"/>
    </row>
    <row r="23" spans="1:22" x14ac:dyDescent="0.25">
      <c r="A23" s="168" t="s">
        <v>100</v>
      </c>
      <c r="B23" s="168"/>
      <c r="C23" s="169" t="s">
        <v>101</v>
      </c>
      <c r="D23" s="170"/>
      <c r="E23" s="170"/>
      <c r="F23" s="170"/>
      <c r="G23" s="170"/>
      <c r="H23" s="170"/>
      <c r="I23" s="170"/>
      <c r="M23" s="183"/>
      <c r="N23" s="190"/>
      <c r="O23" s="195"/>
      <c r="P23" s="195"/>
      <c r="Q23" s="195"/>
      <c r="R23" s="195"/>
      <c r="S23" s="195"/>
      <c r="T23" s="196"/>
      <c r="U23" s="196"/>
      <c r="V23" s="187"/>
    </row>
    <row r="24" spans="1:22" x14ac:dyDescent="0.25">
      <c r="A24" s="168"/>
      <c r="B24" s="168"/>
      <c r="C24" s="170"/>
      <c r="D24" s="170"/>
      <c r="E24" s="170"/>
      <c r="F24" s="170"/>
      <c r="G24" s="170"/>
      <c r="H24" s="170"/>
      <c r="I24" s="170"/>
      <c r="M24" s="197"/>
      <c r="N24" s="197"/>
      <c r="O24" s="197"/>
      <c r="P24" s="197"/>
      <c r="Q24" s="197"/>
      <c r="R24" s="197"/>
      <c r="S24" s="197"/>
      <c r="T24" s="197"/>
      <c r="U24" s="197"/>
      <c r="V24" s="197"/>
    </row>
    <row r="25" spans="1:22" x14ac:dyDescent="0.25">
      <c r="A25" s="163" t="s">
        <v>102</v>
      </c>
      <c r="B25" s="163"/>
      <c r="C25" s="71">
        <v>0.16850000000000001</v>
      </c>
      <c r="D25" s="71">
        <v>0.16850000000000001</v>
      </c>
      <c r="E25" s="71">
        <v>0.16850000000000001</v>
      </c>
      <c r="F25" s="90">
        <v>0.16850000000000001</v>
      </c>
      <c r="G25" s="71">
        <v>0.10829999999999999</v>
      </c>
      <c r="H25" s="71">
        <v>0.1326</v>
      </c>
      <c r="I25" s="72"/>
      <c r="M25" s="198"/>
      <c r="N25" s="198"/>
      <c r="O25" s="199"/>
      <c r="P25" s="199"/>
      <c r="Q25" s="199"/>
      <c r="R25" s="199"/>
      <c r="S25" s="199"/>
      <c r="T25" s="199"/>
      <c r="U25" s="199"/>
      <c r="V25" s="199"/>
    </row>
    <row r="26" spans="1:22" x14ac:dyDescent="0.25">
      <c r="A26" s="163" t="s">
        <v>103</v>
      </c>
      <c r="B26" s="163"/>
      <c r="C26" s="71">
        <v>0.91749999999999998</v>
      </c>
      <c r="D26" s="71">
        <v>0.91249999999999998</v>
      </c>
      <c r="E26" s="71">
        <v>0.90749999999999997</v>
      </c>
      <c r="F26" s="90">
        <v>0.90249999999999997</v>
      </c>
      <c r="G26" s="71">
        <v>0.92749999999999999</v>
      </c>
      <c r="H26" s="71">
        <v>0.90249999999999997</v>
      </c>
      <c r="I26" s="73"/>
      <c r="M26" s="198"/>
      <c r="N26" s="198"/>
      <c r="O26" s="198"/>
      <c r="P26" s="198"/>
      <c r="Q26" s="198"/>
      <c r="R26" s="198"/>
      <c r="S26" s="198"/>
      <c r="T26" s="198"/>
      <c r="U26" s="198"/>
      <c r="V26" s="198"/>
    </row>
    <row r="27" spans="1:22" x14ac:dyDescent="0.25">
      <c r="A27" s="159" t="s">
        <v>104</v>
      </c>
      <c r="B27" s="159"/>
      <c r="C27" s="75">
        <v>0.27360000000000001</v>
      </c>
      <c r="D27" s="75">
        <v>0.28060000000000002</v>
      </c>
      <c r="E27" s="75">
        <v>0.28760000000000002</v>
      </c>
      <c r="F27" s="91">
        <v>0.29480000000000001</v>
      </c>
      <c r="G27" s="75">
        <v>0.19500000000000001</v>
      </c>
      <c r="H27" s="75">
        <v>0.25490000000000002</v>
      </c>
      <c r="I27" s="74"/>
      <c r="M27" s="200"/>
      <c r="N27" s="200"/>
      <c r="O27" s="201"/>
      <c r="P27" s="201"/>
      <c r="Q27" s="201"/>
      <c r="R27" s="201"/>
      <c r="S27" s="201"/>
      <c r="T27" s="202"/>
      <c r="U27" s="202"/>
      <c r="V27" s="203"/>
    </row>
    <row r="28" spans="1:22" x14ac:dyDescent="0.25">
      <c r="A28" s="162" t="s">
        <v>108</v>
      </c>
      <c r="B28" s="144"/>
      <c r="C28" s="144"/>
      <c r="D28" s="144"/>
      <c r="E28" s="144"/>
      <c r="F28" s="144"/>
      <c r="G28" s="144"/>
      <c r="H28" s="144"/>
      <c r="I28" s="144"/>
      <c r="M28" s="200"/>
      <c r="N28" s="200"/>
      <c r="O28" s="201"/>
      <c r="P28" s="201"/>
      <c r="Q28" s="201"/>
      <c r="R28" s="201"/>
      <c r="S28" s="201"/>
      <c r="T28" s="202"/>
      <c r="U28" s="202"/>
      <c r="V28" s="203"/>
    </row>
    <row r="29" spans="1:22" x14ac:dyDescent="0.25">
      <c r="A29" s="144"/>
      <c r="B29" s="144"/>
      <c r="C29" s="144"/>
      <c r="D29" s="144"/>
      <c r="E29" s="144"/>
      <c r="F29" s="144"/>
      <c r="G29" s="144"/>
      <c r="H29" s="144"/>
      <c r="I29" s="144"/>
      <c r="M29" s="193"/>
      <c r="N29" s="193"/>
      <c r="O29" s="193"/>
      <c r="P29" s="193"/>
      <c r="Q29" s="193"/>
      <c r="R29" s="193"/>
      <c r="S29" s="193"/>
      <c r="T29" s="193"/>
      <c r="U29" s="193"/>
      <c r="V29" s="203"/>
    </row>
    <row r="30" spans="1:22" x14ac:dyDescent="0.25">
      <c r="A30" s="160" t="s">
        <v>105</v>
      </c>
      <c r="B30" s="160"/>
      <c r="C30" s="160"/>
      <c r="D30" s="160"/>
      <c r="E30" s="160"/>
      <c r="F30" s="160"/>
      <c r="G30" s="160"/>
      <c r="H30" s="160"/>
      <c r="I30" s="160"/>
      <c r="M30" s="193"/>
      <c r="N30" s="193"/>
      <c r="O30" s="193"/>
      <c r="P30" s="193"/>
      <c r="Q30" s="193"/>
      <c r="R30" s="193"/>
      <c r="S30" s="193"/>
      <c r="T30" s="193"/>
      <c r="U30" s="193"/>
      <c r="V30" s="203"/>
    </row>
    <row r="31" spans="1:22" ht="57.6" customHeight="1" x14ac:dyDescent="0.25">
      <c r="A31" s="160" t="s">
        <v>109</v>
      </c>
      <c r="B31" s="160"/>
      <c r="C31" s="160"/>
      <c r="D31" s="160"/>
      <c r="E31" s="160"/>
      <c r="F31" s="160"/>
      <c r="G31" s="160"/>
      <c r="H31" s="160"/>
      <c r="I31" s="160"/>
      <c r="M31" s="204"/>
      <c r="N31" s="204"/>
      <c r="O31" s="204"/>
      <c r="P31" s="204"/>
      <c r="Q31" s="204"/>
      <c r="R31" s="204"/>
      <c r="S31" s="204"/>
      <c r="T31" s="204"/>
      <c r="U31" s="204"/>
      <c r="V31" s="204"/>
    </row>
    <row r="32" spans="1:22" ht="55.15" customHeight="1" x14ac:dyDescent="0.25">
      <c r="A32" s="161" t="s">
        <v>107</v>
      </c>
      <c r="B32" s="161"/>
      <c r="C32" s="161"/>
      <c r="D32" s="161"/>
      <c r="E32" s="161"/>
      <c r="F32" s="161"/>
      <c r="G32" s="161"/>
      <c r="H32" s="161"/>
      <c r="I32" s="161"/>
      <c r="M32" s="205"/>
      <c r="N32" s="205"/>
      <c r="O32" s="205"/>
      <c r="P32" s="205"/>
      <c r="Q32" s="205"/>
      <c r="R32" s="205"/>
      <c r="S32" s="205"/>
      <c r="T32" s="205"/>
      <c r="U32" s="205"/>
      <c r="V32" s="205"/>
    </row>
    <row r="33" spans="1:22" ht="32.450000000000003" customHeight="1" x14ac:dyDescent="0.25">
      <c r="A33" s="160" t="s">
        <v>106</v>
      </c>
      <c r="B33" s="160"/>
      <c r="C33" s="160"/>
      <c r="D33" s="160"/>
      <c r="E33" s="160"/>
      <c r="F33" s="160"/>
      <c r="G33" s="160"/>
      <c r="H33" s="160"/>
      <c r="I33" s="160"/>
      <c r="M33" s="206"/>
      <c r="N33" s="206"/>
      <c r="O33" s="206"/>
      <c r="P33" s="206"/>
      <c r="Q33" s="206"/>
      <c r="R33" s="206"/>
      <c r="S33" s="206"/>
      <c r="T33" s="206"/>
      <c r="U33" s="206"/>
      <c r="V33" s="206"/>
    </row>
    <row r="34" spans="1:22" x14ac:dyDescent="0.25">
      <c r="M34" s="206"/>
      <c r="N34" s="206"/>
      <c r="O34" s="206"/>
      <c r="P34" s="206"/>
      <c r="Q34" s="206"/>
      <c r="R34" s="206"/>
      <c r="S34" s="206"/>
      <c r="T34" s="206"/>
      <c r="U34" s="206"/>
      <c r="V34" s="206"/>
    </row>
    <row r="35" spans="1:22" x14ac:dyDescent="0.25">
      <c r="A35" s="135" t="s">
        <v>265</v>
      </c>
      <c r="B35" s="135"/>
      <c r="C35" s="135"/>
      <c r="D35" s="135"/>
      <c r="M35" s="206"/>
      <c r="N35" s="206"/>
      <c r="O35" s="206"/>
      <c r="P35" s="206"/>
      <c r="Q35" s="206"/>
      <c r="R35" s="206"/>
      <c r="S35" s="206"/>
      <c r="T35" s="206"/>
      <c r="U35" s="206"/>
      <c r="V35" s="206"/>
    </row>
    <row r="36" spans="1:22" x14ac:dyDescent="0.25">
      <c r="M36" s="206"/>
      <c r="N36" s="206"/>
      <c r="O36" s="206"/>
      <c r="P36" s="206"/>
      <c r="Q36" s="206"/>
      <c r="R36" s="206"/>
      <c r="S36" s="206"/>
      <c r="T36" s="206"/>
      <c r="U36" s="206"/>
      <c r="V36" s="206"/>
    </row>
    <row r="37" spans="1:22" x14ac:dyDescent="0.25">
      <c r="M37" s="206"/>
      <c r="N37" s="206"/>
      <c r="O37" s="206"/>
      <c r="P37" s="206"/>
      <c r="Q37" s="206"/>
      <c r="R37" s="206"/>
      <c r="S37" s="206"/>
      <c r="T37" s="206"/>
      <c r="U37" s="206"/>
      <c r="V37" s="206"/>
    </row>
    <row r="40" spans="1:22" x14ac:dyDescent="0.25">
      <c r="C40" s="133" t="s">
        <v>57</v>
      </c>
      <c r="D40" s="133"/>
      <c r="E40" s="133"/>
      <c r="F40" s="81"/>
      <c r="G40" s="81"/>
      <c r="H40" s="81"/>
      <c r="I40" s="81"/>
      <c r="J40" s="81"/>
      <c r="K40" s="81"/>
      <c r="L40" s="81"/>
      <c r="M40" s="81"/>
    </row>
    <row r="41" spans="1:22" x14ac:dyDescent="0.25">
      <c r="C41" s="133" t="s">
        <v>58</v>
      </c>
      <c r="D41" s="133"/>
      <c r="E41" s="133"/>
      <c r="F41" s="81"/>
      <c r="G41" s="81"/>
      <c r="H41" s="81"/>
      <c r="I41" s="81"/>
      <c r="J41" s="81"/>
      <c r="K41" s="81"/>
      <c r="L41" s="81"/>
      <c r="M41" s="81"/>
    </row>
    <row r="42" spans="1:22" x14ac:dyDescent="0.25">
      <c r="C42" s="133" t="s">
        <v>59</v>
      </c>
      <c r="D42" s="133"/>
      <c r="E42" s="133"/>
      <c r="F42" s="81"/>
      <c r="G42" s="81"/>
      <c r="H42" s="81"/>
      <c r="I42" s="81"/>
      <c r="J42" s="81"/>
      <c r="K42" s="81"/>
      <c r="L42" s="81"/>
      <c r="M42" s="81"/>
    </row>
    <row r="43" spans="1:22" ht="15.75" x14ac:dyDescent="0.25">
      <c r="C43" s="134" t="s">
        <v>30</v>
      </c>
      <c r="D43" s="134"/>
      <c r="E43" s="134"/>
      <c r="F43" s="82"/>
      <c r="G43" s="82"/>
      <c r="H43" s="82"/>
      <c r="I43" s="82"/>
      <c r="J43" s="82"/>
      <c r="K43" s="82"/>
      <c r="L43" s="82"/>
      <c r="M43" s="82"/>
    </row>
  </sheetData>
  <mergeCells count="62">
    <mergeCell ref="M31:V31"/>
    <mergeCell ref="M32:V32"/>
    <mergeCell ref="M33:V37"/>
    <mergeCell ref="M27:N27"/>
    <mergeCell ref="T27:U27"/>
    <mergeCell ref="V27:V30"/>
    <mergeCell ref="M28:N28"/>
    <mergeCell ref="T28:U28"/>
    <mergeCell ref="M29:N30"/>
    <mergeCell ref="O29:O30"/>
    <mergeCell ref="P29:P30"/>
    <mergeCell ref="Q29:Q30"/>
    <mergeCell ref="R29:R30"/>
    <mergeCell ref="S29:S30"/>
    <mergeCell ref="T29:U30"/>
    <mergeCell ref="T22:U22"/>
    <mergeCell ref="T23:U23"/>
    <mergeCell ref="M24:V24"/>
    <mergeCell ref="M25:N26"/>
    <mergeCell ref="O25:V25"/>
    <mergeCell ref="O26:V26"/>
    <mergeCell ref="T17:U17"/>
    <mergeCell ref="T18:U18"/>
    <mergeCell ref="T19:U19"/>
    <mergeCell ref="T20:U20"/>
    <mergeCell ref="T21:U21"/>
    <mergeCell ref="T12:U12"/>
    <mergeCell ref="T13:U13"/>
    <mergeCell ref="T14:U14"/>
    <mergeCell ref="T15:U15"/>
    <mergeCell ref="T16:U16"/>
    <mergeCell ref="M6:V6"/>
    <mergeCell ref="M8:V8"/>
    <mergeCell ref="M9:M11"/>
    <mergeCell ref="N9:N11"/>
    <mergeCell ref="O9:U9"/>
    <mergeCell ref="V9:V11"/>
    <mergeCell ref="O10:R10"/>
    <mergeCell ref="S10:U10"/>
    <mergeCell ref="T11:U11"/>
    <mergeCell ref="A6:I6"/>
    <mergeCell ref="A5:I5"/>
    <mergeCell ref="C8:G8"/>
    <mergeCell ref="A23:B24"/>
    <mergeCell ref="C23:I24"/>
    <mergeCell ref="I7:I9"/>
    <mergeCell ref="A25:B25"/>
    <mergeCell ref="A26:B26"/>
    <mergeCell ref="C7:H7"/>
    <mergeCell ref="B7:B9"/>
    <mergeCell ref="A7:A9"/>
    <mergeCell ref="A27:B27"/>
    <mergeCell ref="A30:I30"/>
    <mergeCell ref="A31:I31"/>
    <mergeCell ref="A32:I32"/>
    <mergeCell ref="A33:I33"/>
    <mergeCell ref="A28:I29"/>
    <mergeCell ref="C41:E41"/>
    <mergeCell ref="C40:E40"/>
    <mergeCell ref="C42:E42"/>
    <mergeCell ref="C43:E43"/>
    <mergeCell ref="A35:D35"/>
  </mergeCells>
  <pageMargins left="0.51181102362204722" right="0.51181102362204722" top="0.78740157480314965" bottom="0.78740157480314965" header="0.31496062992125984" footer="0.31496062992125984"/>
  <pageSetup paperSize="9" scale="85"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30"/>
  <sheetViews>
    <sheetView tabSelected="1" workbookViewId="0">
      <selection activeCell="B31" sqref="B31"/>
    </sheetView>
  </sheetViews>
  <sheetFormatPr defaultRowHeight="15" x14ac:dyDescent="0.25"/>
  <cols>
    <col min="1" max="1" width="6.42578125" customWidth="1"/>
    <col min="2" max="2" width="56.140625" customWidth="1"/>
    <col min="3" max="3" width="16" customWidth="1"/>
    <col min="5" max="5" width="10.7109375" customWidth="1"/>
    <col min="6" max="6" width="9.5703125" customWidth="1"/>
    <col min="7" max="7" width="10.85546875" customWidth="1"/>
    <col min="8" max="8" width="9.140625" customWidth="1"/>
    <col min="9" max="9" width="11.42578125" customWidth="1"/>
    <col min="11" max="11" width="11.5703125" bestFit="1" customWidth="1"/>
    <col min="13" max="13" width="13.5703125" customWidth="1"/>
  </cols>
  <sheetData>
    <row r="1" spans="1:13" ht="18.75" x14ac:dyDescent="0.3">
      <c r="A1" s="174" t="s">
        <v>255</v>
      </c>
      <c r="B1" s="174"/>
      <c r="C1" s="174"/>
      <c r="D1" s="174"/>
      <c r="E1" s="174"/>
      <c r="F1" s="174"/>
      <c r="G1" s="174"/>
      <c r="H1" s="174"/>
      <c r="I1" s="174"/>
      <c r="J1" s="174"/>
      <c r="K1" s="174"/>
      <c r="L1" s="174"/>
      <c r="M1" s="174"/>
    </row>
    <row r="2" spans="1:13" s="122" customFormat="1" ht="18.75" x14ac:dyDescent="0.3">
      <c r="A2" s="123"/>
      <c r="B2" s="121"/>
      <c r="C2" s="121"/>
      <c r="D2" s="121"/>
      <c r="E2" s="121"/>
      <c r="F2" s="121"/>
      <c r="G2" s="121"/>
      <c r="H2" s="121"/>
      <c r="I2" s="121"/>
      <c r="J2" s="121"/>
      <c r="K2" s="121"/>
      <c r="L2" s="121"/>
      <c r="M2" s="124"/>
    </row>
    <row r="3" spans="1:13" s="122" customFormat="1" ht="48" customHeight="1" x14ac:dyDescent="0.3">
      <c r="A3" s="125"/>
      <c r="B3" s="126"/>
      <c r="C3" s="126"/>
      <c r="D3" s="126"/>
      <c r="E3" s="126"/>
      <c r="F3" s="126"/>
      <c r="G3" s="126"/>
      <c r="H3" s="126"/>
      <c r="I3" s="126"/>
      <c r="J3" s="126"/>
      <c r="K3" s="126"/>
      <c r="L3" s="126"/>
      <c r="M3" s="127"/>
    </row>
    <row r="4" spans="1:13" ht="18.75" x14ac:dyDescent="0.3">
      <c r="A4" s="175" t="s">
        <v>17</v>
      </c>
      <c r="B4" s="175"/>
      <c r="C4" s="175"/>
      <c r="D4" s="175"/>
      <c r="E4" s="175"/>
      <c r="F4" s="175"/>
      <c r="G4" s="175"/>
      <c r="H4" s="175"/>
      <c r="I4" s="175"/>
      <c r="J4" s="175"/>
      <c r="K4" s="175"/>
      <c r="L4" s="175"/>
      <c r="M4" s="175"/>
    </row>
    <row r="5" spans="1:13" ht="18.75" x14ac:dyDescent="0.3">
      <c r="A5" s="175" t="s">
        <v>63</v>
      </c>
      <c r="B5" s="175"/>
      <c r="C5" s="175"/>
      <c r="D5" s="175"/>
      <c r="E5" s="175"/>
      <c r="F5" s="175"/>
      <c r="G5" s="175"/>
      <c r="H5" s="175"/>
      <c r="I5" s="175"/>
      <c r="J5" s="175"/>
      <c r="K5" s="175"/>
      <c r="L5" s="175"/>
      <c r="M5" s="175"/>
    </row>
    <row r="6" spans="1:13" x14ac:dyDescent="0.25">
      <c r="A6" s="176" t="s">
        <v>253</v>
      </c>
      <c r="B6" s="176"/>
      <c r="C6" s="176"/>
      <c r="D6" s="176"/>
      <c r="E6" s="176"/>
      <c r="F6" s="176"/>
      <c r="G6" s="176"/>
      <c r="H6" s="176"/>
      <c r="I6" s="176"/>
      <c r="J6" s="176"/>
      <c r="K6" s="176"/>
      <c r="L6" s="176"/>
      <c r="M6" s="176"/>
    </row>
    <row r="7" spans="1:13" x14ac:dyDescent="0.25">
      <c r="A7" s="177" t="s">
        <v>254</v>
      </c>
      <c r="B7" s="177"/>
      <c r="C7" s="177"/>
      <c r="D7" s="177"/>
      <c r="E7" s="177"/>
      <c r="F7" s="177"/>
      <c r="G7" s="177"/>
      <c r="H7" s="177"/>
      <c r="I7" s="177"/>
      <c r="J7" s="177"/>
      <c r="K7" s="177"/>
      <c r="L7" s="177"/>
      <c r="M7" s="177"/>
    </row>
    <row r="8" spans="1:13" ht="30" x14ac:dyDescent="0.25">
      <c r="A8" s="136"/>
      <c r="B8" s="137"/>
      <c r="C8" s="137"/>
      <c r="D8" s="138"/>
      <c r="E8" s="173" t="s">
        <v>18</v>
      </c>
      <c r="F8" s="173"/>
      <c r="G8" s="173" t="s">
        <v>19</v>
      </c>
      <c r="H8" s="173"/>
      <c r="I8" s="173" t="s">
        <v>20</v>
      </c>
      <c r="J8" s="173"/>
      <c r="K8" s="173" t="s">
        <v>251</v>
      </c>
      <c r="L8" s="173"/>
      <c r="M8" s="27" t="s">
        <v>21</v>
      </c>
    </row>
    <row r="9" spans="1:13" x14ac:dyDescent="0.25">
      <c r="A9" s="14" t="s">
        <v>22</v>
      </c>
      <c r="B9" s="13" t="s">
        <v>23</v>
      </c>
      <c r="C9" s="13" t="s">
        <v>24</v>
      </c>
      <c r="D9" s="14" t="s">
        <v>25</v>
      </c>
      <c r="E9" s="13" t="s">
        <v>26</v>
      </c>
      <c r="F9" s="14" t="s">
        <v>25</v>
      </c>
      <c r="G9" s="13" t="s">
        <v>26</v>
      </c>
      <c r="H9" s="14" t="s">
        <v>25</v>
      </c>
      <c r="I9" s="13" t="s">
        <v>26</v>
      </c>
      <c r="J9" s="14" t="s">
        <v>25</v>
      </c>
      <c r="K9" s="14"/>
      <c r="L9" s="14"/>
      <c r="M9" s="15" t="s">
        <v>25</v>
      </c>
    </row>
    <row r="10" spans="1:13" x14ac:dyDescent="0.25">
      <c r="A10" s="15">
        <v>1</v>
      </c>
      <c r="B10" s="16" t="str">
        <f>'Casa da Cultura'!C13</f>
        <v>SERVIÇOS PRELIMINARES</v>
      </c>
      <c r="C10" s="18">
        <f>'Casa da Cultura'!H15</f>
        <v>678.78595199999995</v>
      </c>
      <c r="D10" s="19">
        <f>C10/C19</f>
        <v>1.9410693114559334E-3</v>
      </c>
      <c r="E10" s="17">
        <f>(C10)</f>
        <v>678.78595199999995</v>
      </c>
      <c r="F10" s="20">
        <v>1</v>
      </c>
      <c r="G10" s="16"/>
      <c r="H10" s="16"/>
      <c r="I10" s="16"/>
      <c r="J10" s="16"/>
      <c r="K10" s="16"/>
      <c r="L10" s="16"/>
      <c r="M10" s="21">
        <f>(F10)</f>
        <v>1</v>
      </c>
    </row>
    <row r="11" spans="1:13" x14ac:dyDescent="0.25">
      <c r="A11" s="15">
        <v>2</v>
      </c>
      <c r="B11" s="16" t="str">
        <f>('Casa da Cultura'!C16)</f>
        <v>EXTINTORES E HIDRANTES</v>
      </c>
      <c r="C11" s="18">
        <f>'Casa da Cultura'!H24</f>
        <v>42437.963023560005</v>
      </c>
      <c r="D11" s="19">
        <f>(C11/C19)</f>
        <v>0.12135641202211267</v>
      </c>
      <c r="E11" s="17"/>
      <c r="F11" s="20"/>
      <c r="G11" s="17"/>
      <c r="H11" s="20"/>
      <c r="I11" s="17">
        <f>(C11*J11)</f>
        <v>42437.963023560005</v>
      </c>
      <c r="J11" s="20">
        <v>1</v>
      </c>
      <c r="K11" s="20"/>
      <c r="L11" s="20"/>
      <c r="M11" s="21">
        <f>J11</f>
        <v>1</v>
      </c>
    </row>
    <row r="12" spans="1:13" x14ac:dyDescent="0.25">
      <c r="A12" s="15">
        <v>3</v>
      </c>
      <c r="B12" s="16" t="str">
        <f>('Casa da Cultura'!C25)</f>
        <v>CENTRAIS DE ALARME, DETECÇÃO E LUZ DE EMERGÊNCIA</v>
      </c>
      <c r="C12" s="18">
        <f>'Casa da Cultura'!H33</f>
        <v>25636.884623999995</v>
      </c>
      <c r="D12" s="19">
        <f>(C12/C19)</f>
        <v>7.3311726382019882E-2</v>
      </c>
      <c r="E12" s="17">
        <f>(C12*F12)</f>
        <v>6409.2211559999987</v>
      </c>
      <c r="F12" s="20">
        <v>0.25</v>
      </c>
      <c r="G12" s="17">
        <f>(C12*H12)</f>
        <v>19227.663467999995</v>
      </c>
      <c r="H12" s="20">
        <v>0.75</v>
      </c>
      <c r="I12" s="16"/>
      <c r="J12" s="16"/>
      <c r="K12" s="16"/>
      <c r="L12" s="16"/>
      <c r="M12" s="21">
        <f>(F12+H12)</f>
        <v>1</v>
      </c>
    </row>
    <row r="13" spans="1:13" x14ac:dyDescent="0.25">
      <c r="A13" s="15">
        <v>4</v>
      </c>
      <c r="B13" s="16" t="str">
        <f>('Casa da Cultura'!C34)</f>
        <v>ILUMINAÇÃO</v>
      </c>
      <c r="C13" s="18">
        <f>('Casa da Cultura'!H39)</f>
        <v>16769.744628</v>
      </c>
      <c r="D13" s="19">
        <f>(C13/C19)</f>
        <v>4.7955082986696526E-2</v>
      </c>
      <c r="E13" s="17">
        <f>(C13*F13)</f>
        <v>8384.8723140000002</v>
      </c>
      <c r="F13" s="20">
        <v>0.5</v>
      </c>
      <c r="G13" s="17">
        <f>(C13*H13)</f>
        <v>8384.8723140000002</v>
      </c>
      <c r="H13" s="20">
        <v>0.5</v>
      </c>
      <c r="I13" s="16"/>
      <c r="J13" s="16"/>
      <c r="K13" s="16"/>
      <c r="L13" s="16"/>
      <c r="M13" s="21">
        <f>(F13+H13+J13)</f>
        <v>1</v>
      </c>
    </row>
    <row r="14" spans="1:13" x14ac:dyDescent="0.25">
      <c r="A14" s="15">
        <v>5</v>
      </c>
      <c r="B14" s="16" t="str">
        <f>('Casa da Cultura'!C40)</f>
        <v>SINALIZAÇÃO</v>
      </c>
      <c r="C14" s="18">
        <f>('Casa da Cultura'!H48)</f>
        <v>5131.09818</v>
      </c>
      <c r="D14" s="19">
        <f>(C14/C19)</f>
        <v>1.4672986649059871E-2</v>
      </c>
      <c r="E14" s="22"/>
      <c r="F14" s="20"/>
      <c r="G14" s="17">
        <f>(I14)</f>
        <v>2565.54909</v>
      </c>
      <c r="H14" s="20">
        <v>0.5</v>
      </c>
      <c r="I14" s="17">
        <f>(C14*J14)</f>
        <v>2565.54909</v>
      </c>
      <c r="J14" s="20">
        <v>0.5</v>
      </c>
      <c r="K14" s="20"/>
      <c r="L14" s="20"/>
      <c r="M14" s="21">
        <f t="shared" ref="M14" si="0">(F14+H14+J14)</f>
        <v>1</v>
      </c>
    </row>
    <row r="15" spans="1:13" x14ac:dyDescent="0.25">
      <c r="A15" s="15">
        <v>6</v>
      </c>
      <c r="B15" s="16" t="str">
        <f>('Casa da Cultura'!C49)</f>
        <v xml:space="preserve">GUARDA-CORPO E CORRIMÃO </v>
      </c>
      <c r="C15" s="18">
        <f>('Casa da Cultura'!H58)</f>
        <v>183372.4426872</v>
      </c>
      <c r="D15" s="19">
        <f>(C15/C19)</f>
        <v>0.52437534986999257</v>
      </c>
      <c r="E15" s="16"/>
      <c r="F15" s="16"/>
      <c r="G15" s="17">
        <v>52820.35</v>
      </c>
      <c r="H15" s="20">
        <v>0.3</v>
      </c>
      <c r="I15" s="17">
        <f>(C15*J15)</f>
        <v>128360.70988103999</v>
      </c>
      <c r="J15" s="20">
        <v>0.7</v>
      </c>
      <c r="K15" s="20"/>
      <c r="L15" s="20"/>
      <c r="M15" s="21">
        <f>(F15+J15)</f>
        <v>0.7</v>
      </c>
    </row>
    <row r="16" spans="1:13" x14ac:dyDescent="0.25">
      <c r="A16" s="15">
        <v>7</v>
      </c>
      <c r="B16" s="16" t="str">
        <f>('Casa da Cultura'!C59)</f>
        <v>ESQUADRIAS, INCLUSIVE BARRAS ANTIPÂNICO</v>
      </c>
      <c r="C16" s="18">
        <f>('Casa da Cultura'!H76)</f>
        <v>61197.379939800005</v>
      </c>
      <c r="D16" s="19">
        <f>(C16/C19)</f>
        <v>0.1750011999992816</v>
      </c>
      <c r="E16" s="22"/>
      <c r="F16" s="19"/>
      <c r="G16" s="22"/>
      <c r="H16" s="19"/>
      <c r="I16" s="17">
        <f>(C16*J16)</f>
        <v>61197.379939800005</v>
      </c>
      <c r="J16" s="20">
        <v>1</v>
      </c>
      <c r="K16" s="20"/>
      <c r="L16" s="20"/>
      <c r="M16" s="21">
        <f>(F16+J16)</f>
        <v>1</v>
      </c>
    </row>
    <row r="17" spans="1:13" x14ac:dyDescent="0.25">
      <c r="A17" s="116">
        <v>8</v>
      </c>
      <c r="B17" s="16" t="str">
        <f>('Casa da Cultura'!C77)</f>
        <v>SISTEMA DE PREVENÇÃO - BRIGADA</v>
      </c>
      <c r="C17" s="18">
        <f>('Casa da Cultura'!H79)</f>
        <v>9711</v>
      </c>
      <c r="D17" s="19">
        <f>(C17/C19)</f>
        <v>2.7769761628108312E-2</v>
      </c>
      <c r="E17" s="22"/>
      <c r="F17" s="19"/>
      <c r="G17" s="22"/>
      <c r="H17" s="19"/>
      <c r="I17" s="17"/>
      <c r="J17" s="20"/>
      <c r="K17" s="119">
        <v>14133.96</v>
      </c>
      <c r="L17" s="20">
        <v>1</v>
      </c>
      <c r="M17" s="21">
        <v>1</v>
      </c>
    </row>
    <row r="18" spans="1:13" x14ac:dyDescent="0.25">
      <c r="A18" s="116">
        <v>9</v>
      </c>
      <c r="B18" s="16" t="str">
        <f>('Casa da Cultura'!C80)</f>
        <v>LIMPEZA GERAL</v>
      </c>
      <c r="C18" s="18">
        <f>('Casa da Cultura'!H82)</f>
        <v>4761.6169868799989</v>
      </c>
      <c r="D18" s="19">
        <f>(C18/C19)</f>
        <v>1.3616411151272672E-2</v>
      </c>
      <c r="E18" s="22"/>
      <c r="F18" s="19"/>
      <c r="G18" s="22"/>
      <c r="H18" s="19"/>
      <c r="I18" s="17"/>
      <c r="J18" s="20"/>
      <c r="K18" s="119">
        <v>4812.7299999999996</v>
      </c>
      <c r="L18" s="20">
        <v>1</v>
      </c>
      <c r="M18" s="21">
        <v>1</v>
      </c>
    </row>
    <row r="19" spans="1:13" x14ac:dyDescent="0.25">
      <c r="A19" s="16"/>
      <c r="B19" s="13" t="s">
        <v>27</v>
      </c>
      <c r="C19" s="129">
        <f>SUM(C10:C18)</f>
        <v>349696.91602144</v>
      </c>
      <c r="D19" s="23">
        <f>SUM(D10:D18)</f>
        <v>1</v>
      </c>
      <c r="E19" s="16"/>
      <c r="F19" s="16"/>
      <c r="G19" s="16"/>
      <c r="H19" s="16"/>
      <c r="I19" s="16"/>
      <c r="J19" s="16"/>
      <c r="K19" s="16"/>
      <c r="L19" s="16"/>
      <c r="M19" s="16"/>
    </row>
    <row r="20" spans="1:13" x14ac:dyDescent="0.25">
      <c r="A20" s="16"/>
      <c r="B20" s="172" t="s">
        <v>28</v>
      </c>
      <c r="C20" s="172"/>
      <c r="D20" s="172"/>
      <c r="E20" s="24">
        <f>SUM(E10:E19)</f>
        <v>15472.879421999998</v>
      </c>
      <c r="F20" s="25">
        <f>(E20/C19)</f>
        <v>4.4246542400309161E-2</v>
      </c>
      <c r="G20" s="24">
        <f>SUM(G11:G19)</f>
        <v>82998.434871999998</v>
      </c>
      <c r="H20" s="25">
        <f>(G20/C19)</f>
        <v>0.23734391431382068</v>
      </c>
      <c r="I20" s="24">
        <f>SUM(I11:I19)</f>
        <v>234561.60193440001</v>
      </c>
      <c r="J20" s="25">
        <f>(I20/C19)</f>
        <v>0.67075685025491893</v>
      </c>
      <c r="K20" s="120">
        <f>(K17+K18)</f>
        <v>18946.689999999999</v>
      </c>
      <c r="L20" s="25">
        <f>(K20/C19)</f>
        <v>5.4180317674973069E-2</v>
      </c>
      <c r="M20" s="17"/>
    </row>
    <row r="21" spans="1:13" x14ac:dyDescent="0.25">
      <c r="A21" s="16"/>
      <c r="B21" s="160" t="s">
        <v>29</v>
      </c>
      <c r="C21" s="160"/>
      <c r="D21" s="160"/>
      <c r="E21" s="18">
        <f>(E20)</f>
        <v>15472.879421999998</v>
      </c>
      <c r="F21" s="26">
        <f>(F20)</f>
        <v>4.4246542400309161E-2</v>
      </c>
      <c r="G21" s="18">
        <f t="shared" ref="G21:L21" si="1">(E21+G20)</f>
        <v>98471.314293999996</v>
      </c>
      <c r="H21" s="26">
        <f t="shared" si="1"/>
        <v>0.28159045671412986</v>
      </c>
      <c r="I21" s="18">
        <f t="shared" si="1"/>
        <v>333032.91622840002</v>
      </c>
      <c r="J21" s="26">
        <f t="shared" si="1"/>
        <v>0.95234730696904879</v>
      </c>
      <c r="K21" s="18">
        <f t="shared" si="1"/>
        <v>351979.60622840002</v>
      </c>
      <c r="L21" s="26">
        <f t="shared" si="1"/>
        <v>1.0065276246440218</v>
      </c>
      <c r="M21" s="16"/>
    </row>
    <row r="23" spans="1:13" x14ac:dyDescent="0.25">
      <c r="B23" s="135" t="s">
        <v>265</v>
      </c>
      <c r="C23" s="135"/>
      <c r="D23" s="135"/>
      <c r="E23" s="135"/>
    </row>
    <row r="24" spans="1:13" x14ac:dyDescent="0.25">
      <c r="B24" s="54"/>
      <c r="C24" s="54"/>
      <c r="D24" s="54"/>
      <c r="E24" s="54"/>
    </row>
    <row r="26" spans="1:13" x14ac:dyDescent="0.25">
      <c r="A26" s="133" t="s">
        <v>57</v>
      </c>
      <c r="B26" s="133"/>
      <c r="C26" s="133"/>
      <c r="D26" s="133"/>
      <c r="E26" s="133"/>
      <c r="F26" s="133"/>
      <c r="G26" s="133"/>
      <c r="H26" s="133"/>
      <c r="I26" s="133"/>
      <c r="J26" s="133"/>
      <c r="K26" s="133"/>
      <c r="L26" s="133"/>
      <c r="M26" s="133"/>
    </row>
    <row r="27" spans="1:13" x14ac:dyDescent="0.25">
      <c r="A27" s="133" t="s">
        <v>58</v>
      </c>
      <c r="B27" s="133"/>
      <c r="C27" s="133"/>
      <c r="D27" s="133"/>
      <c r="E27" s="133"/>
      <c r="F27" s="133"/>
      <c r="G27" s="133"/>
      <c r="H27" s="133"/>
      <c r="I27" s="133"/>
      <c r="J27" s="133"/>
      <c r="K27" s="133"/>
      <c r="L27" s="133"/>
      <c r="M27" s="133"/>
    </row>
    <row r="28" spans="1:13" x14ac:dyDescent="0.25">
      <c r="A28" s="133" t="s">
        <v>59</v>
      </c>
      <c r="B28" s="133"/>
      <c r="C28" s="133"/>
      <c r="D28" s="133"/>
      <c r="E28" s="133"/>
      <c r="F28" s="133"/>
      <c r="G28" s="133"/>
      <c r="H28" s="133"/>
      <c r="I28" s="133"/>
      <c r="J28" s="133"/>
      <c r="K28" s="133"/>
      <c r="L28" s="133"/>
      <c r="M28" s="133"/>
    </row>
    <row r="29" spans="1:13" ht="15.75" x14ac:dyDescent="0.25">
      <c r="A29" s="134" t="s">
        <v>30</v>
      </c>
      <c r="B29" s="134"/>
      <c r="C29" s="134"/>
      <c r="D29" s="134"/>
      <c r="E29" s="134"/>
      <c r="F29" s="134"/>
      <c r="G29" s="134"/>
      <c r="H29" s="134"/>
      <c r="I29" s="134"/>
      <c r="J29" s="134"/>
      <c r="K29" s="134"/>
      <c r="L29" s="134"/>
      <c r="M29" s="134"/>
    </row>
    <row r="30" spans="1:13" ht="15.75" x14ac:dyDescent="0.25">
      <c r="A30" s="134"/>
      <c r="B30" s="134"/>
      <c r="C30" s="134"/>
      <c r="D30" s="134"/>
      <c r="E30" s="134"/>
      <c r="F30" s="134"/>
      <c r="G30" s="134"/>
      <c r="H30" s="134"/>
      <c r="I30" s="134"/>
      <c r="J30" s="134"/>
      <c r="K30" s="134"/>
      <c r="L30" s="134"/>
      <c r="M30" s="134"/>
    </row>
  </sheetData>
  <mergeCells count="18">
    <mergeCell ref="G8:H8"/>
    <mergeCell ref="I8:J8"/>
    <mergeCell ref="A1:M1"/>
    <mergeCell ref="A4:M4"/>
    <mergeCell ref="A5:M5"/>
    <mergeCell ref="A6:M6"/>
    <mergeCell ref="A7:M7"/>
    <mergeCell ref="K8:L8"/>
    <mergeCell ref="B20:D20"/>
    <mergeCell ref="B21:D21"/>
    <mergeCell ref="B23:E23"/>
    <mergeCell ref="A8:D8"/>
    <mergeCell ref="E8:F8"/>
    <mergeCell ref="A30:M30"/>
    <mergeCell ref="A26:M26"/>
    <mergeCell ref="A27:M27"/>
    <mergeCell ref="A28:M28"/>
    <mergeCell ref="A29:M29"/>
  </mergeCells>
  <pageMargins left="0.25" right="0.25" top="0.75" bottom="0.75" header="0.3" footer="0.3"/>
  <pageSetup paperSize="9" scale="78" orientation="landscape" horizontalDpi="3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2</vt:i4>
      </vt:variant>
    </vt:vector>
  </HeadingPairs>
  <TitlesOfParts>
    <vt:vector size="5" baseType="lpstr">
      <vt:lpstr>Casa da Cultura</vt:lpstr>
      <vt:lpstr>BDI</vt:lpstr>
      <vt:lpstr>Cronograma</vt:lpstr>
      <vt:lpstr>'Casa da Cultura'!Print_Area</vt:lpstr>
      <vt:lpstr>Cronograma!Print_Area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Usuario</cp:lastModifiedBy>
  <cp:lastPrinted>2025-05-06T15:38:52Z</cp:lastPrinted>
  <dcterms:created xsi:type="dcterms:W3CDTF">2012-10-28T18:21:58Z</dcterms:created>
  <dcterms:modified xsi:type="dcterms:W3CDTF">2025-05-06T15:57:07Z</dcterms:modified>
</cp:coreProperties>
</file>