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17070" windowHeight="6570" activeTab="1"/>
  </bookViews>
  <sheets>
    <sheet name="Memória de Cálculo" sheetId="13" r:id="rId1"/>
    <sheet name="Planilha Orcamentária" sheetId="5" r:id="rId2"/>
    <sheet name="Cronograma" sheetId="10" r:id="rId3"/>
  </sheets>
  <externalReferences>
    <externalReference r:id="rId4"/>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2">Cronograma!$A$1:$I$28</definedName>
    <definedName name="_xlnm.Print_Area" localSheetId="0">'Memória de Cálculo'!$A$1:$F$54</definedName>
    <definedName name="_xlnm.Print_Area" localSheetId="1">'Planilha Orcamentária'!$A$1:$H$63</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0">'Memória de Cálculo'!$1:$7</definedName>
    <definedName name="_xlnm.Print_Titles" localSheetId="1">'Planilha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2" hidden="1">Cronograma!$A$1:$I$28</definedName>
    <definedName name="Z_46B44D95_2370_4419_BD85_88291A251F92_.wvu.PrintArea" localSheetId="0" hidden="1">'Memória de Cálculo'!$A$1:$F$54</definedName>
    <definedName name="Z_46B44D95_2370_4419_BD85_88291A251F92_.wvu.PrintArea" localSheetId="1" hidden="1">'Planilha Orcamentária'!$A$1:$H$63</definedName>
    <definedName name="Z_46B44D95_2370_4419_BD85_88291A251F92_.wvu.PrintTitles" localSheetId="0" hidden="1">'Memória de Cálculo'!$1:$7</definedName>
    <definedName name="Z_46B44D95_2370_4419_BD85_88291A251F92_.wvu.PrintTitles" localSheetId="1" hidden="1">'Planilha Orcamentária'!$1:$9</definedName>
  </definedNames>
  <calcPr calcId="144525"/>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6" i="5" l="1"/>
  <c r="E45" i="5"/>
  <c r="E42" i="5"/>
  <c r="E41" i="5"/>
  <c r="E40" i="5"/>
  <c r="E39" i="5"/>
  <c r="E38" i="5"/>
  <c r="E37" i="5"/>
  <c r="E36" i="5"/>
  <c r="E35" i="5"/>
  <c r="E34" i="5"/>
  <c r="E33" i="5"/>
  <c r="E32" i="5"/>
  <c r="E29" i="5"/>
  <c r="E28" i="5"/>
  <c r="E27" i="5"/>
  <c r="E26" i="5"/>
  <c r="E25" i="5"/>
  <c r="E24" i="5"/>
  <c r="E23" i="5"/>
  <c r="E22" i="5"/>
  <c r="E21" i="5"/>
  <c r="E20" i="5"/>
  <c r="E17" i="5"/>
  <c r="E16" i="5"/>
  <c r="E15" i="5"/>
  <c r="E14" i="5"/>
  <c r="E13" i="5"/>
  <c r="E12" i="5"/>
  <c r="E11" i="5"/>
  <c r="G16" i="5" l="1"/>
  <c r="M16" i="5" s="1"/>
  <c r="A16" i="5"/>
  <c r="O43" i="5"/>
  <c r="O30" i="5"/>
  <c r="O18" i="5"/>
  <c r="M43" i="5"/>
  <c r="M30" i="5"/>
  <c r="M18" i="5"/>
  <c r="K43" i="5"/>
  <c r="K30" i="5"/>
  <c r="K18" i="5"/>
  <c r="G12" i="5"/>
  <c r="O12" i="5" s="1"/>
  <c r="G13" i="5"/>
  <c r="M13" i="5" s="1"/>
  <c r="K13" i="5" l="1"/>
  <c r="M12" i="5"/>
  <c r="H12" i="5" s="1"/>
  <c r="O13" i="5"/>
  <c r="K16" i="5"/>
  <c r="O16" i="5"/>
  <c r="G42" i="5"/>
  <c r="D42" i="5"/>
  <c r="C42" i="5"/>
  <c r="B42" i="5"/>
  <c r="A42" i="5"/>
  <c r="G41" i="5"/>
  <c r="D41" i="5"/>
  <c r="C41" i="5"/>
  <c r="B41" i="5"/>
  <c r="A41" i="5"/>
  <c r="G40" i="5"/>
  <c r="D40" i="5"/>
  <c r="C40" i="5"/>
  <c r="B40" i="5"/>
  <c r="A40" i="5"/>
  <c r="G39" i="5"/>
  <c r="D39" i="5"/>
  <c r="C39" i="5"/>
  <c r="B39" i="5"/>
  <c r="A39" i="5"/>
  <c r="G38" i="5"/>
  <c r="D38" i="5"/>
  <c r="C38" i="5"/>
  <c r="B38" i="5"/>
  <c r="A38" i="5"/>
  <c r="G37" i="5"/>
  <c r="D37" i="5"/>
  <c r="C37" i="5"/>
  <c r="B37" i="5"/>
  <c r="A37" i="5"/>
  <c r="G36" i="5"/>
  <c r="D36" i="5"/>
  <c r="C36" i="5"/>
  <c r="B36" i="5"/>
  <c r="A36" i="5"/>
  <c r="G35" i="5"/>
  <c r="D35" i="5"/>
  <c r="C35" i="5"/>
  <c r="B35" i="5"/>
  <c r="A35" i="5"/>
  <c r="G34" i="5"/>
  <c r="D34" i="5"/>
  <c r="C34" i="5"/>
  <c r="B34" i="5"/>
  <c r="A34" i="5"/>
  <c r="G33" i="5"/>
  <c r="D33" i="5"/>
  <c r="C33" i="5"/>
  <c r="B33" i="5"/>
  <c r="A33" i="5"/>
  <c r="G29" i="5"/>
  <c r="D29" i="5"/>
  <c r="C29" i="5"/>
  <c r="B29" i="5"/>
  <c r="A29" i="5"/>
  <c r="G28" i="5"/>
  <c r="D28" i="5"/>
  <c r="C28" i="5"/>
  <c r="B28" i="5"/>
  <c r="A28" i="5"/>
  <c r="G27" i="5"/>
  <c r="D27" i="5"/>
  <c r="C27" i="5"/>
  <c r="B27" i="5"/>
  <c r="A27" i="5"/>
  <c r="G26" i="5"/>
  <c r="D26" i="5"/>
  <c r="C26" i="5"/>
  <c r="B26" i="5"/>
  <c r="A26" i="5"/>
  <c r="G25" i="5"/>
  <c r="D25" i="5"/>
  <c r="C25" i="5"/>
  <c r="B25" i="5"/>
  <c r="A25" i="5"/>
  <c r="G24" i="5"/>
  <c r="D24" i="5"/>
  <c r="C24" i="5"/>
  <c r="B24" i="5"/>
  <c r="A24" i="5"/>
  <c r="G23" i="5"/>
  <c r="D23" i="5"/>
  <c r="C23" i="5"/>
  <c r="B23" i="5"/>
  <c r="A23" i="5"/>
  <c r="G22" i="5"/>
  <c r="D22" i="5"/>
  <c r="C22" i="5"/>
  <c r="B22" i="5"/>
  <c r="A22" i="5"/>
  <c r="G21" i="5"/>
  <c r="D21" i="5"/>
  <c r="C21" i="5"/>
  <c r="B21" i="5"/>
  <c r="A21" i="5"/>
  <c r="D20" i="5"/>
  <c r="C20" i="5"/>
  <c r="B20" i="5"/>
  <c r="A20" i="5"/>
  <c r="G17" i="5"/>
  <c r="D17" i="5"/>
  <c r="C17" i="5"/>
  <c r="B17" i="5"/>
  <c r="A17" i="5"/>
  <c r="G15" i="5"/>
  <c r="D15" i="5"/>
  <c r="C15" i="5"/>
  <c r="B15" i="5"/>
  <c r="A15" i="5"/>
  <c r="G14" i="5"/>
  <c r="D14" i="5"/>
  <c r="C14" i="5"/>
  <c r="B14" i="5"/>
  <c r="A14" i="5"/>
  <c r="D11" i="5"/>
  <c r="C11" i="5"/>
  <c r="B11" i="5"/>
  <c r="A11" i="5"/>
  <c r="A5" i="5"/>
  <c r="A4" i="5"/>
  <c r="A3" i="5"/>
  <c r="M29" i="5" l="1"/>
  <c r="K29" i="5"/>
  <c r="O29" i="5"/>
  <c r="K35" i="5"/>
  <c r="O35" i="5"/>
  <c r="M35" i="5"/>
  <c r="M27" i="5"/>
  <c r="K27" i="5"/>
  <c r="O27" i="5"/>
  <c r="O40" i="5"/>
  <c r="K40" i="5"/>
  <c r="M40" i="5"/>
  <c r="O37" i="5"/>
  <c r="K37" i="5"/>
  <c r="M37" i="5"/>
  <c r="O25" i="5"/>
  <c r="K25" i="5"/>
  <c r="M25" i="5"/>
  <c r="K33" i="5"/>
  <c r="O33" i="5"/>
  <c r="M33" i="5"/>
  <c r="M14" i="5"/>
  <c r="K14" i="5"/>
  <c r="O14" i="5"/>
  <c r="O24" i="5"/>
  <c r="K24" i="5"/>
  <c r="M24" i="5"/>
  <c r="M23" i="5"/>
  <c r="O23" i="5"/>
  <c r="K23" i="5"/>
  <c r="H23" i="5" s="1"/>
  <c r="M28" i="5"/>
  <c r="K28" i="5"/>
  <c r="O28" i="5"/>
  <c r="H16" i="5"/>
  <c r="K17" i="5"/>
  <c r="M17" i="5"/>
  <c r="K38" i="5"/>
  <c r="O38" i="5"/>
  <c r="M38" i="5"/>
  <c r="K39" i="5"/>
  <c r="O39" i="5"/>
  <c r="M39" i="5"/>
  <c r="K42" i="5"/>
  <c r="O42" i="5"/>
  <c r="M42" i="5"/>
  <c r="K21" i="5"/>
  <c r="M21" i="5"/>
  <c r="O21" i="5"/>
  <c r="O41" i="5"/>
  <c r="K41" i="5"/>
  <c r="M41" i="5"/>
  <c r="O22" i="5"/>
  <c r="K22" i="5"/>
  <c r="M22" i="5"/>
  <c r="O15" i="5"/>
  <c r="M15" i="5"/>
  <c r="K15" i="5"/>
  <c r="H15" i="5" s="1"/>
  <c r="O36" i="5"/>
  <c r="K36" i="5"/>
  <c r="M36" i="5"/>
  <c r="O26" i="5"/>
  <c r="M26" i="5"/>
  <c r="K26" i="5"/>
  <c r="H26" i="5" s="1"/>
  <c r="K34" i="5"/>
  <c r="O34" i="5"/>
  <c r="M34" i="5"/>
  <c r="H13" i="5"/>
  <c r="G4" i="5"/>
  <c r="A45" i="5"/>
  <c r="A46" i="5"/>
  <c r="A44" i="5"/>
  <c r="A32" i="5"/>
  <c r="A31" i="5"/>
  <c r="D46" i="5"/>
  <c r="D45" i="5"/>
  <c r="B46" i="5"/>
  <c r="C45" i="5"/>
  <c r="C46" i="5"/>
  <c r="B45" i="5"/>
  <c r="C44" i="5"/>
  <c r="D32" i="5"/>
  <c r="B32" i="5"/>
  <c r="B31" i="5"/>
  <c r="C32" i="5"/>
  <c r="C31" i="5"/>
  <c r="H21" i="5" l="1"/>
  <c r="H40" i="5"/>
  <c r="H27" i="5"/>
  <c r="H17" i="5"/>
  <c r="H33" i="5"/>
  <c r="H14" i="5"/>
  <c r="H36" i="5"/>
  <c r="H42" i="5"/>
  <c r="H22" i="5"/>
  <c r="H25" i="5"/>
  <c r="H28" i="5"/>
  <c r="H34" i="5"/>
  <c r="H39" i="5"/>
  <c r="H35" i="5"/>
  <c r="H41" i="5"/>
  <c r="H24" i="5"/>
  <c r="H37" i="5"/>
  <c r="H29" i="5"/>
  <c r="H38" i="5"/>
  <c r="B25" i="10"/>
  <c r="B24" i="10"/>
  <c r="B21" i="10"/>
  <c r="B20" i="10"/>
  <c r="B19" i="10"/>
  <c r="C60" i="5"/>
  <c r="C59" i="5"/>
  <c r="C55" i="5"/>
  <c r="C54" i="5"/>
  <c r="C53" i="5"/>
  <c r="A4" i="10"/>
  <c r="C19" i="5"/>
  <c r="B9" i="10" s="1"/>
  <c r="A19" i="5"/>
  <c r="A9" i="10" s="1"/>
  <c r="C10" i="5"/>
  <c r="B7" i="10" s="1"/>
  <c r="A10" i="5"/>
  <c r="A7" i="10" s="1"/>
  <c r="F5" i="13"/>
  <c r="B13" i="10"/>
  <c r="A13" i="10"/>
  <c r="B11" i="10"/>
  <c r="A11" i="10"/>
  <c r="G32" i="5"/>
  <c r="G46" i="5"/>
  <c r="G45" i="5"/>
  <c r="G44" i="5"/>
  <c r="G31" i="5"/>
  <c r="O44" i="5" l="1"/>
  <c r="K44" i="5"/>
  <c r="M44" i="5"/>
  <c r="O45" i="5"/>
  <c r="M45" i="5"/>
  <c r="K45" i="5"/>
  <c r="O31" i="5"/>
  <c r="K31" i="5"/>
  <c r="M31" i="5"/>
  <c r="O46" i="5"/>
  <c r="M46" i="5"/>
  <c r="K46" i="5"/>
  <c r="H46" i="5" s="1"/>
  <c r="O32" i="5"/>
  <c r="M32" i="5"/>
  <c r="K32" i="5"/>
  <c r="H32" i="5" s="1"/>
  <c r="H31" i="5" s="1"/>
  <c r="D12" i="10" s="1"/>
  <c r="H45" i="5" l="1"/>
  <c r="F12" i="10"/>
  <c r="H44" i="5"/>
  <c r="D14" i="10" l="1"/>
  <c r="F14" i="10" s="1"/>
  <c r="H12" i="10"/>
  <c r="G12" i="10"/>
  <c r="I14" i="10" l="1"/>
  <c r="E14" i="10"/>
  <c r="G14" i="10"/>
  <c r="H14" i="10"/>
  <c r="A3" i="10"/>
  <c r="H3" i="10"/>
  <c r="A5" i="10"/>
  <c r="G20" i="5" l="1"/>
  <c r="K20" i="5" l="1"/>
  <c r="M20" i="5"/>
  <c r="O20" i="5"/>
  <c r="H20" i="5" l="1"/>
  <c r="H19" i="5" s="1"/>
  <c r="D10" i="10"/>
  <c r="F10" i="10" s="1"/>
  <c r="I10" i="10" l="1"/>
  <c r="H10" i="10"/>
  <c r="G10" i="10"/>
  <c r="G10" i="5" l="1"/>
  <c r="G19" i="5"/>
  <c r="G11" i="5"/>
  <c r="K11" i="5" l="1"/>
  <c r="M11" i="5"/>
  <c r="M48" i="5" s="1"/>
  <c r="O11" i="5"/>
  <c r="O48" i="5" s="1"/>
  <c r="M19" i="5"/>
  <c r="O19" i="5"/>
  <c r="K19" i="5"/>
  <c r="I12" i="10"/>
  <c r="E12" i="10"/>
  <c r="H11" i="5" l="1"/>
  <c r="H10" i="5" s="1"/>
  <c r="D8" i="10" s="1"/>
  <c r="D16" i="10" s="1"/>
  <c r="D13" i="10" s="1"/>
  <c r="K48" i="5"/>
  <c r="P48" i="5" s="1"/>
  <c r="E10" i="10"/>
  <c r="H49" i="5" l="1"/>
  <c r="G8" i="10"/>
  <c r="G16" i="10" s="1"/>
  <c r="G15" i="10" s="1"/>
  <c r="F8" i="10"/>
  <c r="F16" i="10" s="1"/>
  <c r="F15" i="10" s="1"/>
  <c r="H8" i="10"/>
  <c r="H16" i="10" s="1"/>
  <c r="H15" i="10" s="1"/>
  <c r="E8" i="10"/>
  <c r="E16" i="10" s="1"/>
  <c r="I8" i="10"/>
  <c r="I16" i="10" s="1"/>
  <c r="I15" i="10" s="1"/>
  <c r="D3" i="10"/>
  <c r="D7" i="10"/>
  <c r="D11" i="10"/>
  <c r="D9" i="10"/>
  <c r="J16" i="10" l="1"/>
  <c r="E15" i="10"/>
  <c r="D15" i="10"/>
</calcChain>
</file>

<file path=xl/sharedStrings.xml><?xml version="1.0" encoding="utf-8"?>
<sst xmlns="http://schemas.openxmlformats.org/spreadsheetml/2006/main" count="227" uniqueCount="154">
  <si>
    <t>ITEM</t>
  </si>
  <si>
    <t>QUANTIDADE</t>
  </si>
  <si>
    <t>UNIDADE</t>
  </si>
  <si>
    <t>DIRETA</t>
  </si>
  <si>
    <t>INDIRETA</t>
  </si>
  <si>
    <t>PREÇO TOTAL</t>
  </si>
  <si>
    <t xml:space="preserve">FORMA DE EXECUÇÃO: </t>
  </si>
  <si>
    <t>1.1</t>
  </si>
  <si>
    <t>2.1</t>
  </si>
  <si>
    <t>2.2</t>
  </si>
  <si>
    <t>2.3</t>
  </si>
  <si>
    <t>M</t>
  </si>
  <si>
    <t>U</t>
  </si>
  <si>
    <t>SERVIÇOS PRELIMINARES</t>
  </si>
  <si>
    <t>CRONOGRAMA FÍSICO-FINANCEIRO</t>
  </si>
  <si>
    <t>ETAPAS/DESCRIÇÃO</t>
  </si>
  <si>
    <t>FÍSICO/ FINANCEIRO</t>
  </si>
  <si>
    <t>TOTAL  ETAPAS</t>
  </si>
  <si>
    <t>MÊS 1</t>
  </si>
  <si>
    <t>MÊS 2</t>
  </si>
  <si>
    <t>Físico %</t>
  </si>
  <si>
    <t>Financeiro</t>
  </si>
  <si>
    <t>TOTAL</t>
  </si>
  <si>
    <t>Observações:</t>
  </si>
  <si>
    <t>(    )</t>
  </si>
  <si>
    <t>DATA:</t>
  </si>
  <si>
    <t>VALOR DO CONVÊNIO:</t>
  </si>
  <si>
    <t>1.0</t>
  </si>
  <si>
    <t>2.0</t>
  </si>
  <si>
    <t>3.0</t>
  </si>
  <si>
    <t>4.0</t>
  </si>
  <si>
    <t>MEMÓRIA DE CÁLCULO DE QUANTITATIVOS</t>
  </si>
  <si>
    <t>% ISS MUNICIPAL:</t>
  </si>
  <si>
    <t>CÓDIGO</t>
  </si>
  <si>
    <t>DESCRIÇÃO</t>
  </si>
  <si>
    <t>PLANILHA ORÇAMENTÁRIA DE CUSTOS</t>
  </si>
  <si>
    <t>PREÇO UNITÁRIO S/ BDI</t>
  </si>
  <si>
    <t>PREÇO UNITÁRIO C/ BDI</t>
  </si>
  <si>
    <t>BDI:</t>
  </si>
  <si>
    <t>01/01.</t>
  </si>
  <si>
    <t>( X )</t>
  </si>
  <si>
    <t>ED-14762</t>
  </si>
  <si>
    <r>
      <t>FOLHA N</t>
    </r>
    <r>
      <rPr>
        <b/>
        <sz val="8"/>
        <rFont val="Calibri"/>
        <family val="2"/>
        <scheme val="minor"/>
      </rPr>
      <t>º</t>
    </r>
    <r>
      <rPr>
        <b/>
        <sz val="8"/>
        <rFont val="Arial Nova"/>
        <family val="2"/>
      </rPr>
      <t xml:space="preserve">: </t>
    </r>
  </si>
  <si>
    <t>SARJETA DE CONCRETO URBANO (SCU), TIPO 1, COM FCK 15 MPA, LARGURA DE 50CM COM INCLINAÇÃO DE 3%, ESP. 7CM, PADRÃO DER-MG, EXCLUSIVE MEIO-FIO, INCLUSIVE ESCAVAÇÃO, APILAOMENTO E TRANSPORTE COM RETIRADA DO MATERIAL ESCAVADO (EM CAÇAMBA)</t>
  </si>
  <si>
    <t>MÊS 3</t>
  </si>
  <si>
    <t>FÓRMULA DO CÁLCULO</t>
  </si>
  <si>
    <t>COMPOSIÇÃO/DEMONSTRATIVO DE BDI - EM ANEXO</t>
  </si>
  <si>
    <t>ITENS</t>
  </si>
  <si>
    <t>MÊS 4</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</si>
  <si>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</si>
  <si>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4.1</t>
  </si>
  <si>
    <t>4.2</t>
  </si>
  <si>
    <t>3.1</t>
  </si>
  <si>
    <t>3.2</t>
  </si>
  <si>
    <t>ED-28427</t>
  </si>
  <si>
    <t>PREFEITURA MUNICIPAL DE AREADO</t>
  </si>
  <si>
    <t>1.2</t>
  </si>
  <si>
    <t>1.3</t>
  </si>
  <si>
    <t>1.4</t>
  </si>
  <si>
    <t>RO-42387</t>
  </si>
  <si>
    <t>ED-51131</t>
  </si>
  <si>
    <t>ED-29229</t>
  </si>
  <si>
    <t>PAVIMENTAÇÃO ASFÁLTICA</t>
  </si>
  <si>
    <t>2.4</t>
  </si>
  <si>
    <t>2.5</t>
  </si>
  <si>
    <t>2.6</t>
  </si>
  <si>
    <t>2.7</t>
  </si>
  <si>
    <t>2.8</t>
  </si>
  <si>
    <t>2.9</t>
  </si>
  <si>
    <t>2.10</t>
  </si>
  <si>
    <t>RO-41082</t>
  </si>
  <si>
    <t>RO-43113</t>
  </si>
  <si>
    <t>-</t>
  </si>
  <si>
    <t>ED-29233</t>
  </si>
  <si>
    <t>RO-51228</t>
  </si>
  <si>
    <t>RO-41376</t>
  </si>
  <si>
    <t>RO-51229</t>
  </si>
  <si>
    <t>ED-7623</t>
  </si>
  <si>
    <t>RO-14038</t>
  </si>
  <si>
    <t>DRENAGEM PLUVIAL</t>
  </si>
  <si>
    <t>3.3</t>
  </si>
  <si>
    <t>3.4</t>
  </si>
  <si>
    <t>3.5</t>
  </si>
  <si>
    <t>3.6</t>
  </si>
  <si>
    <t>3.7</t>
  </si>
  <si>
    <t>3.8</t>
  </si>
  <si>
    <t>3.9</t>
  </si>
  <si>
    <t>3.10</t>
  </si>
  <si>
    <t>3.11</t>
  </si>
  <si>
    <t>RO-40148</t>
  </si>
  <si>
    <t>ED-29712</t>
  </si>
  <si>
    <t>ED-51094</t>
  </si>
  <si>
    <t>ED-49812</t>
  </si>
  <si>
    <t>ED-48676</t>
  </si>
  <si>
    <t>SINAPI 12 DE 2023 - 93367</t>
  </si>
  <si>
    <t>ED-48631</t>
  </si>
  <si>
    <t>ED-48666</t>
  </si>
  <si>
    <t>RO-40270</t>
  </si>
  <si>
    <t>SINALIZAÇÃO E PINTURA</t>
  </si>
  <si>
    <t>RO-41841</t>
  </si>
  <si>
    <t>RO-41237</t>
  </si>
  <si>
    <t>PLACA DE OBRA – 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
Obs.: Nesta única placa deverão constar os nomes dos três trechos de ruas constantes na presente proposta: Rua Dr. Jaime Garcia Pereira, Rua Osório Maciel de Faria e Rua Vivili Pereira.</t>
  </si>
  <si>
    <t>REMOÇÃO DE BLOCOS SEXTAVADOS (BLOQUETES). ESTES SERÃO REAPROVEITADOS PELA PREFEITURA, PORTANTO, O TRANSPORTE ATÉ O PÁTIO DA PREFEITURA FICARÁ POR CONTA DA MUNICIPALIDADE.</t>
  </si>
  <si>
    <t>CARGA MANUAL DE MATERIAL DE QUALQUER NATUREZA SOBRE CAMINHÃO, EXCLUSIVE TRANSPORTE.</t>
  </si>
  <si>
    <t>TRANSPORTE DE MATERIAL DE QUALQUER NATUREZA EM CAMINHÃO, DISTÂNCIA MENOR OU IGUAL A 1KM, DENTRO DO PERÍMETRO URBANO, EXCLUSIVE CARGA, INCLUSIVE DESCARGA. Este deverá ser levado ao pátio da Prefeitura para disponibilidade de aproveitamento futuro.</t>
  </si>
  <si>
    <t>M2</t>
  </si>
  <si>
    <t>M3</t>
  </si>
  <si>
    <t>VER MEMORIAL ANEXO</t>
  </si>
  <si>
    <t>REGULARIZAÇÃO DO SUB-LEITO (PROCTOR INTERMEDIÁRIO)</t>
  </si>
  <si>
    <t>BASE DE SOLO SEM MISTURA, COMPACTADA NA ENERGIA DO PROCTOR INTERMEDIÁRIO (EXECUÇÃO, INCLUINDO ESCAVAÇÃO, CARGA, DESCARGA, INCLUINDO ESPALHAMENTO, UMEDECIMENTO E COMPACTAÇÃO DO MATERIAL; EXCLUI AQUISIÇÃO E TRANSPORTE DO MATERIAL)</t>
  </si>
  <si>
    <t>AQUISIÇÃO DE MATERIAL DE BASE, A CARGO DA PREFEITURA</t>
  </si>
  <si>
    <t>TRANSPORTE DE MATERIAL DE QUALQUER NATUREZA EM CAMINHÃO, DISTÂNCIA MAIOR QUE 10KM E MENOR OU IGUAL A 20KM, DENTRO DO PERÍMETRO URBANO, EXCLUSIVE CARGA, INCLUSIVE DESCARGA= Transporte de material vindo da jazida</t>
  </si>
  <si>
    <t>IMPRIMAÇÃO (EXECUÇÃO E FORNECIMENTO DO MATERIAL BETUMINOSO, EXCLUSIVE TRANSPORTE DO MATERIAL BETUMINOSO)- INCLUI ONDE ASFALTO + SARJETA</t>
  </si>
  <si>
    <t>TRANSPORTE DO SERVIÇO DE IMPRIMAÇÃO- Transporte de material de qualquer natureza. Distância média de transporte &gt;= 50,10 km</t>
  </si>
  <si>
    <t>PINTURA DE LIGAÇÃO (EXECUÇÃO E FORNECIMENTO DO MATERIAL BETUMINOSO, EXCLUSIVE TRANSPORTE DO MATERIAL BETUMINOSO) – inclui apenas área onde a asfaltar, ou seja, sem incluir local/ área da sarjeta</t>
  </si>
  <si>
    <t>TRANSPORTE DO SERVIÇO DE PINTURA DE LIGAÇÃO- Transporte de material de qualquer natureza. Distância média de transporte &gt;= 50,10 km (INCLUI ONDE ASFALTO SEM SARJETA)</t>
  </si>
  <si>
    <t>EXECUÇÃO E APLICAÇÃO DE CONCRETO BETUMINOSO USINADO A QUENTE (CBUQ), MASSA COMERCIAL, INCLUINDO FORNECIMENTO E TRASPORTE DOSAGREGADOS E MATERIAL BETUMINOSO, EXCLUSIVE TRANSPORTE DA MASSA ASFÁLTICA ATÉ A PISTA</t>
  </si>
  <si>
    <t>TRANSPORTE DE CONCRETO BETUMINOSO USINADO A QUENTE. DISTÂNCIA MÉDIA DE TRANSPORTE &gt; 50,00 km (VOLUME COMPACTADO)</t>
  </si>
  <si>
    <t>M3xKM</t>
  </si>
  <si>
    <t>T.KM</t>
  </si>
  <si>
    <t>ESCAVAÇÃO, CARGA, DESCARGA, ESPALHAMENTO E TRANSPORTE DE MATERIAL DE 1ª CATEGORIA, COM CAMINHÃO. DISTÂNCIA MÉDIA DE TRANSPORTE ,=200m</t>
  </si>
  <si>
    <t>ESCORAMENTO DE VALA CONTÍNUO, COM PRANAHCAS VERTICAIS, LONGARINAS E ESCORAS DE MADEIRA, REAPROVEITAMENTO 93X), EXCLUSIVE ESCAVAÇÃO</t>
  </si>
  <si>
    <t>APILOAMENTO MANUAL EM FUNDO DE VALA COM SOQUETE, EXCLUSIVE ESCAVAÇÃO</t>
  </si>
  <si>
    <t>CONCRETO DE BERÇO – LASTRO DE CONCRETO MAGRO, INCLUSIVE TRANSPORTE, LANÇAMENTO E ADENSAMENTO.</t>
  </si>
  <si>
    <t>TUBO DE CONCRETO SIMPLES, CLASSE PSI, DIÂMETRO 400mm, INCLUSIVE FORNECIMENTO, ASSENTAMENTO E REJUNTAMENTO, EXCLUSIVE ESCAVAÇÃO</t>
  </si>
  <si>
    <t>Reaterro mecanizado de vala com escavadeira hidráulica (capacidade da caçamba: 0,80m³/Potência: 111 HP), largura até 1,5m, profundidade de 1,5 a 3,0m, com solo de 1ª categoria em locais de alto nível de interferência</t>
  </si>
  <si>
    <t>POÇO DE VISITA PARA REDE TUBULAR TIPO A, DN 600, EXCLUSIVE ESCAVAÇÃO, REATERRO E BOTA FORA</t>
  </si>
  <si>
    <t>TAMPÃO CIRCULAR EM FERRO FUNDIDO PARA POÇO DE VISITA, ARTICULADO COM DIÂMETRO DE 60CM, CLASSE 400, INCLUSIVE ASSENTAMENTO, EXCLUSIVE POÇO DE VISITA</t>
  </si>
  <si>
    <t>TUBO DE CONCRETO SIMPLES, CLASSE PSI, DIÂMETRO 600mm, INCLUSIVE FORNECIMENTO, ASSENTAMENTO E REJUNTAMENTO. EXCLUSIVE ESCAVAÇÃO</t>
  </si>
  <si>
    <t>BUEIRO SIMPLES TUBULAR DE CONCRETO, CLASSE CA-1 BSTC DIÂMETRO 0,60M- CORPO (EXECUÇÃO INCLUINDO FORNECIMENTO E TRANSPORTE DE TODOS OS MATERIAIS E BERÇO, EXCLUSIVE ESCAVAÇÃO E COMPACTAÇÃO</t>
  </si>
  <si>
    <t>PLACA DE AÇO CARBONO COM PELÍCULA REFLETIVA GRAU TÉCNICO TIPO I DA ABNT – PLACA CIRCULAR (EXECUÇÃO, INLUINDO FORNECIMENTO E TRANSPORTE DE TODOS OS MATERIAIS, INCLUSIVE POSTE DE SUSTENTAÇÃO (40km/h)</t>
  </si>
  <si>
    <t>LINHAS DE RESINA ACRÍLICA DE 0,6mm DE ESPESSURA E LARGURA DE 0,10m (EXECUÇÃO, INCLUINDO PRÉ-MARCAÇÃO- FORNECIMENTO E TRANSPORTE DE TODOS OS MATERIAIS)</t>
  </si>
  <si>
    <t>ARQUITETA E UBANISTA</t>
  </si>
  <si>
    <r>
      <rPr>
        <b/>
        <sz val="8"/>
        <rFont val="Arial Nova"/>
        <family val="2"/>
      </rPr>
      <t>REGIÃO/MÊS DE REFERÊNCIA:</t>
    </r>
    <r>
      <rPr>
        <sz val="8"/>
        <rFont val="Arial Nova"/>
        <family val="2"/>
      </rPr>
      <t xml:space="preserve"> TABELA SEINFRA - REGIÃO SUL - OUTUBRO/2023 - SEM DESONERAÇÃO; SINAPI 12/2023 NÃO DESONERADO.</t>
    </r>
  </si>
  <si>
    <r>
      <t>FOLHA N</t>
    </r>
    <r>
      <rPr>
        <b/>
        <sz val="9"/>
        <rFont val="Calibri"/>
        <family val="2"/>
        <scheme val="minor"/>
      </rPr>
      <t>º</t>
    </r>
    <r>
      <rPr>
        <b/>
        <sz val="9"/>
        <rFont val="Arial Nova"/>
        <family val="2"/>
      </rPr>
      <t>: 01/01</t>
    </r>
  </si>
  <si>
    <t>PREVISÃO DE EXECUÇÃO DAS OBRAS: 5 MESES</t>
  </si>
  <si>
    <t>MÊS 5</t>
  </si>
  <si>
    <t>PROPOSTA PT 2159/2023</t>
  </si>
  <si>
    <t>PORPOSTA PT 2159/2023</t>
  </si>
  <si>
    <r>
      <rPr>
        <b/>
        <sz val="8"/>
        <rFont val="Arial Nova"/>
        <family val="2"/>
      </rPr>
      <t>OBRA:</t>
    </r>
    <r>
      <rPr>
        <sz val="8"/>
        <rFont val="Arial Nova"/>
        <family val="2"/>
      </rPr>
      <t xml:space="preserve"> PAVIMENTAÇÃO ASFÁLTICA COM DRENAGEM PLUVIAL EM 3 TRECHOS DE RUAS (RUA DR. JAIME GARCIA PEREIRA, RUA OSÓRIO MACIEL DE FARIA, RUA VIVILI PEREIRA).</t>
    </r>
  </si>
  <si>
    <r>
      <rPr>
        <b/>
        <sz val="8"/>
        <rFont val="Arial Nova"/>
        <family val="2"/>
      </rPr>
      <t>LOCAL:</t>
    </r>
    <r>
      <rPr>
        <sz val="8"/>
        <rFont val="Arial Nova"/>
        <family val="2"/>
      </rPr>
      <t xml:space="preserve"> TRECHOS RUA DR. JAIME GARCIA PEREIRA, RUA OSÓRIO MACIEL DE FARIA, RUA VIVILI PEREIRA</t>
    </r>
  </si>
  <si>
    <t>JAIME</t>
  </si>
  <si>
    <t>OSÓRIO</t>
  </si>
  <si>
    <t>VIVILI</t>
  </si>
  <si>
    <t>REMOÇÃO DE PAVIMENTO</t>
  </si>
  <si>
    <t>RO-48491</t>
  </si>
  <si>
    <t>RO-48492</t>
  </si>
  <si>
    <t>REMOÇÃO DE ASFALTO</t>
  </si>
  <si>
    <t>TRANSPORTE M3XKM</t>
  </si>
  <si>
    <t>M3XKM</t>
  </si>
  <si>
    <t>NOME</t>
  </si>
  <si>
    <t>CAU/MG</t>
  </si>
  <si>
    <t>EMPRESA</t>
  </si>
  <si>
    <t>CARGO</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</si>
</sst>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s>
  <fonts count="48">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b/>
      <sz val="8"/>
      <color rgb="FFFF0000"/>
      <name val="Arial Nova"/>
      <family val="2"/>
    </font>
    <font>
      <sz val="9"/>
      <color indexed="8"/>
      <name val="Arial Nova"/>
      <family val="2"/>
    </font>
    <font>
      <sz val="8"/>
      <color indexed="8"/>
      <name val="Arial Nova"/>
      <family val="2"/>
    </font>
    <font>
      <b/>
      <sz val="8"/>
      <color theme="3"/>
      <name val="Arial Nova"/>
      <family val="2"/>
    </font>
    <font>
      <sz val="8"/>
      <color rgb="FFFF0000"/>
      <name val="Arial Nova"/>
      <family val="2"/>
    </font>
    <font>
      <u/>
      <sz val="10"/>
      <color rgb="FFFF0000"/>
      <name val="Arial Nova"/>
      <family val="2"/>
    </font>
    <font>
      <sz val="7"/>
      <name val="Arial Nova"/>
      <family val="2"/>
    </font>
    <font>
      <b/>
      <sz val="8"/>
      <name val="Arial Nova"/>
    </font>
    <font>
      <sz val="8"/>
      <name val="Arial Nova"/>
    </font>
    <font>
      <b/>
      <sz val="9"/>
      <name val="Calibri"/>
      <family val="2"/>
      <scheme val="minor"/>
    </font>
    <font>
      <sz val="10"/>
      <name val="Arial Nova"/>
    </font>
  </fonts>
  <fills count="1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s>
  <borders count="31">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double">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s>
  <cellStyleXfs count="65">
    <xf numFmtId="0" fontId="0" fillId="0" borderId="0"/>
    <xf numFmtId="9" fontId="3" fillId="0" borderId="0" applyFont="0" applyFill="0" applyBorder="0" applyAlignment="0" applyProtection="0"/>
    <xf numFmtId="165" fontId="3"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0" fontId="6" fillId="5" borderId="0" applyNumberFormat="0" applyBorder="0" applyAlignment="0" applyProtection="0"/>
    <xf numFmtId="0" fontId="6" fillId="6" borderId="0" applyNumberFormat="0" applyBorder="0" applyAlignment="0" applyProtection="0"/>
    <xf numFmtId="0" fontId="7" fillId="7" borderId="16" applyNumberFormat="0" applyAlignment="0" applyProtection="0"/>
    <xf numFmtId="0" fontId="8" fillId="0" borderId="0">
      <protection locked="0"/>
    </xf>
    <xf numFmtId="166" fontId="5" fillId="0" borderId="0" applyFont="0" applyFill="0" applyBorder="0" applyAlignment="0" applyProtection="0"/>
    <xf numFmtId="0" fontId="9" fillId="0" borderId="0"/>
    <xf numFmtId="0" fontId="9" fillId="0" borderId="0"/>
    <xf numFmtId="165" fontId="10" fillId="0" borderId="0" applyBorder="0" applyProtection="0"/>
    <xf numFmtId="167" fontId="8" fillId="0" borderId="0">
      <protection locked="0"/>
    </xf>
    <xf numFmtId="0" fontId="11" fillId="8" borderId="0" applyNumberFormat="0" applyBorder="0" applyAlignment="0" applyProtection="0"/>
    <xf numFmtId="0" fontId="12" fillId="0" borderId="0">
      <alignment horizontal="left"/>
    </xf>
    <xf numFmtId="0" fontId="13" fillId="9" borderId="17" applyNumberFormat="0" applyAlignment="0" applyProtection="0"/>
    <xf numFmtId="0" fontId="14" fillId="0" borderId="18" applyNumberFormat="0" applyFill="0" applyAlignment="0" applyProtection="0"/>
    <xf numFmtId="38" fontId="15" fillId="0" borderId="0" applyFont="0" applyFill="0" applyBorder="0" applyAlignment="0" applyProtection="0"/>
    <xf numFmtId="40" fontId="15" fillId="0" borderId="0" applyFont="0" applyFill="0" applyBorder="0" applyAlignment="0" applyProtection="0"/>
    <xf numFmtId="0" fontId="16" fillId="0" borderId="7"/>
    <xf numFmtId="168"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0" fontId="17" fillId="10" borderId="0" applyNumberFormat="0" applyBorder="0" applyAlignment="0" applyProtection="0"/>
    <xf numFmtId="0" fontId="5" fillId="0" borderId="0"/>
    <xf numFmtId="0" fontId="5" fillId="0" borderId="0"/>
    <xf numFmtId="0" fontId="2" fillId="0" borderId="0"/>
    <xf numFmtId="0" fontId="5" fillId="11" borderId="19" applyNumberFormat="0" applyAlignment="0" applyProtection="0"/>
    <xf numFmtId="40" fontId="18" fillId="0" borderId="0" applyFont="0" applyFill="0" applyBorder="0" applyAlignment="0" applyProtection="0"/>
    <xf numFmtId="38" fontId="18" fillId="0" borderId="0" applyFont="0" applyFill="0" applyBorder="0" applyAlignment="0" applyProtection="0"/>
    <xf numFmtId="171" fontId="8" fillId="0" borderId="0">
      <protection locked="0"/>
    </xf>
    <xf numFmtId="172" fontId="8"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19" fillId="0" borderId="0">
      <protection locked="0"/>
    </xf>
    <xf numFmtId="165" fontId="5" fillId="0" borderId="0" applyFont="0" applyFill="0" applyBorder="0" applyAlignment="0" applyProtection="0"/>
    <xf numFmtId="165" fontId="20"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2" fillId="0" borderId="0" applyFont="0" applyFill="0" applyBorder="0" applyAlignment="0" applyProtection="0"/>
    <xf numFmtId="0" fontId="16" fillId="0" borderId="0"/>
    <xf numFmtId="0" fontId="21" fillId="4" borderId="4">
      <alignment wrapText="1"/>
    </xf>
    <xf numFmtId="0" fontId="21" fillId="4" borderId="4">
      <alignment wrapText="1"/>
    </xf>
    <xf numFmtId="0" fontId="22" fillId="0" borderId="20" applyNumberFormat="0" applyFill="0" applyAlignment="0" applyProtection="0"/>
    <xf numFmtId="173" fontId="23" fillId="0" borderId="0">
      <protection locked="0"/>
    </xf>
    <xf numFmtId="173" fontId="23" fillId="0" borderId="0">
      <protection locked="0"/>
    </xf>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24" fillId="0" borderId="0" applyNumberFormat="0" applyFill="0" applyBorder="0" applyAlignment="0" applyProtection="0"/>
    <xf numFmtId="0" fontId="1" fillId="0" borderId="0"/>
    <xf numFmtId="0" fontId="1" fillId="0" borderId="0"/>
    <xf numFmtId="43" fontId="5" fillId="0" borderId="0" applyFont="0" applyFill="0" applyBorder="0" applyAlignment="0" applyProtection="0"/>
    <xf numFmtId="164" fontId="25" fillId="0" borderId="0" applyFont="0" applyFill="0" applyBorder="0" applyAlignment="0" applyProtection="0"/>
  </cellStyleXfs>
  <cellXfs count="237">
    <xf numFmtId="0" fontId="0" fillId="0" borderId="0" xfId="0"/>
    <xf numFmtId="0" fontId="29" fillId="0" borderId="0" xfId="0" applyFont="1"/>
    <xf numFmtId="4" fontId="29" fillId="0" borderId="0" xfId="0" applyNumberFormat="1" applyFont="1"/>
    <xf numFmtId="0" fontId="32" fillId="0" borderId="11" xfId="0" applyFont="1" applyBorder="1" applyAlignment="1">
      <alignment horizontal="center" vertical="center" wrapText="1"/>
    </xf>
    <xf numFmtId="0" fontId="32" fillId="0" borderId="0" xfId="0" applyFont="1" applyBorder="1" applyAlignment="1">
      <alignment horizontal="center" vertical="center" wrapText="1"/>
    </xf>
    <xf numFmtId="4" fontId="32" fillId="0" borderId="0" xfId="0" applyNumberFormat="1" applyFont="1" applyBorder="1" applyAlignment="1">
      <alignment horizontal="center" vertical="center" wrapText="1"/>
    </xf>
    <xf numFmtId="0" fontId="27" fillId="0" borderId="11" xfId="0" applyFont="1" applyBorder="1" applyAlignment="1">
      <alignment vertical="center"/>
    </xf>
    <xf numFmtId="0" fontId="27" fillId="0" borderId="0" xfId="0" applyFont="1" applyBorder="1" applyAlignment="1">
      <alignment vertical="center"/>
    </xf>
    <xf numFmtId="4" fontId="27" fillId="0" borderId="0" xfId="0" applyNumberFormat="1" applyFont="1" applyBorder="1" applyAlignment="1">
      <alignment vertical="center"/>
    </xf>
    <xf numFmtId="0" fontId="27" fillId="0" borderId="10" xfId="0" applyFont="1" applyBorder="1" applyAlignment="1">
      <alignment vertical="center"/>
    </xf>
    <xf numFmtId="0" fontId="27" fillId="0" borderId="11" xfId="0" applyFont="1" applyBorder="1"/>
    <xf numFmtId="0" fontId="27" fillId="0" borderId="0" xfId="0" applyFont="1" applyBorder="1"/>
    <xf numFmtId="4" fontId="27" fillId="0" borderId="0" xfId="0" applyNumberFormat="1" applyFont="1" applyBorder="1"/>
    <xf numFmtId="0" fontId="27" fillId="0" borderId="10" xfId="0" applyFont="1" applyBorder="1"/>
    <xf numFmtId="0" fontId="29" fillId="0" borderId="14" xfId="0" applyFont="1" applyBorder="1"/>
    <xf numFmtId="0" fontId="29" fillId="0" borderId="9" xfId="0" applyFont="1" applyBorder="1"/>
    <xf numFmtId="0" fontId="27" fillId="0" borderId="9" xfId="0" applyFont="1" applyBorder="1" applyAlignment="1">
      <alignment vertical="center"/>
    </xf>
    <xf numFmtId="0" fontId="27" fillId="0" borderId="0" xfId="0" applyFont="1" applyBorder="1" applyAlignment="1"/>
    <xf numFmtId="0" fontId="28" fillId="0" borderId="0" xfId="0" applyFont="1" applyBorder="1" applyAlignment="1">
      <alignment vertical="center"/>
    </xf>
    <xf numFmtId="0" fontId="38" fillId="0" borderId="0" xfId="0" applyFont="1"/>
    <xf numFmtId="0" fontId="32" fillId="3" borderId="5" xfId="0" applyFont="1" applyFill="1" applyBorder="1" applyAlignment="1">
      <alignment horizontal="center" vertical="center" wrapText="1"/>
    </xf>
    <xf numFmtId="0" fontId="32" fillId="3" borderId="1" xfId="0" applyFont="1" applyFill="1" applyBorder="1" applyAlignment="1">
      <alignment horizontal="center" vertical="center" wrapText="1"/>
    </xf>
    <xf numFmtId="4" fontId="32" fillId="3" borderId="1" xfId="0" applyNumberFormat="1" applyFont="1" applyFill="1" applyBorder="1" applyAlignment="1">
      <alignment horizontal="center" vertical="center" wrapText="1"/>
    </xf>
    <xf numFmtId="0" fontId="39" fillId="0" borderId="0" xfId="0" applyFont="1"/>
    <xf numFmtId="49" fontId="32" fillId="3" borderId="1" xfId="0" applyNumberFormat="1" applyFont="1" applyFill="1" applyBorder="1" applyAlignment="1">
      <alignment horizontal="center" vertical="center" wrapText="1"/>
    </xf>
    <xf numFmtId="2" fontId="34" fillId="3" borderId="1" xfId="2" applyNumberFormat="1" applyFont="1" applyFill="1" applyBorder="1" applyAlignment="1">
      <alignment horizontal="center" vertical="center" wrapText="1"/>
    </xf>
    <xf numFmtId="4" fontId="34" fillId="3" borderId="1" xfId="0" applyNumberFormat="1" applyFont="1" applyFill="1" applyBorder="1" applyAlignment="1">
      <alignment horizontal="center" vertical="center" wrapText="1"/>
    </xf>
    <xf numFmtId="0" fontId="34" fillId="0" borderId="5"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34" fillId="0" borderId="1" xfId="0" applyFont="1" applyBorder="1" applyAlignment="1">
      <alignment horizontal="left" vertical="center" wrapText="1"/>
    </xf>
    <xf numFmtId="0" fontId="34" fillId="0" borderId="1" xfId="0" applyFont="1" applyBorder="1" applyAlignment="1">
      <alignment horizontal="center" vertical="center" wrapText="1"/>
    </xf>
    <xf numFmtId="4" fontId="40" fillId="0" borderId="1" xfId="0" applyNumberFormat="1" applyFont="1" applyBorder="1" applyAlignment="1">
      <alignment horizontal="center" vertical="center" wrapText="1"/>
    </xf>
    <xf numFmtId="0" fontId="34" fillId="13" borderId="4" xfId="0" applyFont="1" applyFill="1" applyBorder="1" applyAlignment="1">
      <alignment horizontal="center" vertical="center" wrapText="1"/>
    </xf>
    <xf numFmtId="4" fontId="32" fillId="0" borderId="4" xfId="0" applyNumberFormat="1" applyFont="1" applyFill="1" applyBorder="1" applyAlignment="1">
      <alignment horizontal="center" vertical="center" wrapText="1"/>
    </xf>
    <xf numFmtId="0" fontId="32" fillId="0" borderId="4" xfId="0" applyFont="1" applyFill="1" applyBorder="1" applyAlignment="1">
      <alignment horizontal="center" vertical="center" wrapText="1"/>
    </xf>
    <xf numFmtId="0" fontId="35" fillId="0" borderId="0" xfId="0" applyFont="1"/>
    <xf numFmtId="0" fontId="33" fillId="0" borderId="11" xfId="0" applyFont="1" applyBorder="1" applyAlignment="1">
      <alignment vertical="center"/>
    </xf>
    <xf numFmtId="0" fontId="31" fillId="0" borderId="0" xfId="0" applyFont="1" applyBorder="1" applyAlignment="1">
      <alignment vertical="center"/>
    </xf>
    <xf numFmtId="0" fontId="33" fillId="0" borderId="10" xfId="0" applyFont="1" applyBorder="1" applyAlignment="1">
      <alignment vertical="center"/>
    </xf>
    <xf numFmtId="0" fontId="33" fillId="0" borderId="11" xfId="0" applyFont="1" applyBorder="1"/>
    <xf numFmtId="0" fontId="33" fillId="0" borderId="0" xfId="0" applyFont="1" applyBorder="1"/>
    <xf numFmtId="4" fontId="33" fillId="0" borderId="0" xfId="0" applyNumberFormat="1" applyFont="1" applyBorder="1"/>
    <xf numFmtId="0" fontId="33" fillId="0" borderId="10" xfId="0" applyFont="1" applyBorder="1"/>
    <xf numFmtId="0" fontId="35" fillId="0" borderId="0" xfId="0" applyFont="1" applyBorder="1" applyAlignment="1">
      <alignment horizontal="center"/>
    </xf>
    <xf numFmtId="0" fontId="33" fillId="0" borderId="0" xfId="0" applyFont="1" applyBorder="1" applyAlignment="1"/>
    <xf numFmtId="0" fontId="41" fillId="0" borderId="0" xfId="0" applyFont="1"/>
    <xf numFmtId="4" fontId="32" fillId="0" borderId="4" xfId="0" applyNumberFormat="1" applyFont="1" applyFill="1" applyBorder="1" applyAlignment="1">
      <alignment horizontal="center" vertical="center"/>
    </xf>
    <xf numFmtId="0" fontId="32" fillId="0" borderId="5" xfId="0" applyFont="1" applyFill="1" applyBorder="1" applyAlignment="1">
      <alignment horizontal="right" vertical="center"/>
    </xf>
    <xf numFmtId="14" fontId="32" fillId="0" borderId="6" xfId="0" applyNumberFormat="1" applyFont="1" applyFill="1" applyBorder="1" applyAlignment="1">
      <alignment horizontal="left" vertical="center"/>
    </xf>
    <xf numFmtId="4" fontId="34" fillId="3" borderId="6" xfId="0" applyNumberFormat="1" applyFont="1" applyFill="1" applyBorder="1" applyAlignment="1">
      <alignment horizontal="center" vertical="center" wrapText="1"/>
    </xf>
    <xf numFmtId="4" fontId="32" fillId="3" borderId="6" xfId="0" applyNumberFormat="1" applyFont="1" applyFill="1" applyBorder="1" applyAlignment="1">
      <alignment horizontal="center" vertical="center" wrapText="1"/>
    </xf>
    <xf numFmtId="174" fontId="34" fillId="0" borderId="6" xfId="0" applyNumberFormat="1" applyFont="1" applyFill="1" applyBorder="1" applyAlignment="1">
      <alignment horizontal="center" vertical="center" wrapText="1"/>
    </xf>
    <xf numFmtId="4" fontId="27" fillId="0" borderId="10" xfId="0" applyNumberFormat="1" applyFont="1" applyBorder="1" applyAlignment="1">
      <alignment vertical="center"/>
    </xf>
    <xf numFmtId="4" fontId="33" fillId="0" borderId="10" xfId="0" applyNumberFormat="1" applyFont="1" applyBorder="1"/>
    <xf numFmtId="4" fontId="27" fillId="0" borderId="10" xfId="0" applyNumberFormat="1" applyFont="1" applyBorder="1"/>
    <xf numFmtId="4" fontId="29" fillId="0" borderId="15" xfId="0" applyNumberFormat="1" applyFont="1" applyBorder="1"/>
    <xf numFmtId="0" fontId="28" fillId="0" borderId="8" xfId="0" applyFont="1" applyBorder="1" applyAlignment="1">
      <alignment vertical="center" wrapText="1"/>
    </xf>
    <xf numFmtId="0" fontId="28" fillId="0" borderId="2" xfId="0" applyFont="1" applyBorder="1" applyAlignment="1">
      <alignment vertical="center" wrapText="1"/>
    </xf>
    <xf numFmtId="0" fontId="27" fillId="12" borderId="0" xfId="3" applyFont="1" applyFill="1"/>
    <xf numFmtId="0" fontId="27" fillId="12" borderId="0" xfId="3" applyFont="1" applyFill="1" applyAlignment="1">
      <alignment vertical="center"/>
    </xf>
    <xf numFmtId="0" fontId="28" fillId="12" borderId="11" xfId="3" applyFont="1" applyFill="1" applyBorder="1" applyAlignment="1">
      <alignment wrapText="1"/>
    </xf>
    <xf numFmtId="0" fontId="28" fillId="12" borderId="0" xfId="3" applyFont="1" applyFill="1" applyBorder="1" applyAlignment="1">
      <alignment wrapText="1"/>
    </xf>
    <xf numFmtId="0" fontId="27" fillId="0" borderId="9" xfId="3" applyFont="1" applyBorder="1" applyAlignment="1">
      <alignment vertical="center"/>
    </xf>
    <xf numFmtId="0" fontId="27" fillId="12" borderId="0" xfId="3" applyFont="1" applyFill="1" applyBorder="1" applyAlignment="1">
      <alignment wrapText="1"/>
    </xf>
    <xf numFmtId="0" fontId="27" fillId="12" borderId="0" xfId="3" applyFont="1" applyFill="1" applyBorder="1"/>
    <xf numFmtId="0" fontId="27" fillId="12" borderId="11" xfId="3" applyFont="1" applyFill="1" applyBorder="1"/>
    <xf numFmtId="0" fontId="27" fillId="0" borderId="0" xfId="3" applyFont="1" applyBorder="1" applyAlignment="1">
      <alignment horizontal="center" vertical="center"/>
    </xf>
    <xf numFmtId="0" fontId="31" fillId="12" borderId="11" xfId="3" applyFont="1" applyFill="1" applyBorder="1"/>
    <xf numFmtId="0" fontId="27" fillId="0" borderId="9" xfId="3" applyFont="1" applyBorder="1" applyAlignment="1">
      <alignment horizontal="center" vertical="center"/>
    </xf>
    <xf numFmtId="0" fontId="31" fillId="12" borderId="0" xfId="3" applyFont="1" applyFill="1" applyBorder="1" applyAlignment="1">
      <alignment wrapText="1"/>
    </xf>
    <xf numFmtId="0" fontId="28" fillId="12" borderId="0" xfId="3" applyFont="1" applyFill="1" applyBorder="1" applyAlignment="1">
      <alignment horizontal="right"/>
    </xf>
    <xf numFmtId="0" fontId="27" fillId="12" borderId="0" xfId="3" applyFont="1" applyFill="1" applyBorder="1" applyAlignment="1">
      <alignment horizontal="center" vertical="center"/>
    </xf>
    <xf numFmtId="0" fontId="27" fillId="12" borderId="14" xfId="3" applyFont="1" applyFill="1" applyBorder="1"/>
    <xf numFmtId="0" fontId="27" fillId="12" borderId="9" xfId="3" applyFont="1" applyFill="1" applyBorder="1"/>
    <xf numFmtId="0" fontId="27" fillId="12" borderId="9" xfId="3" applyFont="1" applyFill="1" applyBorder="1" applyAlignment="1">
      <alignment wrapText="1"/>
    </xf>
    <xf numFmtId="0" fontId="27" fillId="12" borderId="0" xfId="3" applyFont="1" applyFill="1" applyAlignment="1">
      <alignment wrapText="1"/>
    </xf>
    <xf numFmtId="0" fontId="31" fillId="12" borderId="4" xfId="3" applyFont="1" applyFill="1" applyBorder="1" applyAlignment="1">
      <alignment horizontal="center" vertical="center"/>
    </xf>
    <xf numFmtId="0" fontId="31" fillId="12" borderId="4" xfId="3" applyFont="1" applyFill="1" applyBorder="1" applyAlignment="1">
      <alignment horizontal="center" vertical="center" wrapText="1"/>
    </xf>
    <xf numFmtId="0" fontId="33" fillId="12" borderId="0" xfId="3" applyFont="1" applyFill="1" applyBorder="1" applyAlignment="1">
      <alignment wrapText="1"/>
    </xf>
    <xf numFmtId="0" fontId="31" fillId="0" borderId="0" xfId="3" applyFont="1" applyBorder="1" applyAlignment="1">
      <alignment vertical="center"/>
    </xf>
    <xf numFmtId="0" fontId="33" fillId="12" borderId="0" xfId="3" applyFont="1" applyFill="1"/>
    <xf numFmtId="0" fontId="33" fillId="12" borderId="11" xfId="3" applyFont="1" applyFill="1" applyBorder="1"/>
    <xf numFmtId="0" fontId="33" fillId="12" borderId="0" xfId="3" applyFont="1" applyFill="1" applyBorder="1"/>
    <xf numFmtId="0" fontId="27" fillId="12" borderId="10" xfId="3" applyFont="1" applyFill="1" applyBorder="1"/>
    <xf numFmtId="0" fontId="33" fillId="0" borderId="10" xfId="3" applyFont="1" applyBorder="1" applyAlignment="1">
      <alignment vertical="center"/>
    </xf>
    <xf numFmtId="0" fontId="33" fillId="12" borderId="10" xfId="3" applyFont="1" applyFill="1" applyBorder="1"/>
    <xf numFmtId="0" fontId="31" fillId="0" borderId="3" xfId="3" applyFont="1" applyBorder="1" applyAlignment="1">
      <alignment vertical="center"/>
    </xf>
    <xf numFmtId="0" fontId="28" fillId="12" borderId="11" xfId="3" applyFont="1" applyFill="1" applyBorder="1" applyAlignment="1">
      <alignment horizontal="right"/>
    </xf>
    <xf numFmtId="0" fontId="27" fillId="12" borderId="15" xfId="3" applyFont="1" applyFill="1" applyBorder="1"/>
    <xf numFmtId="14" fontId="31" fillId="12" borderId="2" xfId="3" applyNumberFormat="1" applyFont="1" applyFill="1" applyBorder="1" applyAlignment="1">
      <alignment horizontal="left" vertical="center"/>
    </xf>
    <xf numFmtId="0" fontId="31" fillId="12" borderId="8" xfId="3" applyFont="1" applyFill="1" applyBorder="1" applyAlignment="1">
      <alignment horizontal="right" vertical="center"/>
    </xf>
    <xf numFmtId="0" fontId="27" fillId="0" borderId="0" xfId="0" applyFont="1"/>
    <xf numFmtId="49" fontId="31" fillId="12" borderId="4" xfId="3" applyNumberFormat="1" applyFont="1" applyFill="1" applyBorder="1" applyAlignment="1">
      <alignment horizontal="center" vertical="center" wrapText="1"/>
    </xf>
    <xf numFmtId="49" fontId="33" fillId="12" borderId="4" xfId="3" applyNumberFormat="1" applyFont="1" applyFill="1" applyBorder="1" applyAlignment="1">
      <alignment horizontal="center" vertical="center" wrapText="1"/>
    </xf>
    <xf numFmtId="0" fontId="31" fillId="0" borderId="8" xfId="3" applyFont="1" applyBorder="1" applyAlignment="1">
      <alignment horizontal="center" vertical="center"/>
    </xf>
    <xf numFmtId="0" fontId="33" fillId="0" borderId="0" xfId="3" applyFont="1" applyBorder="1" applyAlignment="1">
      <alignment horizontal="center" vertical="center"/>
    </xf>
    <xf numFmtId="0" fontId="33" fillId="12" borderId="0" xfId="3" applyFont="1" applyFill="1" applyBorder="1" applyAlignment="1">
      <alignment horizontal="center" vertical="center"/>
    </xf>
    <xf numFmtId="0" fontId="33" fillId="0" borderId="0" xfId="0" applyFont="1"/>
    <xf numFmtId="0" fontId="34" fillId="0" borderId="0" xfId="0" applyFont="1"/>
    <xf numFmtId="4" fontId="34" fillId="0" borderId="0" xfId="0" applyNumberFormat="1" applyFont="1"/>
    <xf numFmtId="9" fontId="27" fillId="0" borderId="0" xfId="1" applyFont="1"/>
    <xf numFmtId="0" fontId="31" fillId="0" borderId="8" xfId="0" applyFont="1" applyBorder="1" applyAlignment="1">
      <alignment horizontal="center" vertical="center"/>
    </xf>
    <xf numFmtId="0" fontId="33" fillId="0" borderId="0" xfId="0" applyFont="1" applyBorder="1" applyAlignment="1">
      <alignment horizontal="center"/>
    </xf>
    <xf numFmtId="0" fontId="27" fillId="0" borderId="14" xfId="0" applyFont="1" applyBorder="1"/>
    <xf numFmtId="0" fontId="27" fillId="0" borderId="9" xfId="0" applyFont="1" applyBorder="1"/>
    <xf numFmtId="4" fontId="27" fillId="0" borderId="9" xfId="0" applyNumberFormat="1" applyFont="1" applyBorder="1"/>
    <xf numFmtId="0" fontId="27" fillId="0" borderId="15" xfId="0" applyFont="1" applyBorder="1"/>
    <xf numFmtId="4" fontId="27" fillId="0" borderId="0" xfId="0" applyNumberFormat="1" applyFont="1"/>
    <xf numFmtId="0" fontId="27" fillId="0" borderId="0" xfId="0" applyFont="1" applyBorder="1" applyAlignment="1">
      <alignment horizontal="center" vertical="center"/>
    </xf>
    <xf numFmtId="0" fontId="34" fillId="0" borderId="4" xfId="0" applyFont="1" applyBorder="1" applyAlignment="1">
      <alignment horizontal="center" vertical="center" wrapText="1"/>
    </xf>
    <xf numFmtId="0" fontId="41" fillId="13" borderId="1" xfId="0" applyFont="1" applyFill="1" applyBorder="1" applyAlignment="1">
      <alignment horizontal="left" vertical="center" wrapText="1"/>
    </xf>
    <xf numFmtId="0" fontId="32" fillId="0" borderId="4" xfId="0" applyFont="1" applyFill="1" applyBorder="1" applyAlignment="1">
      <alignment horizontal="center" vertical="center"/>
    </xf>
    <xf numFmtId="0" fontId="34" fillId="13" borderId="5" xfId="0" applyFont="1" applyFill="1" applyBorder="1" applyAlignment="1">
      <alignment horizontal="center" vertical="center" wrapText="1"/>
    </xf>
    <xf numFmtId="49" fontId="41" fillId="0" borderId="1" xfId="0" applyNumberFormat="1" applyFont="1" applyBorder="1" applyAlignment="1">
      <alignment horizontal="center" vertical="center" wrapText="1"/>
    </xf>
    <xf numFmtId="0" fontId="41" fillId="13" borderId="1" xfId="0" applyFont="1" applyFill="1" applyBorder="1" applyAlignment="1">
      <alignment horizontal="center" vertical="center" wrapText="1"/>
    </xf>
    <xf numFmtId="4" fontId="37" fillId="0" borderId="1" xfId="0" applyNumberFormat="1" applyFont="1" applyBorder="1" applyAlignment="1">
      <alignment horizontal="center" vertical="center" wrapText="1"/>
    </xf>
    <xf numFmtId="4" fontId="41" fillId="0" borderId="6" xfId="0" applyNumberFormat="1" applyFont="1" applyBorder="1" applyAlignment="1">
      <alignment horizontal="left" vertical="center" wrapText="1"/>
    </xf>
    <xf numFmtId="0" fontId="44" fillId="14" borderId="4" xfId="0" applyFont="1" applyFill="1" applyBorder="1" applyAlignment="1">
      <alignment horizontal="center" vertical="center" wrapText="1"/>
    </xf>
    <xf numFmtId="4" fontId="44" fillId="14" borderId="1" xfId="0" applyNumberFormat="1" applyFont="1" applyFill="1" applyBorder="1" applyAlignment="1">
      <alignment horizontal="center" vertical="center" wrapText="1"/>
    </xf>
    <xf numFmtId="0" fontId="44" fillId="14" borderId="0" xfId="0" applyFont="1" applyFill="1"/>
    <xf numFmtId="0" fontId="44" fillId="14" borderId="1" xfId="0" applyFont="1" applyFill="1" applyBorder="1" applyAlignment="1">
      <alignment horizontal="center" vertical="center" wrapText="1"/>
    </xf>
    <xf numFmtId="4" fontId="44" fillId="14" borderId="0" xfId="0" applyNumberFormat="1" applyFont="1" applyFill="1"/>
    <xf numFmtId="0" fontId="44" fillId="14" borderId="5" xfId="0" applyFont="1" applyFill="1" applyBorder="1" applyAlignment="1">
      <alignment horizontal="center" vertical="center" wrapText="1"/>
    </xf>
    <xf numFmtId="49" fontId="44" fillId="14" borderId="1" xfId="0" applyNumberFormat="1" applyFont="1" applyFill="1" applyBorder="1" applyAlignment="1">
      <alignment horizontal="center" vertical="center" wrapText="1"/>
    </xf>
    <xf numFmtId="2" fontId="44" fillId="14" borderId="1" xfId="2" applyNumberFormat="1" applyFont="1" applyFill="1" applyBorder="1" applyAlignment="1">
      <alignment horizontal="center" vertical="center" wrapText="1"/>
    </xf>
    <xf numFmtId="4" fontId="34" fillId="0" borderId="4" xfId="0" applyNumberFormat="1" applyFont="1" applyBorder="1" applyAlignment="1">
      <alignment horizontal="center" vertical="center" wrapText="1"/>
    </xf>
    <xf numFmtId="0" fontId="34" fillId="0" borderId="4" xfId="0" applyFont="1" applyBorder="1" applyAlignment="1">
      <alignment horizontal="center" vertical="center" wrapText="1"/>
    </xf>
    <xf numFmtId="0" fontId="32" fillId="0" borderId="4" xfId="0" applyFont="1" applyFill="1" applyBorder="1" applyAlignment="1">
      <alignment horizontal="center" vertical="center"/>
    </xf>
    <xf numFmtId="0" fontId="32" fillId="0" borderId="5" xfId="0" applyFont="1" applyFill="1" applyBorder="1" applyAlignment="1">
      <alignment horizontal="center" vertical="center"/>
    </xf>
    <xf numFmtId="0" fontId="31" fillId="12" borderId="2" xfId="3" applyFont="1" applyFill="1" applyBorder="1" applyAlignment="1">
      <alignment horizontal="center" vertical="center" wrapText="1"/>
    </xf>
    <xf numFmtId="0" fontId="34" fillId="0" borderId="1" xfId="0" applyFont="1" applyBorder="1"/>
    <xf numFmtId="0" fontId="34" fillId="0" borderId="10" xfId="0" applyFont="1" applyBorder="1"/>
    <xf numFmtId="0" fontId="32" fillId="0" borderId="6" xfId="0" applyFont="1" applyFill="1" applyBorder="1" applyAlignment="1">
      <alignment vertical="center"/>
    </xf>
    <xf numFmtId="0" fontId="32" fillId="3" borderId="1" xfId="0" applyFont="1" applyFill="1" applyBorder="1" applyAlignment="1">
      <alignment horizontal="left" vertical="center" wrapText="1"/>
    </xf>
    <xf numFmtId="0" fontId="4" fillId="0" borderId="22" xfId="0" applyFont="1" applyFill="1" applyBorder="1" applyAlignment="1">
      <alignment horizontal="center" vertical="center" wrapText="1"/>
    </xf>
    <xf numFmtId="1" fontId="45" fillId="0" borderId="4" xfId="0" applyNumberFormat="1" applyFont="1" applyBorder="1" applyAlignment="1">
      <alignment horizontal="center" vertical="center" wrapText="1"/>
    </xf>
    <xf numFmtId="49" fontId="45" fillId="0" borderId="4" xfId="0" applyNumberFormat="1" applyFont="1" applyBorder="1" applyAlignment="1">
      <alignment horizontal="center" vertical="center" wrapText="1"/>
    </xf>
    <xf numFmtId="49" fontId="34" fillId="0" borderId="4" xfId="0" applyNumberFormat="1" applyFont="1" applyBorder="1" applyAlignment="1">
      <alignment horizontal="center" vertical="center" wrapText="1"/>
    </xf>
    <xf numFmtId="0" fontId="4" fillId="0" borderId="23" xfId="0" applyFont="1" applyBorder="1" applyAlignment="1">
      <alignment vertical="center" wrapText="1"/>
    </xf>
    <xf numFmtId="0" fontId="34" fillId="0" borderId="4" xfId="0" applyFont="1" applyBorder="1" applyAlignment="1">
      <alignment horizontal="left" vertical="center" wrapText="1"/>
    </xf>
    <xf numFmtId="0" fontId="34" fillId="13" borderId="4" xfId="0" applyFont="1" applyFill="1" applyBorder="1" applyAlignment="1">
      <alignment horizontal="left" vertical="center" wrapText="1"/>
    </xf>
    <xf numFmtId="4" fontId="32" fillId="0" borderId="4" xfId="0" applyNumberFormat="1" applyFont="1" applyBorder="1" applyAlignment="1">
      <alignment horizontal="center" vertical="center" wrapText="1"/>
    </xf>
    <xf numFmtId="10" fontId="32" fillId="13" borderId="4" xfId="0" applyNumberFormat="1" applyFont="1" applyFill="1" applyBorder="1" applyAlignment="1">
      <alignment horizontal="center" vertical="center"/>
    </xf>
    <xf numFmtId="10" fontId="32" fillId="13" borderId="4" xfId="1" applyNumberFormat="1" applyFont="1" applyFill="1" applyBorder="1" applyAlignment="1">
      <alignment horizontal="center" vertical="center"/>
    </xf>
    <xf numFmtId="174" fontId="34" fillId="0" borderId="4" xfId="0" applyNumberFormat="1" applyFont="1" applyBorder="1" applyAlignment="1">
      <alignment horizontal="center" vertical="center" wrapText="1"/>
    </xf>
    <xf numFmtId="1" fontId="34" fillId="0" borderId="4" xfId="0" applyNumberFormat="1" applyFont="1" applyBorder="1" applyAlignment="1">
      <alignment horizontal="center" vertical="center" wrapText="1"/>
    </xf>
    <xf numFmtId="0" fontId="34" fillId="0" borderId="1" xfId="0" applyFont="1" applyFill="1" applyBorder="1" applyAlignment="1">
      <alignment horizontal="left" vertical="center" wrapText="1"/>
    </xf>
    <xf numFmtId="0" fontId="34" fillId="0" borderId="4" xfId="0" applyFont="1" applyFill="1" applyBorder="1" applyAlignment="1">
      <alignment horizontal="center" vertical="center" wrapText="1"/>
    </xf>
    <xf numFmtId="0" fontId="44" fillId="14" borderId="1" xfId="0" applyFont="1" applyFill="1" applyBorder="1" applyAlignment="1">
      <alignment horizontal="left" vertical="center" wrapText="1"/>
    </xf>
    <xf numFmtId="174" fontId="44" fillId="14" borderId="6" xfId="0" applyNumberFormat="1" applyFont="1" applyFill="1" applyBorder="1" applyAlignment="1">
      <alignment horizontal="center" vertical="center" wrapText="1"/>
    </xf>
    <xf numFmtId="0" fontId="45" fillId="0" borderId="4" xfId="0" applyFont="1" applyBorder="1" applyAlignment="1">
      <alignment horizontal="center" vertical="center" wrapText="1"/>
    </xf>
    <xf numFmtId="0" fontId="45" fillId="0" borderId="1" xfId="0" applyFont="1" applyFill="1" applyBorder="1" applyAlignment="1">
      <alignment horizontal="left" vertical="center" wrapText="1"/>
    </xf>
    <xf numFmtId="0" fontId="45" fillId="0" borderId="4" xfId="0" applyFont="1" applyFill="1" applyBorder="1" applyAlignment="1">
      <alignment horizontal="center" vertical="center" wrapText="1"/>
    </xf>
    <xf numFmtId="174" fontId="45" fillId="0" borderId="4" xfId="0" applyNumberFormat="1" applyFont="1" applyFill="1" applyBorder="1" applyAlignment="1">
      <alignment horizontal="center" vertical="center" wrapText="1"/>
    </xf>
    <xf numFmtId="174" fontId="45" fillId="0" borderId="4" xfId="0" applyNumberFormat="1" applyFont="1" applyBorder="1" applyAlignment="1">
      <alignment horizontal="center" vertical="center" wrapText="1"/>
    </xf>
    <xf numFmtId="174" fontId="31" fillId="0" borderId="4" xfId="0" applyNumberFormat="1" applyFont="1" applyBorder="1" applyAlignment="1">
      <alignment horizontal="center" vertical="center" wrapText="1"/>
    </xf>
    <xf numFmtId="174" fontId="31" fillId="12" borderId="4" xfId="3" applyNumberFormat="1" applyFont="1" applyFill="1" applyBorder="1" applyAlignment="1">
      <alignment horizontal="center" vertical="center" wrapText="1"/>
    </xf>
    <xf numFmtId="10" fontId="31" fillId="12" borderId="4" xfId="3" applyNumberFormat="1" applyFont="1" applyFill="1" applyBorder="1" applyAlignment="1">
      <alignment horizontal="center" vertical="center" wrapText="1"/>
    </xf>
    <xf numFmtId="174" fontId="33" fillId="12" borderId="4" xfId="64" applyNumberFormat="1" applyFont="1" applyFill="1" applyBorder="1" applyAlignment="1">
      <alignment horizontal="center" vertical="center" wrapText="1"/>
    </xf>
    <xf numFmtId="174" fontId="27" fillId="12" borderId="0" xfId="3" applyNumberFormat="1" applyFont="1" applyFill="1" applyAlignment="1">
      <alignment vertical="center"/>
    </xf>
    <xf numFmtId="10" fontId="31" fillId="2" borderId="4" xfId="3" applyNumberFormat="1" applyFont="1" applyFill="1" applyBorder="1" applyAlignment="1">
      <alignment horizontal="center" vertical="center" wrapText="1"/>
    </xf>
    <xf numFmtId="0" fontId="34" fillId="0" borderId="4" xfId="0" applyFont="1" applyBorder="1" applyAlignment="1">
      <alignment horizontal="center" vertical="center" wrapText="1"/>
    </xf>
    <xf numFmtId="0" fontId="47" fillId="12" borderId="11" xfId="3" applyFont="1" applyFill="1" applyBorder="1"/>
    <xf numFmtId="0" fontId="47" fillId="0" borderId="11" xfId="3" applyFont="1" applyBorder="1" applyAlignment="1">
      <alignment vertical="center"/>
    </xf>
    <xf numFmtId="0" fontId="44" fillId="14" borderId="24" xfId="0" applyFont="1" applyFill="1" applyBorder="1"/>
    <xf numFmtId="0" fontId="44" fillId="14" borderId="25" xfId="0" applyFont="1" applyFill="1" applyBorder="1"/>
    <xf numFmtId="0" fontId="34" fillId="0" borderId="26" xfId="0" applyFont="1" applyBorder="1"/>
    <xf numFmtId="0" fontId="34" fillId="0" borderId="28" xfId="0" applyFont="1" applyBorder="1"/>
    <xf numFmtId="0" fontId="34" fillId="0" borderId="29" xfId="0" applyFont="1" applyBorder="1"/>
    <xf numFmtId="0" fontId="44" fillId="14" borderId="28" xfId="0" applyFont="1" applyFill="1" applyBorder="1"/>
    <xf numFmtId="0" fontId="34" fillId="0" borderId="30" xfId="0" applyFont="1" applyBorder="1"/>
    <xf numFmtId="175" fontId="34" fillId="0" borderId="27" xfId="0" applyNumberFormat="1" applyFont="1" applyBorder="1"/>
    <xf numFmtId="175" fontId="34" fillId="0" borderId="0" xfId="0" applyNumberFormat="1" applyFont="1"/>
    <xf numFmtId="0" fontId="27" fillId="0" borderId="0" xfId="0" applyFont="1" applyBorder="1" applyAlignment="1">
      <alignment horizontal="center" vertical="center"/>
    </xf>
    <xf numFmtId="0" fontId="27" fillId="0" borderId="10" xfId="0" applyFont="1" applyBorder="1" applyAlignment="1">
      <alignment horizontal="center" vertical="center"/>
    </xf>
    <xf numFmtId="0" fontId="33" fillId="0" borderId="0" xfId="0" applyFont="1" applyBorder="1" applyAlignment="1">
      <alignment horizontal="center" vertical="center"/>
    </xf>
    <xf numFmtId="0" fontId="33" fillId="0" borderId="10" xfId="0" applyFont="1" applyBorder="1" applyAlignment="1">
      <alignment horizontal="center" vertical="center"/>
    </xf>
    <xf numFmtId="0" fontId="31" fillId="0" borderId="4" xfId="0" applyFont="1" applyFill="1" applyBorder="1" applyAlignment="1">
      <alignment horizontal="center" vertical="center" wrapText="1"/>
    </xf>
    <xf numFmtId="4" fontId="34" fillId="0" borderId="4" xfId="0" applyNumberFormat="1" applyFont="1" applyBorder="1" applyAlignment="1">
      <alignment horizontal="center" vertical="center" wrapText="1"/>
    </xf>
    <xf numFmtId="0" fontId="34" fillId="0" borderId="5" xfId="0" applyFont="1" applyFill="1" applyBorder="1" applyAlignment="1">
      <alignment horizontal="left" vertical="center" wrapText="1"/>
    </xf>
    <xf numFmtId="0" fontId="34" fillId="0" borderId="1" xfId="0" applyFont="1" applyFill="1" applyBorder="1" applyAlignment="1">
      <alignment horizontal="left" vertical="center" wrapText="1"/>
    </xf>
    <xf numFmtId="0" fontId="34" fillId="0" borderId="6" xfId="0" applyFont="1" applyFill="1" applyBorder="1" applyAlignment="1">
      <alignment horizontal="left" vertical="center" wrapText="1"/>
    </xf>
    <xf numFmtId="0" fontId="34" fillId="0" borderId="4" xfId="0" applyFont="1" applyFill="1" applyBorder="1" applyAlignment="1">
      <alignment horizontal="left" vertical="center"/>
    </xf>
    <xf numFmtId="0" fontId="27" fillId="0" borderId="3" xfId="0" applyFont="1" applyBorder="1" applyAlignment="1">
      <alignment horizontal="center"/>
    </xf>
    <xf numFmtId="0" fontId="27" fillId="0" borderId="8" xfId="0" applyFont="1" applyBorder="1" applyAlignment="1">
      <alignment horizontal="center"/>
    </xf>
    <xf numFmtId="0" fontId="36" fillId="0" borderId="5" xfId="0" applyFont="1" applyFill="1" applyBorder="1" applyAlignment="1">
      <alignment horizontal="center" vertical="center"/>
    </xf>
    <xf numFmtId="0" fontId="28" fillId="0" borderId="1" xfId="0" applyFont="1" applyFill="1" applyBorder="1" applyAlignment="1">
      <alignment horizontal="center" vertical="center"/>
    </xf>
    <xf numFmtId="0" fontId="28" fillId="0" borderId="6" xfId="0" applyFont="1" applyFill="1" applyBorder="1" applyAlignment="1">
      <alignment horizontal="center" vertical="center"/>
    </xf>
    <xf numFmtId="0" fontId="32" fillId="0" borderId="5" xfId="0" applyFont="1" applyFill="1" applyBorder="1" applyAlignment="1">
      <alignment horizontal="left" vertical="center"/>
    </xf>
    <xf numFmtId="0" fontId="32" fillId="0" borderId="1" xfId="0" applyFont="1" applyFill="1" applyBorder="1" applyAlignment="1">
      <alignment horizontal="left" vertical="center"/>
    </xf>
    <xf numFmtId="0" fontId="30" fillId="0" borderId="5" xfId="0" applyFont="1" applyBorder="1" applyAlignment="1">
      <alignment horizontal="left" vertical="center" wrapText="1"/>
    </xf>
    <xf numFmtId="0" fontId="30" fillId="0" borderId="1" xfId="0" applyFont="1" applyBorder="1" applyAlignment="1">
      <alignment horizontal="left" vertical="center" wrapText="1"/>
    </xf>
    <xf numFmtId="0" fontId="30" fillId="0" borderId="6" xfId="0" applyFont="1" applyBorder="1" applyAlignment="1">
      <alignment horizontal="left" vertical="center" wrapText="1"/>
    </xf>
    <xf numFmtId="0" fontId="34"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2"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2" xfId="0" applyFont="1" applyBorder="1" applyAlignment="1">
      <alignment horizontal="center" vertical="center" wrapText="1"/>
    </xf>
    <xf numFmtId="0" fontId="34" fillId="13" borderId="5" xfId="0" applyFont="1" applyFill="1" applyBorder="1" applyAlignment="1">
      <alignment horizontal="left" vertical="center" wrapText="1"/>
    </xf>
    <xf numFmtId="0" fontId="34" fillId="13" borderId="1" xfId="0" applyFont="1" applyFill="1" applyBorder="1" applyAlignment="1">
      <alignment horizontal="left" vertical="center" wrapText="1"/>
    </xf>
    <xf numFmtId="0" fontId="34" fillId="13" borderId="6" xfId="0" applyFont="1" applyFill="1" applyBorder="1" applyAlignment="1">
      <alignment horizontal="left" vertical="center" wrapText="1"/>
    </xf>
    <xf numFmtId="0" fontId="32" fillId="0" borderId="4" xfId="0" applyFont="1" applyFill="1" applyBorder="1" applyAlignment="1">
      <alignment horizontal="center" vertical="center"/>
    </xf>
    <xf numFmtId="0" fontId="43" fillId="13" borderId="5" xfId="0" applyFont="1" applyFill="1" applyBorder="1" applyAlignment="1">
      <alignment horizontal="left" vertical="center" wrapText="1"/>
    </xf>
    <xf numFmtId="0" fontId="43" fillId="13" borderId="1" xfId="0" applyFont="1" applyFill="1" applyBorder="1" applyAlignment="1">
      <alignment horizontal="left" vertical="center" wrapText="1"/>
    </xf>
    <xf numFmtId="0" fontId="43" fillId="13" borderId="6" xfId="0" applyFont="1" applyFill="1" applyBorder="1" applyAlignment="1">
      <alignment horizontal="left" vertical="center" wrapText="1"/>
    </xf>
    <xf numFmtId="14" fontId="32" fillId="0" borderId="1" xfId="0" applyNumberFormat="1" applyFont="1" applyFill="1" applyBorder="1" applyAlignment="1">
      <alignment horizontal="center" vertical="center"/>
    </xf>
    <xf numFmtId="14" fontId="32" fillId="0" borderId="6" xfId="0" applyNumberFormat="1" applyFont="1" applyFill="1" applyBorder="1" applyAlignment="1">
      <alignment horizontal="center" vertical="center"/>
    </xf>
    <xf numFmtId="0" fontId="32" fillId="0" borderId="6" xfId="0" applyFont="1" applyFill="1" applyBorder="1" applyAlignment="1">
      <alignment horizontal="left" vertical="center"/>
    </xf>
    <xf numFmtId="0" fontId="32" fillId="0" borderId="5" xfId="0" applyFont="1" applyFill="1" applyBorder="1" applyAlignment="1">
      <alignment horizontal="center" vertical="center"/>
    </xf>
    <xf numFmtId="0" fontId="32" fillId="0" borderId="1" xfId="0" applyFont="1" applyFill="1" applyBorder="1" applyAlignment="1">
      <alignment horizontal="center" vertical="center"/>
    </xf>
    <xf numFmtId="2" fontId="32" fillId="0" borderId="1" xfId="0" applyNumberFormat="1" applyFont="1" applyFill="1" applyBorder="1" applyAlignment="1">
      <alignment horizontal="center" vertical="center"/>
    </xf>
    <xf numFmtId="2" fontId="32" fillId="0" borderId="6" xfId="0" applyNumberFormat="1" applyFont="1" applyFill="1" applyBorder="1" applyAlignment="1">
      <alignment horizontal="center" vertical="center"/>
    </xf>
    <xf numFmtId="0" fontId="31" fillId="12" borderId="3" xfId="3" applyFont="1" applyFill="1" applyBorder="1" applyAlignment="1">
      <alignment horizontal="center" vertical="center" wrapText="1"/>
    </xf>
    <xf numFmtId="0" fontId="31" fillId="12" borderId="8" xfId="3" applyFont="1" applyFill="1" applyBorder="1" applyAlignment="1">
      <alignment horizontal="center" vertical="center" wrapText="1"/>
    </xf>
    <xf numFmtId="0" fontId="31" fillId="12" borderId="2" xfId="3" applyFont="1" applyFill="1" applyBorder="1" applyAlignment="1">
      <alignment horizontal="center" vertical="center" wrapText="1"/>
    </xf>
    <xf numFmtId="0" fontId="31" fillId="12" borderId="14" xfId="3" applyFont="1" applyFill="1" applyBorder="1" applyAlignment="1">
      <alignment horizontal="center" vertical="center" wrapText="1"/>
    </xf>
    <xf numFmtId="0" fontId="31" fillId="12" borderId="9" xfId="3" applyFont="1" applyFill="1" applyBorder="1" applyAlignment="1">
      <alignment horizontal="center" vertical="center" wrapText="1"/>
    </xf>
    <xf numFmtId="0" fontId="31" fillId="12" borderId="15" xfId="3" applyFont="1" applyFill="1" applyBorder="1" applyAlignment="1">
      <alignment horizontal="center" vertical="center" wrapText="1"/>
    </xf>
    <xf numFmtId="174" fontId="31" fillId="12" borderId="13" xfId="3" applyNumberFormat="1" applyFont="1" applyFill="1" applyBorder="1" applyAlignment="1">
      <alignment horizontal="center" vertical="center" wrapText="1"/>
    </xf>
    <xf numFmtId="0" fontId="31" fillId="12" borderId="21" xfId="3" applyFont="1" applyFill="1" applyBorder="1" applyAlignment="1">
      <alignment horizontal="center" vertical="center" wrapText="1"/>
    </xf>
    <xf numFmtId="0" fontId="31" fillId="12" borderId="12" xfId="3" applyFont="1" applyFill="1" applyBorder="1" applyAlignment="1">
      <alignment horizontal="center" vertical="center" wrapText="1"/>
    </xf>
    <xf numFmtId="0" fontId="31" fillId="12" borderId="4" xfId="3" applyFont="1" applyFill="1" applyBorder="1" applyAlignment="1">
      <alignment horizontal="center" vertical="center" wrapText="1"/>
    </xf>
    <xf numFmtId="0" fontId="31" fillId="12" borderId="13" xfId="3" applyFont="1" applyFill="1" applyBorder="1" applyAlignment="1">
      <alignment horizontal="left" vertical="center" wrapText="1"/>
    </xf>
    <xf numFmtId="0" fontId="31" fillId="12" borderId="12" xfId="3" applyFont="1" applyFill="1" applyBorder="1" applyAlignment="1">
      <alignment horizontal="left" vertical="center" wrapText="1"/>
    </xf>
    <xf numFmtId="0" fontId="36" fillId="12" borderId="5" xfId="3" applyFont="1" applyFill="1" applyBorder="1" applyAlignment="1">
      <alignment horizontal="center" vertical="center"/>
    </xf>
    <xf numFmtId="0" fontId="36" fillId="12" borderId="1" xfId="3" applyFont="1" applyFill="1" applyBorder="1" applyAlignment="1">
      <alignment horizontal="center" vertical="center"/>
    </xf>
    <xf numFmtId="0" fontId="36" fillId="12" borderId="6" xfId="3" applyFont="1" applyFill="1" applyBorder="1" applyAlignment="1">
      <alignment horizontal="center" vertical="center"/>
    </xf>
    <xf numFmtId="0" fontId="31" fillId="12" borderId="4" xfId="3" applyFont="1" applyFill="1" applyBorder="1" applyAlignment="1">
      <alignment vertical="center" wrapText="1"/>
    </xf>
    <xf numFmtId="0" fontId="31" fillId="12" borderId="4" xfId="3" applyFont="1" applyFill="1" applyBorder="1" applyAlignment="1">
      <alignment horizontal="left" vertical="center"/>
    </xf>
    <xf numFmtId="0" fontId="33" fillId="12" borderId="5" xfId="3" applyFont="1" applyFill="1" applyBorder="1" applyAlignment="1">
      <alignment horizontal="left" vertical="center" wrapText="1"/>
    </xf>
    <xf numFmtId="0" fontId="33" fillId="12" borderId="6" xfId="3" applyFont="1" applyFill="1" applyBorder="1" applyAlignment="1">
      <alignment horizontal="left" vertical="center" wrapText="1"/>
    </xf>
    <xf numFmtId="0" fontId="33" fillId="12" borderId="5" xfId="3" applyFont="1" applyFill="1" applyBorder="1" applyAlignment="1">
      <alignment horizontal="center" vertical="center" wrapText="1"/>
    </xf>
    <xf numFmtId="0" fontId="33" fillId="12" borderId="6" xfId="3" applyFont="1" applyFill="1" applyBorder="1" applyAlignment="1">
      <alignment horizontal="center" vertical="center" wrapText="1"/>
    </xf>
    <xf numFmtId="0" fontId="31" fillId="12" borderId="13" xfId="3" applyFont="1" applyFill="1" applyBorder="1" applyAlignment="1">
      <alignment horizontal="center" vertical="center" wrapText="1"/>
    </xf>
  </cellXfs>
  <cellStyles count="65">
    <cellStyle name="60% - Accent1" xfId="8"/>
    <cellStyle name="Accent1" xfId="9"/>
    <cellStyle name="Check Cell" xfId="10"/>
    <cellStyle name="Data" xfId="11"/>
    <cellStyle name="Euro" xfId="12"/>
    <cellStyle name="Excel Built-in Normal" xfId="13"/>
    <cellStyle name="Excel Built-in Normal 1" xfId="14"/>
    <cellStyle name="Excel_BuiltIn_Comma" xfId="15"/>
    <cellStyle name="Fixo" xfId="16"/>
    <cellStyle name="Good" xfId="17"/>
    <cellStyle name="HEADER" xfId="18"/>
    <cellStyle name="Input" xfId="19"/>
    <cellStyle name="Linked Cell" xfId="20"/>
    <cellStyle name="Milliers [0]_after_discount" xfId="21"/>
    <cellStyle name="Milliers_after_discount" xfId="22"/>
    <cellStyle name="Model" xfId="23"/>
    <cellStyle name="Moeda" xfId="64" builtinId="4"/>
    <cellStyle name="Moeda 2" xfId="24"/>
    <cellStyle name="Moeda 3" xfId="25"/>
    <cellStyle name="Monétaire [0]_after_discount" xfId="26"/>
    <cellStyle name="Monétaire_after_discount" xfId="27"/>
    <cellStyle name="Neutral" xfId="28"/>
    <cellStyle name="Normal" xfId="0" builtinId="0"/>
    <cellStyle name="Normal 2" xfId="3"/>
    <cellStyle name="Normal 2 2" xfId="29"/>
    <cellStyle name="Normal 2 2 2" xfId="62"/>
    <cellStyle name="Normal 2 3" xfId="61"/>
    <cellStyle name="Normal 3" xfId="30"/>
    <cellStyle name="Normal 4" xfId="31"/>
    <cellStyle name="Note" xfId="32"/>
    <cellStyle name="Œ…‹æØ‚è [0.00]_COST_SUM" xfId="33"/>
    <cellStyle name="Œ…‹æØ‚è_COST_SUM" xfId="34"/>
    <cellStyle name="Percentual" xfId="35"/>
    <cellStyle name="Ponto" xfId="36"/>
    <cellStyle name="Porcentagem" xfId="1" builtinId="5"/>
    <cellStyle name="Porcentagem 2" xfId="37"/>
    <cellStyle name="Porcentagem 2 2" xfId="5"/>
    <cellStyle name="Porcentagem 3" xfId="38"/>
    <cellStyle name="Porcentagem 3 2" xfId="39"/>
    <cellStyle name="Porcentagem 4" xfId="40"/>
    <cellStyle name="Porcentagem 5" xfId="41"/>
    <cellStyle name="Separador de m" xfId="42"/>
    <cellStyle name="Separador de milhares 2" xfId="4"/>
    <cellStyle name="Separador de milhares 2 2" xfId="7"/>
    <cellStyle name="Separador de milhares 3" xfId="6"/>
    <cellStyle name="Separador de milhares 3 2" xfId="43"/>
    <cellStyle name="Separador de milhares 4" xfId="44"/>
    <cellStyle name="Separador de milhares 5" xfId="45"/>
    <cellStyle name="Separador de milhares 6" xfId="46"/>
    <cellStyle name="Separador de milhares 6 2" xfId="47"/>
    <cellStyle name="Separador de milhares 7" xfId="48"/>
    <cellStyle name="subhead" xfId="49"/>
    <cellStyle name="SUBTIT" xfId="50"/>
    <cellStyle name="SUBTIT 2" xfId="51"/>
    <cellStyle name="Título 1 1" xfId="52"/>
    <cellStyle name="Titulo1" xfId="53"/>
    <cellStyle name="Titulo2" xfId="54"/>
    <cellStyle name="Vírgula" xfId="2" builtinId="3"/>
    <cellStyle name="Vírgula 2" xfId="55"/>
    <cellStyle name="Vírgula 2 2" xfId="56"/>
    <cellStyle name="Vírgula 3" xfId="57"/>
    <cellStyle name="Vírgula 4" xfId="58"/>
    <cellStyle name="Vírgula 5" xfId="59"/>
    <cellStyle name="Vírgula 6" xfId="63"/>
    <cellStyle name="Warning Text" xfId="6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Lst>
            </xdr:cNvPr>
            <xdr:cNvSpPr/>
          </xdr:nvSpPr>
          <xdr:spPr>
            <a:xfrm>
              <a:off x="0" y="0"/>
              <a:ext cx="0" cy="0"/>
            </a:xfrm>
            <a:prstGeom prst="rect">
              <a:avLst/>
            </a:prstGeom>
          </xdr:spPr>
        </xdr:sp>
        <xdr:clientData/>
      </xdr:twoCellAnchor>
    </mc:Choice>
    <mc:Fallback/>
  </mc:AlternateContent>
  <xdr:oneCellAnchor>
    <xdr:from>
      <xdr:col>1</xdr:col>
      <xdr:colOff>619125</xdr:colOff>
      <xdr:row>0</xdr:row>
      <xdr:rowOff>28575</xdr:rowOff>
    </xdr:from>
    <xdr:ext cx="3143250" cy="796693"/>
    <xdr:sp macro="" textlink="">
      <xdr:nvSpPr>
        <xdr:cNvPr id="4" name="CaixaDeTexto 3">
          <a:extLst>
            <a:ext uri="{FF2B5EF4-FFF2-40B4-BE49-F238E27FC236}">
              <a16:creationId xmlns:a16="http://schemas.microsoft.com/office/drawing/2014/main" xmlns="" id="{00000000-0008-0000-0000-000002000000}"/>
            </a:ext>
          </a:extLst>
        </xdr:cNvPr>
        <xdr:cNvSpPr txBox="1"/>
      </xdr:nvSpPr>
      <xdr:spPr>
        <a:xfrm>
          <a:off x="1000125" y="28575"/>
          <a:ext cx="3143250" cy="796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900" b="1"/>
            <a:t>GOVERNO DO ESTADO DE MINAS GERAIS</a:t>
          </a:r>
        </a:p>
        <a:p>
          <a:r>
            <a:rPr lang="pt-BR" sz="900"/>
            <a:t>Secretaria de Estado de Infraestrutura, Mobilidade e Parcerias</a:t>
          </a:r>
        </a:p>
        <a:p>
          <a:r>
            <a:rPr lang="pt-BR" sz="900"/>
            <a:t>Subsecretaria de Obras e Infraestrutura</a:t>
          </a:r>
        </a:p>
        <a:p>
          <a:r>
            <a:rPr lang="pt-BR" sz="900"/>
            <a:t>Superintendência de Apoio Técnico e Cooperação</a:t>
          </a:r>
        </a:p>
        <a:p>
          <a:r>
            <a:rPr lang="pt-BR" sz="900"/>
            <a:t>Diretoria de Projetos e Custos</a:t>
          </a:r>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104775</xdr:colOff>
          <xdr:row>0</xdr:row>
          <xdr:rowOff>133350</xdr:rowOff>
        </xdr:from>
        <xdr:to>
          <xdr:col>1</xdr:col>
          <xdr:colOff>504825</xdr:colOff>
          <xdr:row>0</xdr:row>
          <xdr:rowOff>704850</xdr:rowOff>
        </xdr:to>
        <xdr:sp macro="" textlink="">
          <xdr:nvSpPr>
            <xdr:cNvPr id="6147" name="Object 3" hidden="1">
              <a:extLst>
                <a:ext uri="{63B3BB69-23CF-44E3-9099-C40C66FF867C}">
                  <a14:compatExt spid="_x0000_s6147"/>
                </a:ext>
              </a:extLst>
            </xdr:cNvPr>
            <xdr:cNvSpPr/>
          </xdr:nvSpPr>
          <xdr:spPr>
            <a:xfrm>
              <a:off x="0" y="0"/>
              <a:ext cx="0" cy="0"/>
            </a:xfrm>
            <a:prstGeom prst="rect">
              <a:avLst/>
            </a:prstGeom>
          </xdr:spPr>
        </xdr:sp>
        <xdr:clientData/>
      </xdr:twoCellAnchor>
    </mc:Choice>
    <mc:Fallback/>
  </mc:AlternateContent>
  <xdr:oneCellAnchor>
    <xdr:from>
      <xdr:col>2</xdr:col>
      <xdr:colOff>19050</xdr:colOff>
      <xdr:row>0</xdr:row>
      <xdr:rowOff>19050</xdr:rowOff>
    </xdr:from>
    <xdr:ext cx="3143250" cy="796693"/>
    <xdr:sp macro="" textlink="">
      <xdr:nvSpPr>
        <xdr:cNvPr id="5" name="CaixaDeTexto 4">
          <a:extLst>
            <a:ext uri="{FF2B5EF4-FFF2-40B4-BE49-F238E27FC236}">
              <a16:creationId xmlns:a16="http://schemas.microsoft.com/office/drawing/2014/main" xmlns="" id="{00000000-0008-0000-0000-000002000000}"/>
            </a:ext>
          </a:extLst>
        </xdr:cNvPr>
        <xdr:cNvSpPr txBox="1"/>
      </xdr:nvSpPr>
      <xdr:spPr>
        <a:xfrm>
          <a:off x="1181100" y="19050"/>
          <a:ext cx="3143250" cy="796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900" b="1"/>
            <a:t>GOVERNO DO ESTADO DE MINAS GERAIS</a:t>
          </a:r>
        </a:p>
        <a:p>
          <a:r>
            <a:rPr lang="pt-BR" sz="900"/>
            <a:t>Secretaria de Estado de Infraestrutura, Mobilidade e Parcerias</a:t>
          </a:r>
        </a:p>
        <a:p>
          <a:r>
            <a:rPr lang="pt-BR" sz="900"/>
            <a:t>Subsecretaria de Obras e Infraestrutura</a:t>
          </a:r>
        </a:p>
        <a:p>
          <a:r>
            <a:rPr lang="pt-BR" sz="900"/>
            <a:t>Superintendência de Apoio Técnico e Cooperação</a:t>
          </a:r>
        </a:p>
        <a:p>
          <a:r>
            <a:rPr lang="pt-BR" sz="900"/>
            <a:t>Diretoria de Projetos e Custos</a:t>
          </a: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0</xdr:row>
          <xdr:rowOff>161925</xdr:rowOff>
        </xdr:from>
        <xdr:to>
          <xdr:col>1</xdr:col>
          <xdr:colOff>104775</xdr:colOff>
          <xdr:row>0</xdr:row>
          <xdr:rowOff>733425</xdr:rowOff>
        </xdr:to>
        <xdr:sp macro="" textlink="">
          <xdr:nvSpPr>
            <xdr:cNvPr id="8196" name="Object 4" hidden="1">
              <a:extLst>
                <a:ext uri="{63B3BB69-23CF-44E3-9099-C40C66FF867C}">
                  <a14:compatExt spid="_x0000_s8196"/>
                </a:ext>
              </a:extLst>
            </xdr:cNvPr>
            <xdr:cNvSpPr/>
          </xdr:nvSpPr>
          <xdr:spPr>
            <a:xfrm>
              <a:off x="0" y="0"/>
              <a:ext cx="0" cy="0"/>
            </a:xfrm>
            <a:prstGeom prst="rect">
              <a:avLst/>
            </a:prstGeom>
          </xdr:spPr>
        </xdr:sp>
        <xdr:clientData/>
      </xdr:twoCellAnchor>
    </mc:Choice>
    <mc:Fallback/>
  </mc:AlternateContent>
  <xdr:oneCellAnchor>
    <xdr:from>
      <xdr:col>1</xdr:col>
      <xdr:colOff>200025</xdr:colOff>
      <xdr:row>0</xdr:row>
      <xdr:rowOff>38100</xdr:rowOff>
    </xdr:from>
    <xdr:ext cx="3143250" cy="796693"/>
    <xdr:sp macro="" textlink="">
      <xdr:nvSpPr>
        <xdr:cNvPr id="5" name="CaixaDeTexto 4">
          <a:extLst>
            <a:ext uri="{FF2B5EF4-FFF2-40B4-BE49-F238E27FC236}">
              <a16:creationId xmlns:a16="http://schemas.microsoft.com/office/drawing/2014/main" xmlns="" id="{00000000-0008-0000-0000-000002000000}"/>
            </a:ext>
          </a:extLst>
        </xdr:cNvPr>
        <xdr:cNvSpPr txBox="1"/>
      </xdr:nvSpPr>
      <xdr:spPr>
        <a:xfrm>
          <a:off x="914400" y="38100"/>
          <a:ext cx="3143250" cy="796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pt-BR" sz="900" b="1"/>
            <a:t>GOVERNO DO ESTADO DE MINAS GERAIS</a:t>
          </a:r>
        </a:p>
        <a:p>
          <a:r>
            <a:rPr lang="pt-BR" sz="900"/>
            <a:t>Secretaria de Estado de Infraestrutura, Mobilidade e Parcerias</a:t>
          </a:r>
        </a:p>
        <a:p>
          <a:r>
            <a:rPr lang="pt-BR" sz="900"/>
            <a:t>Subsecretaria de Obras e Infraestrutura</a:t>
          </a:r>
        </a:p>
        <a:p>
          <a:r>
            <a:rPr lang="pt-BR" sz="900"/>
            <a:t>Superintendência de Apoio Técnico e Cooperação</a:t>
          </a:r>
        </a:p>
        <a:p>
          <a:r>
            <a:rPr lang="pt-BR" sz="900"/>
            <a:t>Diretoria de Projetos e Custos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image" Target="../media/image1.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image" Target="../media/image1.emf"/><Relationship Id="rId5" Type="http://schemas.openxmlformats.org/officeDocument/2006/relationships/oleObject" Target="../embeddings/oleObject2.bin"/><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image" Target="../media/image1.emf"/><Relationship Id="rId5" Type="http://schemas.openxmlformats.org/officeDocument/2006/relationships/oleObject" Target="../embeddings/oleObject3.bin"/><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54"/>
  <sheetViews>
    <sheetView showGridLines="0" showZeros="0" view="pageBreakPreview" zoomScaleSheetLayoutView="93" workbookViewId="0">
      <selection activeCell="C53" sqref="C53"/>
    </sheetView>
  </sheetViews>
  <sheetFormatPr defaultColWidth="9.140625" defaultRowHeight="12.75"/>
  <cols>
    <col min="1" max="1" width="5.7109375" style="1" customWidth="1"/>
    <col min="2" max="2" width="11.7109375" style="1" customWidth="1"/>
    <col min="3" max="3" width="60.7109375" style="1" customWidth="1"/>
    <col min="4" max="4" width="10.140625" style="1" customWidth="1"/>
    <col min="5" max="5" width="11.7109375" style="1" customWidth="1"/>
    <col min="6" max="6" width="40.7109375" style="2" customWidth="1"/>
    <col min="7" max="16384" width="9.140625" style="1"/>
  </cols>
  <sheetData>
    <row r="1" spans="1:6" ht="65.099999999999994" customHeight="1">
      <c r="A1" s="183"/>
      <c r="B1" s="184"/>
      <c r="C1" s="56"/>
      <c r="D1" s="56"/>
      <c r="E1" s="56"/>
      <c r="F1" s="57"/>
    </row>
    <row r="2" spans="1:6" s="35" customFormat="1" ht="20.100000000000001" customHeight="1">
      <c r="A2" s="185" t="s">
        <v>31</v>
      </c>
      <c r="B2" s="186"/>
      <c r="C2" s="186"/>
      <c r="D2" s="186"/>
      <c r="E2" s="186"/>
      <c r="F2" s="187"/>
    </row>
    <row r="3" spans="1:6" s="45" customFormat="1" ht="20.100000000000001" customHeight="1">
      <c r="A3" s="188" t="s">
        <v>55</v>
      </c>
      <c r="B3" s="189"/>
      <c r="C3" s="189"/>
      <c r="D3" s="189"/>
      <c r="E3" s="130"/>
      <c r="F3" s="131"/>
    </row>
    <row r="4" spans="1:6" s="45" customFormat="1" ht="41.25" customHeight="1">
      <c r="A4" s="179" t="s">
        <v>139</v>
      </c>
      <c r="B4" s="180"/>
      <c r="C4" s="180"/>
      <c r="D4" s="181"/>
      <c r="E4" s="47" t="s">
        <v>42</v>
      </c>
      <c r="F4" s="132" t="s">
        <v>39</v>
      </c>
    </row>
    <row r="5" spans="1:6" s="45" customFormat="1" ht="20.100000000000001" customHeight="1">
      <c r="A5" s="182" t="s">
        <v>140</v>
      </c>
      <c r="B5" s="182"/>
      <c r="C5" s="182"/>
      <c r="D5" s="182"/>
      <c r="E5" s="128" t="s">
        <v>25</v>
      </c>
      <c r="F5" s="48">
        <f ca="1">TODAY()</f>
        <v>45425</v>
      </c>
    </row>
    <row r="6" spans="1:6" ht="3.75" customHeight="1">
      <c r="A6" s="177"/>
      <c r="B6" s="177"/>
      <c r="C6" s="177"/>
      <c r="D6" s="177"/>
      <c r="E6" s="177"/>
      <c r="F6" s="177"/>
    </row>
    <row r="7" spans="1:6" s="23" customFormat="1" ht="35.1" customHeight="1">
      <c r="A7" s="127" t="s">
        <v>0</v>
      </c>
      <c r="B7" s="127" t="s">
        <v>33</v>
      </c>
      <c r="C7" s="127" t="s">
        <v>34</v>
      </c>
      <c r="D7" s="127" t="s">
        <v>2</v>
      </c>
      <c r="E7" s="127" t="s">
        <v>1</v>
      </c>
      <c r="F7" s="33" t="s">
        <v>45</v>
      </c>
    </row>
    <row r="8" spans="1:6" s="23" customFormat="1" ht="20.100000000000001" customHeight="1" thickBot="1">
      <c r="A8" s="20" t="s">
        <v>27</v>
      </c>
      <c r="B8" s="24"/>
      <c r="C8" s="133" t="s">
        <v>13</v>
      </c>
      <c r="D8" s="25"/>
      <c r="E8" s="26"/>
      <c r="F8" s="49"/>
    </row>
    <row r="9" spans="1:6" s="23" customFormat="1" ht="91.5" thickTop="1" thickBot="1">
      <c r="A9" s="126" t="s">
        <v>7</v>
      </c>
      <c r="B9" s="134" t="s">
        <v>54</v>
      </c>
      <c r="C9" s="138" t="s">
        <v>101</v>
      </c>
      <c r="D9" s="126" t="s">
        <v>12</v>
      </c>
      <c r="E9" s="141">
        <v>1</v>
      </c>
      <c r="F9" s="125" t="s">
        <v>107</v>
      </c>
    </row>
    <row r="10" spans="1:6" s="23" customFormat="1" ht="35.25" thickTop="1" thickBot="1">
      <c r="A10" s="126" t="s">
        <v>56</v>
      </c>
      <c r="B10" s="134" t="s">
        <v>59</v>
      </c>
      <c r="C10" s="138" t="s">
        <v>102</v>
      </c>
      <c r="D10" s="126" t="s">
        <v>105</v>
      </c>
      <c r="E10" s="141">
        <v>910</v>
      </c>
      <c r="F10" s="125" t="s">
        <v>107</v>
      </c>
    </row>
    <row r="11" spans="1:6" s="23" customFormat="1" ht="24" thickTop="1" thickBot="1">
      <c r="A11" s="126" t="s">
        <v>57</v>
      </c>
      <c r="B11" s="134" t="s">
        <v>60</v>
      </c>
      <c r="C11" s="138" t="s">
        <v>103</v>
      </c>
      <c r="D11" s="126" t="s">
        <v>106</v>
      </c>
      <c r="E11" s="141">
        <v>72.8</v>
      </c>
      <c r="F11" s="125" t="s">
        <v>107</v>
      </c>
    </row>
    <row r="12" spans="1:6" s="23" customFormat="1" ht="60" customHeight="1" thickTop="1">
      <c r="A12" s="126" t="s">
        <v>58</v>
      </c>
      <c r="B12" s="134" t="s">
        <v>61</v>
      </c>
      <c r="C12" s="138" t="s">
        <v>104</v>
      </c>
      <c r="D12" s="126" t="s">
        <v>106</v>
      </c>
      <c r="E12" s="141">
        <v>72.8</v>
      </c>
      <c r="F12" s="125" t="s">
        <v>107</v>
      </c>
    </row>
    <row r="13" spans="1:6" s="23" customFormat="1" ht="5.0999999999999996" customHeight="1">
      <c r="A13" s="178"/>
      <c r="B13" s="178"/>
      <c r="C13" s="178"/>
      <c r="D13" s="178"/>
      <c r="E13" s="178"/>
      <c r="F13" s="178"/>
    </row>
    <row r="14" spans="1:6" s="23" customFormat="1" ht="20.100000000000001" customHeight="1">
      <c r="A14" s="20" t="s">
        <v>28</v>
      </c>
      <c r="B14" s="21"/>
      <c r="C14" s="133" t="s">
        <v>62</v>
      </c>
      <c r="D14" s="21"/>
      <c r="E14" s="22"/>
      <c r="F14" s="50"/>
    </row>
    <row r="15" spans="1:6" s="23" customFormat="1" ht="45" customHeight="1">
      <c r="A15" s="126" t="s">
        <v>8</v>
      </c>
      <c r="B15" s="135" t="s">
        <v>70</v>
      </c>
      <c r="C15" s="139" t="s">
        <v>108</v>
      </c>
      <c r="D15" s="126" t="s">
        <v>105</v>
      </c>
      <c r="E15" s="141">
        <v>910</v>
      </c>
      <c r="F15" s="125" t="s">
        <v>107</v>
      </c>
    </row>
    <row r="16" spans="1:6" s="23" customFormat="1" ht="45" customHeight="1">
      <c r="A16" s="126" t="s">
        <v>9</v>
      </c>
      <c r="B16" s="135" t="s">
        <v>71</v>
      </c>
      <c r="C16" s="139" t="s">
        <v>109</v>
      </c>
      <c r="D16" s="126" t="s">
        <v>106</v>
      </c>
      <c r="E16" s="141">
        <v>182</v>
      </c>
      <c r="F16" s="125" t="s">
        <v>107</v>
      </c>
    </row>
    <row r="17" spans="1:6" s="23" customFormat="1" ht="45" customHeight="1">
      <c r="A17" s="126" t="s">
        <v>10</v>
      </c>
      <c r="B17" s="135" t="s">
        <v>72</v>
      </c>
      <c r="C17" s="139" t="s">
        <v>110</v>
      </c>
      <c r="D17" s="126" t="s">
        <v>106</v>
      </c>
      <c r="E17" s="141">
        <v>182</v>
      </c>
      <c r="F17" s="125" t="s">
        <v>107</v>
      </c>
    </row>
    <row r="18" spans="1:6" s="23" customFormat="1" ht="45" customHeight="1">
      <c r="A18" s="126" t="s">
        <v>63</v>
      </c>
      <c r="B18" s="135" t="s">
        <v>73</v>
      </c>
      <c r="C18" s="139" t="s">
        <v>111</v>
      </c>
      <c r="D18" s="126" t="s">
        <v>118</v>
      </c>
      <c r="E18" s="141">
        <v>3640</v>
      </c>
      <c r="F18" s="125" t="s">
        <v>107</v>
      </c>
    </row>
    <row r="19" spans="1:6" s="23" customFormat="1" ht="45" customHeight="1">
      <c r="A19" s="126" t="s">
        <v>64</v>
      </c>
      <c r="B19" s="135" t="s">
        <v>74</v>
      </c>
      <c r="C19" s="139" t="s">
        <v>112</v>
      </c>
      <c r="D19" s="126" t="s">
        <v>105</v>
      </c>
      <c r="E19" s="141">
        <v>910</v>
      </c>
      <c r="F19" s="125" t="s">
        <v>107</v>
      </c>
    </row>
    <row r="20" spans="1:6" s="23" customFormat="1" ht="45" customHeight="1">
      <c r="A20" s="126" t="s">
        <v>65</v>
      </c>
      <c r="B20" s="135" t="s">
        <v>75</v>
      </c>
      <c r="C20" s="139" t="s">
        <v>113</v>
      </c>
      <c r="D20" s="126" t="s">
        <v>119</v>
      </c>
      <c r="E20" s="141">
        <v>389.84</v>
      </c>
      <c r="F20" s="125" t="s">
        <v>107</v>
      </c>
    </row>
    <row r="21" spans="1:6" s="23" customFormat="1" ht="45" customHeight="1">
      <c r="A21" s="126" t="s">
        <v>66</v>
      </c>
      <c r="B21" s="135" t="s">
        <v>76</v>
      </c>
      <c r="C21" s="139" t="s">
        <v>114</v>
      </c>
      <c r="D21" s="126" t="s">
        <v>105</v>
      </c>
      <c r="E21" s="141">
        <v>770</v>
      </c>
      <c r="F21" s="125" t="s">
        <v>107</v>
      </c>
    </row>
    <row r="22" spans="1:6" s="23" customFormat="1" ht="45" customHeight="1">
      <c r="A22" s="126" t="s">
        <v>67</v>
      </c>
      <c r="B22" s="135" t="s">
        <v>75</v>
      </c>
      <c r="C22" s="139" t="s">
        <v>115</v>
      </c>
      <c r="D22" s="126" t="s">
        <v>119</v>
      </c>
      <c r="E22" s="141">
        <v>137.44</v>
      </c>
      <c r="F22" s="125" t="s">
        <v>107</v>
      </c>
    </row>
    <row r="23" spans="1:6" s="23" customFormat="1" ht="60" customHeight="1">
      <c r="A23" s="126" t="s">
        <v>68</v>
      </c>
      <c r="B23" s="136" t="s">
        <v>77</v>
      </c>
      <c r="C23" s="139" t="s">
        <v>116</v>
      </c>
      <c r="D23" s="126" t="s">
        <v>106</v>
      </c>
      <c r="E23" s="141">
        <v>26.95</v>
      </c>
      <c r="F23" s="125" t="s">
        <v>107</v>
      </c>
    </row>
    <row r="24" spans="1:6" s="23" customFormat="1" ht="39.950000000000003" customHeight="1">
      <c r="A24" s="126" t="s">
        <v>69</v>
      </c>
      <c r="B24" s="136" t="s">
        <v>78</v>
      </c>
      <c r="C24" s="139" t="s">
        <v>117</v>
      </c>
      <c r="D24" s="126" t="s">
        <v>118</v>
      </c>
      <c r="E24" s="141">
        <v>1817</v>
      </c>
      <c r="F24" s="125" t="s">
        <v>107</v>
      </c>
    </row>
    <row r="25" spans="1:6" s="23" customFormat="1" ht="5.0999999999999996" customHeight="1">
      <c r="A25" s="27"/>
      <c r="B25" s="28"/>
      <c r="C25" s="29"/>
      <c r="D25" s="30"/>
      <c r="E25" s="31"/>
      <c r="F25" s="51"/>
    </row>
    <row r="26" spans="1:6" s="23" customFormat="1" ht="20.100000000000001" customHeight="1">
      <c r="A26" s="20" t="s">
        <v>29</v>
      </c>
      <c r="B26" s="21"/>
      <c r="C26" s="133" t="s">
        <v>79</v>
      </c>
      <c r="D26" s="21"/>
      <c r="E26" s="22"/>
      <c r="F26" s="50"/>
    </row>
    <row r="27" spans="1:6" s="23" customFormat="1" ht="60" customHeight="1">
      <c r="A27" s="109" t="s">
        <v>52</v>
      </c>
      <c r="B27" s="137" t="s">
        <v>41</v>
      </c>
      <c r="C27" s="139" t="s">
        <v>43</v>
      </c>
      <c r="D27" s="126" t="s">
        <v>11</v>
      </c>
      <c r="E27" s="141">
        <v>251.2</v>
      </c>
      <c r="F27" s="125" t="s">
        <v>107</v>
      </c>
    </row>
    <row r="28" spans="1:6" s="23" customFormat="1" ht="60" customHeight="1">
      <c r="A28" s="126" t="s">
        <v>53</v>
      </c>
      <c r="B28" s="137" t="s">
        <v>89</v>
      </c>
      <c r="C28" s="139" t="s">
        <v>120</v>
      </c>
      <c r="D28" s="126" t="s">
        <v>106</v>
      </c>
      <c r="E28" s="141">
        <v>449.72</v>
      </c>
      <c r="F28" s="125" t="s">
        <v>107</v>
      </c>
    </row>
    <row r="29" spans="1:6" s="23" customFormat="1" ht="60" customHeight="1">
      <c r="A29" s="126" t="s">
        <v>80</v>
      </c>
      <c r="B29" s="137" t="s">
        <v>90</v>
      </c>
      <c r="C29" s="139" t="s">
        <v>121</v>
      </c>
      <c r="D29" s="126" t="s">
        <v>11</v>
      </c>
      <c r="E29" s="141">
        <v>139</v>
      </c>
      <c r="F29" s="125" t="s">
        <v>107</v>
      </c>
    </row>
    <row r="30" spans="1:6" s="23" customFormat="1" ht="60" customHeight="1">
      <c r="A30" s="126" t="s">
        <v>81</v>
      </c>
      <c r="B30" s="137" t="s">
        <v>91</v>
      </c>
      <c r="C30" s="139" t="s">
        <v>122</v>
      </c>
      <c r="D30" s="126" t="s">
        <v>105</v>
      </c>
      <c r="E30" s="141">
        <v>254.3</v>
      </c>
      <c r="F30" s="125" t="s">
        <v>107</v>
      </c>
    </row>
    <row r="31" spans="1:6" s="23" customFormat="1" ht="60" customHeight="1">
      <c r="A31" s="126" t="s">
        <v>82</v>
      </c>
      <c r="B31" s="137" t="s">
        <v>92</v>
      </c>
      <c r="C31" s="139" t="s">
        <v>123</v>
      </c>
      <c r="D31" s="126" t="s">
        <v>106</v>
      </c>
      <c r="E31" s="141">
        <v>12.71</v>
      </c>
      <c r="F31" s="125" t="s">
        <v>107</v>
      </c>
    </row>
    <row r="32" spans="1:6" s="23" customFormat="1" ht="60" customHeight="1">
      <c r="A32" s="126" t="s">
        <v>83</v>
      </c>
      <c r="B32" s="137" t="s">
        <v>93</v>
      </c>
      <c r="C32" s="139" t="s">
        <v>124</v>
      </c>
      <c r="D32" s="126" t="s">
        <v>11</v>
      </c>
      <c r="E32" s="141">
        <v>92</v>
      </c>
      <c r="F32" s="125" t="s">
        <v>107</v>
      </c>
    </row>
    <row r="33" spans="1:6" s="23" customFormat="1" ht="60" customHeight="1">
      <c r="A33" s="126" t="s">
        <v>84</v>
      </c>
      <c r="B33" s="137" t="s">
        <v>94</v>
      </c>
      <c r="C33" s="139" t="s">
        <v>125</v>
      </c>
      <c r="D33" s="126" t="s">
        <v>106</v>
      </c>
      <c r="E33" s="141">
        <v>396.86</v>
      </c>
      <c r="F33" s="125" t="s">
        <v>107</v>
      </c>
    </row>
    <row r="34" spans="1:6" s="23" customFormat="1" ht="60" customHeight="1">
      <c r="A34" s="126" t="s">
        <v>85</v>
      </c>
      <c r="B34" s="137" t="s">
        <v>95</v>
      </c>
      <c r="C34" s="139" t="s">
        <v>126</v>
      </c>
      <c r="D34" s="126" t="s">
        <v>12</v>
      </c>
      <c r="E34" s="141">
        <v>5</v>
      </c>
      <c r="F34" s="125" t="s">
        <v>107</v>
      </c>
    </row>
    <row r="35" spans="1:6" s="23" customFormat="1" ht="60" customHeight="1">
      <c r="A35" s="126" t="s">
        <v>86</v>
      </c>
      <c r="B35" s="137" t="s">
        <v>96</v>
      </c>
      <c r="C35" s="139" t="s">
        <v>127</v>
      </c>
      <c r="D35" s="126" t="s">
        <v>12</v>
      </c>
      <c r="E35" s="141">
        <v>5</v>
      </c>
      <c r="F35" s="125" t="s">
        <v>107</v>
      </c>
    </row>
    <row r="36" spans="1:6" s="23" customFormat="1" ht="60" customHeight="1">
      <c r="A36" s="126" t="s">
        <v>87</v>
      </c>
      <c r="B36" s="137" t="s">
        <v>93</v>
      </c>
      <c r="C36" s="139" t="s">
        <v>128</v>
      </c>
      <c r="D36" s="126" t="s">
        <v>11</v>
      </c>
      <c r="E36" s="141">
        <v>139</v>
      </c>
      <c r="F36" s="125" t="s">
        <v>107</v>
      </c>
    </row>
    <row r="37" spans="1:6" s="23" customFormat="1" ht="60" customHeight="1">
      <c r="A37" s="109" t="s">
        <v>88</v>
      </c>
      <c r="B37" s="137" t="s">
        <v>97</v>
      </c>
      <c r="C37" s="139" t="s">
        <v>129</v>
      </c>
      <c r="D37" s="126" t="s">
        <v>11</v>
      </c>
      <c r="E37" s="141">
        <v>10</v>
      </c>
      <c r="F37" s="125" t="s">
        <v>107</v>
      </c>
    </row>
    <row r="38" spans="1:6" s="23" customFormat="1" ht="5.0999999999999996" customHeight="1">
      <c r="A38" s="27"/>
      <c r="B38" s="28"/>
      <c r="C38" s="29"/>
      <c r="D38" s="30"/>
      <c r="E38" s="31"/>
      <c r="F38" s="51"/>
    </row>
    <row r="39" spans="1:6" s="23" customFormat="1" ht="20.100000000000001" customHeight="1">
      <c r="A39" s="20" t="s">
        <v>30</v>
      </c>
      <c r="B39" s="21"/>
      <c r="C39" s="133" t="s">
        <v>98</v>
      </c>
      <c r="D39" s="21"/>
      <c r="E39" s="22"/>
      <c r="F39" s="50"/>
    </row>
    <row r="40" spans="1:6" s="23" customFormat="1" ht="45" customHeight="1">
      <c r="A40" s="32" t="s">
        <v>50</v>
      </c>
      <c r="B40" s="137" t="s">
        <v>99</v>
      </c>
      <c r="C40" s="140" t="s">
        <v>130</v>
      </c>
      <c r="D40" s="32" t="s">
        <v>105</v>
      </c>
      <c r="E40" s="141">
        <v>0.24</v>
      </c>
      <c r="F40" s="125" t="s">
        <v>107</v>
      </c>
    </row>
    <row r="41" spans="1:6" s="23" customFormat="1" ht="60" customHeight="1">
      <c r="A41" s="32" t="s">
        <v>51</v>
      </c>
      <c r="B41" s="137" t="s">
        <v>100</v>
      </c>
      <c r="C41" s="140" t="s">
        <v>131</v>
      </c>
      <c r="D41" s="32" t="s">
        <v>11</v>
      </c>
      <c r="E41" s="141">
        <v>119.6</v>
      </c>
      <c r="F41" s="125" t="s">
        <v>107</v>
      </c>
    </row>
    <row r="42" spans="1:6" s="23" customFormat="1" ht="5.25" customHeight="1">
      <c r="A42" s="112"/>
      <c r="B42" s="113"/>
      <c r="C42" s="110"/>
      <c r="D42" s="114"/>
      <c r="E42" s="115"/>
      <c r="F42" s="116"/>
    </row>
    <row r="43" spans="1:6" ht="11.25" customHeight="1">
      <c r="A43" s="6"/>
      <c r="B43" s="7"/>
      <c r="C43" s="7"/>
      <c r="D43" s="7"/>
      <c r="E43" s="7"/>
      <c r="F43" s="52"/>
    </row>
    <row r="44" spans="1:6" ht="11.25" customHeight="1">
      <c r="A44" s="6"/>
      <c r="B44" s="11"/>
      <c r="C44" s="16"/>
      <c r="D44" s="18"/>
      <c r="E44" s="7"/>
      <c r="F44" s="9"/>
    </row>
    <row r="45" spans="1:6" s="19" customFormat="1" ht="12">
      <c r="A45" s="36"/>
      <c r="B45" s="40"/>
      <c r="C45" s="101" t="s">
        <v>150</v>
      </c>
      <c r="D45" s="37"/>
      <c r="E45" s="175"/>
      <c r="F45" s="176"/>
    </row>
    <row r="46" spans="1:6" s="19" customFormat="1" ht="12">
      <c r="A46" s="39"/>
      <c r="B46" s="40"/>
      <c r="C46" s="102" t="s">
        <v>132</v>
      </c>
      <c r="D46" s="44"/>
      <c r="E46" s="43"/>
      <c r="F46" s="53"/>
    </row>
    <row r="47" spans="1:6">
      <c r="A47" s="10"/>
      <c r="B47" s="11"/>
      <c r="C47" s="102" t="s">
        <v>151</v>
      </c>
      <c r="D47" s="17"/>
      <c r="E47" s="11"/>
      <c r="F47" s="54"/>
    </row>
    <row r="48" spans="1:6">
      <c r="A48" s="10"/>
      <c r="B48" s="11"/>
      <c r="C48" s="11"/>
      <c r="D48" s="11"/>
      <c r="E48" s="11"/>
      <c r="F48" s="54"/>
    </row>
    <row r="49" spans="1:6">
      <c r="A49" s="10"/>
      <c r="B49" s="11"/>
      <c r="C49" s="11"/>
      <c r="D49" s="11"/>
      <c r="E49" s="11"/>
      <c r="F49" s="54"/>
    </row>
    <row r="50" spans="1:6" ht="11.25" customHeight="1">
      <c r="A50" s="6"/>
      <c r="B50" s="11"/>
      <c r="C50" s="16"/>
      <c r="D50" s="7"/>
      <c r="E50" s="173"/>
      <c r="F50" s="174"/>
    </row>
    <row r="51" spans="1:6" s="19" customFormat="1" ht="12">
      <c r="A51" s="36"/>
      <c r="B51" s="40"/>
      <c r="C51" s="101" t="s">
        <v>152</v>
      </c>
      <c r="D51" s="37"/>
      <c r="E51" s="175"/>
      <c r="F51" s="176"/>
    </row>
    <row r="52" spans="1:6" s="19" customFormat="1" ht="12" customHeight="1">
      <c r="A52" s="39"/>
      <c r="B52" s="40"/>
      <c r="C52" s="102" t="s">
        <v>153</v>
      </c>
      <c r="D52" s="44"/>
      <c r="E52" s="40"/>
      <c r="F52" s="53"/>
    </row>
    <row r="53" spans="1:6" s="19" customFormat="1" ht="12" customHeight="1">
      <c r="A53" s="39"/>
      <c r="B53" s="40"/>
      <c r="C53" s="102"/>
      <c r="D53" s="44"/>
      <c r="E53" s="40"/>
      <c r="F53" s="53"/>
    </row>
    <row r="54" spans="1:6">
      <c r="A54" s="14"/>
      <c r="B54" s="104"/>
      <c r="C54" s="104"/>
      <c r="D54" s="104"/>
      <c r="E54" s="15"/>
      <c r="F54" s="55"/>
    </row>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0">
    <mergeCell ref="A4:D4"/>
    <mergeCell ref="A5:D5"/>
    <mergeCell ref="A1:B1"/>
    <mergeCell ref="A2:F2"/>
    <mergeCell ref="A3:D3"/>
    <mergeCell ref="E50:F50"/>
    <mergeCell ref="E51:F51"/>
    <mergeCell ref="A6:F6"/>
    <mergeCell ref="A13:F13"/>
    <mergeCell ref="E45:F45"/>
  </mergeCells>
  <printOptions horizontalCentered="1"/>
  <pageMargins left="0.47244094488188981" right="0.19685039370078741" top="0.59055118110236227" bottom="0.6692913385826772" header="0" footer="0"/>
  <pageSetup paperSize="9" scale="41" fitToHeight="2" orientation="landscape" horizontalDpi="4294967295" r:id="rId2"/>
  <headerFooter alignWithMargins="0"/>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133350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65"/>
  <sheetViews>
    <sheetView showGridLines="0" showZeros="0" tabSelected="1" view="pageBreakPreview" topLeftCell="B1" zoomScaleNormal="100" zoomScaleSheetLayoutView="100" workbookViewId="0">
      <selection activeCell="G61" sqref="G61:H61"/>
    </sheetView>
  </sheetViews>
  <sheetFormatPr defaultColWidth="9.140625" defaultRowHeight="12.75"/>
  <cols>
    <col min="1" max="1" width="5.7109375" style="91" customWidth="1"/>
    <col min="2" max="2" width="11.7109375" style="91" customWidth="1"/>
    <col min="3" max="3" width="60.7109375" style="91" customWidth="1"/>
    <col min="4" max="4" width="10.140625" style="91" customWidth="1"/>
    <col min="5" max="5" width="11.7109375" style="91" customWidth="1"/>
    <col min="6" max="6" width="11.7109375" style="107" customWidth="1"/>
    <col min="7" max="7" width="11.7109375" style="91" customWidth="1"/>
    <col min="8" max="8" width="15.5703125" style="91" bestFit="1" customWidth="1"/>
    <col min="9" max="10" width="9.140625" style="91"/>
    <col min="11" max="11" width="11" style="91" bestFit="1" customWidth="1"/>
    <col min="12" max="12" width="9.140625" style="91"/>
    <col min="13" max="13" width="11" style="91" bestFit="1" customWidth="1"/>
    <col min="14" max="14" width="9.140625" style="91"/>
    <col min="15" max="16" width="11" style="91" bestFit="1" customWidth="1"/>
    <col min="17" max="16384" width="9.140625" style="91"/>
  </cols>
  <sheetData>
    <row r="1" spans="1:15" ht="65.099999999999994" customHeight="1">
      <c r="A1" s="183"/>
      <c r="B1" s="184"/>
      <c r="C1" s="199"/>
      <c r="D1" s="199"/>
      <c r="E1" s="199"/>
      <c r="F1" s="199"/>
      <c r="G1" s="199"/>
      <c r="H1" s="200"/>
    </row>
    <row r="2" spans="1:15" s="97" customFormat="1" ht="20.100000000000001" customHeight="1">
      <c r="A2" s="185" t="s">
        <v>35</v>
      </c>
      <c r="B2" s="186"/>
      <c r="C2" s="186"/>
      <c r="D2" s="186"/>
      <c r="E2" s="186"/>
      <c r="F2" s="186"/>
      <c r="G2" s="186"/>
      <c r="H2" s="187"/>
    </row>
    <row r="3" spans="1:15" s="98" customFormat="1" ht="20.100000000000001" customHeight="1">
      <c r="A3" s="188" t="str">
        <f>'Memória de Cálculo'!A3:D3</f>
        <v>PREFEITURA MUNICIPAL DE AREADO</v>
      </c>
      <c r="B3" s="189"/>
      <c r="C3" s="189"/>
      <c r="D3" s="210"/>
      <c r="E3" s="211" t="s">
        <v>42</v>
      </c>
      <c r="F3" s="212"/>
      <c r="G3" s="213" t="s">
        <v>39</v>
      </c>
      <c r="H3" s="214"/>
    </row>
    <row r="4" spans="1:15" s="98" customFormat="1" ht="29.25" customHeight="1">
      <c r="A4" s="179" t="str">
        <f>'Memória de Cálculo'!A4:D4</f>
        <v>OBRA: PAVIMENTAÇÃO ASFÁLTICA COM DRENAGEM PLUVIAL EM 3 TRECHOS DE RUAS (RUA DR. JAIME GARCIA PEREIRA, RUA OSÓRIO MACIEL DE FARIA, RUA VIVILI PEREIRA).</v>
      </c>
      <c r="B4" s="180"/>
      <c r="C4" s="180"/>
      <c r="D4" s="181"/>
      <c r="E4" s="211" t="s">
        <v>25</v>
      </c>
      <c r="F4" s="212"/>
      <c r="G4" s="208">
        <f ca="1">TODAY()</f>
        <v>45425</v>
      </c>
      <c r="H4" s="209"/>
    </row>
    <row r="5" spans="1:15" s="98" customFormat="1" ht="20.100000000000001" customHeight="1">
      <c r="A5" s="182" t="str">
        <f>'Memória de Cálculo'!A5:D5</f>
        <v>LOCAL: TRECHOS RUA DR. JAIME GARCIA PEREIRA, RUA OSÓRIO MACIEL DE FARIA, RUA VIVILI PEREIRA</v>
      </c>
      <c r="B5" s="182"/>
      <c r="C5" s="182"/>
      <c r="D5" s="182"/>
      <c r="E5" s="204" t="s">
        <v>6</v>
      </c>
      <c r="F5" s="204"/>
      <c r="G5" s="204"/>
      <c r="H5" s="204"/>
    </row>
    <row r="6" spans="1:15" s="98" customFormat="1" ht="24.95" customHeight="1">
      <c r="A6" s="201" t="s">
        <v>133</v>
      </c>
      <c r="B6" s="202"/>
      <c r="C6" s="202"/>
      <c r="D6" s="203"/>
      <c r="E6" s="111" t="s">
        <v>24</v>
      </c>
      <c r="F6" s="46" t="s">
        <v>3</v>
      </c>
      <c r="G6" s="111" t="s">
        <v>40</v>
      </c>
      <c r="H6" s="111" t="s">
        <v>4</v>
      </c>
    </row>
    <row r="7" spans="1:15" s="98" customFormat="1" ht="24.95" customHeight="1">
      <c r="A7" s="205" t="s">
        <v>46</v>
      </c>
      <c r="B7" s="206"/>
      <c r="C7" s="206"/>
      <c r="D7" s="207"/>
      <c r="E7" s="34" t="s">
        <v>32</v>
      </c>
      <c r="F7" s="142">
        <v>0.04</v>
      </c>
      <c r="G7" s="111" t="s">
        <v>38</v>
      </c>
      <c r="H7" s="143">
        <v>0.23380000000000001</v>
      </c>
    </row>
    <row r="8" spans="1:15" ht="3.75" customHeight="1">
      <c r="A8" s="177"/>
      <c r="B8" s="177"/>
      <c r="C8" s="177"/>
      <c r="D8" s="177"/>
      <c r="E8" s="177"/>
      <c r="F8" s="177"/>
      <c r="G8" s="177"/>
      <c r="H8" s="177"/>
    </row>
    <row r="9" spans="1:15" s="98" customFormat="1" ht="35.1" customHeight="1" thickBot="1">
      <c r="A9" s="111" t="s">
        <v>0</v>
      </c>
      <c r="B9" s="111" t="s">
        <v>33</v>
      </c>
      <c r="C9" s="111" t="s">
        <v>34</v>
      </c>
      <c r="D9" s="111" t="s">
        <v>2</v>
      </c>
      <c r="E9" s="111" t="s">
        <v>1</v>
      </c>
      <c r="F9" s="33" t="s">
        <v>36</v>
      </c>
      <c r="G9" s="34" t="s">
        <v>37</v>
      </c>
      <c r="H9" s="34" t="s">
        <v>5</v>
      </c>
    </row>
    <row r="10" spans="1:15" s="119" customFormat="1" ht="20.100000000000001" customHeight="1">
      <c r="A10" s="122" t="str">
        <f>'Memória de Cálculo'!A8</f>
        <v>1.0</v>
      </c>
      <c r="B10" s="123"/>
      <c r="C10" s="148" t="str">
        <f>'Memória de Cálculo'!C8</f>
        <v>SERVIÇOS PRELIMINARES</v>
      </c>
      <c r="D10" s="124"/>
      <c r="E10" s="118"/>
      <c r="F10" s="118"/>
      <c r="G10" s="118">
        <f>ROUND(F10+(F10*$H$7),2)</f>
        <v>0</v>
      </c>
      <c r="H10" s="149">
        <f>SUM(H11:H17)</f>
        <v>0</v>
      </c>
      <c r="J10" s="164" t="s">
        <v>141</v>
      </c>
      <c r="K10" s="165"/>
      <c r="L10" s="164" t="s">
        <v>142</v>
      </c>
      <c r="M10" s="165"/>
      <c r="N10" s="164" t="s">
        <v>143</v>
      </c>
      <c r="O10" s="165"/>
    </row>
    <row r="11" spans="1:15" s="98" customFormat="1" ht="90">
      <c r="A11" s="126" t="str">
        <f>'Memória de Cálculo'!A9</f>
        <v>1.1</v>
      </c>
      <c r="B11" s="126" t="str">
        <f>'Memória de Cálculo'!B9</f>
        <v>ED-28427</v>
      </c>
      <c r="C11" s="139" t="str">
        <f>'Memória de Cálculo'!C9</f>
        <v>PLACA DE OBRA – 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
Obs.: Nesta única placa deverão constar os nomes dos três trechos de ruas constantes na presente proposta: Rua Dr. Jaime Garcia Pereira, Rua Osório Maciel de Faria e Rua Vivili Pereira.</v>
      </c>
      <c r="D11" s="126" t="str">
        <f>'Memória de Cálculo'!D9</f>
        <v>U</v>
      </c>
      <c r="E11" s="141">
        <f>SUM(J11,L11,N11)</f>
        <v>1</v>
      </c>
      <c r="F11" s="144">
        <v>0</v>
      </c>
      <c r="G11" s="144">
        <f>ROUND(F11+(F11*$H$7),2)</f>
        <v>0</v>
      </c>
      <c r="H11" s="144">
        <f>SUM(K11,M11,O11)</f>
        <v>0</v>
      </c>
      <c r="J11" s="166">
        <v>1</v>
      </c>
      <c r="K11" s="171">
        <f>ROUND((J11*G11),2)</f>
        <v>0</v>
      </c>
      <c r="L11" s="166"/>
      <c r="M11" s="171">
        <f>SUM(L11*G11)</f>
        <v>0</v>
      </c>
      <c r="N11" s="166">
        <v>0</v>
      </c>
      <c r="O11" s="171">
        <f>SUM(N11*G11)</f>
        <v>0</v>
      </c>
    </row>
    <row r="12" spans="1:15" s="98" customFormat="1" ht="11.25">
      <c r="A12" s="161" t="s">
        <v>7</v>
      </c>
      <c r="B12" s="161" t="s">
        <v>146</v>
      </c>
      <c r="C12" s="139" t="s">
        <v>147</v>
      </c>
      <c r="D12" s="161" t="s">
        <v>105</v>
      </c>
      <c r="E12" s="141">
        <f t="shared" ref="E12:E17" si="0">SUM(J12,L12,N12)</f>
        <v>857.6</v>
      </c>
      <c r="F12" s="144">
        <v>0</v>
      </c>
      <c r="G12" s="144">
        <f t="shared" ref="G12" si="1">ROUND(F12+(F12*$H$7),2)</f>
        <v>0</v>
      </c>
      <c r="H12" s="144">
        <f t="shared" ref="H12:H17" si="2">SUM(K12,M12,O12)</f>
        <v>0</v>
      </c>
      <c r="J12" s="167">
        <v>0</v>
      </c>
      <c r="K12" s="168"/>
      <c r="L12" s="167"/>
      <c r="M12" s="171">
        <f t="shared" ref="M12:M44" si="3">SUM(L12*G12)</f>
        <v>0</v>
      </c>
      <c r="N12" s="167">
        <v>857.6</v>
      </c>
      <c r="O12" s="171">
        <f>ROUND((N12*G12),2)</f>
        <v>0</v>
      </c>
    </row>
    <row r="13" spans="1:15" s="98" customFormat="1" ht="11.25">
      <c r="A13" s="161" t="s">
        <v>7</v>
      </c>
      <c r="B13" s="161" t="s">
        <v>145</v>
      </c>
      <c r="C13" s="139" t="s">
        <v>144</v>
      </c>
      <c r="D13" s="161" t="s">
        <v>105</v>
      </c>
      <c r="E13" s="141">
        <f t="shared" si="0"/>
        <v>395.25</v>
      </c>
      <c r="F13" s="144">
        <v>0</v>
      </c>
      <c r="G13" s="144">
        <f t="shared" ref="G13" si="4">ROUND(F13+(F13*$H$7),2)</f>
        <v>0</v>
      </c>
      <c r="H13" s="144">
        <f t="shared" si="2"/>
        <v>0</v>
      </c>
      <c r="J13" s="167">
        <v>0</v>
      </c>
      <c r="K13" s="171">
        <f t="shared" ref="K13:K44" si="5">SUM(J13*G13)</f>
        <v>0</v>
      </c>
      <c r="L13" s="167">
        <v>395.25</v>
      </c>
      <c r="M13" s="171">
        <f>ROUND((L13*G13),2)</f>
        <v>0</v>
      </c>
      <c r="N13" s="167"/>
      <c r="O13" s="171">
        <f t="shared" ref="O13:O44" si="6">SUM(N13*G13)</f>
        <v>0</v>
      </c>
    </row>
    <row r="14" spans="1:15" s="98" customFormat="1" ht="60" customHeight="1">
      <c r="A14" s="126" t="str">
        <f>'Memória de Cálculo'!A10</f>
        <v>1.2</v>
      </c>
      <c r="B14" s="126" t="str">
        <f>'Memória de Cálculo'!B10</f>
        <v>RO-42387</v>
      </c>
      <c r="C14" s="139" t="str">
        <f>'Memória de Cálculo'!C10</f>
        <v>REMOÇÃO DE BLOCOS SEXTAVADOS (BLOQUETES). ESTES SERÃO REAPROVEITADOS PELA PREFEITURA, PORTANTO, O TRANSPORTE ATÉ O PÁTIO DA PREFEITURA FICARÁ POR CONTA DA MUNICIPALIDADE.</v>
      </c>
      <c r="D14" s="126" t="str">
        <f>'Memória de Cálculo'!D10</f>
        <v>M2</v>
      </c>
      <c r="E14" s="141">
        <f t="shared" si="0"/>
        <v>2224.85</v>
      </c>
      <c r="F14" s="144">
        <v>0</v>
      </c>
      <c r="G14" s="144">
        <f t="shared" ref="G14:G17" si="7">ROUND(F14+(F14*$H$7),2)</f>
        <v>0</v>
      </c>
      <c r="H14" s="144">
        <f t="shared" si="2"/>
        <v>0</v>
      </c>
      <c r="J14" s="167">
        <v>910</v>
      </c>
      <c r="K14" s="171">
        <f>ROUND((J14*G14),2)</f>
        <v>0</v>
      </c>
      <c r="L14" s="167">
        <v>457.25</v>
      </c>
      <c r="M14" s="171">
        <f t="shared" ref="M14:M15" si="8">ROUND((L14*G14),2)</f>
        <v>0</v>
      </c>
      <c r="N14" s="167">
        <v>857.6</v>
      </c>
      <c r="O14" s="171">
        <f t="shared" ref="O14:O16" si="9">ROUND((N14*G14),2)</f>
        <v>0</v>
      </c>
    </row>
    <row r="15" spans="1:15" s="98" customFormat="1" ht="60" customHeight="1">
      <c r="A15" s="126" t="str">
        <f>'Memória de Cálculo'!A11</f>
        <v>1.3</v>
      </c>
      <c r="B15" s="126" t="str">
        <f>'Memória de Cálculo'!B11</f>
        <v>ED-51131</v>
      </c>
      <c r="C15" s="139" t="str">
        <f>'Memória de Cálculo'!C11</f>
        <v>CARGA MANUAL DE MATERIAL DE QUALQUER NATUREZA SOBRE CAMINHÃO, EXCLUSIVE TRANSPORTE.</v>
      </c>
      <c r="D15" s="126" t="str">
        <f>'Memória de Cálculo'!D11</f>
        <v>M3</v>
      </c>
      <c r="E15" s="141">
        <f t="shared" si="0"/>
        <v>243.9</v>
      </c>
      <c r="F15" s="144">
        <v>0</v>
      </c>
      <c r="G15" s="144">
        <f t="shared" si="7"/>
        <v>0</v>
      </c>
      <c r="H15" s="144">
        <f t="shared" si="2"/>
        <v>0</v>
      </c>
      <c r="J15" s="167">
        <v>72.8</v>
      </c>
      <c r="K15" s="171">
        <f t="shared" ref="K15:K17" si="10">ROUND((J15*G15),2)</f>
        <v>0</v>
      </c>
      <c r="L15" s="167">
        <v>68.2</v>
      </c>
      <c r="M15" s="171">
        <f t="shared" si="8"/>
        <v>0</v>
      </c>
      <c r="N15" s="167">
        <v>102.9</v>
      </c>
      <c r="O15" s="171">
        <f t="shared" si="9"/>
        <v>0</v>
      </c>
    </row>
    <row r="16" spans="1:15" s="98" customFormat="1" ht="60" customHeight="1">
      <c r="A16" s="161" t="str">
        <f>'Memória de Cálculo'!A11</f>
        <v>1.3</v>
      </c>
      <c r="B16" s="161" t="s">
        <v>73</v>
      </c>
      <c r="C16" s="139" t="s">
        <v>148</v>
      </c>
      <c r="D16" s="161" t="s">
        <v>149</v>
      </c>
      <c r="E16" s="141">
        <f t="shared" si="0"/>
        <v>2058</v>
      </c>
      <c r="F16" s="144">
        <v>0</v>
      </c>
      <c r="G16" s="144">
        <f t="shared" ref="G16" si="11">ROUND(F16+(F16*$H$7),2)</f>
        <v>0</v>
      </c>
      <c r="H16" s="144">
        <f t="shared" si="2"/>
        <v>0</v>
      </c>
      <c r="J16" s="167">
        <v>0</v>
      </c>
      <c r="K16" s="171">
        <f t="shared" si="10"/>
        <v>0</v>
      </c>
      <c r="L16" s="167">
        <v>0</v>
      </c>
      <c r="M16" s="171">
        <f t="shared" ref="M16" si="12">SUM(L16*G16)</f>
        <v>0</v>
      </c>
      <c r="N16" s="167">
        <v>2058</v>
      </c>
      <c r="O16" s="171">
        <f t="shared" si="9"/>
        <v>0</v>
      </c>
    </row>
    <row r="17" spans="1:15" s="98" customFormat="1" ht="60" customHeight="1">
      <c r="A17" s="126" t="str">
        <f>'Memória de Cálculo'!A12</f>
        <v>1.4</v>
      </c>
      <c r="B17" s="126" t="str">
        <f>'Memória de Cálculo'!B12</f>
        <v>ED-29229</v>
      </c>
      <c r="C17" s="139" t="str">
        <f>'Memória de Cálculo'!C12</f>
        <v>TRANSPORTE DE MATERIAL DE QUALQUER NATUREZA EM CAMINHÃO, DISTÂNCIA MENOR OU IGUAL A 1KM, DENTRO DO PERÍMETRO URBANO, EXCLUSIVE CARGA, INCLUSIVE DESCARGA. Este deverá ser levado ao pátio da Prefeitura para disponibilidade de aproveitamento futuro.</v>
      </c>
      <c r="D17" s="126" t="str">
        <f>'Memória de Cálculo'!D12</f>
        <v>M3</v>
      </c>
      <c r="E17" s="141">
        <f t="shared" si="0"/>
        <v>141</v>
      </c>
      <c r="F17" s="144">
        <v>0</v>
      </c>
      <c r="G17" s="144">
        <f t="shared" si="7"/>
        <v>0</v>
      </c>
      <c r="H17" s="144">
        <f t="shared" si="2"/>
        <v>0</v>
      </c>
      <c r="J17" s="167">
        <v>72.8</v>
      </c>
      <c r="K17" s="171">
        <f t="shared" si="10"/>
        <v>0</v>
      </c>
      <c r="L17" s="167">
        <v>68.2</v>
      </c>
      <c r="M17" s="171">
        <f>ROUND((L17*G17),2)</f>
        <v>0</v>
      </c>
      <c r="N17" s="167"/>
      <c r="O17" s="171"/>
    </row>
    <row r="18" spans="1:15" s="98" customFormat="1" ht="5.0999999999999996" customHeight="1">
      <c r="A18" s="178"/>
      <c r="B18" s="178"/>
      <c r="C18" s="178"/>
      <c r="D18" s="178"/>
      <c r="E18" s="178"/>
      <c r="F18" s="178"/>
      <c r="G18" s="178"/>
      <c r="H18" s="178"/>
      <c r="J18" s="167"/>
      <c r="K18" s="171">
        <f t="shared" si="5"/>
        <v>0</v>
      </c>
      <c r="L18" s="167"/>
      <c r="M18" s="171">
        <f t="shared" si="3"/>
        <v>0</v>
      </c>
      <c r="N18" s="167"/>
      <c r="O18" s="171">
        <f t="shared" si="6"/>
        <v>0</v>
      </c>
    </row>
    <row r="19" spans="1:15" s="119" customFormat="1" ht="20.100000000000001" customHeight="1">
      <c r="A19" s="122" t="str">
        <f>'Memória de Cálculo'!A14</f>
        <v>2.0</v>
      </c>
      <c r="B19" s="120"/>
      <c r="C19" s="148" t="str">
        <f>'Memória de Cálculo'!C14</f>
        <v>PAVIMENTAÇÃO ASFÁLTICA</v>
      </c>
      <c r="D19" s="120"/>
      <c r="E19" s="118"/>
      <c r="F19" s="118"/>
      <c r="G19" s="118">
        <f t="shared" ref="G19:G20" si="13">ROUND(F19+(F19*$H$7),2)</f>
        <v>0</v>
      </c>
      <c r="H19" s="149">
        <f>SUM(H20:H29)</f>
        <v>0</v>
      </c>
      <c r="I19" s="121"/>
      <c r="J19" s="169"/>
      <c r="K19" s="171">
        <f t="shared" si="5"/>
        <v>0</v>
      </c>
      <c r="L19" s="169"/>
      <c r="M19" s="171">
        <f t="shared" si="3"/>
        <v>0</v>
      </c>
      <c r="N19" s="169"/>
      <c r="O19" s="171">
        <f t="shared" si="6"/>
        <v>0</v>
      </c>
    </row>
    <row r="20" spans="1:15" s="98" customFormat="1" ht="45" customHeight="1">
      <c r="A20" s="126" t="str">
        <f>'Memória de Cálculo'!A15</f>
        <v>2.1</v>
      </c>
      <c r="B20" s="145" t="str">
        <f>'Memória de Cálculo'!B15</f>
        <v>RO-41082</v>
      </c>
      <c r="C20" s="146" t="str">
        <f>'Memória de Cálculo'!C15</f>
        <v>REGULARIZAÇÃO DO SUB-LEITO (PROCTOR INTERMEDIÁRIO)</v>
      </c>
      <c r="D20" s="147" t="str">
        <f>'Memória de Cálculo'!D15</f>
        <v>M2</v>
      </c>
      <c r="E20" s="141">
        <f t="shared" ref="E20:E29" si="14">SUM(J20,L20,N20)</f>
        <v>2620.1</v>
      </c>
      <c r="F20" s="144">
        <v>0</v>
      </c>
      <c r="G20" s="144">
        <f t="shared" si="13"/>
        <v>0</v>
      </c>
      <c r="H20" s="144">
        <f t="shared" ref="H20:H29" si="15">SUM(K20,M20,O20)</f>
        <v>0</v>
      </c>
      <c r="J20" s="167">
        <v>910</v>
      </c>
      <c r="K20" s="171">
        <f t="shared" ref="K20:K29" si="16">ROUND((J20*G20),2)</f>
        <v>0</v>
      </c>
      <c r="L20" s="167">
        <v>852.5</v>
      </c>
      <c r="M20" s="171">
        <f t="shared" ref="M20:M21" si="17">ROUND((L20*G20),2)</f>
        <v>0</v>
      </c>
      <c r="N20" s="167">
        <v>857.6</v>
      </c>
      <c r="O20" s="171">
        <f t="shared" ref="O20:O29" si="18">ROUND((N20*G20),2)</f>
        <v>0</v>
      </c>
    </row>
    <row r="21" spans="1:15" s="98" customFormat="1" ht="45" customHeight="1">
      <c r="A21" s="126" t="str">
        <f>'Memória de Cálculo'!A16</f>
        <v>2.2</v>
      </c>
      <c r="B21" s="145" t="str">
        <f>'Memória de Cálculo'!B16</f>
        <v>RO-43113</v>
      </c>
      <c r="C21" s="146" t="str">
        <f>'Memória de Cálculo'!C16</f>
        <v>BASE DE SOLO SEM MISTURA, COMPACTADA NA ENERGIA DO PROCTOR INTERMEDIÁRIO (EXECUÇÃO, INCLUINDO ESCAVAÇÃO, CARGA, DESCARGA, INCLUINDO ESPALHAMENTO, UMEDECIMENTO E COMPACTAÇÃO DO MATERIAL; EXCLUI AQUISIÇÃO E TRANSPORTE DO MATERIAL)</v>
      </c>
      <c r="D21" s="147" t="str">
        <f>'Memória de Cálculo'!D16</f>
        <v>M3</v>
      </c>
      <c r="E21" s="141">
        <f t="shared" si="14"/>
        <v>524.02</v>
      </c>
      <c r="F21" s="144">
        <v>0</v>
      </c>
      <c r="G21" s="144">
        <f t="shared" ref="G21:G29" si="19">ROUND(F21+(F21*$H$7),2)</f>
        <v>0</v>
      </c>
      <c r="H21" s="144">
        <f t="shared" si="15"/>
        <v>0</v>
      </c>
      <c r="J21" s="167">
        <v>182</v>
      </c>
      <c r="K21" s="171">
        <f t="shared" si="16"/>
        <v>0</v>
      </c>
      <c r="L21" s="167">
        <v>170.5</v>
      </c>
      <c r="M21" s="171">
        <f t="shared" si="17"/>
        <v>0</v>
      </c>
      <c r="N21" s="167">
        <v>171.52</v>
      </c>
      <c r="O21" s="171">
        <f t="shared" si="18"/>
        <v>0</v>
      </c>
    </row>
    <row r="22" spans="1:15" s="98" customFormat="1" ht="45" customHeight="1">
      <c r="A22" s="126" t="str">
        <f>'Memória de Cálculo'!A17</f>
        <v>2.3</v>
      </c>
      <c r="B22" s="145" t="str">
        <f>'Memória de Cálculo'!B17</f>
        <v>-</v>
      </c>
      <c r="C22" s="146" t="str">
        <f>'Memória de Cálculo'!C17</f>
        <v>AQUISIÇÃO DE MATERIAL DE BASE, A CARGO DA PREFEITURA</v>
      </c>
      <c r="D22" s="147" t="str">
        <f>'Memória de Cálculo'!D17</f>
        <v>M3</v>
      </c>
      <c r="E22" s="141">
        <f t="shared" si="14"/>
        <v>524.02</v>
      </c>
      <c r="F22" s="144">
        <v>0</v>
      </c>
      <c r="G22" s="144">
        <f t="shared" si="19"/>
        <v>0</v>
      </c>
      <c r="H22" s="144">
        <f t="shared" si="15"/>
        <v>0</v>
      </c>
      <c r="J22" s="167">
        <v>182</v>
      </c>
      <c r="K22" s="171">
        <f t="shared" si="16"/>
        <v>0</v>
      </c>
      <c r="L22" s="167">
        <v>170.5</v>
      </c>
      <c r="M22" s="171">
        <f t="shared" si="3"/>
        <v>0</v>
      </c>
      <c r="N22" s="167">
        <v>171.52</v>
      </c>
      <c r="O22" s="171">
        <f t="shared" si="18"/>
        <v>0</v>
      </c>
    </row>
    <row r="23" spans="1:15" s="98" customFormat="1" ht="45" customHeight="1">
      <c r="A23" s="126" t="str">
        <f>'Memória de Cálculo'!A18</f>
        <v>2.4</v>
      </c>
      <c r="B23" s="145" t="str">
        <f>'Memória de Cálculo'!B18</f>
        <v>ED-29233</v>
      </c>
      <c r="C23" s="146" t="str">
        <f>'Memória de Cálculo'!C18</f>
        <v>TRANSPORTE DE MATERIAL DE QUALQUER NATUREZA EM CAMINHÃO, DISTÂNCIA MAIOR QUE 10KM E MENOR OU IGUAL A 20KM, DENTRO DO PERÍMETRO URBANO, EXCLUSIVE CARGA, INCLUSIVE DESCARGA= Transporte de material vindo da jazida</v>
      </c>
      <c r="D23" s="147" t="str">
        <f>'Memória de Cálculo'!D18</f>
        <v>M3xKM</v>
      </c>
      <c r="E23" s="141">
        <f t="shared" si="14"/>
        <v>10480.4</v>
      </c>
      <c r="F23" s="144">
        <v>0</v>
      </c>
      <c r="G23" s="144">
        <f t="shared" si="19"/>
        <v>0</v>
      </c>
      <c r="H23" s="144">
        <f t="shared" si="15"/>
        <v>0</v>
      </c>
      <c r="J23" s="167">
        <v>3640</v>
      </c>
      <c r="K23" s="171">
        <f t="shared" si="16"/>
        <v>0</v>
      </c>
      <c r="L23" s="167">
        <v>3410</v>
      </c>
      <c r="M23" s="171">
        <f t="shared" ref="M23:M29" si="20">ROUND((L23*G23),2)</f>
        <v>0</v>
      </c>
      <c r="N23" s="167">
        <v>3430.4</v>
      </c>
      <c r="O23" s="171">
        <f t="shared" si="18"/>
        <v>0</v>
      </c>
    </row>
    <row r="24" spans="1:15" s="98" customFormat="1" ht="45" customHeight="1">
      <c r="A24" s="126" t="str">
        <f>'Memória de Cálculo'!A19</f>
        <v>2.5</v>
      </c>
      <c r="B24" s="145" t="str">
        <f>'Memória de Cálculo'!B19</f>
        <v>RO-51228</v>
      </c>
      <c r="C24" s="146" t="str">
        <f>'Memória de Cálculo'!C19</f>
        <v>IMPRIMAÇÃO (EXECUÇÃO E FORNECIMENTO DO MATERIAL BETUMINOSO, EXCLUSIVE TRANSPORTE DO MATERIAL BETUMINOSO)- INCLUI ONDE ASFALTO + SARJETA</v>
      </c>
      <c r="D24" s="147" t="str">
        <f>'Memória de Cálculo'!D19</f>
        <v>M2</v>
      </c>
      <c r="E24" s="141">
        <f t="shared" si="14"/>
        <v>2620.1</v>
      </c>
      <c r="F24" s="144">
        <v>0</v>
      </c>
      <c r="G24" s="144">
        <f t="shared" si="19"/>
        <v>0</v>
      </c>
      <c r="H24" s="144">
        <f t="shared" si="15"/>
        <v>0</v>
      </c>
      <c r="J24" s="167">
        <v>910</v>
      </c>
      <c r="K24" s="171">
        <f t="shared" si="16"/>
        <v>0</v>
      </c>
      <c r="L24" s="167">
        <v>852.5</v>
      </c>
      <c r="M24" s="171">
        <f t="shared" si="20"/>
        <v>0</v>
      </c>
      <c r="N24" s="167">
        <v>857.6</v>
      </c>
      <c r="O24" s="171">
        <f t="shared" si="18"/>
        <v>0</v>
      </c>
    </row>
    <row r="25" spans="1:15" s="98" customFormat="1" ht="45" customHeight="1">
      <c r="A25" s="126" t="str">
        <f>'Memória de Cálculo'!A20</f>
        <v>2.6</v>
      </c>
      <c r="B25" s="145" t="str">
        <f>'Memória de Cálculo'!B20</f>
        <v>RO-41376</v>
      </c>
      <c r="C25" s="146" t="str">
        <f>'Memória de Cálculo'!C20</f>
        <v>TRANSPORTE DO SERVIÇO DE IMPRIMAÇÃO- Transporte de material de qualquer natureza. Distância média de transporte &gt;= 50,10 km</v>
      </c>
      <c r="D25" s="147" t="str">
        <f>'Memória de Cálculo'!D20</f>
        <v>T.KM</v>
      </c>
      <c r="E25" s="141">
        <f t="shared" si="14"/>
        <v>1122.3400000000001</v>
      </c>
      <c r="F25" s="144">
        <v>0</v>
      </c>
      <c r="G25" s="144">
        <f t="shared" si="19"/>
        <v>0</v>
      </c>
      <c r="H25" s="144">
        <f t="shared" si="15"/>
        <v>0</v>
      </c>
      <c r="J25" s="167">
        <v>389.84</v>
      </c>
      <c r="K25" s="171">
        <f t="shared" si="16"/>
        <v>0</v>
      </c>
      <c r="L25" s="167">
        <v>365.11</v>
      </c>
      <c r="M25" s="171">
        <f t="shared" si="20"/>
        <v>0</v>
      </c>
      <c r="N25" s="167">
        <v>367.39</v>
      </c>
      <c r="O25" s="171">
        <f t="shared" si="18"/>
        <v>0</v>
      </c>
    </row>
    <row r="26" spans="1:15" s="98" customFormat="1" ht="45" customHeight="1">
      <c r="A26" s="126" t="str">
        <f>'Memória de Cálculo'!A21</f>
        <v>2.7</v>
      </c>
      <c r="B26" s="145" t="str">
        <f>'Memória de Cálculo'!B21</f>
        <v>RO-51229</v>
      </c>
      <c r="C26" s="146" t="str">
        <f>'Memória de Cálculo'!C21</f>
        <v>PINTURA DE LIGAÇÃO (EXECUÇÃO E FORNECIMENTO DO MATERIAL BETUMINOSO, EXCLUSIVE TRANSPORTE DO MATERIAL BETUMINOSO) – inclui apenas área onde a asfaltar, ou seja, sem incluir local/ área da sarjeta</v>
      </c>
      <c r="D26" s="147" t="str">
        <f>'Memória de Cálculo'!D21</f>
        <v>M2</v>
      </c>
      <c r="E26" s="141">
        <f t="shared" si="14"/>
        <v>2236.1</v>
      </c>
      <c r="F26" s="144">
        <v>0</v>
      </c>
      <c r="G26" s="144">
        <f t="shared" si="19"/>
        <v>0</v>
      </c>
      <c r="H26" s="144">
        <f t="shared" si="15"/>
        <v>0</v>
      </c>
      <c r="J26" s="167">
        <v>770</v>
      </c>
      <c r="K26" s="171">
        <f t="shared" si="16"/>
        <v>0</v>
      </c>
      <c r="L26" s="167">
        <v>742.5</v>
      </c>
      <c r="M26" s="171">
        <f t="shared" si="20"/>
        <v>0</v>
      </c>
      <c r="N26" s="167">
        <v>723.6</v>
      </c>
      <c r="O26" s="171">
        <f t="shared" si="18"/>
        <v>0</v>
      </c>
    </row>
    <row r="27" spans="1:15" s="98" customFormat="1" ht="45" customHeight="1">
      <c r="A27" s="126" t="str">
        <f>'Memória de Cálculo'!A22</f>
        <v>2.8</v>
      </c>
      <c r="B27" s="145" t="str">
        <f>'Memória de Cálculo'!B22</f>
        <v>RO-41376</v>
      </c>
      <c r="C27" s="146" t="str">
        <f>'Memória de Cálculo'!C22</f>
        <v>TRANSPORTE DO SERVIÇO DE PINTURA DE LIGAÇÃO- Transporte de material de qualquer natureza. Distância média de transporte &gt;= 50,10 km (INCLUI ONDE ASFALTO SEM SARJETA)</v>
      </c>
      <c r="D27" s="147" t="str">
        <f>'Memória de Cálculo'!D22</f>
        <v>T.KM</v>
      </c>
      <c r="E27" s="141">
        <f t="shared" si="14"/>
        <v>399.13</v>
      </c>
      <c r="F27" s="144">
        <v>0</v>
      </c>
      <c r="G27" s="144">
        <f t="shared" si="19"/>
        <v>0</v>
      </c>
      <c r="H27" s="144">
        <f t="shared" si="15"/>
        <v>0</v>
      </c>
      <c r="J27" s="167">
        <v>137.44</v>
      </c>
      <c r="K27" s="171">
        <f t="shared" si="16"/>
        <v>0</v>
      </c>
      <c r="L27" s="167">
        <v>132.53</v>
      </c>
      <c r="M27" s="171">
        <f t="shared" si="20"/>
        <v>0</v>
      </c>
      <c r="N27" s="167">
        <v>129.16</v>
      </c>
      <c r="O27" s="171">
        <f t="shared" si="18"/>
        <v>0</v>
      </c>
    </row>
    <row r="28" spans="1:15" s="98" customFormat="1" ht="60" customHeight="1">
      <c r="A28" s="126" t="str">
        <f>'Memória de Cálculo'!A23</f>
        <v>2.9</v>
      </c>
      <c r="B28" s="145" t="str">
        <f>'Memória de Cálculo'!B23</f>
        <v>ED-7623</v>
      </c>
      <c r="C28" s="146" t="str">
        <f>'Memória de Cálculo'!C23</f>
        <v>EXECUÇÃO E APLICAÇÃO DE CONCRETO BETUMINOSO USINADO A QUENTE (CBUQ), MASSA COMERCIAL, INCLUINDO FORNECIMENTO E TRASPORTE DOSAGREGADOS E MATERIAL BETUMINOSO, EXCLUSIVE TRANSPORTE DA MASSA ASFÁLTICA ATÉ A PISTA</v>
      </c>
      <c r="D28" s="147" t="str">
        <f>'Memória de Cálculo'!D23</f>
        <v>M3</v>
      </c>
      <c r="E28" s="141">
        <f t="shared" si="14"/>
        <v>78.25</v>
      </c>
      <c r="F28" s="144">
        <v>0</v>
      </c>
      <c r="G28" s="144">
        <f t="shared" si="19"/>
        <v>0</v>
      </c>
      <c r="H28" s="144">
        <f t="shared" si="15"/>
        <v>0</v>
      </c>
      <c r="I28" s="99"/>
      <c r="J28" s="167">
        <v>26.95</v>
      </c>
      <c r="K28" s="171">
        <f t="shared" si="16"/>
        <v>0</v>
      </c>
      <c r="L28" s="167">
        <v>25.98</v>
      </c>
      <c r="M28" s="171">
        <f t="shared" si="20"/>
        <v>0</v>
      </c>
      <c r="N28" s="167">
        <v>25.32</v>
      </c>
      <c r="O28" s="171">
        <f t="shared" si="18"/>
        <v>0</v>
      </c>
    </row>
    <row r="29" spans="1:15" s="98" customFormat="1" ht="20.100000000000001" customHeight="1">
      <c r="A29" s="126" t="str">
        <f>'Memória de Cálculo'!A24</f>
        <v>2.10</v>
      </c>
      <c r="B29" s="145" t="str">
        <f>'Memória de Cálculo'!B24</f>
        <v>RO-14038</v>
      </c>
      <c r="C29" s="146" t="str">
        <f>'Memória de Cálculo'!C24</f>
        <v>TRANSPORTE DE CONCRETO BETUMINOSO USINADO A QUENTE. DISTÂNCIA MÉDIA DE TRANSPORTE &gt; 50,00 km (VOLUME COMPACTADO)</v>
      </c>
      <c r="D29" s="147" t="str">
        <f>'Memória de Cálculo'!D24</f>
        <v>M3xKM</v>
      </c>
      <c r="E29" s="141">
        <f t="shared" si="14"/>
        <v>4695</v>
      </c>
      <c r="F29" s="144">
        <v>0</v>
      </c>
      <c r="G29" s="144">
        <f t="shared" si="19"/>
        <v>0</v>
      </c>
      <c r="H29" s="144">
        <f t="shared" si="15"/>
        <v>0</v>
      </c>
      <c r="I29" s="99"/>
      <c r="J29" s="167">
        <v>1617</v>
      </c>
      <c r="K29" s="171">
        <f t="shared" si="16"/>
        <v>0</v>
      </c>
      <c r="L29" s="167">
        <v>1558.8</v>
      </c>
      <c r="M29" s="171">
        <f t="shared" si="20"/>
        <v>0</v>
      </c>
      <c r="N29" s="167">
        <v>1519.2</v>
      </c>
      <c r="O29" s="171">
        <f t="shared" si="18"/>
        <v>0</v>
      </c>
    </row>
    <row r="30" spans="1:15" s="98" customFormat="1" ht="5.0999999999999996" customHeight="1">
      <c r="A30" s="178"/>
      <c r="B30" s="178"/>
      <c r="C30" s="178"/>
      <c r="D30" s="178"/>
      <c r="E30" s="178"/>
      <c r="F30" s="178"/>
      <c r="G30" s="178"/>
      <c r="H30" s="178"/>
      <c r="J30" s="167"/>
      <c r="K30" s="171">
        <f t="shared" si="5"/>
        <v>0</v>
      </c>
      <c r="L30" s="167"/>
      <c r="M30" s="171">
        <f t="shared" si="3"/>
        <v>0</v>
      </c>
      <c r="N30" s="167"/>
      <c r="O30" s="171">
        <f t="shared" si="6"/>
        <v>0</v>
      </c>
    </row>
    <row r="31" spans="1:15" s="119" customFormat="1" ht="20.100000000000001" customHeight="1">
      <c r="A31" s="117" t="str">
        <f>'Memória de Cálculo'!A26</f>
        <v>3.0</v>
      </c>
      <c r="B31" s="117">
        <f>'Memória de Cálculo'!B26</f>
        <v>0</v>
      </c>
      <c r="C31" s="148" t="str">
        <f>'Memória de Cálculo'!C26</f>
        <v>DRENAGEM PLUVIAL</v>
      </c>
      <c r="D31" s="120"/>
      <c r="E31" s="118"/>
      <c r="F31" s="118"/>
      <c r="G31" s="118">
        <f t="shared" ref="G31:G32" si="21">ROUND(F31+(F31*$H$7),2)</f>
        <v>0</v>
      </c>
      <c r="H31" s="149">
        <f>SUM(H32:H42)</f>
        <v>0</v>
      </c>
      <c r="I31" s="121"/>
      <c r="J31" s="169"/>
      <c r="K31" s="171">
        <f t="shared" si="5"/>
        <v>0</v>
      </c>
      <c r="L31" s="169"/>
      <c r="M31" s="171">
        <f t="shared" si="3"/>
        <v>0</v>
      </c>
      <c r="N31" s="169"/>
      <c r="O31" s="171">
        <f t="shared" si="6"/>
        <v>0</v>
      </c>
    </row>
    <row r="32" spans="1:15" s="98" customFormat="1" ht="60" customHeight="1">
      <c r="A32" s="150" t="str">
        <f>'Memória de Cálculo'!A27</f>
        <v>3.1</v>
      </c>
      <c r="B32" s="150" t="str">
        <f>'Memória de Cálculo'!B27</f>
        <v>ED-14762</v>
      </c>
      <c r="C32" s="151" t="str">
        <f>'Memória de Cálculo'!C27</f>
        <v>SARJETA DE CONCRETO URBANO (SCU), TIPO 1, COM FCK 15 MPA, LARGURA DE 50CM COM INCLINAÇÃO DE 3%, ESP. 7CM, PADRÃO DER-MG, EXCLUSIVE MEIO-FIO, INCLUSIVE ESCAVAÇÃO, APILAOMENTO E TRANSPORTE COM RETIRADA DO MATERIAL ESCAVADO (EM CAÇAMBA)</v>
      </c>
      <c r="D32" s="152" t="str">
        <f>'Memória de Cálculo'!D27</f>
        <v>M</v>
      </c>
      <c r="E32" s="141">
        <f t="shared" ref="E32:E42" si="22">SUM(J32,L32,N32)</f>
        <v>694</v>
      </c>
      <c r="F32" s="153">
        <v>0</v>
      </c>
      <c r="G32" s="154">
        <f t="shared" si="21"/>
        <v>0</v>
      </c>
      <c r="H32" s="144">
        <f t="shared" ref="H32:H42" si="23">SUM(K32,M32,O32)</f>
        <v>0</v>
      </c>
      <c r="I32" s="99"/>
      <c r="J32" s="167">
        <v>251.2</v>
      </c>
      <c r="K32" s="171">
        <f t="shared" ref="K32:K42" si="24">ROUND((J32*G32),2)</f>
        <v>0</v>
      </c>
      <c r="L32" s="167">
        <v>205.8</v>
      </c>
      <c r="M32" s="171">
        <f t="shared" ref="M32" si="25">ROUND((L32*G32),2)</f>
        <v>0</v>
      </c>
      <c r="N32" s="167">
        <v>237</v>
      </c>
      <c r="O32" s="171">
        <f t="shared" ref="O32:O42" si="26">ROUND((N32*G32),2)</f>
        <v>0</v>
      </c>
    </row>
    <row r="33" spans="1:16" s="98" customFormat="1" ht="60" customHeight="1">
      <c r="A33" s="150" t="str">
        <f>'Memória de Cálculo'!A28</f>
        <v>3.2</v>
      </c>
      <c r="B33" s="150" t="str">
        <f>'Memória de Cálculo'!B28</f>
        <v>RO-40148</v>
      </c>
      <c r="C33" s="151" t="str">
        <f>'Memória de Cálculo'!C28</f>
        <v>ESCAVAÇÃO, CARGA, DESCARGA, ESPALHAMENTO E TRANSPORTE DE MATERIAL DE 1ª CATEGORIA, COM CAMINHÃO. DISTÂNCIA MÉDIA DE TRANSPORTE ,=200m</v>
      </c>
      <c r="D33" s="152" t="str">
        <f>'Memória de Cálculo'!D28</f>
        <v>M3</v>
      </c>
      <c r="E33" s="141">
        <f t="shared" si="22"/>
        <v>772.28</v>
      </c>
      <c r="F33" s="153">
        <v>0</v>
      </c>
      <c r="G33" s="154">
        <f t="shared" ref="G33:G42" si="27">ROUND(F33+(F33*$H$7),2)</f>
        <v>0</v>
      </c>
      <c r="H33" s="144">
        <f t="shared" si="23"/>
        <v>0</v>
      </c>
      <c r="I33" s="99"/>
      <c r="J33" s="167">
        <v>449.72</v>
      </c>
      <c r="K33" s="171">
        <f t="shared" si="24"/>
        <v>0</v>
      </c>
      <c r="L33" s="167"/>
      <c r="M33" s="171">
        <f t="shared" si="3"/>
        <v>0</v>
      </c>
      <c r="N33" s="167">
        <v>322.56</v>
      </c>
      <c r="O33" s="171">
        <f t="shared" si="26"/>
        <v>0</v>
      </c>
    </row>
    <row r="34" spans="1:16" s="98" customFormat="1" ht="60" customHeight="1">
      <c r="A34" s="150" t="str">
        <f>'Memória de Cálculo'!A29</f>
        <v>3.3</v>
      </c>
      <c r="B34" s="150" t="str">
        <f>'Memória de Cálculo'!B29</f>
        <v>ED-29712</v>
      </c>
      <c r="C34" s="151" t="str">
        <f>'Memória de Cálculo'!C29</f>
        <v>ESCORAMENTO DE VALA CONTÍNUO, COM PRANAHCAS VERTICAIS, LONGARINAS E ESCORAS DE MADEIRA, REAPROVEITAMENTO 93X), EXCLUSIVE ESCAVAÇÃO</v>
      </c>
      <c r="D34" s="152" t="str">
        <f>'Memória de Cálculo'!D29</f>
        <v>M</v>
      </c>
      <c r="E34" s="141">
        <f t="shared" si="22"/>
        <v>247</v>
      </c>
      <c r="F34" s="153">
        <v>0</v>
      </c>
      <c r="G34" s="154">
        <f t="shared" si="27"/>
        <v>0</v>
      </c>
      <c r="H34" s="144">
        <f t="shared" si="23"/>
        <v>0</v>
      </c>
      <c r="I34" s="99"/>
      <c r="J34" s="167">
        <v>139</v>
      </c>
      <c r="K34" s="171">
        <f t="shared" si="24"/>
        <v>0</v>
      </c>
      <c r="L34" s="167"/>
      <c r="M34" s="171">
        <f t="shared" si="3"/>
        <v>0</v>
      </c>
      <c r="N34" s="167">
        <v>108</v>
      </c>
      <c r="O34" s="171">
        <f t="shared" si="26"/>
        <v>0</v>
      </c>
    </row>
    <row r="35" spans="1:16" s="98" customFormat="1" ht="60" customHeight="1">
      <c r="A35" s="150" t="str">
        <f>'Memória de Cálculo'!A30</f>
        <v>3.4</v>
      </c>
      <c r="B35" s="150" t="str">
        <f>'Memória de Cálculo'!B30</f>
        <v>ED-51094</v>
      </c>
      <c r="C35" s="151" t="str">
        <f>'Memória de Cálculo'!C30</f>
        <v>APILOAMENTO MANUAL EM FUNDO DE VALA COM SOQUETE, EXCLUSIVE ESCAVAÇÃO</v>
      </c>
      <c r="D35" s="152" t="str">
        <f>'Memória de Cálculo'!D30</f>
        <v>M2</v>
      </c>
      <c r="E35" s="141">
        <f t="shared" si="22"/>
        <v>430.1</v>
      </c>
      <c r="F35" s="153">
        <v>0</v>
      </c>
      <c r="G35" s="154">
        <f t="shared" si="27"/>
        <v>0</v>
      </c>
      <c r="H35" s="144">
        <f t="shared" si="23"/>
        <v>0</v>
      </c>
      <c r="I35" s="99"/>
      <c r="J35" s="167">
        <v>254.3</v>
      </c>
      <c r="K35" s="171">
        <f t="shared" si="24"/>
        <v>0</v>
      </c>
      <c r="L35" s="167"/>
      <c r="M35" s="171">
        <f t="shared" si="3"/>
        <v>0</v>
      </c>
      <c r="N35" s="167">
        <v>175.8</v>
      </c>
      <c r="O35" s="171">
        <f t="shared" si="26"/>
        <v>0</v>
      </c>
    </row>
    <row r="36" spans="1:16" s="98" customFormat="1" ht="60" customHeight="1">
      <c r="A36" s="150" t="str">
        <f>'Memória de Cálculo'!A31</f>
        <v>3.5</v>
      </c>
      <c r="B36" s="150" t="str">
        <f>'Memória de Cálculo'!B31</f>
        <v>ED-49812</v>
      </c>
      <c r="C36" s="151" t="str">
        <f>'Memória de Cálculo'!C31</f>
        <v>CONCRETO DE BERÇO – LASTRO DE CONCRETO MAGRO, INCLUSIVE TRANSPORTE, LANÇAMENTO E ADENSAMENTO.</v>
      </c>
      <c r="D36" s="152" t="str">
        <f>'Memória de Cálculo'!D31</f>
        <v>M3</v>
      </c>
      <c r="E36" s="141">
        <f t="shared" si="22"/>
        <v>21.5</v>
      </c>
      <c r="F36" s="153">
        <v>0</v>
      </c>
      <c r="G36" s="154">
        <f t="shared" si="27"/>
        <v>0</v>
      </c>
      <c r="H36" s="144">
        <f t="shared" si="23"/>
        <v>0</v>
      </c>
      <c r="I36" s="99"/>
      <c r="J36" s="167">
        <v>12.71</v>
      </c>
      <c r="K36" s="171">
        <f t="shared" si="24"/>
        <v>0</v>
      </c>
      <c r="L36" s="167"/>
      <c r="M36" s="171">
        <f t="shared" si="3"/>
        <v>0</v>
      </c>
      <c r="N36" s="167">
        <v>8.7899999999999991</v>
      </c>
      <c r="O36" s="171">
        <f t="shared" si="26"/>
        <v>0</v>
      </c>
    </row>
    <row r="37" spans="1:16" s="98" customFormat="1" ht="60" customHeight="1">
      <c r="A37" s="150" t="str">
        <f>'Memória de Cálculo'!A32</f>
        <v>3.6</v>
      </c>
      <c r="B37" s="150" t="str">
        <f>'Memória de Cálculo'!B32</f>
        <v>ED-48676</v>
      </c>
      <c r="C37" s="151" t="str">
        <f>'Memória de Cálculo'!C32</f>
        <v>TUBO DE CONCRETO SIMPLES, CLASSE PSI, DIÂMETRO 400mm, INCLUSIVE FORNECIMENTO, ASSENTAMENTO E REJUNTAMENTO, EXCLUSIVE ESCAVAÇÃO</v>
      </c>
      <c r="D37" s="152" t="str">
        <f>'Memória de Cálculo'!D32</f>
        <v>M</v>
      </c>
      <c r="E37" s="141">
        <f t="shared" si="22"/>
        <v>136.25</v>
      </c>
      <c r="F37" s="153">
        <v>0</v>
      </c>
      <c r="G37" s="154">
        <f t="shared" si="27"/>
        <v>0</v>
      </c>
      <c r="H37" s="144">
        <f t="shared" si="23"/>
        <v>0</v>
      </c>
      <c r="I37" s="99"/>
      <c r="J37" s="167">
        <v>92</v>
      </c>
      <c r="K37" s="171">
        <f t="shared" si="24"/>
        <v>0</v>
      </c>
      <c r="L37" s="167"/>
      <c r="M37" s="171">
        <f t="shared" si="3"/>
        <v>0</v>
      </c>
      <c r="N37" s="167">
        <v>44.25</v>
      </c>
      <c r="O37" s="171">
        <f t="shared" si="26"/>
        <v>0</v>
      </c>
    </row>
    <row r="38" spans="1:16" s="98" customFormat="1" ht="60" customHeight="1">
      <c r="A38" s="150" t="str">
        <f>'Memória de Cálculo'!A33</f>
        <v>3.7</v>
      </c>
      <c r="B38" s="150" t="str">
        <f>'Memória de Cálculo'!B33</f>
        <v>SINAPI 12 DE 2023 - 93367</v>
      </c>
      <c r="C38" s="151" t="str">
        <f>'Memória de Cálculo'!C33</f>
        <v>Reaterro mecanizado de vala com escavadeira hidráulica (capacidade da caçamba: 0,80m³/Potência: 111 HP), largura até 1,5m, profundidade de 1,5 a 3,0m, com solo de 1ª categoria em locais de alto nível de interferência</v>
      </c>
      <c r="D38" s="152" t="str">
        <f>'Memória de Cálculo'!D33</f>
        <v>M3</v>
      </c>
      <c r="E38" s="141">
        <f t="shared" si="22"/>
        <v>685.33</v>
      </c>
      <c r="F38" s="153">
        <v>0</v>
      </c>
      <c r="G38" s="154">
        <f t="shared" si="27"/>
        <v>0</v>
      </c>
      <c r="H38" s="144">
        <f t="shared" si="23"/>
        <v>0</v>
      </c>
      <c r="I38" s="99"/>
      <c r="J38" s="167">
        <v>398.86</v>
      </c>
      <c r="K38" s="171">
        <f t="shared" si="24"/>
        <v>0</v>
      </c>
      <c r="L38" s="167"/>
      <c r="M38" s="171">
        <f t="shared" si="3"/>
        <v>0</v>
      </c>
      <c r="N38" s="167">
        <v>286.47000000000003</v>
      </c>
      <c r="O38" s="171">
        <f t="shared" si="26"/>
        <v>0</v>
      </c>
    </row>
    <row r="39" spans="1:16" s="98" customFormat="1" ht="60" customHeight="1">
      <c r="A39" s="150" t="str">
        <f>'Memória de Cálculo'!A34</f>
        <v>3.8</v>
      </c>
      <c r="B39" s="150" t="str">
        <f>'Memória de Cálculo'!B34</f>
        <v>ED-48631</v>
      </c>
      <c r="C39" s="151" t="str">
        <f>'Memória de Cálculo'!C34</f>
        <v>POÇO DE VISITA PARA REDE TUBULAR TIPO A, DN 600, EXCLUSIVE ESCAVAÇÃO, REATERRO E BOTA FORA</v>
      </c>
      <c r="D39" s="152" t="str">
        <f>'Memória de Cálculo'!D34</f>
        <v>U</v>
      </c>
      <c r="E39" s="141">
        <f t="shared" si="22"/>
        <v>8</v>
      </c>
      <c r="F39" s="153">
        <v>0</v>
      </c>
      <c r="G39" s="154">
        <f t="shared" si="27"/>
        <v>0</v>
      </c>
      <c r="H39" s="144">
        <f t="shared" si="23"/>
        <v>0</v>
      </c>
      <c r="I39" s="99"/>
      <c r="J39" s="167">
        <v>5</v>
      </c>
      <c r="K39" s="171">
        <f t="shared" si="24"/>
        <v>0</v>
      </c>
      <c r="L39" s="167"/>
      <c r="M39" s="171">
        <f t="shared" si="3"/>
        <v>0</v>
      </c>
      <c r="N39" s="167">
        <v>3</v>
      </c>
      <c r="O39" s="171">
        <f t="shared" si="26"/>
        <v>0</v>
      </c>
    </row>
    <row r="40" spans="1:16" s="98" customFormat="1" ht="60" customHeight="1">
      <c r="A40" s="150" t="str">
        <f>'Memória de Cálculo'!A35</f>
        <v>3.9</v>
      </c>
      <c r="B40" s="150" t="str">
        <f>'Memória de Cálculo'!B35</f>
        <v>ED-48666</v>
      </c>
      <c r="C40" s="151" t="str">
        <f>'Memória de Cálculo'!C35</f>
        <v>TAMPÃO CIRCULAR EM FERRO FUNDIDO PARA POÇO DE VISITA, ARTICULADO COM DIÂMETRO DE 60CM, CLASSE 400, INCLUSIVE ASSENTAMENTO, EXCLUSIVE POÇO DE VISITA</v>
      </c>
      <c r="D40" s="152" t="str">
        <f>'Memória de Cálculo'!D35</f>
        <v>U</v>
      </c>
      <c r="E40" s="141">
        <f t="shared" si="22"/>
        <v>8</v>
      </c>
      <c r="F40" s="153">
        <v>0</v>
      </c>
      <c r="G40" s="154">
        <f t="shared" si="27"/>
        <v>0</v>
      </c>
      <c r="H40" s="144">
        <f t="shared" si="23"/>
        <v>0</v>
      </c>
      <c r="I40" s="99"/>
      <c r="J40" s="167">
        <v>5</v>
      </c>
      <c r="K40" s="171">
        <f t="shared" si="24"/>
        <v>0</v>
      </c>
      <c r="L40" s="167"/>
      <c r="M40" s="171">
        <f t="shared" si="3"/>
        <v>0</v>
      </c>
      <c r="N40" s="167">
        <v>3</v>
      </c>
      <c r="O40" s="171">
        <f t="shared" si="26"/>
        <v>0</v>
      </c>
    </row>
    <row r="41" spans="1:16" s="98" customFormat="1" ht="60" customHeight="1">
      <c r="A41" s="150" t="str">
        <f>'Memória de Cálculo'!A36</f>
        <v>3.10</v>
      </c>
      <c r="B41" s="150" t="str">
        <f>'Memória de Cálculo'!B36</f>
        <v>ED-48676</v>
      </c>
      <c r="C41" s="151" t="str">
        <f>'Memória de Cálculo'!C36</f>
        <v>TUBO DE CONCRETO SIMPLES, CLASSE PSI, DIÂMETRO 600mm, INCLUSIVE FORNECIMENTO, ASSENTAMENTO E REJUNTAMENTO. EXCLUSIVE ESCAVAÇÃO</v>
      </c>
      <c r="D41" s="152" t="str">
        <f>'Memória de Cálculo'!D36</f>
        <v>M</v>
      </c>
      <c r="E41" s="141">
        <f t="shared" si="22"/>
        <v>247</v>
      </c>
      <c r="F41" s="153">
        <v>0</v>
      </c>
      <c r="G41" s="154">
        <f t="shared" si="27"/>
        <v>0</v>
      </c>
      <c r="H41" s="144">
        <f t="shared" si="23"/>
        <v>0</v>
      </c>
      <c r="I41" s="99"/>
      <c r="J41" s="167">
        <v>139</v>
      </c>
      <c r="K41" s="171">
        <f t="shared" si="24"/>
        <v>0</v>
      </c>
      <c r="L41" s="167"/>
      <c r="M41" s="171">
        <f t="shared" si="3"/>
        <v>0</v>
      </c>
      <c r="N41" s="167">
        <v>108</v>
      </c>
      <c r="O41" s="171">
        <f t="shared" si="26"/>
        <v>0</v>
      </c>
    </row>
    <row r="42" spans="1:16" s="98" customFormat="1" ht="60" customHeight="1">
      <c r="A42" s="150" t="str">
        <f>'Memória de Cálculo'!A37</f>
        <v>3.11</v>
      </c>
      <c r="B42" s="150" t="str">
        <f>'Memória de Cálculo'!B37</f>
        <v>RO-40270</v>
      </c>
      <c r="C42" s="151" t="str">
        <f>'Memória de Cálculo'!C37</f>
        <v>BUEIRO SIMPLES TUBULAR DE CONCRETO, CLASSE CA-1 BSTC DIÂMETRO 0,60M- CORPO (EXECUÇÃO INCLUINDO FORNECIMENTO E TRANSPORTE DE TODOS OS MATERIAIS E BERÇO, EXCLUSIVE ESCAVAÇÃO E COMPACTAÇÃO</v>
      </c>
      <c r="D42" s="152" t="str">
        <f>'Memória de Cálculo'!D37</f>
        <v>M</v>
      </c>
      <c r="E42" s="141">
        <f t="shared" si="22"/>
        <v>16</v>
      </c>
      <c r="F42" s="153">
        <v>0</v>
      </c>
      <c r="G42" s="154">
        <f t="shared" si="27"/>
        <v>0</v>
      </c>
      <c r="H42" s="144">
        <f t="shared" si="23"/>
        <v>0</v>
      </c>
      <c r="I42" s="99"/>
      <c r="J42" s="167">
        <v>10</v>
      </c>
      <c r="K42" s="171">
        <f t="shared" si="24"/>
        <v>0</v>
      </c>
      <c r="L42" s="167"/>
      <c r="M42" s="171">
        <f t="shared" si="3"/>
        <v>0</v>
      </c>
      <c r="N42" s="167">
        <v>6</v>
      </c>
      <c r="O42" s="171">
        <f t="shared" si="26"/>
        <v>0</v>
      </c>
    </row>
    <row r="43" spans="1:16" s="98" customFormat="1" ht="5.0999999999999996" customHeight="1">
      <c r="A43" s="178"/>
      <c r="B43" s="178"/>
      <c r="C43" s="178"/>
      <c r="D43" s="178"/>
      <c r="E43" s="178"/>
      <c r="F43" s="178"/>
      <c r="G43" s="178"/>
      <c r="H43" s="178"/>
      <c r="J43" s="167"/>
      <c r="K43" s="171">
        <f t="shared" si="5"/>
        <v>0</v>
      </c>
      <c r="L43" s="167"/>
      <c r="M43" s="171">
        <f t="shared" si="3"/>
        <v>0</v>
      </c>
      <c r="N43" s="167"/>
      <c r="O43" s="171">
        <f t="shared" si="6"/>
        <v>0</v>
      </c>
    </row>
    <row r="44" spans="1:16" s="119" customFormat="1" ht="20.100000000000001" customHeight="1">
      <c r="A44" s="117" t="str">
        <f>'Memória de Cálculo'!A39</f>
        <v>4.0</v>
      </c>
      <c r="B44" s="120"/>
      <c r="C44" s="148" t="str">
        <f>'Memória de Cálculo'!C39</f>
        <v>SINALIZAÇÃO E PINTURA</v>
      </c>
      <c r="D44" s="120"/>
      <c r="E44" s="118"/>
      <c r="F44" s="118"/>
      <c r="G44" s="118">
        <f t="shared" ref="G44:G46" si="28">ROUND(F44+(F44*$H$7),2)</f>
        <v>0</v>
      </c>
      <c r="H44" s="149">
        <f>SUM(H45:H46)</f>
        <v>0</v>
      </c>
      <c r="I44" s="121"/>
      <c r="J44" s="169"/>
      <c r="K44" s="171">
        <f t="shared" si="5"/>
        <v>0</v>
      </c>
      <c r="L44" s="169"/>
      <c r="M44" s="171">
        <f t="shared" si="3"/>
        <v>0</v>
      </c>
      <c r="N44" s="169"/>
      <c r="O44" s="171">
        <f t="shared" si="6"/>
        <v>0</v>
      </c>
    </row>
    <row r="45" spans="1:16" s="98" customFormat="1" ht="45" customHeight="1">
      <c r="A45" s="150" t="str">
        <f>'Memória de Cálculo'!A40</f>
        <v>4.1</v>
      </c>
      <c r="B45" s="150" t="str">
        <f>'Memória de Cálculo'!B40</f>
        <v>RO-41841</v>
      </c>
      <c r="C45" s="151" t="str">
        <f>'Memória de Cálculo'!C40</f>
        <v>PLACA DE AÇO CARBONO COM PELÍCULA REFLETIVA GRAU TÉCNICO TIPO I DA ABNT – PLACA CIRCULAR (EXECUÇÃO, INLUINDO FORNECIMENTO E TRANSPORTE DE TODOS OS MATERIAIS, INCLUSIVE POSTE DE SUSTENTAÇÃO (40km/h)</v>
      </c>
      <c r="D45" s="152" t="str">
        <f>'Memória de Cálculo'!D40</f>
        <v>M2</v>
      </c>
      <c r="E45" s="141">
        <f t="shared" ref="E45:E46" si="29">SUM(J45,L45,N45)</f>
        <v>0.72</v>
      </c>
      <c r="F45" s="153">
        <v>0</v>
      </c>
      <c r="G45" s="154">
        <f t="shared" si="28"/>
        <v>0</v>
      </c>
      <c r="H45" s="144">
        <f t="shared" ref="H45:H46" si="30">SUM(K45,M45,O45)</f>
        <v>0</v>
      </c>
      <c r="J45" s="167">
        <v>0.24</v>
      </c>
      <c r="K45" s="171">
        <f t="shared" ref="K45:K46" si="31">ROUND((J45*G45),2)</f>
        <v>0</v>
      </c>
      <c r="L45" s="167">
        <v>0.24</v>
      </c>
      <c r="M45" s="171">
        <f t="shared" ref="M45:M46" si="32">ROUND((L45*G45),2)</f>
        <v>0</v>
      </c>
      <c r="N45" s="167">
        <v>0.24</v>
      </c>
      <c r="O45" s="171">
        <f t="shared" ref="O45:O46" si="33">ROUND((N45*G45),2)</f>
        <v>0</v>
      </c>
    </row>
    <row r="46" spans="1:16" s="98" customFormat="1" ht="60" customHeight="1" thickBot="1">
      <c r="A46" s="150" t="str">
        <f>'Memória de Cálculo'!A41</f>
        <v>4.2</v>
      </c>
      <c r="B46" s="150" t="str">
        <f>'Memória de Cálculo'!B41</f>
        <v>RO-41237</v>
      </c>
      <c r="C46" s="151" t="str">
        <f>'Memória de Cálculo'!C41</f>
        <v>LINHAS DE RESINA ACRÍLICA DE 0,6mm DE ESPESSURA E LARGURA DE 0,10m (EXECUÇÃO, INCLUINDO PRÉ-MARCAÇÃO- FORNECIMENTO E TRANSPORTE DE TODOS OS MATERIAIS)</v>
      </c>
      <c r="D46" s="152" t="str">
        <f>'Memória de Cálculo'!D41</f>
        <v>M</v>
      </c>
      <c r="E46" s="141">
        <f t="shared" si="29"/>
        <v>348.1</v>
      </c>
      <c r="F46" s="153">
        <v>0</v>
      </c>
      <c r="G46" s="154">
        <f t="shared" si="28"/>
        <v>0</v>
      </c>
      <c r="H46" s="144">
        <f t="shared" si="30"/>
        <v>0</v>
      </c>
      <c r="J46" s="170">
        <v>119.6</v>
      </c>
      <c r="K46" s="171">
        <f t="shared" si="31"/>
        <v>0</v>
      </c>
      <c r="L46" s="170">
        <v>110</v>
      </c>
      <c r="M46" s="171">
        <f t="shared" si="32"/>
        <v>0</v>
      </c>
      <c r="N46" s="170">
        <v>118.5</v>
      </c>
      <c r="O46" s="171">
        <f t="shared" si="33"/>
        <v>0</v>
      </c>
    </row>
    <row r="47" spans="1:16" s="98" customFormat="1" ht="5.0999999999999996" customHeight="1">
      <c r="A47" s="178"/>
      <c r="B47" s="178"/>
      <c r="C47" s="178"/>
      <c r="D47" s="178"/>
      <c r="E47" s="178"/>
      <c r="F47" s="178"/>
      <c r="G47" s="178"/>
      <c r="H47" s="178"/>
    </row>
    <row r="48" spans="1:16" s="98" customFormat="1" ht="9.9499999999999993" customHeight="1">
      <c r="A48" s="193"/>
      <c r="B48" s="193"/>
      <c r="C48" s="193"/>
      <c r="D48" s="193"/>
      <c r="E48" s="193"/>
      <c r="F48" s="193"/>
      <c r="G48" s="193"/>
      <c r="H48" s="193"/>
      <c r="K48" s="172">
        <f>SUM(K11:K46)</f>
        <v>0</v>
      </c>
      <c r="M48" s="172">
        <f>SUM(M11:M46)</f>
        <v>0</v>
      </c>
      <c r="O48" s="172">
        <f>SUM(O11:O46)</f>
        <v>0</v>
      </c>
      <c r="P48" s="172">
        <f>SUM(K48,M48,O48)</f>
        <v>0</v>
      </c>
    </row>
    <row r="49" spans="1:11" s="98" customFormat="1" ht="21.75" customHeight="1">
      <c r="A49" s="194" t="s">
        <v>22</v>
      </c>
      <c r="B49" s="194"/>
      <c r="C49" s="194" t="s">
        <v>22</v>
      </c>
      <c r="D49" s="194"/>
      <c r="E49" s="194"/>
      <c r="F49" s="194"/>
      <c r="G49" s="194"/>
      <c r="H49" s="155">
        <f>SUM(H10,H19,H31,H44)</f>
        <v>0</v>
      </c>
    </row>
    <row r="50" spans="1:11" ht="14.25" customHeight="1">
      <c r="A50" s="3"/>
      <c r="B50" s="4"/>
      <c r="C50" s="4"/>
      <c r="D50" s="4"/>
      <c r="E50" s="4"/>
      <c r="F50" s="5"/>
      <c r="G50" s="195"/>
      <c r="H50" s="195"/>
      <c r="J50" s="100"/>
      <c r="K50" s="100"/>
    </row>
    <row r="51" spans="1:11" ht="11.25" customHeight="1">
      <c r="A51" s="6"/>
      <c r="B51" s="7"/>
      <c r="C51" s="7"/>
      <c r="D51" s="7"/>
      <c r="E51" s="7"/>
      <c r="F51" s="8"/>
      <c r="G51" s="195"/>
      <c r="H51" s="195"/>
    </row>
    <row r="52" spans="1:11" ht="11.25" customHeight="1">
      <c r="A52" s="6"/>
      <c r="B52" s="11"/>
      <c r="C52" s="16"/>
      <c r="D52" s="18"/>
      <c r="E52" s="7"/>
      <c r="F52" s="7"/>
      <c r="G52" s="195"/>
      <c r="H52" s="196"/>
    </row>
    <row r="53" spans="1:11" s="97" customFormat="1" ht="12">
      <c r="A53" s="36"/>
      <c r="B53" s="40"/>
      <c r="C53" s="101" t="str">
        <f>'Memória de Cálculo'!C45</f>
        <v>NOME</v>
      </c>
      <c r="D53" s="37"/>
      <c r="E53" s="175"/>
      <c r="F53" s="175"/>
      <c r="G53" s="175"/>
      <c r="H53" s="38"/>
    </row>
    <row r="54" spans="1:11" s="97" customFormat="1" ht="12">
      <c r="A54" s="39"/>
      <c r="B54" s="40"/>
      <c r="C54" s="102" t="str">
        <f>'Memória de Cálculo'!C46</f>
        <v>ARQUITETA E UBANISTA</v>
      </c>
      <c r="D54" s="44"/>
      <c r="E54" s="40"/>
      <c r="F54" s="41"/>
      <c r="G54" s="40"/>
      <c r="H54" s="42"/>
    </row>
    <row r="55" spans="1:11">
      <c r="A55" s="10"/>
      <c r="B55" s="11"/>
      <c r="C55" s="102" t="str">
        <f>'Memória de Cálculo'!C47</f>
        <v>CAU/MG</v>
      </c>
      <c r="D55" s="17"/>
      <c r="E55" s="11"/>
      <c r="F55" s="12"/>
      <c r="G55" s="11"/>
      <c r="H55" s="13"/>
    </row>
    <row r="56" spans="1:11">
      <c r="A56" s="10"/>
      <c r="B56" s="11"/>
      <c r="C56" s="11"/>
      <c r="D56" s="11"/>
      <c r="E56" s="11"/>
      <c r="F56" s="12"/>
      <c r="G56" s="11"/>
      <c r="H56" s="13"/>
    </row>
    <row r="57" spans="1:11">
      <c r="A57" s="10"/>
      <c r="B57" s="11"/>
      <c r="C57" s="11"/>
      <c r="D57" s="11"/>
      <c r="E57" s="11"/>
      <c r="F57" s="12"/>
      <c r="G57" s="11"/>
      <c r="H57" s="13"/>
    </row>
    <row r="58" spans="1:11" ht="11.25" customHeight="1">
      <c r="A58" s="6"/>
      <c r="B58" s="11"/>
      <c r="C58" s="16"/>
      <c r="D58" s="7"/>
      <c r="E58" s="173"/>
      <c r="F58" s="173"/>
      <c r="G58" s="108"/>
      <c r="H58" s="9"/>
    </row>
    <row r="59" spans="1:11" s="97" customFormat="1" ht="12">
      <c r="A59" s="36"/>
      <c r="B59" s="40"/>
      <c r="C59" s="101" t="str">
        <f>'Memória de Cálculo'!C51</f>
        <v>EMPRESA</v>
      </c>
      <c r="D59" s="37"/>
      <c r="E59" s="175"/>
      <c r="F59" s="175"/>
      <c r="G59" s="197" t="s">
        <v>137</v>
      </c>
      <c r="H59" s="198"/>
    </row>
    <row r="60" spans="1:11" s="97" customFormat="1" ht="12" customHeight="1">
      <c r="A60" s="39"/>
      <c r="B60" s="40"/>
      <c r="C60" s="102" t="str">
        <f>'Memória de Cálculo'!C52</f>
        <v>CARGO</v>
      </c>
      <c r="D60" s="44"/>
      <c r="E60" s="40"/>
      <c r="F60" s="41"/>
      <c r="G60" s="197"/>
      <c r="H60" s="198"/>
    </row>
    <row r="61" spans="1:11" s="97" customFormat="1" ht="12" customHeight="1">
      <c r="A61" s="39"/>
      <c r="B61" s="40"/>
      <c r="C61" s="102"/>
      <c r="D61" s="44"/>
      <c r="E61" s="40"/>
      <c r="F61" s="41"/>
      <c r="G61" s="197"/>
      <c r="H61" s="198"/>
    </row>
    <row r="62" spans="1:11" s="97" customFormat="1" ht="12" customHeight="1">
      <c r="A62" s="39"/>
      <c r="B62" s="40"/>
      <c r="C62" s="102"/>
      <c r="D62" s="44"/>
      <c r="E62" s="40"/>
      <c r="F62" s="41"/>
      <c r="G62" s="40"/>
      <c r="H62" s="42"/>
    </row>
    <row r="63" spans="1:11">
      <c r="A63" s="103"/>
      <c r="B63" s="104"/>
      <c r="C63" s="104"/>
      <c r="D63" s="104"/>
      <c r="E63" s="104"/>
      <c r="F63" s="105"/>
      <c r="G63" s="104"/>
      <c r="H63" s="106"/>
    </row>
    <row r="64" spans="1:11">
      <c r="A64" s="11"/>
      <c r="B64" s="11"/>
      <c r="C64" s="11"/>
      <c r="D64" s="11"/>
      <c r="E64" s="11"/>
      <c r="F64" s="12"/>
      <c r="G64" s="11"/>
      <c r="H64" s="11"/>
    </row>
    <row r="65" spans="1:8" ht="69.95" customHeight="1">
      <c r="A65" s="190" t="s">
        <v>49</v>
      </c>
      <c r="B65" s="191"/>
      <c r="C65" s="191"/>
      <c r="D65" s="191"/>
      <c r="E65" s="191"/>
      <c r="F65" s="191"/>
      <c r="G65" s="191"/>
      <c r="H65" s="192"/>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30">
    <mergeCell ref="C1:H1"/>
    <mergeCell ref="A1:B1"/>
    <mergeCell ref="A5:D5"/>
    <mergeCell ref="A6:D6"/>
    <mergeCell ref="A8:H8"/>
    <mergeCell ref="E5:H5"/>
    <mergeCell ref="A7:D7"/>
    <mergeCell ref="A2:H2"/>
    <mergeCell ref="G4:H4"/>
    <mergeCell ref="A4:D4"/>
    <mergeCell ref="A3:D3"/>
    <mergeCell ref="E3:F3"/>
    <mergeCell ref="G3:H3"/>
    <mergeCell ref="E4:F4"/>
    <mergeCell ref="A65:H65"/>
    <mergeCell ref="E59:F59"/>
    <mergeCell ref="A18:H18"/>
    <mergeCell ref="A48:H48"/>
    <mergeCell ref="E53:G53"/>
    <mergeCell ref="A30:H30"/>
    <mergeCell ref="A43:H43"/>
    <mergeCell ref="A47:H47"/>
    <mergeCell ref="E58:F58"/>
    <mergeCell ref="A49:G49"/>
    <mergeCell ref="G50:H50"/>
    <mergeCell ref="G51:H51"/>
    <mergeCell ref="G52:H52"/>
    <mergeCell ref="G59:H59"/>
    <mergeCell ref="G60:H60"/>
    <mergeCell ref="G61:H61"/>
  </mergeCells>
  <phoneticPr fontId="4" type="noConversion"/>
  <printOptions horizontalCentered="1"/>
  <pageMargins left="0.47244094488188981" right="0.19685039370078741" top="0.59055118110236227" bottom="0.6692913385826772" header="0" footer="0"/>
  <pageSetup paperSize="9" scale="70" orientation="portrait" r:id="rId2"/>
  <headerFooter alignWithMargins="0"/>
  <drawing r:id="rId3"/>
  <legacyDrawing r:id="rId4"/>
  <oleObjects>
    <mc:AlternateContent xmlns:mc="http://schemas.openxmlformats.org/markup-compatibility/2006">
      <mc:Choice Requires="x14">
        <oleObject progId="Word.Picture.8" shapeId="6147" r:id="rId5">
          <objectPr defaultSize="0" autoPict="0" r:id="rId6">
            <anchor moveWithCells="1">
              <from>
                <xdr:col>0</xdr:col>
                <xdr:colOff>104775</xdr:colOff>
                <xdr:row>0</xdr:row>
                <xdr:rowOff>133350</xdr:rowOff>
              </from>
              <to>
                <xdr:col>1</xdr:col>
                <xdr:colOff>504825</xdr:colOff>
                <xdr:row>0</xdr:row>
                <xdr:rowOff>704850</xdr:rowOff>
              </to>
            </anchor>
          </objectPr>
        </oleObject>
      </mc:Choice>
      <mc:Fallback>
        <oleObject progId="Word.Picture.8" shapeId="6147" r:id="rId5"/>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28"/>
  <sheetViews>
    <sheetView showGridLines="0" showZeros="0" view="pageBreakPreview" zoomScaleNormal="75" zoomScaleSheetLayoutView="100" workbookViewId="0">
      <selection activeCell="H20" sqref="H20"/>
    </sheetView>
  </sheetViews>
  <sheetFormatPr defaultColWidth="9.140625" defaultRowHeight="12.75"/>
  <cols>
    <col min="1" max="1" width="10.7109375" style="58" customWidth="1"/>
    <col min="2" max="2" width="60.7109375" style="58" customWidth="1"/>
    <col min="3" max="4" width="20.7109375" style="75" customWidth="1"/>
    <col min="5" max="9" width="15.7109375" style="58" customWidth="1"/>
    <col min="10" max="10" width="12.42578125" style="58" bestFit="1" customWidth="1"/>
    <col min="11" max="16384" width="9.140625" style="58"/>
  </cols>
  <sheetData>
    <row r="1" spans="1:10" s="91" customFormat="1" ht="69.95" customHeight="1">
      <c r="A1" s="183"/>
      <c r="B1" s="184"/>
      <c r="C1" s="56"/>
      <c r="D1" s="56"/>
      <c r="E1" s="56"/>
      <c r="F1" s="56"/>
      <c r="G1" s="56"/>
      <c r="H1" s="56"/>
      <c r="I1" s="57"/>
    </row>
    <row r="2" spans="1:10" ht="30" customHeight="1">
      <c r="A2" s="227" t="s">
        <v>14</v>
      </c>
      <c r="B2" s="228"/>
      <c r="C2" s="228"/>
      <c r="D2" s="228"/>
      <c r="E2" s="228"/>
      <c r="F2" s="228"/>
      <c r="G2" s="228"/>
      <c r="H2" s="228"/>
      <c r="I2" s="229"/>
    </row>
    <row r="3" spans="1:10" ht="30" customHeight="1">
      <c r="A3" s="231" t="str">
        <f>'Planilha Orcamentária'!A3</f>
        <v>PREFEITURA MUNICIPAL DE AREADO</v>
      </c>
      <c r="B3" s="231"/>
      <c r="C3" s="236" t="s">
        <v>26</v>
      </c>
      <c r="D3" s="221">
        <f>D16</f>
        <v>0</v>
      </c>
      <c r="E3" s="90" t="s">
        <v>25</v>
      </c>
      <c r="F3" s="90"/>
      <c r="G3" s="90"/>
      <c r="H3" s="89">
        <f ca="1">TODAY()</f>
        <v>45425</v>
      </c>
      <c r="I3" s="129" t="s">
        <v>134</v>
      </c>
    </row>
    <row r="4" spans="1:10" ht="36.75" customHeight="1">
      <c r="A4" s="234" t="str">
        <f>'Planilha Orcamentária'!A4</f>
        <v>OBRA: PAVIMENTAÇÃO ASFÁLTICA COM DRENAGEM PLUVIAL EM 3 TRECHOS DE RUAS (RUA DR. JAIME GARCIA PEREIRA, RUA OSÓRIO MACIEL DE FARIA, RUA VIVILI PEREIRA).</v>
      </c>
      <c r="B4" s="235"/>
      <c r="C4" s="222"/>
      <c r="D4" s="222"/>
      <c r="E4" s="215" t="s">
        <v>135</v>
      </c>
      <c r="F4" s="216"/>
      <c r="G4" s="216"/>
      <c r="H4" s="216"/>
      <c r="I4" s="217"/>
    </row>
    <row r="5" spans="1:10" ht="28.5" customHeight="1">
      <c r="A5" s="232" t="str">
        <f>'Planilha Orcamentária'!A5</f>
        <v>LOCAL: TRECHOS RUA DR. JAIME GARCIA PEREIRA, RUA OSÓRIO MACIEL DE FARIA, RUA VIVILI PEREIRA</v>
      </c>
      <c r="B5" s="233"/>
      <c r="C5" s="223"/>
      <c r="D5" s="223"/>
      <c r="E5" s="218"/>
      <c r="F5" s="219"/>
      <c r="G5" s="219"/>
      <c r="H5" s="219"/>
      <c r="I5" s="220"/>
    </row>
    <row r="6" spans="1:10" ht="30" customHeight="1">
      <c r="A6" s="76" t="s">
        <v>47</v>
      </c>
      <c r="B6" s="76" t="s">
        <v>15</v>
      </c>
      <c r="C6" s="77" t="s">
        <v>16</v>
      </c>
      <c r="D6" s="77" t="s">
        <v>17</v>
      </c>
      <c r="E6" s="76" t="s">
        <v>18</v>
      </c>
      <c r="F6" s="76" t="s">
        <v>19</v>
      </c>
      <c r="G6" s="76" t="s">
        <v>44</v>
      </c>
      <c r="H6" s="76" t="s">
        <v>48</v>
      </c>
      <c r="I6" s="76" t="s">
        <v>136</v>
      </c>
    </row>
    <row r="7" spans="1:10" s="59" customFormat="1" ht="15" customHeight="1">
      <c r="A7" s="224" t="str">
        <f>'Planilha Orcamentária'!A10</f>
        <v>1.0</v>
      </c>
      <c r="B7" s="230" t="str">
        <f>'Planilha Orcamentária'!C10</f>
        <v>SERVIÇOS PRELIMINARES</v>
      </c>
      <c r="C7" s="92" t="s">
        <v>20</v>
      </c>
      <c r="D7" s="157" t="e">
        <f>D8/$D$16</f>
        <v>#DIV/0!</v>
      </c>
      <c r="E7" s="160">
        <v>1</v>
      </c>
      <c r="F7" s="160">
        <v>0</v>
      </c>
      <c r="G7" s="160">
        <v>0</v>
      </c>
      <c r="H7" s="160">
        <v>0</v>
      </c>
      <c r="I7" s="160">
        <v>0</v>
      </c>
    </row>
    <row r="8" spans="1:10" s="59" customFormat="1" ht="15" customHeight="1">
      <c r="A8" s="224"/>
      <c r="B8" s="230"/>
      <c r="C8" s="93" t="s">
        <v>21</v>
      </c>
      <c r="D8" s="158">
        <f>'Planilha Orcamentária'!H10</f>
        <v>0</v>
      </c>
      <c r="E8" s="158">
        <f>E7*$D$8</f>
        <v>0</v>
      </c>
      <c r="F8" s="158">
        <f>F7*$D$8</f>
        <v>0</v>
      </c>
      <c r="G8" s="158">
        <f>G7*$D$8</f>
        <v>0</v>
      </c>
      <c r="H8" s="158">
        <f>H7*$D$8</f>
        <v>0</v>
      </c>
      <c r="I8" s="158">
        <f>I7*$D$8</f>
        <v>0</v>
      </c>
    </row>
    <row r="9" spans="1:10" s="59" customFormat="1" ht="15" customHeight="1">
      <c r="A9" s="224" t="str">
        <f>'Planilha Orcamentária'!A19</f>
        <v>2.0</v>
      </c>
      <c r="B9" s="230" t="str">
        <f>'Planilha Orcamentária'!C19</f>
        <v>PAVIMENTAÇÃO ASFÁLTICA</v>
      </c>
      <c r="C9" s="92" t="s">
        <v>20</v>
      </c>
      <c r="D9" s="157" t="e">
        <f>D10/$D$16</f>
        <v>#DIV/0!</v>
      </c>
      <c r="E9" s="160">
        <v>0</v>
      </c>
      <c r="F9" s="160">
        <v>0.25</v>
      </c>
      <c r="G9" s="160">
        <v>0.5</v>
      </c>
      <c r="H9" s="160">
        <v>0.15</v>
      </c>
      <c r="I9" s="160">
        <v>0.1</v>
      </c>
    </row>
    <row r="10" spans="1:10" s="59" customFormat="1" ht="15" customHeight="1">
      <c r="A10" s="224"/>
      <c r="B10" s="230"/>
      <c r="C10" s="93" t="s">
        <v>21</v>
      </c>
      <c r="D10" s="158">
        <f>'Planilha Orcamentária'!H19</f>
        <v>0</v>
      </c>
      <c r="E10" s="158">
        <f>E9*$D$10</f>
        <v>0</v>
      </c>
      <c r="F10" s="158">
        <f>F9*$D$10</f>
        <v>0</v>
      </c>
      <c r="G10" s="158">
        <f>G9*$D$10</f>
        <v>0</v>
      </c>
      <c r="H10" s="158">
        <f>H9*$D$10</f>
        <v>0</v>
      </c>
      <c r="I10" s="158">
        <f>I9*$D$10</f>
        <v>0</v>
      </c>
    </row>
    <row r="11" spans="1:10" s="59" customFormat="1" ht="15" customHeight="1">
      <c r="A11" s="224" t="str">
        <f>'Planilha Orcamentária'!A31</f>
        <v>3.0</v>
      </c>
      <c r="B11" s="230" t="str">
        <f>'Planilha Orcamentária'!C31</f>
        <v>DRENAGEM PLUVIAL</v>
      </c>
      <c r="C11" s="92" t="s">
        <v>20</v>
      </c>
      <c r="D11" s="157" t="e">
        <f>D12/$D$16</f>
        <v>#DIV/0!</v>
      </c>
      <c r="E11" s="160">
        <v>0.5</v>
      </c>
      <c r="F11" s="160">
        <v>0.5</v>
      </c>
      <c r="G11" s="160">
        <v>0</v>
      </c>
      <c r="H11" s="160"/>
      <c r="I11" s="160"/>
    </row>
    <row r="12" spans="1:10" s="59" customFormat="1" ht="15" customHeight="1">
      <c r="A12" s="224"/>
      <c r="B12" s="230"/>
      <c r="C12" s="93" t="s">
        <v>21</v>
      </c>
      <c r="D12" s="158">
        <f>'Planilha Orcamentária'!H31</f>
        <v>0</v>
      </c>
      <c r="E12" s="158">
        <f>E11*$D$12</f>
        <v>0</v>
      </c>
      <c r="F12" s="158">
        <f>F11*$D$12</f>
        <v>0</v>
      </c>
      <c r="G12" s="158">
        <f>G11*$D$12</f>
        <v>0</v>
      </c>
      <c r="H12" s="158">
        <f>H11*$D$12</f>
        <v>0</v>
      </c>
      <c r="I12" s="158">
        <f>I11*$D$12</f>
        <v>0</v>
      </c>
    </row>
    <row r="13" spans="1:10" s="59" customFormat="1" ht="15" customHeight="1">
      <c r="A13" s="224" t="str">
        <f>'Planilha Orcamentária'!A44</f>
        <v>4.0</v>
      </c>
      <c r="B13" s="225" t="str">
        <f>'Planilha Orcamentária'!C44</f>
        <v>SINALIZAÇÃO E PINTURA</v>
      </c>
      <c r="C13" s="92" t="s">
        <v>20</v>
      </c>
      <c r="D13" s="157" t="e">
        <f>D14/$D$16</f>
        <v>#DIV/0!</v>
      </c>
      <c r="E13" s="160">
        <v>0</v>
      </c>
      <c r="F13" s="160"/>
      <c r="G13" s="160"/>
      <c r="H13" s="160"/>
      <c r="I13" s="160">
        <v>1</v>
      </c>
    </row>
    <row r="14" spans="1:10" s="59" customFormat="1" ht="15" customHeight="1">
      <c r="A14" s="224"/>
      <c r="B14" s="226"/>
      <c r="C14" s="93" t="s">
        <v>21</v>
      </c>
      <c r="D14" s="158">
        <f>'Planilha Orcamentária'!H44</f>
        <v>0</v>
      </c>
      <c r="E14" s="158">
        <f>E13*$D$14</f>
        <v>0</v>
      </c>
      <c r="F14" s="158">
        <f>F13*$D$14</f>
        <v>0</v>
      </c>
      <c r="G14" s="158">
        <f>G13*$D$14</f>
        <v>0</v>
      </c>
      <c r="H14" s="158">
        <f>H13*$D$14</f>
        <v>0</v>
      </c>
      <c r="I14" s="158">
        <f>I13*$D$14</f>
        <v>0</v>
      </c>
    </row>
    <row r="15" spans="1:10" s="59" customFormat="1" ht="15" customHeight="1">
      <c r="A15" s="224" t="s">
        <v>22</v>
      </c>
      <c r="B15" s="224"/>
      <c r="C15" s="92" t="s">
        <v>20</v>
      </c>
      <c r="D15" s="157" t="e">
        <f>D7+D9+D11+D13</f>
        <v>#DIV/0!</v>
      </c>
      <c r="E15" s="157" t="e">
        <f>E16/$D$16</f>
        <v>#DIV/0!</v>
      </c>
      <c r="F15" s="157" t="e">
        <f>F16/$D$16</f>
        <v>#DIV/0!</v>
      </c>
      <c r="G15" s="157" t="e">
        <f>G16/$D$16</f>
        <v>#DIV/0!</v>
      </c>
      <c r="H15" s="157" t="e">
        <f>H16/$D$16</f>
        <v>#DIV/0!</v>
      </c>
      <c r="I15" s="157" t="e">
        <f>I16/$D$16</f>
        <v>#DIV/0!</v>
      </c>
    </row>
    <row r="16" spans="1:10" s="59" customFormat="1" ht="15" customHeight="1">
      <c r="A16" s="224"/>
      <c r="B16" s="224"/>
      <c r="C16" s="92" t="s">
        <v>21</v>
      </c>
      <c r="D16" s="156">
        <f>SUM(D8,D10,D12,D14)</f>
        <v>0</v>
      </c>
      <c r="E16" s="156">
        <f>SUM(E14,E12,E10,E8)</f>
        <v>0</v>
      </c>
      <c r="F16" s="156">
        <f>SUM(F14,F12,F10,F8)</f>
        <v>0</v>
      </c>
      <c r="G16" s="156">
        <f>SUM(G14,G12,G10,G8)</f>
        <v>0</v>
      </c>
      <c r="H16" s="156">
        <f>SUM(H14,H12,H10,H8)</f>
        <v>0</v>
      </c>
      <c r="I16" s="156">
        <f>SUM(I14,I12,I10,I8)</f>
        <v>0</v>
      </c>
      <c r="J16" s="159">
        <f>SUM(E16:I16)</f>
        <v>0</v>
      </c>
    </row>
    <row r="17" spans="1:9" ht="14.25" customHeight="1">
      <c r="A17" s="60"/>
      <c r="B17" s="61"/>
      <c r="C17" s="61"/>
      <c r="D17" s="61"/>
      <c r="E17" s="61"/>
      <c r="F17" s="61"/>
      <c r="G17" s="61"/>
      <c r="H17" s="86" t="s">
        <v>23</v>
      </c>
      <c r="I17" s="83"/>
    </row>
    <row r="18" spans="1:9" ht="27.75" customHeight="1">
      <c r="A18" s="60"/>
      <c r="B18" s="62"/>
      <c r="C18" s="61"/>
      <c r="D18" s="63"/>
      <c r="E18" s="64"/>
      <c r="F18" s="64"/>
      <c r="G18" s="64"/>
      <c r="H18" s="162" t="s">
        <v>138</v>
      </c>
      <c r="I18" s="83"/>
    </row>
    <row r="19" spans="1:9" s="80" customFormat="1">
      <c r="A19" s="67"/>
      <c r="B19" s="94" t="str">
        <f>'Memória de Cálculo'!C45</f>
        <v>NOME</v>
      </c>
      <c r="C19" s="78"/>
      <c r="D19" s="79"/>
      <c r="E19" s="79"/>
      <c r="F19" s="79"/>
      <c r="G19" s="79"/>
      <c r="H19" s="163"/>
      <c r="I19" s="84"/>
    </row>
    <row r="20" spans="1:9" s="80" customFormat="1" ht="19.5" customHeight="1">
      <c r="A20" s="81"/>
      <c r="B20" s="95" t="str">
        <f>'Memória de Cálculo'!C46</f>
        <v>ARQUITETA E UBANISTA</v>
      </c>
      <c r="C20" s="78"/>
      <c r="D20" s="78"/>
      <c r="E20" s="82"/>
      <c r="F20" s="82"/>
      <c r="G20" s="82"/>
      <c r="H20" s="162"/>
      <c r="I20" s="85"/>
    </row>
    <row r="21" spans="1:9" s="80" customFormat="1" ht="19.5" customHeight="1">
      <c r="A21" s="81"/>
      <c r="B21" s="95" t="str">
        <f>'Memória de Cálculo'!C47</f>
        <v>CAU/MG</v>
      </c>
      <c r="C21" s="78"/>
      <c r="D21" s="78"/>
      <c r="E21" s="82"/>
      <c r="F21" s="82"/>
      <c r="G21" s="82"/>
      <c r="H21" s="81"/>
      <c r="I21" s="85"/>
    </row>
    <row r="22" spans="1:9" ht="19.5" customHeight="1">
      <c r="A22" s="65"/>
      <c r="B22" s="66"/>
      <c r="C22" s="63"/>
      <c r="D22" s="63"/>
      <c r="E22" s="64"/>
      <c r="F22" s="64"/>
      <c r="G22" s="64"/>
      <c r="H22" s="65"/>
      <c r="I22" s="83"/>
    </row>
    <row r="23" spans="1:9" ht="13.5" customHeight="1">
      <c r="A23" s="67"/>
      <c r="B23" s="68"/>
      <c r="C23" s="69"/>
      <c r="D23" s="69"/>
      <c r="E23" s="70"/>
      <c r="F23" s="70"/>
      <c r="G23" s="70"/>
      <c r="H23" s="87"/>
      <c r="I23" s="83"/>
    </row>
    <row r="24" spans="1:9" s="80" customFormat="1" ht="14.25" customHeight="1">
      <c r="A24" s="81"/>
      <c r="B24" s="94" t="str">
        <f>'Memória de Cálculo'!C51</f>
        <v>EMPRESA</v>
      </c>
      <c r="C24" s="78"/>
      <c r="D24" s="78"/>
      <c r="E24" s="82"/>
      <c r="F24" s="82"/>
      <c r="G24" s="82"/>
      <c r="H24" s="81"/>
      <c r="I24" s="85"/>
    </row>
    <row r="25" spans="1:9" s="80" customFormat="1" ht="14.1" customHeight="1">
      <c r="A25" s="81"/>
      <c r="B25" s="96" t="str">
        <f>'Memória de Cálculo'!C52</f>
        <v>CARGO</v>
      </c>
      <c r="C25" s="78"/>
      <c r="D25" s="78"/>
      <c r="E25" s="82"/>
      <c r="F25" s="82"/>
      <c r="G25" s="82"/>
      <c r="H25" s="81"/>
      <c r="I25" s="85"/>
    </row>
    <row r="26" spans="1:9" ht="14.1" customHeight="1">
      <c r="A26" s="65"/>
      <c r="B26" s="71"/>
      <c r="C26" s="63"/>
      <c r="D26" s="63"/>
      <c r="E26" s="64"/>
      <c r="F26" s="64"/>
      <c r="G26" s="64"/>
      <c r="H26" s="65"/>
      <c r="I26" s="83"/>
    </row>
    <row r="27" spans="1:9" ht="14.1" customHeight="1">
      <c r="A27" s="65"/>
      <c r="B27" s="71"/>
      <c r="C27" s="63"/>
      <c r="D27" s="63"/>
      <c r="E27" s="64"/>
      <c r="F27" s="64"/>
      <c r="G27" s="64"/>
      <c r="H27" s="65"/>
      <c r="I27" s="83"/>
    </row>
    <row r="28" spans="1:9">
      <c r="A28" s="72"/>
      <c r="B28" s="73"/>
      <c r="C28" s="74"/>
      <c r="D28" s="74"/>
      <c r="E28" s="73"/>
      <c r="F28" s="73"/>
      <c r="G28" s="73"/>
      <c r="H28" s="72"/>
      <c r="I28" s="88"/>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17">
    <mergeCell ref="A15:B16"/>
    <mergeCell ref="A11:A12"/>
    <mergeCell ref="B11:B12"/>
    <mergeCell ref="C3:C5"/>
    <mergeCell ref="A1:B1"/>
    <mergeCell ref="E4:I5"/>
    <mergeCell ref="D3:D5"/>
    <mergeCell ref="A13:A14"/>
    <mergeCell ref="B13:B14"/>
    <mergeCell ref="A2:I2"/>
    <mergeCell ref="A7:A8"/>
    <mergeCell ref="B7:B8"/>
    <mergeCell ref="A9:A10"/>
    <mergeCell ref="B9:B10"/>
    <mergeCell ref="A3:B3"/>
    <mergeCell ref="A5:B5"/>
    <mergeCell ref="A4:B4"/>
  </mergeCells>
  <printOptions horizontalCentered="1"/>
  <pageMargins left="0.39370078740157483" right="0.19685039370078741" top="0.59055118110236227" bottom="0.19685039370078741" header="0.19685039370078741" footer="0"/>
  <pageSetup paperSize="9" scale="72" orientation="landscape" horizontalDpi="4294967295" r:id="rId2"/>
  <headerFooter alignWithMargins="0"/>
  <drawing r:id="rId3"/>
  <legacyDrawing r:id="rId4"/>
  <oleObjects>
    <mc:AlternateContent xmlns:mc="http://schemas.openxmlformats.org/markup-compatibility/2006">
      <mc:Choice Requires="x14">
        <oleObject progId="Word.Picture.8" shapeId="8196" r:id="rId5">
          <objectPr defaultSize="0" autoPict="0" r:id="rId6">
            <anchor moveWithCells="1">
              <from>
                <xdr:col>0</xdr:col>
                <xdr:colOff>38100</xdr:colOff>
                <xdr:row>0</xdr:row>
                <xdr:rowOff>161925</xdr:rowOff>
              </from>
              <to>
                <xdr:col>1</xdr:col>
                <xdr:colOff>104775</xdr:colOff>
                <xdr:row>0</xdr:row>
                <xdr:rowOff>733425</xdr:rowOff>
              </to>
            </anchor>
          </objectPr>
        </oleObject>
      </mc:Choice>
      <mc:Fallback>
        <oleObject progId="Word.Picture.8" shapeId="8196" r:id="rId5"/>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5</vt:i4>
      </vt:variant>
    </vt:vector>
  </HeadingPairs>
  <TitlesOfParts>
    <vt:vector size="8" baseType="lpstr">
      <vt:lpstr>Memória de Cálculo</vt:lpstr>
      <vt:lpstr>Planilha Orcamentária</vt:lpstr>
      <vt:lpstr>Cronograma</vt:lpstr>
      <vt:lpstr>Cronograma!Area_de_impressao</vt:lpstr>
      <vt:lpstr>'Memória de Cálculo'!Area_de_impressao</vt:lpstr>
      <vt:lpstr>'Planilha Orcamentária'!Area_de_impressao</vt:lpstr>
      <vt:lpstr>'Memória de Cálculo'!Titulos_de_impressao</vt:lpstr>
      <vt:lpstr>'Planilha Orcamentária'!Titulos_de_impressao</vt:lpstr>
    </vt:vector>
  </TitlesOfParts>
  <Company>Setop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Arquitetura</cp:lastModifiedBy>
  <cp:lastPrinted>2024-02-23T18:12:57Z</cp:lastPrinted>
  <dcterms:created xsi:type="dcterms:W3CDTF">2006-09-22T13:55:22Z</dcterms:created>
  <dcterms:modified xsi:type="dcterms:W3CDTF">2024-05-13T20:29:26Z</dcterms:modified>
</cp:coreProperties>
</file>