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sigs" ContentType="application/vnd.openxmlformats-package.digital-signature-origin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uario\Área de Trabalho\ASFALTO FINAL DE ANO 2024\REVISÃO 09.2026\"/>
    </mc:Choice>
  </mc:AlternateContent>
  <xr:revisionPtr revIDLastSave="0" documentId="13_ncr:1_{3E3A84C4-8525-46FA-A799-37F6446428D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ilha Orcamentária" sheetId="5" r:id="rId1"/>
    <sheet name="Memória de Cálculo" sheetId="13" r:id="rId2"/>
    <sheet name="Cronograma" sheetId="10" r:id="rId3"/>
  </sheets>
  <externalReferences>
    <externalReference r:id="rId4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2">Cronograma!$A$1:$H$30</definedName>
    <definedName name="_xlnm.Print_Area" localSheetId="1">'Memória de Cálculo'!$A$1:$F$56</definedName>
    <definedName name="_xlnm.Print_Area" localSheetId="0">'Planilha Orcamentária'!$A$1:$I$62</definedName>
    <definedName name="B">#REF!</definedName>
    <definedName name="BDI">#REF!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[1]INSUMOS!$B$11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1">'Memória de Cálculo'!$1:$6</definedName>
    <definedName name="_xlnm.Print_Titles" localSheetId="0">'Planilha Orcamentária'!$1:$9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2" hidden="1">Cronograma!$A$1:$H$30</definedName>
    <definedName name="Z_46B44D95_2370_4419_BD85_88291A251F92_.wvu.PrintArea" localSheetId="1" hidden="1">'Memória de Cálculo'!$A$1:$F$58</definedName>
    <definedName name="Z_46B44D95_2370_4419_BD85_88291A251F92_.wvu.PrintArea" localSheetId="0" hidden="1">'Planilha Orcamentária'!$A$1:$I$64</definedName>
    <definedName name="Z_46B44D95_2370_4419_BD85_88291A251F92_.wvu.PrintTitles" localSheetId="1" hidden="1">'Memória de Cálculo'!$1:$6</definedName>
    <definedName name="Z_46B44D95_2370_4419_BD85_88291A251F92_.wvu.PrintTitles" localSheetId="0" hidden="1">'Planilha Orcamentária'!$1:$9</definedName>
  </definedNames>
  <calcPr calcId="191029"/>
  <customWorkbookViews>
    <customWorkbookView name="Observações" guid="{46B44D95-2370-4419-BD85-88291A251F92}" maximized="1" xWindow="-8" yWindow="-8" windowWidth="1382" windowHeight="744" activeSheetId="5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3" i="13" l="1"/>
  <c r="F45" i="5" s="1"/>
  <c r="H45" i="5"/>
  <c r="E45" i="5"/>
  <c r="D45" i="5"/>
  <c r="C45" i="5"/>
  <c r="E33" i="13"/>
  <c r="E8" i="13"/>
  <c r="C11" i="5"/>
  <c r="E22" i="13"/>
  <c r="E21" i="13"/>
  <c r="E34" i="13"/>
  <c r="A24" i="5"/>
  <c r="A25" i="5"/>
  <c r="F24" i="5"/>
  <c r="E24" i="5"/>
  <c r="D24" i="5"/>
  <c r="C24" i="5"/>
  <c r="H24" i="5"/>
  <c r="I45" i="5" l="1"/>
  <c r="I24" i="5"/>
  <c r="B15" i="10"/>
  <c r="B13" i="10"/>
  <c r="A15" i="10"/>
  <c r="A13" i="10"/>
  <c r="E41" i="13"/>
  <c r="F43" i="5" s="1"/>
  <c r="H43" i="5"/>
  <c r="E43" i="5"/>
  <c r="D43" i="5"/>
  <c r="C43" i="5"/>
  <c r="I43" i="5" l="1"/>
  <c r="E42" i="13"/>
  <c r="F44" i="5" s="1"/>
  <c r="E40" i="13"/>
  <c r="F42" i="5" s="1"/>
  <c r="E37" i="13"/>
  <c r="F40" i="5" s="1"/>
  <c r="F25" i="5"/>
  <c r="E20" i="13"/>
  <c r="F23" i="5" s="1"/>
  <c r="E19" i="13"/>
  <c r="F22" i="5" s="1"/>
  <c r="E18" i="13"/>
  <c r="F21" i="5" s="1"/>
  <c r="E17" i="13"/>
  <c r="E15" i="13"/>
  <c r="F18" i="5" s="1"/>
  <c r="E14" i="13"/>
  <c r="F17" i="5" s="1"/>
  <c r="E12" i="13"/>
  <c r="F15" i="5" s="1"/>
  <c r="E11" i="13"/>
  <c r="F14" i="5" s="1"/>
  <c r="H41" i="5"/>
  <c r="H42" i="5"/>
  <c r="E42" i="5"/>
  <c r="E44" i="5"/>
  <c r="D42" i="5"/>
  <c r="D44" i="5"/>
  <c r="C44" i="5"/>
  <c r="C42" i="5"/>
  <c r="F36" i="5"/>
  <c r="E32" i="13"/>
  <c r="F35" i="5" s="1"/>
  <c r="E31" i="13"/>
  <c r="F34" i="5" s="1"/>
  <c r="E30" i="13"/>
  <c r="F33" i="5" s="1"/>
  <c r="E28" i="13"/>
  <c r="F31" i="5" s="1"/>
  <c r="E27" i="13"/>
  <c r="F30" i="5" s="1"/>
  <c r="E25" i="13"/>
  <c r="F28" i="5" s="1"/>
  <c r="E24" i="13"/>
  <c r="F27" i="5" s="1"/>
  <c r="H26" i="5"/>
  <c r="H27" i="5"/>
  <c r="H28" i="5"/>
  <c r="H29" i="5"/>
  <c r="H30" i="5"/>
  <c r="H31" i="5"/>
  <c r="H32" i="5"/>
  <c r="H33" i="5"/>
  <c r="H34" i="5"/>
  <c r="H35" i="5"/>
  <c r="H36" i="5"/>
  <c r="H37" i="5"/>
  <c r="F26" i="5"/>
  <c r="F29" i="5"/>
  <c r="F32" i="5"/>
  <c r="F37" i="5"/>
  <c r="E26" i="5"/>
  <c r="E27" i="5"/>
  <c r="E28" i="5"/>
  <c r="E29" i="5"/>
  <c r="E30" i="5"/>
  <c r="E31" i="5"/>
  <c r="E32" i="5"/>
  <c r="E33" i="5"/>
  <c r="E34" i="5"/>
  <c r="E35" i="5"/>
  <c r="E36" i="5"/>
  <c r="E37" i="5"/>
  <c r="D26" i="5"/>
  <c r="B11" i="10" s="1"/>
  <c r="D27" i="5"/>
  <c r="D28" i="5"/>
  <c r="D29" i="5"/>
  <c r="D30" i="5"/>
  <c r="D31" i="5"/>
  <c r="D32" i="5"/>
  <c r="D33" i="5"/>
  <c r="D34" i="5"/>
  <c r="D35" i="5"/>
  <c r="D36" i="5"/>
  <c r="D37" i="5"/>
  <c r="C26" i="5"/>
  <c r="C27" i="5"/>
  <c r="C28" i="5"/>
  <c r="C29" i="5"/>
  <c r="C30" i="5"/>
  <c r="C31" i="5"/>
  <c r="C32" i="5"/>
  <c r="C33" i="5"/>
  <c r="C34" i="5"/>
  <c r="C35" i="5"/>
  <c r="C36" i="5"/>
  <c r="C37" i="5"/>
  <c r="A26" i="5"/>
  <c r="A11" i="10" s="1"/>
  <c r="A27" i="5"/>
  <c r="A28" i="5"/>
  <c r="A29" i="5"/>
  <c r="A30" i="5"/>
  <c r="A31" i="5"/>
  <c r="A32" i="5"/>
  <c r="A33" i="5"/>
  <c r="A34" i="5"/>
  <c r="A35" i="5"/>
  <c r="A36" i="5"/>
  <c r="A37" i="5"/>
  <c r="A15" i="5"/>
  <c r="A16" i="5"/>
  <c r="A17" i="5"/>
  <c r="A18" i="5"/>
  <c r="A19" i="5"/>
  <c r="A20" i="5"/>
  <c r="A21" i="5"/>
  <c r="A22" i="5"/>
  <c r="A23" i="5"/>
  <c r="H44" i="5"/>
  <c r="F19" i="5"/>
  <c r="F16" i="5"/>
  <c r="F20" i="5"/>
  <c r="H15" i="5"/>
  <c r="H16" i="5"/>
  <c r="H17" i="5"/>
  <c r="H18" i="5"/>
  <c r="H19" i="5"/>
  <c r="H20" i="5"/>
  <c r="H21" i="5"/>
  <c r="H22" i="5"/>
  <c r="H23" i="5"/>
  <c r="H25" i="5"/>
  <c r="E15" i="5"/>
  <c r="E16" i="5"/>
  <c r="E17" i="5"/>
  <c r="E18" i="5"/>
  <c r="E19" i="5"/>
  <c r="E20" i="5"/>
  <c r="E21" i="5"/>
  <c r="E22" i="5"/>
  <c r="E23" i="5"/>
  <c r="E25" i="5"/>
  <c r="D15" i="5"/>
  <c r="D16" i="5"/>
  <c r="D17" i="5"/>
  <c r="D18" i="5"/>
  <c r="D19" i="5"/>
  <c r="D20" i="5"/>
  <c r="D21" i="5"/>
  <c r="D22" i="5"/>
  <c r="D23" i="5"/>
  <c r="D25" i="5"/>
  <c r="C15" i="5"/>
  <c r="C16" i="5"/>
  <c r="C17" i="5"/>
  <c r="C18" i="5"/>
  <c r="C19" i="5"/>
  <c r="C20" i="5"/>
  <c r="C21" i="5"/>
  <c r="C22" i="5"/>
  <c r="C23" i="5"/>
  <c r="C25" i="5"/>
  <c r="I42" i="5" l="1"/>
  <c r="I44" i="5"/>
  <c r="I29" i="5"/>
  <c r="I33" i="5"/>
  <c r="I34" i="5"/>
  <c r="I35" i="5"/>
  <c r="I32" i="5"/>
  <c r="I31" i="5"/>
  <c r="I30" i="5"/>
  <c r="I28" i="5"/>
  <c r="I27" i="5"/>
  <c r="I37" i="5"/>
  <c r="I36" i="5"/>
  <c r="I25" i="5"/>
  <c r="I23" i="5"/>
  <c r="I21" i="5"/>
  <c r="I15" i="5"/>
  <c r="I17" i="5"/>
  <c r="I16" i="5"/>
  <c r="I22" i="5"/>
  <c r="I18" i="5"/>
  <c r="I20" i="5"/>
  <c r="I19" i="5"/>
  <c r="C40" i="5"/>
  <c r="I41" i="5" l="1"/>
  <c r="D16" i="10" s="1"/>
  <c r="G16" i="10" s="1"/>
  <c r="I26" i="5"/>
  <c r="D12" i="10" s="1"/>
  <c r="E40" i="5"/>
  <c r="F11" i="5"/>
  <c r="E11" i="5"/>
  <c r="H11" i="5"/>
  <c r="D11" i="5"/>
  <c r="D40" i="5"/>
  <c r="H16" i="10" l="1"/>
  <c r="H18" i="10" s="1"/>
  <c r="E16" i="10"/>
  <c r="F16" i="10"/>
  <c r="E14" i="10"/>
  <c r="H14" i="10"/>
  <c r="I11" i="5"/>
  <c r="E14" i="5"/>
  <c r="C14" i="5"/>
  <c r="D14" i="5"/>
  <c r="B27" i="10" l="1"/>
  <c r="B26" i="10"/>
  <c r="B23" i="10"/>
  <c r="B22" i="10"/>
  <c r="D61" i="5"/>
  <c r="D60" i="5"/>
  <c r="D55" i="5"/>
  <c r="D54" i="5"/>
  <c r="D53" i="5"/>
  <c r="A4" i="10"/>
  <c r="A14" i="5"/>
  <c r="D13" i="5"/>
  <c r="B9" i="10" s="1"/>
  <c r="A13" i="5"/>
  <c r="A9" i="10" s="1"/>
  <c r="D10" i="5"/>
  <c r="B7" i="10" s="1"/>
  <c r="A10" i="5"/>
  <c r="A7" i="10" s="1"/>
  <c r="F4" i="13"/>
  <c r="H40" i="5"/>
  <c r="H39" i="5"/>
  <c r="I40" i="5" l="1"/>
  <c r="I39" i="5" s="1"/>
  <c r="D14" i="10" s="1"/>
  <c r="G14" i="10" l="1"/>
  <c r="F14" i="10"/>
  <c r="H4" i="5"/>
  <c r="A3" i="10"/>
  <c r="G3" i="10"/>
  <c r="A5" i="10"/>
  <c r="H14" i="5" l="1"/>
  <c r="I14" i="5" l="1"/>
  <c r="I13" i="5" s="1"/>
  <c r="D10" i="10" l="1"/>
  <c r="H10" i="10" s="1"/>
  <c r="G10" i="10" l="1"/>
  <c r="F10" i="10"/>
  <c r="H10" i="5" l="1"/>
  <c r="H13" i="5"/>
  <c r="I10" i="5"/>
  <c r="I48" i="5" s="1"/>
  <c r="D8" i="10" l="1"/>
  <c r="D18" i="10" s="1"/>
  <c r="H8" i="10" l="1"/>
  <c r="F8" i="10"/>
  <c r="G8" i="10"/>
  <c r="E8" i="10"/>
  <c r="E10" i="10" l="1"/>
  <c r="D13" i="10" l="1"/>
  <c r="D15" i="10"/>
  <c r="E12" i="10"/>
  <c r="E18" i="10" s="1"/>
  <c r="E17" i="10" s="1"/>
  <c r="F12" i="10"/>
  <c r="D3" i="10"/>
  <c r="D9" i="10"/>
  <c r="D7" i="10"/>
  <c r="H12" i="10"/>
  <c r="H17" i="10" s="1"/>
  <c r="D11" i="10"/>
  <c r="G12" i="10"/>
  <c r="G18" i="10" l="1"/>
  <c r="G17" i="10" s="1"/>
  <c r="F18" i="10"/>
  <c r="F17" i="10" s="1"/>
  <c r="D17" i="10"/>
</calcChain>
</file>

<file path=xl/sharedStrings.xml><?xml version="1.0" encoding="utf-8"?>
<sst xmlns="http://schemas.openxmlformats.org/spreadsheetml/2006/main" count="266" uniqueCount="157">
  <si>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</si>
  <si>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</si>
  <si>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</si>
  <si>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</si>
  <si>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</si>
  <si>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</si>
  <si>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</si>
  <si>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1.1</t>
  </si>
  <si>
    <t>2.1</t>
  </si>
  <si>
    <t>2.2</t>
  </si>
  <si>
    <t>2.3</t>
  </si>
  <si>
    <t>M3</t>
  </si>
  <si>
    <t>SERVIÇOS PRELIMINARES</t>
  </si>
  <si>
    <t>CRONOGRAMA FÍSICO-FINANCEIRO</t>
  </si>
  <si>
    <t>ETAPAS/DESCRIÇÃO</t>
  </si>
  <si>
    <t>FÍSICO/ FINANCEIRO</t>
  </si>
  <si>
    <t>TOTAL  ETAPAS</t>
  </si>
  <si>
    <t>MÊS 1</t>
  </si>
  <si>
    <t>MÊS 2</t>
  </si>
  <si>
    <t>Físico %</t>
  </si>
  <si>
    <t>Financeiro</t>
  </si>
  <si>
    <t>TOTAL</t>
  </si>
  <si>
    <t>Observações:</t>
  </si>
  <si>
    <t>(    )</t>
  </si>
  <si>
    <t>DATA:</t>
  </si>
  <si>
    <t>VALOR DO CONVÊNIO:</t>
  </si>
  <si>
    <t>1.0</t>
  </si>
  <si>
    <t>2.0</t>
  </si>
  <si>
    <t>3.0</t>
  </si>
  <si>
    <t>MEMÓRIA DE CÁLCULO DE QUANTITATIVOS</t>
  </si>
  <si>
    <t>% ISS MUNICIPAL:</t>
  </si>
  <si>
    <t>CÓDIGO</t>
  </si>
  <si>
    <t>DESCRIÇÃO</t>
  </si>
  <si>
    <t>PLANILHA ORÇAMENTÁRIA DE CUSTOS</t>
  </si>
  <si>
    <t>Prefeito(a) Municipal</t>
  </si>
  <si>
    <t>PREÇO UNITÁRIO S/ BDI</t>
  </si>
  <si>
    <t>PREÇO UNITÁRIO C/ BDI</t>
  </si>
  <si>
    <t>BDI:</t>
  </si>
  <si>
    <t>01/01.</t>
  </si>
  <si>
    <t>( X )</t>
  </si>
  <si>
    <t>VALOR TOTAL DA OBRA</t>
  </si>
  <si>
    <t>MÊS 3</t>
  </si>
  <si>
    <t>FÓRMULA DO CÁLCULO</t>
  </si>
  <si>
    <t>COMPOSIÇÃO/DEMONSTRATIVO DE BDI - EM ANEXO</t>
  </si>
  <si>
    <t>ITENS</t>
  </si>
  <si>
    <t>PREFEITURA MUNICIPAL DE BOM SUCESSO/MG</t>
  </si>
  <si>
    <r>
      <rPr>
        <u/>
        <sz val="10"/>
        <rFont val="Arial Nova"/>
        <family val="2"/>
      </rPr>
      <t>Observações</t>
    </r>
    <r>
      <rPr>
        <sz val="10"/>
        <rFont val="Arial Nova"/>
        <family val="2"/>
      </rPr>
      <t xml:space="preserve">: Os textos destacados na cor vermelho deverão ser preenchidos e revisados de acordo com a aplicabilidade de cada obra, no tocante à: 
</t>
    </r>
    <r>
      <rPr>
        <u/>
        <sz val="10"/>
        <rFont val="Arial Nova"/>
        <family val="2"/>
      </rPr>
      <t>região da Tabela de Referencial de Preços Unitários a ser adotada; percentuais de ISS e dos parâmetros adotados no demonstrativo/composição BDI a ser apresentado pelo(a) Responsável Técnico(a) do Município dos quais deverão estar em conformidade com os critérios vigentes e aplicáveis; quantitativos; preços vigentes da Tabela Referencial de Preços Unitários e demais informações pertinentes aos serviços para execução das obras.</t>
    </r>
  </si>
  <si>
    <t>2.4</t>
  </si>
  <si>
    <t>2.5</t>
  </si>
  <si>
    <t>2.6</t>
  </si>
  <si>
    <t>2.7</t>
  </si>
  <si>
    <t>2.8</t>
  </si>
  <si>
    <t>2.9</t>
  </si>
  <si>
    <t>3.1</t>
  </si>
  <si>
    <t>3.2</t>
  </si>
  <si>
    <t>2.10</t>
  </si>
  <si>
    <t>M</t>
  </si>
  <si>
    <r>
      <t>CREA/MG N</t>
    </r>
    <r>
      <rPr>
        <sz val="9"/>
        <rFont val="Calibri"/>
        <family val="2"/>
        <scheme val="minor"/>
      </rPr>
      <t>º</t>
    </r>
    <r>
      <rPr>
        <sz val="9"/>
        <rFont val="Arial Nova"/>
        <family val="2"/>
      </rPr>
      <t>: 226.610/D</t>
    </r>
  </si>
  <si>
    <t xml:space="preserve">LUÍZ CLÁUDIO DA MATA </t>
  </si>
  <si>
    <t>Engenheiro Civil</t>
  </si>
  <si>
    <r>
      <t>FOLHA N</t>
    </r>
    <r>
      <rPr>
        <b/>
        <sz val="9"/>
        <rFont val="Calibri"/>
        <family val="2"/>
        <scheme val="minor"/>
      </rPr>
      <t>º</t>
    </r>
    <r>
      <rPr>
        <b/>
        <sz val="9"/>
        <rFont val="Arial Nova"/>
        <family val="2"/>
      </rPr>
      <t>: 01/01</t>
    </r>
  </si>
  <si>
    <t xml:space="preserve">ALERSON AMARAL RESENDE </t>
  </si>
  <si>
    <r>
      <t>FOLHA N</t>
    </r>
    <r>
      <rPr>
        <b/>
        <sz val="9"/>
        <rFont val="Calibri"/>
        <family val="2"/>
        <scheme val="minor"/>
      </rPr>
      <t>º</t>
    </r>
    <r>
      <rPr>
        <b/>
        <sz val="9"/>
        <rFont val="Arial Nova"/>
        <family val="2"/>
      </rPr>
      <t xml:space="preserve">: </t>
    </r>
  </si>
  <si>
    <t>m2</t>
  </si>
  <si>
    <t>95875</t>
  </si>
  <si>
    <t>TRANSPORTE COM CAMINHÃO BASCULANTE DE 10 M³, EM VIA URBANA PAVIMENTADA, DMT ATÉ 30 KM (UNIDADE: M3XKM). AF_07/2020</t>
  </si>
  <si>
    <t>M3XKM</t>
  </si>
  <si>
    <t>93590</t>
  </si>
  <si>
    <t>TRANSPORTE COM CAMINHÃO BASCULANTE DE 10 M³, EM VIA URBANA PAVIMENTADA, ADICIONAL PARA DMT EXCEDENTE A 30 KM (UNIDADE: M3XKM). AF_07/2020</t>
  </si>
  <si>
    <t>95995</t>
  </si>
  <si>
    <t>EXECUÇÃO DE PAVIMENTO COM APLICAÇÃO DE CONCRETO ASFÁLTICO, CAMADA DE ROLAMENTO - EXCLUSIVE CARGA E TRANSPORTE. AF_11/2019</t>
  </si>
  <si>
    <t>95996</t>
  </si>
  <si>
    <t>EXECUÇÃO DE PAVIMENTO COM APLICAÇÃO DE CONCRETO ASFÁLTICO, CAMADA DE BINDER - EXCLUSIVE CARGA E TRANSPORTE. AF_11/2019</t>
  </si>
  <si>
    <r>
      <rPr>
        <b/>
        <sz val="9"/>
        <rFont val="Arial Nova"/>
        <family val="2"/>
      </rPr>
      <t>OBRA:</t>
    </r>
    <r>
      <rPr>
        <sz val="9"/>
        <rFont val="Arial Nova"/>
        <family val="2"/>
      </rPr>
      <t xml:space="preserve"> PAVIMENTAÇÃO ASFÁLTICA NO MUNICÍPIO DE BOM SUCESSO </t>
    </r>
  </si>
  <si>
    <r>
      <rPr>
        <b/>
        <sz val="9"/>
        <rFont val="Arial Nova"/>
        <family val="2"/>
      </rPr>
      <t>LOCAL:</t>
    </r>
    <r>
      <rPr>
        <sz val="9"/>
        <rFont val="Arial Nova"/>
        <family val="2"/>
      </rPr>
      <t xml:space="preserve"> BAIRRO SÃO JOSÉ DA SERRA E DISTRITO DOS MACHADOS </t>
    </r>
  </si>
  <si>
    <t>100576</t>
  </si>
  <si>
    <t>REGULARIZAÇÃO E COMPACTAÇÃO DE SUBLEITO DE SOLO PREDOMINANTEMENTE ARGILOSO, PARA OBRAS DE CONSTRUÇÃO DE PAVIMENTOS. AF_09/2024</t>
  </si>
  <si>
    <t>M2</t>
  </si>
  <si>
    <t>101768</t>
  </si>
  <si>
    <t>CONSTRUÇÃO DE BASE E SUB-BASE PARA PAVIMENTAÇÃO DE SOLO ESTABILIZADO GRANULOMETRICAMENTE SEM MISTURA DE SOLOS - EXCLUSIVE SOLO, ESCAVAÇÃO, CARGA E TRANSPORTE. AF_09/2024</t>
  </si>
  <si>
    <t>2.11</t>
  </si>
  <si>
    <t xml:space="preserve">PAVIMENTAÇÃO - DISTRITO MACHADOS </t>
  </si>
  <si>
    <t xml:space="preserve">PAVIMENTAÇÃO - SÃO JOSÉ DA SERRA 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</si>
  <si>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</si>
  <si>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</si>
  <si>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</si>
  <si>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</si>
  <si>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</si>
  <si>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</si>
  <si>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</si>
  <si>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</si>
  <si>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</si>
  <si>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4.0</t>
  </si>
  <si>
    <t>4.1</t>
  </si>
  <si>
    <t>5.0</t>
  </si>
  <si>
    <t>5.1</t>
  </si>
  <si>
    <t>5.2</t>
  </si>
  <si>
    <t>DRENAGEM SUPERFICIAL - DISTRITO MACHADOS</t>
  </si>
  <si>
    <t xml:space="preserve">DRENAGEM SUPERFICIAL - SÃO JOSÉ DA SERRA </t>
  </si>
  <si>
    <t xml:space="preserve">250*5,0m de pavimento no povoado dos machados  </t>
  </si>
  <si>
    <t xml:space="preserve">3335*0,20m de camada de cascalho </t>
  </si>
  <si>
    <t>1250m²*0,01m de camada de imprimação*30km</t>
  </si>
  <si>
    <t>1250m²*0,01m de camada de imprimação*70km</t>
  </si>
  <si>
    <t xml:space="preserve">300*7,0m de pavimento no bairro são josé da serra </t>
  </si>
  <si>
    <t xml:space="preserve">1250m²*0,01m*30km </t>
  </si>
  <si>
    <t>1250m²*0,01m*70km</t>
  </si>
  <si>
    <t xml:space="preserve">2100m²*0,20m de cascalho </t>
  </si>
  <si>
    <t xml:space="preserve">2100m²*0,02m de camada de rolamento </t>
  </si>
  <si>
    <t xml:space="preserve">2100m²*0,02m de camada binder </t>
  </si>
  <si>
    <t xml:space="preserve">300*7,0m de pavimento no povoado dos machados  </t>
  </si>
  <si>
    <t xml:space="preserve">300*7,0m de pavimento no bairro são josé da serra  </t>
  </si>
  <si>
    <t xml:space="preserve">2100m²*0,01m*30km </t>
  </si>
  <si>
    <t>2100m²*0,01m de camada de imprimação*30km</t>
  </si>
  <si>
    <t>2100m²*0,01m de camada de imprimação*70km</t>
  </si>
  <si>
    <t>2100m²*0,01m*70km</t>
  </si>
  <si>
    <t xml:space="preserve">DRENAGEM SUPERFICIAL - DISTRITO MACHADOS </t>
  </si>
  <si>
    <t>94267</t>
  </si>
  <si>
    <t>GUIA (MEIO-FIO) E SARJETA CONJUGADOS DE CONCRETO, MOLDADA  IN LOCO  EM TRECHO RETO COM EXTRUSORA, 45 CM BASE (15 CM BASE DA GUIA + 30 CM BASE DA SARJETA) X 22 CM ALTURA. AF_01/2024</t>
  </si>
  <si>
    <t>94991</t>
  </si>
  <si>
    <t>EXECUÇÃO DE PASSEIO (CALÇADA) OU PISO DE CONCRETO COM CONCRETO MOLDADO IN LOCO, USINADO C20, ACABAMENTO CONVENCIONAL, NÃO ARMADO. AF_08/2022</t>
  </si>
  <si>
    <t>300m*0,07m de espessura*2,20m de largura</t>
  </si>
  <si>
    <t xml:space="preserve">300m*2,20m de largura de regularização da área de passeio </t>
  </si>
  <si>
    <t>5.3</t>
  </si>
  <si>
    <t xml:space="preserve">250m*2 lados  - MACHADOS </t>
  </si>
  <si>
    <t xml:space="preserve">300m*2 lados  - SÃO JOSÉ DA SERRA </t>
  </si>
  <si>
    <t>MÊS 4</t>
  </si>
  <si>
    <t>TxKM</t>
  </si>
  <si>
    <t xml:space="preserve">RO-7726	</t>
  </si>
  <si>
    <t xml:space="preserve">Transporte de concreto asfáltico da usina até a pista  com caminhão basculante de 12 m3 em piso pavimentado			</t>
  </si>
  <si>
    <t xml:space="preserve">RO-7728	</t>
  </si>
  <si>
    <t xml:space="preserve">Transporte de concreto asfáltico da usina até a pista  com caminhão basculante de 12 m3 em piso de leito natural			</t>
  </si>
  <si>
    <t>2.12</t>
  </si>
  <si>
    <t xml:space="preserve">ED-51123	</t>
  </si>
  <si>
    <t xml:space="preserve">REGULARIZAÇÃO MANUAL E COMPACTAÇÃO MECANIZADA DE TERRENO COM PLACA VIBRATÓRIA, EXCLUSIVE DESMATAMENTO, DESTOCAMENTO, LIMPEZA/ROÇADA DO TERRENO			</t>
  </si>
  <si>
    <t xml:space="preserve">84m³*2,4T/m3*100km de DMT </t>
  </si>
  <si>
    <t xml:space="preserve">50m³*2,4T/m³*30km de DMT </t>
  </si>
  <si>
    <t xml:space="preserve">50m³*2,4T/m³*70km de DMT </t>
  </si>
  <si>
    <r>
      <rPr>
        <b/>
        <sz val="9"/>
        <rFont val="Arial Nova"/>
        <family val="2"/>
      </rPr>
      <t>OBRA:</t>
    </r>
    <r>
      <rPr>
        <sz val="9"/>
        <rFont val="Arial Nova"/>
        <family val="2"/>
      </rPr>
      <t xml:space="preserve"> PAVIMETNAÇÃO ASFÁLTICA NO MUNICÍPIO DE BOM SUCESSO </t>
    </r>
  </si>
  <si>
    <r>
      <rPr>
        <b/>
        <sz val="9"/>
        <rFont val="Arial Nova"/>
        <family val="2"/>
      </rPr>
      <t>LOCAL:</t>
    </r>
    <r>
      <rPr>
        <sz val="9"/>
        <rFont val="Arial Nova"/>
        <family val="2"/>
      </rPr>
      <t xml:space="preserve"> DISTRITO DOS MACHADOS E BAIRRO SÃO JOSÉ DA SERRA </t>
    </r>
  </si>
  <si>
    <t>REFERÊNCIA</t>
  </si>
  <si>
    <t>SINAPI</t>
  </si>
  <si>
    <t xml:space="preserve">SEINFRA </t>
  </si>
  <si>
    <t xml:space="preserve">SINAPI </t>
  </si>
  <si>
    <r>
      <rPr>
        <b/>
        <sz val="9"/>
        <rFont val="Arial Nova"/>
        <family val="2"/>
      </rPr>
      <t>REGIÃO/MÊS DE REFERÊNCIA:</t>
    </r>
    <r>
      <rPr>
        <sz val="9"/>
        <rFont val="Arial Nova"/>
        <family val="2"/>
      </rPr>
      <t xml:space="preserve"> SEINFRA - CENTRAL 04/2026, SINAPI CENTRAL 08/2026 E SUDECAP 07/2026- COM DESONERAÇÃO</t>
    </r>
  </si>
  <si>
    <t>FORNECIMENTO E INSTALAÇÃO DE PLACA DE OBRA COM CHAPA GALVANIZADA E ESTRUTURA DE MADEIRA. AF_03/2022_PS</t>
  </si>
  <si>
    <t>M²</t>
  </si>
  <si>
    <t>2 unidades de 1,50x3,00m, sendo uma placa instalada no bairro São José da Serra e outra placa no distrito de Machados (zona rural)</t>
  </si>
  <si>
    <t>SUDECAP</t>
  </si>
  <si>
    <t>IMPRIMAÇÃO COM EMULSÃO ASFÁLTICA - EAI, LIMPEZA MANUAL</t>
  </si>
  <si>
    <t>PINTURA DE LIGAÇÃO COM RR-1C</t>
  </si>
  <si>
    <t>20.11.05</t>
  </si>
  <si>
    <t>20.12.01</t>
  </si>
  <si>
    <t>5.4</t>
  </si>
  <si>
    <t>RAMPA DE ACESSIBILIDADE EM CONCRETO MOLDADO IN LOCO, EM CALÇADA NOVA COM LARGURA MENOR À 3,00 M, FCK 25MPA, COM PISO PODOTÁTIL. AF_03/2024</t>
  </si>
  <si>
    <t>105004</t>
  </si>
  <si>
    <t>Uma rampa de acessibilidade no início do trecho, uma no final e a cada 100m. Portanto uma rampa na cota 0, outra na cota 100m, outra na cota 200m e outra na cota 300m, conforme indicado em projeto. Dimensões 2,20m x 1,20m conforme detalhe em prancha.</t>
  </si>
  <si>
    <t>PREVISÃO DE EXECUÇÃO DAS OBRAS: 4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</si>
</sst>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[$€-2]* #,##0.00_);_([$€-2]* \(#,##0.00\);_([$€-2]* &quot;-&quot;??_)"/>
    <numFmt numFmtId="167" formatCode="#,#00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  <numFmt numFmtId="174" formatCode="&quot;R$&quot;#,##0.00"/>
  </numFmts>
  <fonts count="4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sz val="10"/>
      <name val="Arial"/>
      <family val="2"/>
    </font>
    <font>
      <sz val="10"/>
      <name val="Arial Nova"/>
      <family val="2"/>
    </font>
    <font>
      <b/>
      <sz val="10"/>
      <name val="Arial Nova"/>
      <family val="2"/>
    </font>
    <font>
      <b/>
      <sz val="9"/>
      <name val="Arial Nova"/>
      <family val="2"/>
    </font>
    <font>
      <b/>
      <sz val="8"/>
      <name val="Arial Nova"/>
      <family val="2"/>
    </font>
    <font>
      <sz val="9"/>
      <name val="Arial Nova"/>
      <family val="2"/>
    </font>
    <font>
      <sz val="8"/>
      <name val="Arial Nova"/>
      <family val="2"/>
    </font>
    <font>
      <b/>
      <u/>
      <sz val="10"/>
      <name val="Arial Nova"/>
      <family val="2"/>
    </font>
    <font>
      <sz val="9"/>
      <name val="Calibri"/>
      <family val="2"/>
      <scheme val="minor"/>
    </font>
    <font>
      <u/>
      <sz val="10"/>
      <name val="Arial Nova"/>
      <family val="2"/>
    </font>
    <font>
      <b/>
      <sz val="9"/>
      <name val="Calibri"/>
      <family val="2"/>
      <scheme val="minor"/>
    </font>
    <font>
      <sz val="8"/>
      <name val="Arial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color rgb="FF01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205B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rgb="FF010000"/>
      </top>
      <bottom style="thin">
        <color rgb="FF010000"/>
      </bottom>
      <diagonal/>
    </border>
  </borders>
  <cellStyleXfs count="83">
    <xf numFmtId="0" fontId="0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6" fillId="0" borderId="0"/>
    <xf numFmtId="168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16" applyNumberFormat="0" applyAlignment="0" applyProtection="0"/>
    <xf numFmtId="0" fontId="9" fillId="0" borderId="0">
      <protection locked="0"/>
    </xf>
    <xf numFmtId="166" fontId="6" fillId="0" borderId="0" applyFont="0" applyFill="0" applyBorder="0" applyAlignment="0" applyProtection="0"/>
    <xf numFmtId="0" fontId="10" fillId="0" borderId="0"/>
    <xf numFmtId="0" fontId="10" fillId="0" borderId="0"/>
    <xf numFmtId="165" fontId="11" fillId="0" borderId="0" applyBorder="0" applyProtection="0"/>
    <xf numFmtId="167" fontId="9" fillId="0" borderId="0">
      <protection locked="0"/>
    </xf>
    <xf numFmtId="0" fontId="12" fillId="8" borderId="0" applyNumberFormat="0" applyBorder="0" applyAlignment="0" applyProtection="0"/>
    <xf numFmtId="0" fontId="13" fillId="0" borderId="0">
      <alignment horizontal="left"/>
    </xf>
    <xf numFmtId="0" fontId="14" fillId="9" borderId="17" applyNumberFormat="0" applyAlignment="0" applyProtection="0"/>
    <xf numFmtId="0" fontId="15" fillId="0" borderId="18" applyNumberFormat="0" applyFill="0" applyAlignment="0" applyProtection="0"/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7" fillId="0" borderId="7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18" fillId="10" borderId="0" applyNumberFormat="0" applyBorder="0" applyAlignment="0" applyProtection="0"/>
    <xf numFmtId="0" fontId="6" fillId="0" borderId="0"/>
    <xf numFmtId="0" fontId="6" fillId="0" borderId="0"/>
    <xf numFmtId="0" fontId="3" fillId="0" borderId="0"/>
    <xf numFmtId="0" fontId="6" fillId="11" borderId="19" applyNumberFormat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171" fontId="9" fillId="0" borderId="0">
      <protection locked="0"/>
    </xf>
    <xf numFmtId="172" fontId="9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3" fontId="20" fillId="0" borderId="0">
      <protection locked="0"/>
    </xf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7" fillId="0" borderId="0"/>
    <xf numFmtId="0" fontId="22" fillId="4" borderId="4">
      <alignment wrapText="1"/>
    </xf>
    <xf numFmtId="0" fontId="22" fillId="4" borderId="4">
      <alignment wrapText="1"/>
    </xf>
    <xf numFmtId="0" fontId="23" fillId="0" borderId="20" applyNumberFormat="0" applyFill="0" applyAlignment="0" applyProtection="0"/>
    <xf numFmtId="173" fontId="24" fillId="0" borderId="0">
      <protection locked="0"/>
    </xf>
    <xf numFmtId="173" fontId="24" fillId="0" borderId="0">
      <protection locked="0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" fillId="0" borderId="0"/>
    <xf numFmtId="0" fontId="2" fillId="0" borderId="0"/>
    <xf numFmtId="43" fontId="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1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8" fillId="14" borderId="0" applyNumberFormat="0" applyBorder="0" applyAlignment="0" applyProtection="0"/>
    <xf numFmtId="0" fontId="4" fillId="0" borderId="0"/>
    <xf numFmtId="9" fontId="4" fillId="0" borderId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43" fontId="1" fillId="0" borderId="0" applyFont="0" applyFill="0" applyBorder="0" applyAlignment="0" applyProtection="0"/>
    <xf numFmtId="0" fontId="40" fillId="0" borderId="0">
      <alignment horizontal="centerContinuous" vertical="center"/>
    </xf>
    <xf numFmtId="0" fontId="41" fillId="15" borderId="22">
      <alignment horizontal="center" vertical="center"/>
    </xf>
    <xf numFmtId="0" fontId="1" fillId="0" borderId="0"/>
    <xf numFmtId="0" fontId="39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187">
    <xf numFmtId="0" fontId="0" fillId="0" borderId="0" xfId="0"/>
    <xf numFmtId="0" fontId="30" fillId="0" borderId="11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4" fontId="30" fillId="0" borderId="0" xfId="0" applyNumberFormat="1" applyFont="1" applyAlignment="1">
      <alignment horizontal="center" vertical="center" wrapText="1"/>
    </xf>
    <xf numFmtId="4" fontId="30" fillId="0" borderId="10" xfId="0" applyNumberFormat="1" applyFont="1" applyBorder="1" applyAlignment="1">
      <alignment horizontal="center" vertical="center" wrapText="1"/>
    </xf>
    <xf numFmtId="0" fontId="27" fillId="0" borderId="11" xfId="0" applyFont="1" applyBorder="1" applyAlignment="1">
      <alignment vertical="center"/>
    </xf>
    <xf numFmtId="0" fontId="27" fillId="0" borderId="0" xfId="0" applyFont="1" applyAlignment="1">
      <alignment vertical="center"/>
    </xf>
    <xf numFmtId="4" fontId="27" fillId="0" borderId="0" xfId="0" applyNumberFormat="1" applyFont="1" applyAlignment="1">
      <alignment vertical="center"/>
    </xf>
    <xf numFmtId="0" fontId="27" fillId="0" borderId="10" xfId="0" applyFont="1" applyBorder="1" applyAlignment="1">
      <alignment vertical="center"/>
    </xf>
    <xf numFmtId="0" fontId="27" fillId="0" borderId="11" xfId="0" applyFont="1" applyBorder="1"/>
    <xf numFmtId="0" fontId="27" fillId="0" borderId="0" xfId="0" applyFont="1"/>
    <xf numFmtId="4" fontId="27" fillId="0" borderId="0" xfId="0" applyNumberFormat="1" applyFont="1"/>
    <xf numFmtId="0" fontId="27" fillId="0" borderId="10" xfId="0" applyFont="1" applyBorder="1"/>
    <xf numFmtId="0" fontId="27" fillId="0" borderId="9" xfId="0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3" borderId="5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4" fontId="30" fillId="3" borderId="1" xfId="0" applyNumberFormat="1" applyFont="1" applyFill="1" applyBorder="1" applyAlignment="1">
      <alignment horizontal="center" vertical="center" wrapText="1"/>
    </xf>
    <xf numFmtId="49" fontId="30" fillId="3" borderId="1" xfId="0" applyNumberFormat="1" applyFont="1" applyFill="1" applyBorder="1" applyAlignment="1">
      <alignment horizontal="center" vertical="center" wrapText="1"/>
    </xf>
    <xf numFmtId="2" fontId="32" fillId="3" borderId="1" xfId="2" applyNumberFormat="1" applyFont="1" applyFill="1" applyBorder="1" applyAlignment="1">
      <alignment horizontal="center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0" fontId="31" fillId="0" borderId="11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31" fillId="0" borderId="10" xfId="0" applyFont="1" applyBorder="1" applyAlignment="1">
      <alignment vertical="center"/>
    </xf>
    <xf numFmtId="0" fontId="31" fillId="0" borderId="11" xfId="0" applyFont="1" applyBorder="1"/>
    <xf numFmtId="0" fontId="31" fillId="0" borderId="0" xfId="0" applyFont="1"/>
    <xf numFmtId="4" fontId="31" fillId="0" borderId="0" xfId="0" applyNumberFormat="1" applyFont="1"/>
    <xf numFmtId="0" fontId="31" fillId="0" borderId="10" xfId="0" applyFont="1" applyBorder="1"/>
    <xf numFmtId="4" fontId="27" fillId="0" borderId="10" xfId="0" applyNumberFormat="1" applyFont="1" applyBorder="1" applyAlignment="1">
      <alignment vertical="center"/>
    </xf>
    <xf numFmtId="4" fontId="31" fillId="0" borderId="10" xfId="0" applyNumberFormat="1" applyFont="1" applyBorder="1"/>
    <xf numFmtId="4" fontId="27" fillId="0" borderId="10" xfId="0" applyNumberFormat="1" applyFont="1" applyBorder="1"/>
    <xf numFmtId="0" fontId="28" fillId="0" borderId="8" xfId="0" applyFont="1" applyBorder="1" applyAlignment="1">
      <alignment vertical="center" wrapText="1"/>
    </xf>
    <xf numFmtId="0" fontId="28" fillId="0" borderId="2" xfId="0" applyFont="1" applyBorder="1" applyAlignment="1">
      <alignment vertical="center" wrapText="1"/>
    </xf>
    <xf numFmtId="0" fontId="27" fillId="12" borderId="0" xfId="3" applyFont="1" applyFill="1"/>
    <xf numFmtId="0" fontId="27" fillId="12" borderId="0" xfId="3" applyFont="1" applyFill="1" applyAlignment="1">
      <alignment vertical="center"/>
    </xf>
    <xf numFmtId="0" fontId="28" fillId="12" borderId="11" xfId="3" applyFont="1" applyFill="1" applyBorder="1" applyAlignment="1">
      <alignment wrapText="1"/>
    </xf>
    <xf numFmtId="0" fontId="28" fillId="12" borderId="0" xfId="3" applyFont="1" applyFill="1" applyAlignment="1">
      <alignment wrapText="1"/>
    </xf>
    <xf numFmtId="0" fontId="27" fillId="0" borderId="9" xfId="3" applyFont="1" applyBorder="1" applyAlignment="1">
      <alignment vertical="center"/>
    </xf>
    <xf numFmtId="0" fontId="27" fillId="12" borderId="0" xfId="3" applyFont="1" applyFill="1" applyAlignment="1">
      <alignment wrapText="1"/>
    </xf>
    <xf numFmtId="0" fontId="27" fillId="12" borderId="11" xfId="3" applyFont="1" applyFill="1" applyBorder="1"/>
    <xf numFmtId="0" fontId="27" fillId="0" borderId="0" xfId="3" applyFont="1" applyAlignment="1">
      <alignment horizontal="center" vertical="center"/>
    </xf>
    <xf numFmtId="0" fontId="29" fillId="12" borderId="11" xfId="3" applyFont="1" applyFill="1" applyBorder="1"/>
    <xf numFmtId="0" fontId="27" fillId="0" borderId="9" xfId="3" applyFont="1" applyBorder="1" applyAlignment="1">
      <alignment horizontal="center" vertical="center"/>
    </xf>
    <xf numFmtId="0" fontId="29" fillId="12" borderId="0" xfId="3" applyFont="1" applyFill="1" applyAlignment="1">
      <alignment wrapText="1"/>
    </xf>
    <xf numFmtId="0" fontId="28" fillId="12" borderId="0" xfId="3" applyFont="1" applyFill="1" applyAlignment="1">
      <alignment horizontal="right"/>
    </xf>
    <xf numFmtId="0" fontId="27" fillId="12" borderId="0" xfId="3" applyFont="1" applyFill="1" applyAlignment="1">
      <alignment horizontal="center" vertical="center"/>
    </xf>
    <xf numFmtId="0" fontId="27" fillId="12" borderId="14" xfId="3" applyFont="1" applyFill="1" applyBorder="1"/>
    <xf numFmtId="0" fontId="27" fillId="12" borderId="9" xfId="3" applyFont="1" applyFill="1" applyBorder="1"/>
    <xf numFmtId="0" fontId="27" fillId="12" borderId="9" xfId="3" applyFont="1" applyFill="1" applyBorder="1" applyAlignment="1">
      <alignment wrapText="1"/>
    </xf>
    <xf numFmtId="0" fontId="29" fillId="12" borderId="4" xfId="3" applyFont="1" applyFill="1" applyBorder="1" applyAlignment="1">
      <alignment horizontal="center" vertical="center"/>
    </xf>
    <xf numFmtId="0" fontId="31" fillId="12" borderId="0" xfId="3" applyFont="1" applyFill="1" applyAlignment="1">
      <alignment wrapText="1"/>
    </xf>
    <xf numFmtId="0" fontId="29" fillId="0" borderId="0" xfId="3" applyFont="1" applyAlignment="1">
      <alignment vertical="center"/>
    </xf>
    <xf numFmtId="0" fontId="31" fillId="12" borderId="0" xfId="3" applyFont="1" applyFill="1"/>
    <xf numFmtId="0" fontId="31" fillId="12" borderId="11" xfId="3" applyFont="1" applyFill="1" applyBorder="1"/>
    <xf numFmtId="0" fontId="27" fillId="12" borderId="10" xfId="3" applyFont="1" applyFill="1" applyBorder="1"/>
    <xf numFmtId="0" fontId="31" fillId="0" borderId="10" xfId="3" applyFont="1" applyBorder="1" applyAlignment="1">
      <alignment vertical="center"/>
    </xf>
    <xf numFmtId="0" fontId="31" fillId="12" borderId="10" xfId="3" applyFont="1" applyFill="1" applyBorder="1"/>
    <xf numFmtId="0" fontId="29" fillId="0" borderId="3" xfId="3" applyFont="1" applyBorder="1" applyAlignment="1">
      <alignment vertical="center"/>
    </xf>
    <xf numFmtId="0" fontId="29" fillId="0" borderId="11" xfId="3" applyFont="1" applyBorder="1" applyAlignment="1">
      <alignment vertical="center"/>
    </xf>
    <xf numFmtId="0" fontId="28" fillId="12" borderId="11" xfId="3" applyFont="1" applyFill="1" applyBorder="1" applyAlignment="1">
      <alignment horizontal="right"/>
    </xf>
    <xf numFmtId="0" fontId="27" fillId="12" borderId="15" xfId="3" applyFont="1" applyFill="1" applyBorder="1"/>
    <xf numFmtId="14" fontId="29" fillId="12" borderId="2" xfId="3" applyNumberFormat="1" applyFont="1" applyFill="1" applyBorder="1" applyAlignment="1">
      <alignment horizontal="left" vertical="center"/>
    </xf>
    <xf numFmtId="0" fontId="29" fillId="12" borderId="8" xfId="3" applyFont="1" applyFill="1" applyBorder="1" applyAlignment="1">
      <alignment horizontal="right" vertical="center"/>
    </xf>
    <xf numFmtId="0" fontId="31" fillId="12" borderId="5" xfId="3" applyFont="1" applyFill="1" applyBorder="1" applyAlignment="1">
      <alignment vertical="center"/>
    </xf>
    <xf numFmtId="0" fontId="31" fillId="12" borderId="6" xfId="3" applyFont="1" applyFill="1" applyBorder="1" applyAlignment="1">
      <alignment vertical="center"/>
    </xf>
    <xf numFmtId="49" fontId="29" fillId="12" borderId="4" xfId="3" applyNumberFormat="1" applyFont="1" applyFill="1" applyBorder="1" applyAlignment="1">
      <alignment horizontal="center" vertical="center" wrapText="1"/>
    </xf>
    <xf numFmtId="49" fontId="31" fillId="12" borderId="4" xfId="3" applyNumberFormat="1" applyFont="1" applyFill="1" applyBorder="1" applyAlignment="1">
      <alignment horizontal="center" vertical="center" wrapText="1"/>
    </xf>
    <xf numFmtId="0" fontId="29" fillId="0" borderId="8" xfId="3" applyFont="1" applyBorder="1" applyAlignment="1">
      <alignment horizontal="center" vertical="center"/>
    </xf>
    <xf numFmtId="0" fontId="31" fillId="0" borderId="0" xfId="3" applyFont="1" applyAlignment="1">
      <alignment horizontal="center" vertical="center"/>
    </xf>
    <xf numFmtId="0" fontId="31" fillId="12" borderId="0" xfId="3" applyFont="1" applyFill="1" applyAlignment="1">
      <alignment horizontal="center" vertical="center"/>
    </xf>
    <xf numFmtId="0" fontId="32" fillId="0" borderId="0" xfId="0" applyFont="1"/>
    <xf numFmtId="4" fontId="32" fillId="0" borderId="0" xfId="0" applyNumberFormat="1" applyFont="1"/>
    <xf numFmtId="9" fontId="27" fillId="0" borderId="0" xfId="1" applyFont="1"/>
    <xf numFmtId="0" fontId="29" fillId="0" borderId="8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27" fillId="0" borderId="14" xfId="0" applyFont="1" applyBorder="1"/>
    <xf numFmtId="0" fontId="27" fillId="0" borderId="9" xfId="0" applyFont="1" applyBorder="1"/>
    <xf numFmtId="4" fontId="27" fillId="0" borderId="9" xfId="0" applyNumberFormat="1" applyFont="1" applyBorder="1"/>
    <xf numFmtId="0" fontId="27" fillId="0" borderId="15" xfId="0" applyFont="1" applyBorder="1"/>
    <xf numFmtId="0" fontId="27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9" fillId="0" borderId="4" xfId="0" applyFont="1" applyBorder="1" applyAlignment="1">
      <alignment horizontal="center" vertical="center" wrapText="1"/>
    </xf>
    <xf numFmtId="0" fontId="29" fillId="12" borderId="4" xfId="3" applyFont="1" applyFill="1" applyBorder="1" applyAlignment="1">
      <alignment horizontal="center" vertical="center" wrapText="1"/>
    </xf>
    <xf numFmtId="0" fontId="29" fillId="12" borderId="2" xfId="3" applyFont="1" applyFill="1" applyBorder="1" applyAlignment="1">
      <alignment horizontal="center" vertical="center" wrapText="1"/>
    </xf>
    <xf numFmtId="4" fontId="27" fillId="0" borderId="15" xfId="0" applyNumberFormat="1" applyFont="1" applyBorder="1"/>
    <xf numFmtId="0" fontId="31" fillId="0" borderId="4" xfId="0" applyFont="1" applyBorder="1" applyAlignment="1">
      <alignment horizontal="left" vertical="center" wrapText="1"/>
    </xf>
    <xf numFmtId="174" fontId="28" fillId="0" borderId="4" xfId="0" applyNumberFormat="1" applyFont="1" applyBorder="1" applyAlignment="1">
      <alignment horizontal="center" vertical="center" wrapText="1"/>
    </xf>
    <xf numFmtId="10" fontId="29" fillId="12" borderId="4" xfId="3" applyNumberFormat="1" applyFont="1" applyFill="1" applyBorder="1" applyAlignment="1">
      <alignment horizontal="center" vertical="center" wrapText="1"/>
    </xf>
    <xf numFmtId="10" fontId="29" fillId="2" borderId="4" xfId="3" applyNumberFormat="1" applyFont="1" applyFill="1" applyBorder="1" applyAlignment="1">
      <alignment horizontal="center" vertical="center" wrapText="1"/>
    </xf>
    <xf numFmtId="174" fontId="31" fillId="12" borderId="4" xfId="64" applyNumberFormat="1" applyFont="1" applyFill="1" applyBorder="1" applyAlignment="1">
      <alignment horizontal="center" vertical="center" wrapText="1"/>
    </xf>
    <xf numFmtId="174" fontId="29" fillId="12" borderId="4" xfId="3" applyNumberFormat="1" applyFont="1" applyFill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4" fontId="29" fillId="0" borderId="4" xfId="0" applyNumberFormat="1" applyFont="1" applyBorder="1" applyAlignment="1">
      <alignment horizontal="center" vertical="center" wrapText="1"/>
    </xf>
    <xf numFmtId="174" fontId="31" fillId="0" borderId="4" xfId="0" applyNumberFormat="1" applyFont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left" vertical="center" wrapText="1"/>
    </xf>
    <xf numFmtId="174" fontId="29" fillId="3" borderId="6" xfId="0" applyNumberFormat="1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/>
    </xf>
    <xf numFmtId="4" fontId="29" fillId="0" borderId="4" xfId="0" applyNumberFormat="1" applyFont="1" applyBorder="1" applyAlignment="1">
      <alignment horizontal="center" vertical="center"/>
    </xf>
    <xf numFmtId="10" fontId="29" fillId="13" borderId="4" xfId="0" applyNumberFormat="1" applyFont="1" applyFill="1" applyBorder="1" applyAlignment="1">
      <alignment horizontal="center" vertical="center"/>
    </xf>
    <xf numFmtId="10" fontId="29" fillId="13" borderId="4" xfId="1" applyNumberFormat="1" applyFont="1" applyFill="1" applyBorder="1" applyAlignment="1">
      <alignment horizontal="center" vertical="center"/>
    </xf>
    <xf numFmtId="0" fontId="29" fillId="3" borderId="5" xfId="0" applyFont="1" applyFill="1" applyBorder="1" applyAlignment="1">
      <alignment horizontal="center" vertical="center" wrapText="1"/>
    </xf>
    <xf numFmtId="1" fontId="31" fillId="0" borderId="4" xfId="0" applyNumberFormat="1" applyFont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center" wrapText="1"/>
    </xf>
    <xf numFmtId="0" fontId="29" fillId="3" borderId="1" xfId="0" applyFont="1" applyFill="1" applyBorder="1" applyAlignment="1">
      <alignment horizontal="center" vertical="center" wrapText="1"/>
    </xf>
    <xf numFmtId="4" fontId="29" fillId="3" borderId="1" xfId="0" applyNumberFormat="1" applyFont="1" applyFill="1" applyBorder="1" applyAlignment="1">
      <alignment horizontal="center" vertical="center" wrapText="1"/>
    </xf>
    <xf numFmtId="0" fontId="31" fillId="0" borderId="14" xfId="0" applyFont="1" applyBorder="1"/>
    <xf numFmtId="0" fontId="31" fillId="0" borderId="9" xfId="0" applyFont="1" applyBorder="1"/>
    <xf numFmtId="0" fontId="31" fillId="0" borderId="9" xfId="0" applyFont="1" applyBorder="1" applyAlignment="1">
      <alignment horizontal="center"/>
    </xf>
    <xf numFmtId="4" fontId="31" fillId="0" borderId="9" xfId="0" applyNumberFormat="1" applyFont="1" applyBorder="1"/>
    <xf numFmtId="0" fontId="31" fillId="0" borderId="15" xfId="0" applyFont="1" applyBorder="1"/>
    <xf numFmtId="0" fontId="31" fillId="0" borderId="1" xfId="0" applyFont="1" applyBorder="1"/>
    <xf numFmtId="0" fontId="29" fillId="0" borderId="5" xfId="0" applyFont="1" applyBorder="1" applyAlignment="1">
      <alignment horizontal="right" vertical="center"/>
    </xf>
    <xf numFmtId="0" fontId="29" fillId="0" borderId="6" xfId="0" applyFont="1" applyBorder="1" applyAlignment="1">
      <alignment vertical="center"/>
    </xf>
    <xf numFmtId="0" fontId="29" fillId="0" borderId="5" xfId="0" applyFont="1" applyBorder="1" applyAlignment="1">
      <alignment horizontal="center" vertical="center"/>
    </xf>
    <xf numFmtId="14" fontId="29" fillId="0" borderId="6" xfId="0" applyNumberFormat="1" applyFont="1" applyBorder="1" applyAlignment="1">
      <alignment horizontal="left" vertical="center"/>
    </xf>
    <xf numFmtId="49" fontId="29" fillId="3" borderId="1" xfId="0" applyNumberFormat="1" applyFont="1" applyFill="1" applyBorder="1" applyAlignment="1">
      <alignment horizontal="center" vertical="center" wrapText="1"/>
    </xf>
    <xf numFmtId="2" fontId="31" fillId="3" borderId="1" xfId="2" applyNumberFormat="1" applyFont="1" applyFill="1" applyBorder="1" applyAlignment="1">
      <alignment horizontal="center" vertical="center" wrapText="1"/>
    </xf>
    <xf numFmtId="4" fontId="31" fillId="3" borderId="1" xfId="0" applyNumberFormat="1" applyFont="1" applyFill="1" applyBorder="1" applyAlignment="1">
      <alignment horizontal="center" vertical="center" wrapText="1"/>
    </xf>
    <xf numFmtId="4" fontId="31" fillId="3" borderId="6" xfId="0" applyNumberFormat="1" applyFont="1" applyFill="1" applyBorder="1" applyAlignment="1">
      <alignment horizontal="center" vertical="center" wrapText="1"/>
    </xf>
    <xf numFmtId="4" fontId="31" fillId="0" borderId="4" xfId="0" applyNumberFormat="1" applyFont="1" applyBorder="1" applyAlignment="1">
      <alignment horizontal="center" vertical="center" wrapText="1"/>
    </xf>
    <xf numFmtId="4" fontId="29" fillId="3" borderId="6" xfId="0" applyNumberFormat="1" applyFont="1" applyFill="1" applyBorder="1" applyAlignment="1">
      <alignment horizontal="center" vertical="center" wrapText="1"/>
    </xf>
    <xf numFmtId="4" fontId="31" fillId="0" borderId="4" xfId="0" applyNumberFormat="1" applyFont="1" applyBorder="1" applyAlignment="1">
      <alignment horizontal="left" vertical="center" wrapText="1"/>
    </xf>
    <xf numFmtId="49" fontId="31" fillId="0" borderId="4" xfId="0" applyNumberFormat="1" applyFont="1" applyBorder="1" applyAlignment="1">
      <alignment horizontal="center" vertical="center" wrapText="1"/>
    </xf>
    <xf numFmtId="0" fontId="31" fillId="0" borderId="5" xfId="0" applyFont="1" applyBorder="1" applyAlignment="1">
      <alignment horizontal="center" vertical="center" wrapText="1"/>
    </xf>
    <xf numFmtId="49" fontId="31" fillId="0" borderId="1" xfId="0" applyNumberFormat="1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4" fontId="29" fillId="0" borderId="1" xfId="0" applyNumberFormat="1" applyFont="1" applyBorder="1" applyAlignment="1">
      <alignment horizontal="center" vertical="center" wrapText="1"/>
    </xf>
    <xf numFmtId="174" fontId="31" fillId="0" borderId="6" xfId="0" applyNumberFormat="1" applyFont="1" applyBorder="1" applyAlignment="1">
      <alignment horizontal="center" vertical="center" wrapText="1"/>
    </xf>
    <xf numFmtId="174" fontId="27" fillId="12" borderId="0" xfId="3" applyNumberFormat="1" applyFont="1" applyFill="1"/>
    <xf numFmtId="0" fontId="31" fillId="0" borderId="0" xfId="0" applyFont="1" applyAlignment="1">
      <alignment horizontal="center" vertical="center" wrapText="1"/>
    </xf>
    <xf numFmtId="0" fontId="42" fillId="0" borderId="23" xfId="80" applyFont="1" applyBorder="1" applyAlignment="1">
      <alignment horizontal="center" vertical="top" wrapText="1"/>
    </xf>
    <xf numFmtId="0" fontId="31" fillId="0" borderId="0" xfId="0" applyFont="1" applyAlignment="1">
      <alignment vertical="center"/>
    </xf>
    <xf numFmtId="0" fontId="28" fillId="0" borderId="8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/>
    </xf>
    <xf numFmtId="0" fontId="27" fillId="0" borderId="8" xfId="0" applyFont="1" applyBorder="1" applyAlignment="1">
      <alignment horizontal="center"/>
    </xf>
    <xf numFmtId="0" fontId="31" fillId="0" borderId="4" xfId="0" applyFont="1" applyBorder="1" applyAlignment="1">
      <alignment horizontal="left" vertical="center"/>
    </xf>
    <xf numFmtId="0" fontId="31" fillId="13" borderId="5" xfId="0" applyFont="1" applyFill="1" applyBorder="1" applyAlignment="1">
      <alignment horizontal="left" vertical="center" wrapText="1"/>
    </xf>
    <xf numFmtId="0" fontId="31" fillId="13" borderId="1" xfId="0" applyFont="1" applyFill="1" applyBorder="1" applyAlignment="1">
      <alignment horizontal="left" vertical="center" wrapText="1"/>
    </xf>
    <xf numFmtId="0" fontId="31" fillId="13" borderId="6" xfId="0" applyFont="1" applyFill="1" applyBorder="1" applyAlignment="1">
      <alignment horizontal="left" vertical="center" wrapText="1"/>
    </xf>
    <xf numFmtId="0" fontId="28" fillId="0" borderId="4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14" fontId="29" fillId="0" borderId="1" xfId="0" applyNumberFormat="1" applyFont="1" applyBorder="1" applyAlignment="1">
      <alignment horizontal="center" vertical="center"/>
    </xf>
    <xf numFmtId="14" fontId="29" fillId="0" borderId="6" xfId="0" applyNumberFormat="1" applyFont="1" applyBorder="1" applyAlignment="1">
      <alignment horizontal="center" vertical="center"/>
    </xf>
    <xf numFmtId="0" fontId="31" fillId="0" borderId="5" xfId="0" applyFont="1" applyBorder="1" applyAlignment="1">
      <alignment horizontal="left" vertical="center"/>
    </xf>
    <xf numFmtId="0" fontId="31" fillId="0" borderId="1" xfId="0" applyFont="1" applyBorder="1" applyAlignment="1">
      <alignment horizontal="left" vertical="center"/>
    </xf>
    <xf numFmtId="0" fontId="31" fillId="0" borderId="6" xfId="0" applyFont="1" applyBorder="1" applyAlignment="1">
      <alignment horizontal="left" vertical="center"/>
    </xf>
    <xf numFmtId="0" fontId="29" fillId="0" borderId="5" xfId="0" applyFont="1" applyBorder="1" applyAlignment="1">
      <alignment horizontal="left" vertical="center"/>
    </xf>
    <xf numFmtId="0" fontId="29" fillId="0" borderId="1" xfId="0" applyFont="1" applyBorder="1" applyAlignment="1">
      <alignment horizontal="left" vertical="center"/>
    </xf>
    <xf numFmtId="0" fontId="29" fillId="0" borderId="6" xfId="0" applyFont="1" applyBorder="1" applyAlignment="1">
      <alignment horizontal="left" vertical="center"/>
    </xf>
    <xf numFmtId="0" fontId="29" fillId="0" borderId="5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2" fontId="29" fillId="0" borderId="1" xfId="0" applyNumberFormat="1" applyFont="1" applyBorder="1" applyAlignment="1">
      <alignment horizontal="center" vertical="center"/>
    </xf>
    <xf numFmtId="2" fontId="29" fillId="0" borderId="6" xfId="0" applyNumberFormat="1" applyFont="1" applyBorder="1" applyAlignment="1">
      <alignment horizontal="center" vertical="center"/>
    </xf>
    <xf numFmtId="0" fontId="27" fillId="0" borderId="5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31" fillId="0" borderId="0" xfId="0" applyFont="1" applyAlignment="1">
      <alignment horizontal="center" vertical="center"/>
    </xf>
    <xf numFmtId="4" fontId="32" fillId="0" borderId="4" xfId="0" applyNumberFormat="1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4" fontId="31" fillId="0" borderId="4" xfId="0" applyNumberFormat="1" applyFont="1" applyBorder="1" applyAlignment="1">
      <alignment horizontal="center" vertical="center" wrapText="1"/>
    </xf>
    <xf numFmtId="0" fontId="29" fillId="12" borderId="4" xfId="3" applyFont="1" applyFill="1" applyBorder="1" applyAlignment="1">
      <alignment horizontal="center" vertical="center" wrapText="1"/>
    </xf>
    <xf numFmtId="0" fontId="29" fillId="12" borderId="4" xfId="3" applyFont="1" applyFill="1" applyBorder="1" applyAlignment="1">
      <alignment vertical="center" wrapText="1"/>
    </xf>
    <xf numFmtId="0" fontId="29" fillId="12" borderId="13" xfId="3" applyFont="1" applyFill="1" applyBorder="1" applyAlignment="1">
      <alignment horizontal="center" vertical="center" wrapText="1"/>
    </xf>
    <xf numFmtId="0" fontId="29" fillId="12" borderId="21" xfId="3" applyFont="1" applyFill="1" applyBorder="1" applyAlignment="1">
      <alignment horizontal="center" vertical="center" wrapText="1"/>
    </xf>
    <xf numFmtId="0" fontId="29" fillId="12" borderId="12" xfId="3" applyFont="1" applyFill="1" applyBorder="1" applyAlignment="1">
      <alignment horizontal="center" vertical="center" wrapText="1"/>
    </xf>
    <xf numFmtId="0" fontId="29" fillId="12" borderId="3" xfId="3" applyFont="1" applyFill="1" applyBorder="1" applyAlignment="1">
      <alignment horizontal="center" vertical="center" wrapText="1"/>
    </xf>
    <xf numFmtId="0" fontId="29" fillId="12" borderId="8" xfId="3" applyFont="1" applyFill="1" applyBorder="1" applyAlignment="1">
      <alignment horizontal="center" vertical="center" wrapText="1"/>
    </xf>
    <xf numFmtId="0" fontId="29" fillId="12" borderId="2" xfId="3" applyFont="1" applyFill="1" applyBorder="1" applyAlignment="1">
      <alignment horizontal="center" vertical="center" wrapText="1"/>
    </xf>
    <xf numFmtId="0" fontId="29" fillId="12" borderId="14" xfId="3" applyFont="1" applyFill="1" applyBorder="1" applyAlignment="1">
      <alignment horizontal="center" vertical="center" wrapText="1"/>
    </xf>
    <xf numFmtId="0" fontId="29" fillId="12" borderId="9" xfId="3" applyFont="1" applyFill="1" applyBorder="1" applyAlignment="1">
      <alignment horizontal="center" vertical="center" wrapText="1"/>
    </xf>
    <xf numFmtId="0" fontId="29" fillId="12" borderId="15" xfId="3" applyFont="1" applyFill="1" applyBorder="1" applyAlignment="1">
      <alignment horizontal="center" vertical="center" wrapText="1"/>
    </xf>
    <xf numFmtId="174" fontId="29" fillId="12" borderId="13" xfId="3" applyNumberFormat="1" applyFont="1" applyFill="1" applyBorder="1" applyAlignment="1">
      <alignment horizontal="center" vertical="center" wrapText="1"/>
    </xf>
    <xf numFmtId="0" fontId="33" fillId="12" borderId="5" xfId="3" applyFont="1" applyFill="1" applyBorder="1" applyAlignment="1">
      <alignment horizontal="center" vertical="center"/>
    </xf>
    <xf numFmtId="0" fontId="33" fillId="12" borderId="1" xfId="3" applyFont="1" applyFill="1" applyBorder="1" applyAlignment="1">
      <alignment horizontal="center" vertical="center"/>
    </xf>
    <xf numFmtId="0" fontId="33" fillId="12" borderId="6" xfId="3" applyFont="1" applyFill="1" applyBorder="1" applyAlignment="1">
      <alignment horizontal="center" vertical="center"/>
    </xf>
    <xf numFmtId="0" fontId="29" fillId="12" borderId="4" xfId="3" applyFont="1" applyFill="1" applyBorder="1" applyAlignment="1">
      <alignment horizontal="left" vertical="center"/>
    </xf>
    <xf numFmtId="0" fontId="31" fillId="12" borderId="5" xfId="3" applyFont="1" applyFill="1" applyBorder="1" applyAlignment="1">
      <alignment horizontal="left" vertical="center" wrapText="1"/>
    </xf>
    <xf numFmtId="0" fontId="31" fillId="12" borderId="6" xfId="3" applyFont="1" applyFill="1" applyBorder="1" applyAlignment="1">
      <alignment horizontal="left" vertical="center" wrapText="1"/>
    </xf>
  </cellXfs>
  <cellStyles count="83">
    <cellStyle name="60% - Accent1" xfId="8" xr:uid="{00000000-0005-0000-0000-000000000000}"/>
    <cellStyle name="Accent1" xfId="9" xr:uid="{00000000-0005-0000-0000-000001000000}"/>
    <cellStyle name="Cab1" xfId="79" xr:uid="{AD566AB7-20D7-4A22-BBB5-EAE857F2C840}"/>
    <cellStyle name="Check Cell" xfId="10" xr:uid="{00000000-0005-0000-0000-000002000000}"/>
    <cellStyle name="Comma" xfId="69" xr:uid="{3E45D7FE-8A70-4C19-A854-A59680CFF735}"/>
    <cellStyle name="Comma [0]" xfId="70" xr:uid="{8E009A78-9DF3-4E39-B3E0-E5C4E305B7C4}"/>
    <cellStyle name="Currency" xfId="67" xr:uid="{32B2306B-0F5E-427A-AC2D-C053A9BA1791}"/>
    <cellStyle name="Currency [0]" xfId="68" xr:uid="{AE41ABD6-5831-4D79-B420-0FA9599460F5}"/>
    <cellStyle name="Data" xfId="11" xr:uid="{00000000-0005-0000-0000-000003000000}"/>
    <cellStyle name="Ênfase1 2" xfId="72" xr:uid="{71530134-B45C-46BE-943E-97983BA35484}"/>
    <cellStyle name="Euro" xfId="12" xr:uid="{00000000-0005-0000-0000-000004000000}"/>
    <cellStyle name="Excel Built-in Normal" xfId="13" xr:uid="{00000000-0005-0000-0000-000005000000}"/>
    <cellStyle name="Excel Built-in Normal 1" xfId="14" xr:uid="{00000000-0005-0000-0000-000006000000}"/>
    <cellStyle name="Excel_BuiltIn_Comma" xfId="15" xr:uid="{00000000-0005-0000-0000-000007000000}"/>
    <cellStyle name="Fixo" xfId="16" xr:uid="{00000000-0005-0000-0000-000008000000}"/>
    <cellStyle name="Good" xfId="17" xr:uid="{00000000-0005-0000-0000-000009000000}"/>
    <cellStyle name="HEADER" xfId="18" xr:uid="{00000000-0005-0000-0000-00000A000000}"/>
    <cellStyle name="Hiperlink 2" xfId="81" xr:uid="{4FC0002E-5829-4CE5-9DC6-9210DC10BDEF}"/>
    <cellStyle name="Input" xfId="19" xr:uid="{00000000-0005-0000-0000-00000B000000}"/>
    <cellStyle name="Linked Cell" xfId="20" xr:uid="{00000000-0005-0000-0000-00000C000000}"/>
    <cellStyle name="Milliers [0]_after_discount" xfId="21" xr:uid="{00000000-0005-0000-0000-00000D000000}"/>
    <cellStyle name="Milliers_after_discount" xfId="22" xr:uid="{00000000-0005-0000-0000-00000E000000}"/>
    <cellStyle name="Model" xfId="23" xr:uid="{00000000-0005-0000-0000-00000F000000}"/>
    <cellStyle name="Moeda" xfId="64" builtinId="4"/>
    <cellStyle name="Moeda 2" xfId="24" xr:uid="{00000000-0005-0000-0000-000011000000}"/>
    <cellStyle name="Moeda 3" xfId="25" xr:uid="{00000000-0005-0000-0000-000012000000}"/>
    <cellStyle name="Monétaire [0]_after_discount" xfId="26" xr:uid="{00000000-0005-0000-0000-000013000000}"/>
    <cellStyle name="Monétaire_after_discount" xfId="27" xr:uid="{00000000-0005-0000-0000-000014000000}"/>
    <cellStyle name="Neutral" xfId="28" xr:uid="{00000000-0005-0000-0000-000015000000}"/>
    <cellStyle name="Normal" xfId="0" builtinId="0"/>
    <cellStyle name="Normal 10" xfId="73" xr:uid="{51C86A71-B8A0-439D-99B7-243134350D32}"/>
    <cellStyle name="Normal 2" xfId="3" xr:uid="{00000000-0005-0000-0000-000017000000}"/>
    <cellStyle name="Normal 2 2" xfId="29" xr:uid="{00000000-0005-0000-0000-000018000000}"/>
    <cellStyle name="Normal 2 2 2" xfId="62" xr:uid="{00000000-0005-0000-0000-000019000000}"/>
    <cellStyle name="Normal 2 3" xfId="61" xr:uid="{00000000-0005-0000-0000-00001A000000}"/>
    <cellStyle name="Normal 2 4" xfId="76" xr:uid="{62FE233D-6B92-4179-88F6-0B949E98A8E1}"/>
    <cellStyle name="Normal 3" xfId="30" xr:uid="{00000000-0005-0000-0000-00001B000000}"/>
    <cellStyle name="Normal 3 2" xfId="80" xr:uid="{B46771EE-5C4C-4338-BCEE-705EACAD81DE}"/>
    <cellStyle name="Normal 3 3" xfId="75" xr:uid="{BB6C50E5-7CE2-4074-9AD0-C24FEF08508A}"/>
    <cellStyle name="Normal 4" xfId="31" xr:uid="{00000000-0005-0000-0000-00001C000000}"/>
    <cellStyle name="Normal 5" xfId="65" xr:uid="{60CB6879-DFB5-483A-BC06-E9582BA98428}"/>
    <cellStyle name="Note" xfId="32" xr:uid="{00000000-0005-0000-0000-00001D000000}"/>
    <cellStyle name="Œ…‹æØ‚è [0.00]_COST_SUM" xfId="33" xr:uid="{00000000-0005-0000-0000-00001E000000}"/>
    <cellStyle name="Œ…‹æØ‚è_COST_SUM" xfId="34" xr:uid="{00000000-0005-0000-0000-00001F000000}"/>
    <cellStyle name="Percent" xfId="66" xr:uid="{C3B68120-689F-422C-AAAE-5DF4F57ACE64}"/>
    <cellStyle name="Percentual" xfId="35" xr:uid="{00000000-0005-0000-0000-000020000000}"/>
    <cellStyle name="Ponto" xfId="36" xr:uid="{00000000-0005-0000-0000-000021000000}"/>
    <cellStyle name="Porcentagem" xfId="1" builtinId="5"/>
    <cellStyle name="Porcentagem 2" xfId="37" xr:uid="{00000000-0005-0000-0000-000023000000}"/>
    <cellStyle name="Porcentagem 2 2" xfId="5" xr:uid="{00000000-0005-0000-0000-000024000000}"/>
    <cellStyle name="Porcentagem 2 2 2" xfId="74" xr:uid="{813716E9-EF53-4DA8-B8FC-C16B0C7A06F2}"/>
    <cellStyle name="Porcentagem 3" xfId="38" xr:uid="{00000000-0005-0000-0000-000025000000}"/>
    <cellStyle name="Porcentagem 3 2" xfId="39" xr:uid="{00000000-0005-0000-0000-000026000000}"/>
    <cellStyle name="Porcentagem 4" xfId="40" xr:uid="{00000000-0005-0000-0000-000027000000}"/>
    <cellStyle name="Porcentagem 5" xfId="41" xr:uid="{00000000-0005-0000-0000-000028000000}"/>
    <cellStyle name="Porcentagem 6" xfId="71" xr:uid="{45116384-611C-4DB7-8F27-FDC8042DF264}"/>
    <cellStyle name="Separador de m" xfId="42" xr:uid="{00000000-0005-0000-0000-000029000000}"/>
    <cellStyle name="Separador de milhares 2" xfId="4" xr:uid="{00000000-0005-0000-0000-00002A000000}"/>
    <cellStyle name="Separador de milhares 2 2" xfId="7" xr:uid="{00000000-0005-0000-0000-00002B000000}"/>
    <cellStyle name="Separador de milhares 3" xfId="6" xr:uid="{00000000-0005-0000-0000-00002C000000}"/>
    <cellStyle name="Separador de milhares 3 2" xfId="43" xr:uid="{00000000-0005-0000-0000-00002D000000}"/>
    <cellStyle name="Separador de milhares 4" xfId="44" xr:uid="{00000000-0005-0000-0000-00002E000000}"/>
    <cellStyle name="Separador de milhares 5" xfId="45" xr:uid="{00000000-0005-0000-0000-00002F000000}"/>
    <cellStyle name="Separador de milhares 6" xfId="46" xr:uid="{00000000-0005-0000-0000-000030000000}"/>
    <cellStyle name="Separador de milhares 6 2" xfId="47" xr:uid="{00000000-0005-0000-0000-000031000000}"/>
    <cellStyle name="Separador de milhares 7" xfId="48" xr:uid="{00000000-0005-0000-0000-000032000000}"/>
    <cellStyle name="subhead" xfId="49" xr:uid="{00000000-0005-0000-0000-000033000000}"/>
    <cellStyle name="SUBTIT" xfId="50" xr:uid="{00000000-0005-0000-0000-000034000000}"/>
    <cellStyle name="SUBTIT 2" xfId="51" xr:uid="{00000000-0005-0000-0000-000035000000}"/>
    <cellStyle name="Tit1" xfId="78" xr:uid="{5148C245-F35A-4A6F-87E5-4DC690EB8725}"/>
    <cellStyle name="Título 1 1" xfId="52" xr:uid="{00000000-0005-0000-0000-000036000000}"/>
    <cellStyle name="Titulo1" xfId="53" xr:uid="{00000000-0005-0000-0000-000037000000}"/>
    <cellStyle name="Titulo2" xfId="54" xr:uid="{00000000-0005-0000-0000-000038000000}"/>
    <cellStyle name="Vírgula" xfId="2" builtinId="3"/>
    <cellStyle name="Vírgula 2" xfId="55" xr:uid="{00000000-0005-0000-0000-00003A000000}"/>
    <cellStyle name="Vírgula 2 2" xfId="56" xr:uid="{00000000-0005-0000-0000-00003B000000}"/>
    <cellStyle name="Vírgula 2 3" xfId="77" xr:uid="{38EF145C-C9C1-4E0A-90EF-6F53FCEC6657}"/>
    <cellStyle name="Vírgula 3" xfId="57" xr:uid="{00000000-0005-0000-0000-00003C000000}"/>
    <cellStyle name="Vírgula 3 2" xfId="82" xr:uid="{BBDCE990-3928-424C-AB41-6712C9929094}"/>
    <cellStyle name="Vírgula 4" xfId="58" xr:uid="{00000000-0005-0000-0000-00003D000000}"/>
    <cellStyle name="Vírgula 5" xfId="59" xr:uid="{00000000-0005-0000-0000-00003E000000}"/>
    <cellStyle name="Vírgula 6" xfId="63" xr:uid="{00000000-0005-0000-0000-00003F000000}"/>
    <cellStyle name="Warning Text" xfId="60" xr:uid="{00000000-0005-0000-0000-000040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0</xdr:row>
      <xdr:rowOff>76200</xdr:rowOff>
    </xdr:from>
    <xdr:to>
      <xdr:col>3</xdr:col>
      <xdr:colOff>3838575</xdr:colOff>
      <xdr:row>0</xdr:row>
      <xdr:rowOff>771525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876300" y="76200"/>
          <a:ext cx="41243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1050" b="1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ESTADO DE MINAS GERAIS</a:t>
          </a:r>
        </a:p>
        <a:p>
          <a:pPr algn="l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Secretaria de Estado de Infraestrutura e Mobilidade</a:t>
          </a:r>
        </a:p>
        <a:p>
          <a:pPr algn="l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Subsecretaria de Infraestrutura</a:t>
          </a:r>
        </a:p>
        <a:p>
          <a:pPr algn="l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Superintendência de Obras Públicas</a:t>
          </a:r>
        </a:p>
        <a:p>
          <a:pPr algn="l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Diretoria de Engenharia e Qualidade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106680</xdr:colOff>
          <xdr:row>0</xdr:row>
          <xdr:rowOff>137160</xdr:rowOff>
        </xdr:from>
        <xdr:to>
          <xdr:col>1</xdr:col>
          <xdr:colOff>502920</xdr:colOff>
          <xdr:row>0</xdr:row>
          <xdr:rowOff>708660</xdr:rowOff>
        </xdr:to>
        <xdr:sp macro="" textlink="">
          <xdr:nvSpPr>
            <xdr:cNvPr id="6147" name="Object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0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0</xdr:row>
      <xdr:rowOff>101974</xdr:rowOff>
    </xdr:from>
    <xdr:to>
      <xdr:col>2</xdr:col>
      <xdr:colOff>171450</xdr:colOff>
      <xdr:row>0</xdr:row>
      <xdr:rowOff>797299</xdr:rowOff>
    </xdr:to>
    <xdr:sp macro="" textlink="">
      <xdr:nvSpPr>
        <xdr:cNvPr id="9" name="Text Box 6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812426" y="101974"/>
          <a:ext cx="4121524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1050" b="1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ESTADO DE MINAS GERAIS</a:t>
          </a:r>
        </a:p>
        <a:p>
          <a:pPr algn="l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Secretaria de Estado de Infraestrutura e Mobilidade</a:t>
          </a:r>
        </a:p>
        <a:p>
          <a:pPr algn="l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Subsecretaria de Infraestrutura</a:t>
          </a:r>
        </a:p>
        <a:p>
          <a:pPr algn="l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Superintendência de Obras Públicas</a:t>
          </a:r>
        </a:p>
        <a:p>
          <a:pPr algn="l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Diretoria de Engenharia e Qualidade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160020</xdr:rowOff>
        </xdr:from>
        <xdr:to>
          <xdr:col>1</xdr:col>
          <xdr:colOff>106680</xdr:colOff>
          <xdr:row>0</xdr:row>
          <xdr:rowOff>731520</xdr:rowOff>
        </xdr:to>
        <xdr:sp macro="" textlink="">
          <xdr:nvSpPr>
            <xdr:cNvPr id="8196" name="Object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2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image" Target="../media/image1.emf"/><Relationship Id="rId5" Type="http://schemas.openxmlformats.org/officeDocument/2006/relationships/oleObject" Target="../embeddings/oleObject2.bin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6"/>
  <sheetViews>
    <sheetView showGridLines="0" showZeros="0" tabSelected="1" view="pageBreakPreview" topLeftCell="A25" zoomScaleNormal="100" zoomScaleSheetLayoutView="100" workbookViewId="0">
      <selection activeCell="B33" sqref="B33"/>
    </sheetView>
  </sheetViews>
  <sheetFormatPr defaultColWidth="9.109375" defaultRowHeight="13.2"/>
  <cols>
    <col min="1" max="1" width="5.6640625" style="10" customWidth="1"/>
    <col min="2" max="2" width="11.33203125" style="10" bestFit="1" customWidth="1"/>
    <col min="3" max="3" width="10.6640625" style="10" customWidth="1"/>
    <col min="4" max="4" width="60.6640625" style="10" customWidth="1"/>
    <col min="5" max="5" width="10.109375" style="10" customWidth="1"/>
    <col min="6" max="6" width="12.5546875" style="10" bestFit="1" customWidth="1"/>
    <col min="7" max="7" width="10.88671875" style="11" customWidth="1"/>
    <col min="8" max="8" width="13.6640625" style="10" bestFit="1" customWidth="1"/>
    <col min="9" max="9" width="15" style="10" customWidth="1"/>
    <col min="10" max="16384" width="9.109375" style="10"/>
  </cols>
  <sheetData>
    <row r="1" spans="1:10" ht="65.099999999999994" customHeight="1">
      <c r="A1" s="134"/>
      <c r="B1" s="135"/>
      <c r="C1" s="135"/>
      <c r="D1" s="132"/>
      <c r="E1" s="132"/>
      <c r="F1" s="132"/>
      <c r="G1" s="132"/>
      <c r="H1" s="132"/>
      <c r="I1" s="133"/>
    </row>
    <row r="2" spans="1:10" s="25" customFormat="1" ht="20.100000000000001" customHeight="1">
      <c r="A2" s="143" t="s">
        <v>33</v>
      </c>
      <c r="B2" s="144"/>
      <c r="C2" s="145"/>
      <c r="D2" s="145"/>
      <c r="E2" s="145"/>
      <c r="F2" s="145"/>
      <c r="G2" s="145"/>
      <c r="H2" s="145"/>
      <c r="I2" s="146"/>
    </row>
    <row r="3" spans="1:10" s="70" customFormat="1" ht="20.100000000000001" customHeight="1">
      <c r="A3" s="152" t="s">
        <v>45</v>
      </c>
      <c r="B3" s="153"/>
      <c r="C3" s="153"/>
      <c r="D3" s="153"/>
      <c r="E3" s="154"/>
      <c r="F3" s="155" t="s">
        <v>62</v>
      </c>
      <c r="G3" s="156"/>
      <c r="H3" s="157" t="s">
        <v>38</v>
      </c>
      <c r="I3" s="158"/>
    </row>
    <row r="4" spans="1:10" s="70" customFormat="1" ht="20.100000000000001" customHeight="1">
      <c r="A4" s="149" t="s">
        <v>73</v>
      </c>
      <c r="B4" s="150"/>
      <c r="C4" s="150"/>
      <c r="D4" s="150"/>
      <c r="E4" s="151"/>
      <c r="F4" s="155" t="s">
        <v>24</v>
      </c>
      <c r="G4" s="156"/>
      <c r="H4" s="147">
        <f ca="1">TODAY()</f>
        <v>46281</v>
      </c>
      <c r="I4" s="148"/>
    </row>
    <row r="5" spans="1:10" s="70" customFormat="1" ht="20.100000000000001" customHeight="1">
      <c r="A5" s="136" t="s">
        <v>74</v>
      </c>
      <c r="B5" s="136"/>
      <c r="C5" s="136"/>
      <c r="D5" s="136"/>
      <c r="E5" s="136"/>
      <c r="F5" s="142" t="s">
        <v>6</v>
      </c>
      <c r="G5" s="142"/>
      <c r="H5" s="142"/>
      <c r="I5" s="142"/>
    </row>
    <row r="6" spans="1:10" s="70" customFormat="1" ht="24.9" customHeight="1">
      <c r="A6" s="137" t="s">
        <v>143</v>
      </c>
      <c r="B6" s="138"/>
      <c r="C6" s="138"/>
      <c r="D6" s="138"/>
      <c r="E6" s="139"/>
      <c r="F6" s="96" t="s">
        <v>23</v>
      </c>
      <c r="G6" s="97" t="s">
        <v>3</v>
      </c>
      <c r="H6" s="96" t="s">
        <v>39</v>
      </c>
      <c r="I6" s="96" t="s">
        <v>4</v>
      </c>
    </row>
    <row r="7" spans="1:10" s="70" customFormat="1" ht="24.9" customHeight="1">
      <c r="A7" s="137" t="s">
        <v>43</v>
      </c>
      <c r="B7" s="138"/>
      <c r="C7" s="138"/>
      <c r="D7" s="138"/>
      <c r="E7" s="139"/>
      <c r="F7" s="81" t="s">
        <v>30</v>
      </c>
      <c r="G7" s="98">
        <v>0.03</v>
      </c>
      <c r="H7" s="96" t="s">
        <v>37</v>
      </c>
      <c r="I7" s="99">
        <v>0.26050000000000001</v>
      </c>
    </row>
    <row r="8" spans="1:10" ht="3.75" customHeight="1">
      <c r="A8" s="141"/>
      <c r="B8" s="141"/>
      <c r="C8" s="141"/>
      <c r="D8" s="141"/>
      <c r="E8" s="141"/>
      <c r="F8" s="141"/>
      <c r="G8" s="141"/>
      <c r="H8" s="141"/>
      <c r="I8" s="141"/>
    </row>
    <row r="9" spans="1:10" s="70" customFormat="1" ht="35.1" customHeight="1">
      <c r="A9" s="96" t="s">
        <v>0</v>
      </c>
      <c r="B9" s="96" t="s">
        <v>139</v>
      </c>
      <c r="C9" s="96" t="s">
        <v>31</v>
      </c>
      <c r="D9" s="96" t="s">
        <v>32</v>
      </c>
      <c r="E9" s="96" t="s">
        <v>2</v>
      </c>
      <c r="F9" s="96" t="s">
        <v>1</v>
      </c>
      <c r="G9" s="92" t="s">
        <v>35</v>
      </c>
      <c r="H9" s="81" t="s">
        <v>36</v>
      </c>
      <c r="I9" s="81" t="s">
        <v>5</v>
      </c>
    </row>
    <row r="10" spans="1:10" s="70" customFormat="1" ht="20.100000000000001" customHeight="1">
      <c r="A10" s="15" t="str">
        <f>'Memória de Cálculo'!A7</f>
        <v>1.0</v>
      </c>
      <c r="B10" s="16"/>
      <c r="C10" s="18"/>
      <c r="D10" s="94" t="str">
        <f>'Memória de Cálculo'!C7</f>
        <v>SERVIÇOS PRELIMINARES</v>
      </c>
      <c r="E10" s="19"/>
      <c r="F10" s="20"/>
      <c r="G10" s="20"/>
      <c r="H10" s="20">
        <f>ROUND(G10+(G10*$I$7),2)</f>
        <v>0</v>
      </c>
      <c r="I10" s="95">
        <f>SUM(I11:I11)</f>
        <v>4330.3500000000004</v>
      </c>
    </row>
    <row r="11" spans="1:10" s="70" customFormat="1" ht="60" customHeight="1">
      <c r="A11" s="91" t="s">
        <v>7</v>
      </c>
      <c r="B11" s="91" t="s">
        <v>140</v>
      </c>
      <c r="C11" s="91">
        <f>'Memória de Cálculo'!B8</f>
        <v>103689</v>
      </c>
      <c r="D11" s="85" t="str">
        <f>'Memória de Cálculo'!C8</f>
        <v>FORNECIMENTO E INSTALAÇÃO DE PLACA DE OBRA COM CHAPA GALVANIZADA E ESTRUTURA DE MADEIRA. AF_03/2022_PS</v>
      </c>
      <c r="E11" s="91" t="str">
        <f>'Memória de Cálculo'!D8</f>
        <v>M²</v>
      </c>
      <c r="F11" s="92">
        <f>'Memória de Cálculo'!E8</f>
        <v>9</v>
      </c>
      <c r="G11" s="93">
        <v>381.71</v>
      </c>
      <c r="H11" s="93">
        <f t="shared" ref="H11" si="0">ROUND(G11+(G11*$I$7),2)</f>
        <v>481.15</v>
      </c>
      <c r="I11" s="93">
        <f t="shared" ref="I11" si="1">ROUND((F11*H11),2)</f>
        <v>4330.3500000000004</v>
      </c>
    </row>
    <row r="12" spans="1:10" s="70" customFormat="1" ht="5.0999999999999996" customHeight="1">
      <c r="A12" s="163"/>
      <c r="B12" s="163"/>
      <c r="C12" s="163"/>
      <c r="D12" s="163"/>
      <c r="E12" s="163"/>
      <c r="F12" s="163"/>
      <c r="G12" s="163"/>
      <c r="H12" s="163"/>
      <c r="I12" s="163"/>
    </row>
    <row r="13" spans="1:10" s="70" customFormat="1" ht="25.5" customHeight="1">
      <c r="A13" s="100" t="str">
        <f>'Memória de Cálculo'!A10</f>
        <v>2.0</v>
      </c>
      <c r="B13" s="103"/>
      <c r="C13" s="16"/>
      <c r="D13" s="94" t="str">
        <f>'Memória de Cálculo'!C10</f>
        <v xml:space="preserve">PAVIMENTAÇÃO - DISTRITO MACHADOS </v>
      </c>
      <c r="E13" s="16"/>
      <c r="F13" s="17"/>
      <c r="G13" s="17"/>
      <c r="H13" s="17">
        <f t="shared" ref="H13:H37" si="2">ROUND(G13+(G13*$I$7),2)</f>
        <v>0</v>
      </c>
      <c r="I13" s="95">
        <f>SUM(I14:I25)</f>
        <v>176417.75</v>
      </c>
      <c r="J13" s="71"/>
    </row>
    <row r="14" spans="1:10" s="70" customFormat="1" ht="45" customHeight="1">
      <c r="A14" s="91" t="str">
        <f>'Memória de Cálculo'!A11</f>
        <v>2.1</v>
      </c>
      <c r="B14" s="91" t="s">
        <v>140</v>
      </c>
      <c r="C14" s="101" t="str">
        <f>'Memória de Cálculo'!B11</f>
        <v>100576</v>
      </c>
      <c r="D14" s="102" t="str">
        <f>'Memória de Cálculo'!C11</f>
        <v>REGULARIZAÇÃO E COMPACTAÇÃO DE SUBLEITO DE SOLO PREDOMINANTEMENTE ARGILOSO, PARA OBRAS DE CONSTRUÇÃO DE PAVIMENTOS. AF_09/2024</v>
      </c>
      <c r="E14" s="91" t="str">
        <f>'Memória de Cálculo'!D11</f>
        <v>M2</v>
      </c>
      <c r="F14" s="92">
        <f>'Memória de Cálculo'!E11</f>
        <v>1250</v>
      </c>
      <c r="G14" s="93">
        <v>2.86</v>
      </c>
      <c r="H14" s="93">
        <f t="shared" si="2"/>
        <v>3.61</v>
      </c>
      <c r="I14" s="93">
        <f t="shared" ref="I14:I37" si="3">ROUND((F14*H14),2)</f>
        <v>4512.5</v>
      </c>
    </row>
    <row r="15" spans="1:10" s="70" customFormat="1" ht="60" customHeight="1">
      <c r="A15" s="91" t="str">
        <f>'Memória de Cálculo'!A12</f>
        <v>2.2</v>
      </c>
      <c r="B15" s="91" t="s">
        <v>140</v>
      </c>
      <c r="C15" s="101" t="str">
        <f>'Memória de Cálculo'!B12</f>
        <v>101768</v>
      </c>
      <c r="D15" s="102" t="str">
        <f>'Memória de Cálculo'!C12</f>
        <v>CONSTRUÇÃO DE BASE E SUB-BASE PARA PAVIMENTAÇÃO DE SOLO ESTABILIZADO GRANULOMETRICAMENTE SEM MISTURA DE SOLOS - EXCLUSIVE SOLO, ESCAVAÇÃO, CARGA E TRANSPORTE. AF_09/2024</v>
      </c>
      <c r="E15" s="91" t="str">
        <f>'Memória de Cálculo'!D12</f>
        <v>M3</v>
      </c>
      <c r="F15" s="92">
        <f>'Memória de Cálculo'!E12</f>
        <v>250</v>
      </c>
      <c r="G15" s="93">
        <v>25.95</v>
      </c>
      <c r="H15" s="93">
        <f t="shared" si="2"/>
        <v>32.71</v>
      </c>
      <c r="I15" s="93">
        <f t="shared" si="3"/>
        <v>8177.5</v>
      </c>
      <c r="J15" s="71"/>
    </row>
    <row r="16" spans="1:10" s="70" customFormat="1" ht="45" customHeight="1">
      <c r="A16" s="91" t="str">
        <f>'Memória de Cálculo'!A13</f>
        <v>2.3</v>
      </c>
      <c r="B16" s="91" t="s">
        <v>147</v>
      </c>
      <c r="C16" s="101" t="str">
        <f>'Memória de Cálculo'!B13</f>
        <v>20.11.05</v>
      </c>
      <c r="D16" s="102" t="str">
        <f>'Memória de Cálculo'!C13</f>
        <v>IMPRIMAÇÃO COM EMULSÃO ASFÁLTICA - EAI, LIMPEZA MANUAL</v>
      </c>
      <c r="E16" s="91" t="str">
        <f>'Memória de Cálculo'!D13</f>
        <v>M2</v>
      </c>
      <c r="F16" s="92">
        <f>'Memória de Cálculo'!E13</f>
        <v>1250</v>
      </c>
      <c r="G16" s="93">
        <v>9.59</v>
      </c>
      <c r="H16" s="93">
        <f t="shared" si="2"/>
        <v>12.09</v>
      </c>
      <c r="I16" s="93">
        <f t="shared" si="3"/>
        <v>15112.5</v>
      </c>
      <c r="J16" s="71"/>
    </row>
    <row r="17" spans="1:10" s="70" customFormat="1" ht="48" customHeight="1">
      <c r="A17" s="91" t="str">
        <f>'Memória de Cálculo'!A14</f>
        <v>2.4</v>
      </c>
      <c r="B17" s="91" t="s">
        <v>142</v>
      </c>
      <c r="C17" s="101" t="str">
        <f>'Memória de Cálculo'!B14</f>
        <v>95875</v>
      </c>
      <c r="D17" s="102" t="str">
        <f>'Memória de Cálculo'!C14</f>
        <v>TRANSPORTE COM CAMINHÃO BASCULANTE DE 10 M³, EM VIA URBANA PAVIMENTADA, DMT ATÉ 30 KM (UNIDADE: M3XKM). AF_07/2020</v>
      </c>
      <c r="E17" s="91" t="str">
        <f>'Memória de Cálculo'!D14</f>
        <v>M3XKM</v>
      </c>
      <c r="F17" s="92">
        <f>'Memória de Cálculo'!E14</f>
        <v>375</v>
      </c>
      <c r="G17" s="93">
        <v>2.73</v>
      </c>
      <c r="H17" s="93">
        <f t="shared" si="2"/>
        <v>3.44</v>
      </c>
      <c r="I17" s="93">
        <f t="shared" si="3"/>
        <v>1290</v>
      </c>
      <c r="J17" s="71"/>
    </row>
    <row r="18" spans="1:10" s="70" customFormat="1" ht="43.5" customHeight="1">
      <c r="A18" s="91" t="str">
        <f>'Memória de Cálculo'!A15</f>
        <v>2.5</v>
      </c>
      <c r="B18" s="91" t="s">
        <v>142</v>
      </c>
      <c r="C18" s="101" t="str">
        <f>'Memória de Cálculo'!B15</f>
        <v>93590</v>
      </c>
      <c r="D18" s="102" t="str">
        <f>'Memória de Cálculo'!C15</f>
        <v>TRANSPORTE COM CAMINHÃO BASCULANTE DE 10 M³, EM VIA URBANA PAVIMENTADA, ADICIONAL PARA DMT EXCEDENTE A 30 KM (UNIDADE: M3XKM). AF_07/2020</v>
      </c>
      <c r="E18" s="91" t="str">
        <f>'Memória de Cálculo'!D15</f>
        <v>M3XKM</v>
      </c>
      <c r="F18" s="92">
        <f>'Memória de Cálculo'!E15</f>
        <v>875</v>
      </c>
      <c r="G18" s="93">
        <v>1.04</v>
      </c>
      <c r="H18" s="93">
        <f t="shared" si="2"/>
        <v>1.31</v>
      </c>
      <c r="I18" s="93">
        <f t="shared" si="3"/>
        <v>1146.25</v>
      </c>
      <c r="J18" s="71"/>
    </row>
    <row r="19" spans="1:10" s="70" customFormat="1" ht="38.25" customHeight="1">
      <c r="A19" s="91" t="str">
        <f>'Memória de Cálculo'!A16</f>
        <v>2.6</v>
      </c>
      <c r="B19" s="91" t="s">
        <v>147</v>
      </c>
      <c r="C19" s="101" t="str">
        <f>'Memória de Cálculo'!B16</f>
        <v>20.12.01</v>
      </c>
      <c r="D19" s="102" t="str">
        <f>'Memória de Cálculo'!C16</f>
        <v>PINTURA DE LIGAÇÃO COM RR-1C</v>
      </c>
      <c r="E19" s="91" t="str">
        <f>'Memória de Cálculo'!D16</f>
        <v>M2</v>
      </c>
      <c r="F19" s="92">
        <f>'Memória de Cálculo'!E16</f>
        <v>1250</v>
      </c>
      <c r="G19" s="93">
        <v>2.65</v>
      </c>
      <c r="H19" s="93">
        <f t="shared" si="2"/>
        <v>3.34</v>
      </c>
      <c r="I19" s="93">
        <f t="shared" si="3"/>
        <v>4175</v>
      </c>
      <c r="J19" s="71"/>
    </row>
    <row r="20" spans="1:10" s="70" customFormat="1" ht="41.25" customHeight="1">
      <c r="A20" s="91" t="str">
        <f>'Memória de Cálculo'!A17</f>
        <v>2.7</v>
      </c>
      <c r="B20" s="91" t="s">
        <v>142</v>
      </c>
      <c r="C20" s="101" t="str">
        <f>'Memória de Cálculo'!B17</f>
        <v>95875</v>
      </c>
      <c r="D20" s="102" t="str">
        <f>'Memória de Cálculo'!C17</f>
        <v>TRANSPORTE COM CAMINHÃO BASCULANTE DE 10 M³, EM VIA URBANA PAVIMENTADA, DMT ATÉ 30 KM (UNIDADE: M3XKM). AF_07/2020</v>
      </c>
      <c r="E20" s="91" t="str">
        <f>'Memória de Cálculo'!D17</f>
        <v>M3XKM</v>
      </c>
      <c r="F20" s="92">
        <f>'Memória de Cálculo'!E17</f>
        <v>375</v>
      </c>
      <c r="G20" s="93">
        <v>2.73</v>
      </c>
      <c r="H20" s="93">
        <f t="shared" si="2"/>
        <v>3.44</v>
      </c>
      <c r="I20" s="93">
        <f t="shared" si="3"/>
        <v>1290</v>
      </c>
      <c r="J20" s="71"/>
    </row>
    <row r="21" spans="1:10" s="70" customFormat="1" ht="44.25" customHeight="1">
      <c r="A21" s="91" t="str">
        <f>'Memória de Cálculo'!A18</f>
        <v>2.8</v>
      </c>
      <c r="B21" s="91" t="s">
        <v>142</v>
      </c>
      <c r="C21" s="101" t="str">
        <f>'Memória de Cálculo'!B18</f>
        <v>93590</v>
      </c>
      <c r="D21" s="102" t="str">
        <f>'Memória de Cálculo'!C18</f>
        <v>TRANSPORTE COM CAMINHÃO BASCULANTE DE 10 M³, EM VIA URBANA PAVIMENTADA, ADICIONAL PARA DMT EXCEDENTE A 30 KM (UNIDADE: M3XKM). AF_07/2020</v>
      </c>
      <c r="E21" s="91" t="str">
        <f>'Memória de Cálculo'!D18</f>
        <v>M3XKM</v>
      </c>
      <c r="F21" s="92">
        <f>'Memória de Cálculo'!E18</f>
        <v>875</v>
      </c>
      <c r="G21" s="93">
        <v>1.04</v>
      </c>
      <c r="H21" s="93">
        <f t="shared" si="2"/>
        <v>1.31</v>
      </c>
      <c r="I21" s="93">
        <f t="shared" si="3"/>
        <v>1146.25</v>
      </c>
      <c r="J21" s="71"/>
    </row>
    <row r="22" spans="1:10" s="70" customFormat="1" ht="42.75" customHeight="1">
      <c r="A22" s="91" t="str">
        <f>'Memória de Cálculo'!A19</f>
        <v>2.9</v>
      </c>
      <c r="B22" s="91" t="s">
        <v>142</v>
      </c>
      <c r="C22" s="101" t="str">
        <f>'Memória de Cálculo'!B19</f>
        <v>95995</v>
      </c>
      <c r="D22" s="102" t="str">
        <f>'Memória de Cálculo'!C19</f>
        <v>EXECUÇÃO DE PAVIMENTO COM APLICAÇÃO DE CONCRETO ASFÁLTICO, CAMADA DE ROLAMENTO - EXCLUSIVE CARGA E TRANSPORTE. AF_11/2019</v>
      </c>
      <c r="E22" s="91" t="str">
        <f>'Memória de Cálculo'!D19</f>
        <v>M3</v>
      </c>
      <c r="F22" s="92">
        <f>'Memória de Cálculo'!E19</f>
        <v>25</v>
      </c>
      <c r="G22" s="93">
        <v>2149.98</v>
      </c>
      <c r="H22" s="93">
        <f t="shared" si="2"/>
        <v>2710.05</v>
      </c>
      <c r="I22" s="93">
        <f t="shared" si="3"/>
        <v>67751.25</v>
      </c>
      <c r="J22" s="71"/>
    </row>
    <row r="23" spans="1:10" s="70" customFormat="1" ht="42.75" customHeight="1">
      <c r="A23" s="91" t="str">
        <f>'Memória de Cálculo'!A20</f>
        <v>2.10</v>
      </c>
      <c r="B23" s="91" t="s">
        <v>142</v>
      </c>
      <c r="C23" s="101" t="str">
        <f>'Memória de Cálculo'!B20</f>
        <v>95996</v>
      </c>
      <c r="D23" s="102" t="str">
        <f>'Memória de Cálculo'!C20</f>
        <v>EXECUÇÃO DE PAVIMENTO COM APLICAÇÃO DE CONCRETO ASFÁLTICO, CAMADA DE BINDER - EXCLUSIVE CARGA E TRANSPORTE. AF_11/2019</v>
      </c>
      <c r="E23" s="91" t="str">
        <f>'Memória de Cálculo'!D20</f>
        <v>M3</v>
      </c>
      <c r="F23" s="92">
        <f>'Memória de Cálculo'!E20</f>
        <v>25</v>
      </c>
      <c r="G23" s="93">
        <v>1863.53</v>
      </c>
      <c r="H23" s="93">
        <f t="shared" si="2"/>
        <v>2348.98</v>
      </c>
      <c r="I23" s="93">
        <f t="shared" si="3"/>
        <v>58724.5</v>
      </c>
      <c r="J23" s="71"/>
    </row>
    <row r="24" spans="1:10" s="70" customFormat="1" ht="42.75" customHeight="1">
      <c r="A24" s="91" t="str">
        <f>'Memória de Cálculo'!A21</f>
        <v>2.11</v>
      </c>
      <c r="B24" s="91" t="s">
        <v>141</v>
      </c>
      <c r="C24" s="101" t="str">
        <f>'Memória de Cálculo'!B21</f>
        <v xml:space="preserve">RO-7728	</v>
      </c>
      <c r="D24" s="102" t="str">
        <f>'Memória de Cálculo'!C21</f>
        <v xml:space="preserve">Transporte de concreto asfáltico da usina até a pista  com caminhão basculante de 12 m3 em piso de leito natural			</v>
      </c>
      <c r="E24" s="91" t="str">
        <f>'Memória de Cálculo'!D21</f>
        <v>TxKM</v>
      </c>
      <c r="F24" s="92">
        <f>'Memória de Cálculo'!E21</f>
        <v>3600</v>
      </c>
      <c r="G24" s="93">
        <v>1.1299999999999999</v>
      </c>
      <c r="H24" s="93">
        <f t="shared" si="2"/>
        <v>1.42</v>
      </c>
      <c r="I24" s="93">
        <f t="shared" si="3"/>
        <v>5112</v>
      </c>
      <c r="J24" s="71"/>
    </row>
    <row r="25" spans="1:10" s="70" customFormat="1" ht="42" customHeight="1">
      <c r="A25" s="91" t="str">
        <f>'Memória de Cálculo'!A22</f>
        <v>2.12</v>
      </c>
      <c r="B25" s="91" t="s">
        <v>141</v>
      </c>
      <c r="C25" s="101" t="str">
        <f>'Memória de Cálculo'!B22</f>
        <v xml:space="preserve">RO-7726	</v>
      </c>
      <c r="D25" s="102" t="str">
        <f>'Memória de Cálculo'!C22</f>
        <v xml:space="preserve">Transporte de concreto asfáltico da usina até a pista  com caminhão basculante de 12 m3 em piso pavimentado			</v>
      </c>
      <c r="E25" s="91" t="str">
        <f>'Memória de Cálculo'!D22</f>
        <v>TxKM</v>
      </c>
      <c r="F25" s="92">
        <f>'Memória de Cálculo'!E22</f>
        <v>8400</v>
      </c>
      <c r="G25" s="93">
        <v>0.75</v>
      </c>
      <c r="H25" s="93">
        <f t="shared" si="2"/>
        <v>0.95</v>
      </c>
      <c r="I25" s="93">
        <f t="shared" si="3"/>
        <v>7980</v>
      </c>
      <c r="J25" s="71"/>
    </row>
    <row r="26" spans="1:10" s="70" customFormat="1" ht="42" customHeight="1">
      <c r="A26" s="100" t="str">
        <f>'Memória de Cálculo'!A23</f>
        <v>3.0</v>
      </c>
      <c r="B26" s="103"/>
      <c r="C26" s="16">
        <f>'Memória de Cálculo'!B23</f>
        <v>0</v>
      </c>
      <c r="D26" s="94" t="str">
        <f>'Memória de Cálculo'!C23</f>
        <v xml:space="preserve">PAVIMENTAÇÃO - SÃO JOSÉ DA SERRA </v>
      </c>
      <c r="E26" s="16">
        <f>'Memória de Cálculo'!D23</f>
        <v>0</v>
      </c>
      <c r="F26" s="17">
        <f>'Memória de Cálculo'!E23</f>
        <v>0</v>
      </c>
      <c r="G26" s="17"/>
      <c r="H26" s="17">
        <f t="shared" si="2"/>
        <v>0</v>
      </c>
      <c r="I26" s="95">
        <f>SUM(I27:I37)</f>
        <v>293539.26</v>
      </c>
      <c r="J26" s="71"/>
    </row>
    <row r="27" spans="1:10" s="70" customFormat="1" ht="42" customHeight="1">
      <c r="A27" s="91" t="str">
        <f>'Memória de Cálculo'!A24</f>
        <v>3.1</v>
      </c>
      <c r="B27" s="91" t="s">
        <v>140</v>
      </c>
      <c r="C27" s="101" t="str">
        <f>'Memória de Cálculo'!B24</f>
        <v>100576</v>
      </c>
      <c r="D27" s="102" t="str">
        <f>'Memória de Cálculo'!C24</f>
        <v>REGULARIZAÇÃO E COMPACTAÇÃO DE SUBLEITO DE SOLO PREDOMINANTEMENTE ARGILOSO, PARA OBRAS DE CONSTRUÇÃO DE PAVIMENTOS. AF_09/2024</v>
      </c>
      <c r="E27" s="91" t="str">
        <f>'Memória de Cálculo'!D24</f>
        <v>M2</v>
      </c>
      <c r="F27" s="92">
        <f>'Memória de Cálculo'!E24</f>
        <v>2100</v>
      </c>
      <c r="G27" s="93">
        <v>2.86</v>
      </c>
      <c r="H27" s="93">
        <f t="shared" si="2"/>
        <v>3.61</v>
      </c>
      <c r="I27" s="93">
        <f t="shared" si="3"/>
        <v>7581</v>
      </c>
      <c r="J27" s="71"/>
    </row>
    <row r="28" spans="1:10" s="70" customFormat="1" ht="42" customHeight="1">
      <c r="A28" s="91" t="str">
        <f>'Memória de Cálculo'!A25</f>
        <v>3.2</v>
      </c>
      <c r="B28" s="91" t="s">
        <v>140</v>
      </c>
      <c r="C28" s="101" t="str">
        <f>'Memória de Cálculo'!B25</f>
        <v>101768</v>
      </c>
      <c r="D28" s="102" t="str">
        <f>'Memória de Cálculo'!C25</f>
        <v>CONSTRUÇÃO DE BASE E SUB-BASE PARA PAVIMENTAÇÃO DE SOLO ESTABILIZADO GRANULOMETRICAMENTE SEM MISTURA DE SOLOS - EXCLUSIVE SOLO, ESCAVAÇÃO, CARGA E TRANSPORTE. AF_09/2024</v>
      </c>
      <c r="E28" s="91" t="str">
        <f>'Memória de Cálculo'!D25</f>
        <v>M3</v>
      </c>
      <c r="F28" s="92">
        <f>'Memória de Cálculo'!E25</f>
        <v>420</v>
      </c>
      <c r="G28" s="93">
        <v>25.95</v>
      </c>
      <c r="H28" s="93">
        <f t="shared" si="2"/>
        <v>32.71</v>
      </c>
      <c r="I28" s="93">
        <f t="shared" si="3"/>
        <v>13738.2</v>
      </c>
      <c r="J28" s="71"/>
    </row>
    <row r="29" spans="1:10" s="70" customFormat="1" ht="42" customHeight="1">
      <c r="A29" s="91" t="str">
        <f>'Memória de Cálculo'!A26</f>
        <v>3.3</v>
      </c>
      <c r="B29" s="91" t="s">
        <v>147</v>
      </c>
      <c r="C29" s="101" t="str">
        <f>'Memória de Cálculo'!B26</f>
        <v>20.11.05</v>
      </c>
      <c r="D29" s="102" t="str">
        <f>'Memória de Cálculo'!C26</f>
        <v>IMPRIMAÇÃO COM EMULSÃO ASFÁLTICA - EAI, LIMPEZA MANUAL</v>
      </c>
      <c r="E29" s="91" t="str">
        <f>'Memória de Cálculo'!D26</f>
        <v>M2</v>
      </c>
      <c r="F29" s="92">
        <f>'Memória de Cálculo'!E26</f>
        <v>2100</v>
      </c>
      <c r="G29" s="93">
        <v>9.59</v>
      </c>
      <c r="H29" s="93">
        <f t="shared" si="2"/>
        <v>12.09</v>
      </c>
      <c r="I29" s="93">
        <f t="shared" si="3"/>
        <v>25389</v>
      </c>
      <c r="J29" s="71"/>
    </row>
    <row r="30" spans="1:10" s="70" customFormat="1" ht="42" customHeight="1">
      <c r="A30" s="91" t="str">
        <f>'Memória de Cálculo'!A27</f>
        <v>3.4</v>
      </c>
      <c r="B30" s="91" t="s">
        <v>140</v>
      </c>
      <c r="C30" s="101" t="str">
        <f>'Memória de Cálculo'!B27</f>
        <v>95875</v>
      </c>
      <c r="D30" s="102" t="str">
        <f>'Memória de Cálculo'!C27</f>
        <v>TRANSPORTE COM CAMINHÃO BASCULANTE DE 10 M³, EM VIA URBANA PAVIMENTADA, DMT ATÉ 30 KM (UNIDADE: M3XKM). AF_07/2020</v>
      </c>
      <c r="E30" s="91" t="str">
        <f>'Memória de Cálculo'!D27</f>
        <v>M3XKM</v>
      </c>
      <c r="F30" s="92">
        <f>'Memória de Cálculo'!E27</f>
        <v>630</v>
      </c>
      <c r="G30" s="93">
        <v>2.73</v>
      </c>
      <c r="H30" s="93">
        <f t="shared" si="2"/>
        <v>3.44</v>
      </c>
      <c r="I30" s="93">
        <f t="shared" si="3"/>
        <v>2167.1999999999998</v>
      </c>
      <c r="J30" s="71"/>
    </row>
    <row r="31" spans="1:10" s="70" customFormat="1" ht="42" customHeight="1">
      <c r="A31" s="91" t="str">
        <f>'Memória de Cálculo'!A28</f>
        <v>3.5</v>
      </c>
      <c r="B31" s="91" t="s">
        <v>142</v>
      </c>
      <c r="C31" s="101" t="str">
        <f>'Memória de Cálculo'!B28</f>
        <v>93590</v>
      </c>
      <c r="D31" s="102" t="str">
        <f>'Memória de Cálculo'!C28</f>
        <v>TRANSPORTE COM CAMINHÃO BASCULANTE DE 10 M³, EM VIA URBANA PAVIMENTADA, ADICIONAL PARA DMT EXCEDENTE A 30 KM (UNIDADE: M3XKM). AF_07/2020</v>
      </c>
      <c r="E31" s="91" t="str">
        <f>'Memória de Cálculo'!D28</f>
        <v>M3XKM</v>
      </c>
      <c r="F31" s="92">
        <f>'Memória de Cálculo'!E28</f>
        <v>1470</v>
      </c>
      <c r="G31" s="93">
        <v>1.04</v>
      </c>
      <c r="H31" s="93">
        <f t="shared" si="2"/>
        <v>1.31</v>
      </c>
      <c r="I31" s="93">
        <f t="shared" si="3"/>
        <v>1925.7</v>
      </c>
      <c r="J31" s="71"/>
    </row>
    <row r="32" spans="1:10" s="70" customFormat="1" ht="42" customHeight="1">
      <c r="A32" s="91" t="str">
        <f>'Memória de Cálculo'!A29</f>
        <v>3.6</v>
      </c>
      <c r="B32" s="91" t="s">
        <v>147</v>
      </c>
      <c r="C32" s="101" t="str">
        <f>'Memória de Cálculo'!B29</f>
        <v>20.12.01</v>
      </c>
      <c r="D32" s="102" t="str">
        <f>'Memória de Cálculo'!C29</f>
        <v>PINTURA DE LIGAÇÃO COM RR-1C</v>
      </c>
      <c r="E32" s="91" t="str">
        <f>'Memória de Cálculo'!D29</f>
        <v>M2</v>
      </c>
      <c r="F32" s="92">
        <f>'Memória de Cálculo'!E29</f>
        <v>2100</v>
      </c>
      <c r="G32" s="93">
        <v>2.65</v>
      </c>
      <c r="H32" s="93">
        <f t="shared" si="2"/>
        <v>3.34</v>
      </c>
      <c r="I32" s="93">
        <f t="shared" si="3"/>
        <v>7014</v>
      </c>
      <c r="J32" s="71"/>
    </row>
    <row r="33" spans="1:11" s="70" customFormat="1" ht="42" customHeight="1">
      <c r="A33" s="91" t="str">
        <f>'Memória de Cálculo'!A30</f>
        <v>3.7</v>
      </c>
      <c r="B33" s="91" t="s">
        <v>142</v>
      </c>
      <c r="C33" s="101" t="str">
        <f>'Memória de Cálculo'!B30</f>
        <v>95875</v>
      </c>
      <c r="D33" s="102" t="str">
        <f>'Memória de Cálculo'!C30</f>
        <v>TRANSPORTE COM CAMINHÃO BASCULANTE DE 10 M³, EM VIA URBANA PAVIMENTADA, DMT ATÉ 30 KM (UNIDADE: M3XKM). AF_07/2020</v>
      </c>
      <c r="E33" s="91" t="str">
        <f>'Memória de Cálculo'!D30</f>
        <v>M3XKM</v>
      </c>
      <c r="F33" s="92">
        <f>'Memória de Cálculo'!E30</f>
        <v>630</v>
      </c>
      <c r="G33" s="93">
        <v>2.73</v>
      </c>
      <c r="H33" s="93">
        <f t="shared" si="2"/>
        <v>3.44</v>
      </c>
      <c r="I33" s="93">
        <f t="shared" si="3"/>
        <v>2167.1999999999998</v>
      </c>
      <c r="J33" s="71"/>
    </row>
    <row r="34" spans="1:11" s="70" customFormat="1" ht="42" customHeight="1">
      <c r="A34" s="91" t="str">
        <f>'Memória de Cálculo'!A31</f>
        <v>3.8</v>
      </c>
      <c r="B34" s="91" t="s">
        <v>142</v>
      </c>
      <c r="C34" s="101" t="str">
        <f>'Memória de Cálculo'!B31</f>
        <v>93590</v>
      </c>
      <c r="D34" s="102" t="str">
        <f>'Memória de Cálculo'!C31</f>
        <v>TRANSPORTE COM CAMINHÃO BASCULANTE DE 10 M³, EM VIA URBANA PAVIMENTADA, ADICIONAL PARA DMT EXCEDENTE A 30 KM (UNIDADE: M3XKM). AF_07/2020</v>
      </c>
      <c r="E34" s="91" t="str">
        <f>'Memória de Cálculo'!D31</f>
        <v>M3XKM</v>
      </c>
      <c r="F34" s="92">
        <f>'Memória de Cálculo'!E31</f>
        <v>1470</v>
      </c>
      <c r="G34" s="93">
        <v>1.04</v>
      </c>
      <c r="H34" s="93">
        <f t="shared" si="2"/>
        <v>1.31</v>
      </c>
      <c r="I34" s="93">
        <f t="shared" si="3"/>
        <v>1925.7</v>
      </c>
      <c r="J34" s="71"/>
    </row>
    <row r="35" spans="1:11" s="70" customFormat="1" ht="42" customHeight="1">
      <c r="A35" s="91" t="str">
        <f>'Memória de Cálculo'!A32</f>
        <v>3.9</v>
      </c>
      <c r="B35" s="91" t="s">
        <v>142</v>
      </c>
      <c r="C35" s="101" t="str">
        <f>'Memória de Cálculo'!B32</f>
        <v>95995</v>
      </c>
      <c r="D35" s="102" t="str">
        <f>'Memória de Cálculo'!C32</f>
        <v>EXECUÇÃO DE PAVIMENTO COM APLICAÇÃO DE CONCRETO ASFÁLTICO, CAMADA DE ROLAMENTO - EXCLUSIVE CARGA E TRANSPORTE. AF_11/2019</v>
      </c>
      <c r="E35" s="91" t="str">
        <f>'Memória de Cálculo'!D32</f>
        <v>M3</v>
      </c>
      <c r="F35" s="92">
        <f>'Memória de Cálculo'!E32</f>
        <v>42</v>
      </c>
      <c r="G35" s="93">
        <v>2149.98</v>
      </c>
      <c r="H35" s="93">
        <f t="shared" si="2"/>
        <v>2710.05</v>
      </c>
      <c r="I35" s="93">
        <f t="shared" si="3"/>
        <v>113822.1</v>
      </c>
      <c r="J35" s="71"/>
    </row>
    <row r="36" spans="1:11" s="70" customFormat="1" ht="42" customHeight="1">
      <c r="A36" s="91" t="str">
        <f>'Memória de Cálculo'!A33</f>
        <v>3.10</v>
      </c>
      <c r="B36" s="91" t="s">
        <v>142</v>
      </c>
      <c r="C36" s="101" t="str">
        <f>'Memória de Cálculo'!B33</f>
        <v>95996</v>
      </c>
      <c r="D36" s="102" t="str">
        <f>'Memória de Cálculo'!C33</f>
        <v>EXECUÇÃO DE PAVIMENTO COM APLICAÇÃO DE CONCRETO ASFÁLTICO, CAMADA DE BINDER - EXCLUSIVE CARGA E TRANSPORTE. AF_11/2019</v>
      </c>
      <c r="E36" s="91" t="str">
        <f>'Memória de Cálculo'!D33</f>
        <v>M3</v>
      </c>
      <c r="F36" s="92">
        <f>'Memória de Cálculo'!E33</f>
        <v>42</v>
      </c>
      <c r="G36" s="93">
        <v>1863.53</v>
      </c>
      <c r="H36" s="93">
        <f t="shared" si="2"/>
        <v>2348.98</v>
      </c>
      <c r="I36" s="93">
        <f t="shared" si="3"/>
        <v>98657.16</v>
      </c>
      <c r="J36" s="71"/>
    </row>
    <row r="37" spans="1:11" s="70" customFormat="1" ht="42" customHeight="1">
      <c r="A37" s="91" t="str">
        <f>'Memória de Cálculo'!A34</f>
        <v>3.11</v>
      </c>
      <c r="B37" s="91" t="s">
        <v>141</v>
      </c>
      <c r="C37" s="101" t="str">
        <f>'Memória de Cálculo'!B34</f>
        <v xml:space="preserve">RO-7726	</v>
      </c>
      <c r="D37" s="102" t="str">
        <f>'Memória de Cálculo'!C34</f>
        <v xml:space="preserve">Transporte de concreto asfáltico da usina até a pista  com caminhão basculante de 12 m3 em piso pavimentado			</v>
      </c>
      <c r="E37" s="91" t="str">
        <f>'Memória de Cálculo'!D34</f>
        <v>TxKM</v>
      </c>
      <c r="F37" s="92">
        <f>'Memória de Cálculo'!E34</f>
        <v>20160</v>
      </c>
      <c r="G37" s="93">
        <v>0.75</v>
      </c>
      <c r="H37" s="93">
        <f t="shared" si="2"/>
        <v>0.95</v>
      </c>
      <c r="I37" s="93">
        <f t="shared" si="3"/>
        <v>19152</v>
      </c>
      <c r="J37" s="71"/>
    </row>
    <row r="38" spans="1:11" s="70" customFormat="1" ht="5.0999999999999996" customHeight="1">
      <c r="A38" s="163"/>
      <c r="B38" s="163"/>
      <c r="C38" s="163"/>
      <c r="D38" s="163"/>
      <c r="E38" s="163"/>
      <c r="F38" s="163"/>
      <c r="G38" s="163"/>
      <c r="H38" s="163"/>
      <c r="I38" s="163"/>
    </row>
    <row r="39" spans="1:11" s="70" customFormat="1" ht="24.75" customHeight="1">
      <c r="A39" s="100" t="s">
        <v>92</v>
      </c>
      <c r="B39" s="103"/>
      <c r="C39" s="103"/>
      <c r="D39" s="94" t="s">
        <v>97</v>
      </c>
      <c r="E39" s="103"/>
      <c r="F39" s="104"/>
      <c r="G39" s="104"/>
      <c r="H39" s="104">
        <f t="shared" ref="H39:H45" si="4">ROUND(G39+(G39*$I$7),2)</f>
        <v>0</v>
      </c>
      <c r="I39" s="95">
        <f>SUM(I40:I40)</f>
        <v>38895</v>
      </c>
      <c r="J39" s="71"/>
    </row>
    <row r="40" spans="1:11" s="70" customFormat="1" ht="60" customHeight="1">
      <c r="A40" s="91" t="s">
        <v>93</v>
      </c>
      <c r="B40" s="91" t="s">
        <v>140</v>
      </c>
      <c r="C40" s="101" t="str">
        <f>'Memória de Cálculo'!B37</f>
        <v>94267</v>
      </c>
      <c r="D40" s="85" t="str">
        <f>'Memória de Cálculo'!C37</f>
        <v>GUIA (MEIO-FIO) E SARJETA CONJUGADOS DE CONCRETO, MOLDADA  IN LOCO  EM TRECHO RETO COM EXTRUSORA, 45 CM BASE (15 CM BASE DA GUIA + 30 CM BASE DA SARJETA) X 22 CM ALTURA. AF_01/2024</v>
      </c>
      <c r="E40" s="91" t="str">
        <f>'Memória de Cálculo'!D37</f>
        <v>M</v>
      </c>
      <c r="F40" s="92">
        <f>'Memória de Cálculo'!E37</f>
        <v>500</v>
      </c>
      <c r="G40" s="93">
        <v>61.71</v>
      </c>
      <c r="H40" s="93">
        <f t="shared" si="4"/>
        <v>77.790000000000006</v>
      </c>
      <c r="I40" s="93">
        <f t="shared" ref="I40:I45" si="5">ROUND((F40*H40),2)</f>
        <v>38895</v>
      </c>
      <c r="J40" s="71"/>
    </row>
    <row r="41" spans="1:11" s="70" customFormat="1" ht="33" customHeight="1">
      <c r="A41" s="100" t="s">
        <v>94</v>
      </c>
      <c r="B41" s="103"/>
      <c r="C41" s="103"/>
      <c r="D41" s="94" t="s">
        <v>98</v>
      </c>
      <c r="E41" s="103"/>
      <c r="F41" s="104"/>
      <c r="G41" s="104"/>
      <c r="H41" s="104">
        <f t="shared" ref="H41" si="6">ROUND(G41+(G41*$I$7),2)</f>
        <v>0</v>
      </c>
      <c r="I41" s="95">
        <f>SUM(I42:I45)</f>
        <v>97857.56</v>
      </c>
      <c r="J41" s="71"/>
    </row>
    <row r="42" spans="1:11" s="70" customFormat="1" ht="60" customHeight="1">
      <c r="A42" s="91" t="s">
        <v>95</v>
      </c>
      <c r="B42" s="91" t="s">
        <v>140</v>
      </c>
      <c r="C42" s="101" t="str">
        <f>'Memória de Cálculo'!B40</f>
        <v>94267</v>
      </c>
      <c r="D42" s="85" t="str">
        <f>'Memória de Cálculo'!C40</f>
        <v>GUIA (MEIO-FIO) E SARJETA CONJUGADOS DE CONCRETO, MOLDADA  IN LOCO  EM TRECHO RETO COM EXTRUSORA, 45 CM BASE (15 CM BASE DA GUIA + 30 CM BASE DA SARJETA) X 22 CM ALTURA. AF_01/2024</v>
      </c>
      <c r="E42" s="91" t="str">
        <f>'Memória de Cálculo'!D40</f>
        <v>M</v>
      </c>
      <c r="F42" s="92">
        <f>'Memória de Cálculo'!E40</f>
        <v>600</v>
      </c>
      <c r="G42" s="93">
        <v>61.71</v>
      </c>
      <c r="H42" s="93">
        <f t="shared" si="4"/>
        <v>77.790000000000006</v>
      </c>
      <c r="I42" s="93">
        <f t="shared" si="5"/>
        <v>46674</v>
      </c>
      <c r="J42" s="71"/>
    </row>
    <row r="43" spans="1:11" s="70" customFormat="1" ht="60" customHeight="1">
      <c r="A43" s="91" t="s">
        <v>96</v>
      </c>
      <c r="B43" s="91" t="s">
        <v>141</v>
      </c>
      <c r="C43" s="101" t="str">
        <f>'Memória de Cálculo'!B41</f>
        <v xml:space="preserve">ED-51123	</v>
      </c>
      <c r="D43" s="85" t="str">
        <f>'Memória de Cálculo'!C41</f>
        <v xml:space="preserve">REGULARIZAÇÃO MANUAL E COMPACTAÇÃO MECANIZADA DE TERRENO COM PLACA VIBRATÓRIA, EXCLUSIVE DESMATAMENTO, DESTOCAMENTO, LIMPEZA/ROÇADA DO TERRENO			</v>
      </c>
      <c r="E43" s="91" t="str">
        <f>'Memória de Cálculo'!D41</f>
        <v>m2</v>
      </c>
      <c r="F43" s="92">
        <f>'Memória de Cálculo'!E41</f>
        <v>660</v>
      </c>
      <c r="G43" s="93">
        <v>6.02</v>
      </c>
      <c r="H43" s="93">
        <f t="shared" si="4"/>
        <v>7.59</v>
      </c>
      <c r="I43" s="93">
        <f t="shared" si="5"/>
        <v>5009.3999999999996</v>
      </c>
      <c r="J43" s="71"/>
    </row>
    <row r="44" spans="1:11" s="70" customFormat="1" ht="60" customHeight="1">
      <c r="A44" s="91" t="s">
        <v>122</v>
      </c>
      <c r="B44" s="91" t="s">
        <v>140</v>
      </c>
      <c r="C44" s="101" t="str">
        <f>'Memória de Cálculo'!B42</f>
        <v>94991</v>
      </c>
      <c r="D44" s="85" t="str">
        <f>'Memória de Cálculo'!C42</f>
        <v>EXECUÇÃO DE PASSEIO (CALÇADA) OU PISO DE CONCRETO COM CONCRETO MOLDADO IN LOCO, USINADO C20, ACABAMENTO CONVENCIONAL, NÃO ARMADO. AF_08/2022</v>
      </c>
      <c r="E44" s="91" t="str">
        <f>'Memória de Cálculo'!D42</f>
        <v>M3</v>
      </c>
      <c r="F44" s="92">
        <f>'Memória de Cálculo'!E42</f>
        <v>46.20000000000001</v>
      </c>
      <c r="G44" s="93">
        <v>762.35</v>
      </c>
      <c r="H44" s="93">
        <f t="shared" si="4"/>
        <v>960.94</v>
      </c>
      <c r="I44" s="93">
        <f t="shared" si="5"/>
        <v>44395.43</v>
      </c>
      <c r="J44" s="71"/>
    </row>
    <row r="45" spans="1:11" s="70" customFormat="1" ht="60" customHeight="1">
      <c r="A45" s="91" t="s">
        <v>152</v>
      </c>
      <c r="B45" s="91" t="s">
        <v>140</v>
      </c>
      <c r="C45" s="101" t="str">
        <f>'Memória de Cálculo'!B43</f>
        <v>105004</v>
      </c>
      <c r="D45" s="85" t="str">
        <f>'Memória de Cálculo'!C43</f>
        <v>RAMPA DE ACESSIBILIDADE EM CONCRETO MOLDADO IN LOCO, EM CALÇADA NOVA COM LARGURA MENOR À 3,00 M, FCK 25MPA, COM PISO PODOTÁTIL. AF_03/2024</v>
      </c>
      <c r="E45" s="91" t="str">
        <f>'Memória de Cálculo'!D43</f>
        <v>M2</v>
      </c>
      <c r="F45" s="92">
        <f>'Memória de Cálculo'!E43</f>
        <v>10.56</v>
      </c>
      <c r="G45" s="93">
        <v>133.63</v>
      </c>
      <c r="H45" s="93">
        <f t="shared" si="4"/>
        <v>168.44</v>
      </c>
      <c r="I45" s="93">
        <f t="shared" si="5"/>
        <v>1778.73</v>
      </c>
      <c r="J45" s="71"/>
    </row>
    <row r="46" spans="1:11" s="70" customFormat="1" ht="10.199999999999999">
      <c r="A46" s="163"/>
      <c r="B46" s="163"/>
      <c r="C46" s="163"/>
      <c r="D46" s="163"/>
      <c r="E46" s="163"/>
      <c r="F46" s="163"/>
      <c r="G46" s="163"/>
      <c r="H46" s="163"/>
      <c r="I46" s="163"/>
    </row>
    <row r="47" spans="1:11" s="70" customFormat="1" ht="9.9" customHeight="1">
      <c r="A47" s="164"/>
      <c r="B47" s="164"/>
      <c r="C47" s="164"/>
      <c r="D47" s="164"/>
      <c r="E47" s="164"/>
      <c r="F47" s="164"/>
      <c r="G47" s="164"/>
      <c r="H47" s="164"/>
      <c r="I47" s="164"/>
    </row>
    <row r="48" spans="1:11" s="25" customFormat="1" ht="20.100000000000001" customHeight="1">
      <c r="A48" s="140" t="s">
        <v>40</v>
      </c>
      <c r="B48" s="140"/>
      <c r="C48" s="140"/>
      <c r="D48" s="140"/>
      <c r="E48" s="140"/>
      <c r="F48" s="140"/>
      <c r="G48" s="140"/>
      <c r="H48" s="140"/>
      <c r="I48" s="86">
        <f>I10+I13+I39+I26+I41</f>
        <v>611039.91999999993</v>
      </c>
      <c r="K48" s="26"/>
    </row>
    <row r="49" spans="1:11" ht="14.25" customHeight="1">
      <c r="A49" s="1"/>
      <c r="B49" s="2"/>
      <c r="C49" s="2"/>
      <c r="D49" s="2"/>
      <c r="E49" s="2"/>
      <c r="F49" s="2"/>
      <c r="G49" s="3"/>
      <c r="H49" s="2"/>
      <c r="I49" s="4"/>
      <c r="K49" s="72"/>
    </row>
    <row r="50" spans="1:11" ht="14.25" customHeight="1">
      <c r="A50" s="1"/>
      <c r="B50" s="2"/>
      <c r="C50" s="2"/>
      <c r="D50" s="2"/>
      <c r="E50" s="2"/>
      <c r="F50" s="2"/>
      <c r="G50" s="3"/>
      <c r="H50" s="2"/>
      <c r="I50" s="4"/>
      <c r="K50" s="72"/>
    </row>
    <row r="51" spans="1:11" ht="11.25" customHeight="1">
      <c r="A51" s="5"/>
      <c r="B51" s="6"/>
      <c r="C51" s="6"/>
      <c r="D51" s="6"/>
      <c r="E51" s="6"/>
      <c r="F51" s="6"/>
      <c r="G51" s="7"/>
      <c r="H51" s="6"/>
      <c r="I51" s="8"/>
    </row>
    <row r="52" spans="1:11" ht="11.25" customHeight="1">
      <c r="A52" s="5"/>
      <c r="B52" s="6"/>
      <c r="D52" s="13"/>
      <c r="E52" s="14"/>
      <c r="F52" s="6"/>
      <c r="G52" s="6"/>
      <c r="H52" s="6"/>
      <c r="I52" s="8"/>
    </row>
    <row r="53" spans="1:11" s="25" customFormat="1" ht="11.4">
      <c r="A53" s="21"/>
      <c r="B53" s="131"/>
      <c r="D53" s="73" t="str">
        <f>'Memória de Cálculo'!C48</f>
        <v xml:space="preserve">ALERSON AMARAL RESENDE </v>
      </c>
      <c r="E53" s="22"/>
      <c r="F53" s="162"/>
      <c r="G53" s="162"/>
      <c r="H53" s="162"/>
      <c r="I53" s="23"/>
    </row>
    <row r="54" spans="1:11" s="25" customFormat="1" ht="11.4">
      <c r="A54" s="24"/>
      <c r="D54" s="74" t="str">
        <f>'Memória de Cálculo'!C49</f>
        <v>Engenheiro Civil</v>
      </c>
      <c r="G54" s="26"/>
      <c r="I54" s="27"/>
    </row>
    <row r="55" spans="1:11">
      <c r="A55" s="9"/>
      <c r="D55" s="74" t="str">
        <f>'Memória de Cálculo'!C50</f>
        <v>CREA/MG Nº: 226.610/D</v>
      </c>
      <c r="I55" s="12"/>
    </row>
    <row r="56" spans="1:11">
      <c r="A56" s="9"/>
      <c r="I56" s="12"/>
    </row>
    <row r="57" spans="1:11">
      <c r="A57" s="9"/>
      <c r="I57" s="12"/>
    </row>
    <row r="58" spans="1:11">
      <c r="A58" s="9"/>
      <c r="I58" s="12"/>
    </row>
    <row r="59" spans="1:11" ht="11.25" customHeight="1">
      <c r="A59" s="5"/>
      <c r="B59" s="6"/>
      <c r="D59" s="13"/>
      <c r="E59" s="6"/>
      <c r="F59" s="165"/>
      <c r="G59" s="165"/>
      <c r="H59" s="79"/>
      <c r="I59" s="8"/>
    </row>
    <row r="60" spans="1:11" s="25" customFormat="1" ht="11.4">
      <c r="A60" s="21"/>
      <c r="B60" s="131"/>
      <c r="D60" s="73" t="str">
        <f>'Memória de Cálculo'!C55</f>
        <v xml:space="preserve">LUÍZ CLÁUDIO DA MATA </v>
      </c>
      <c r="E60" s="22"/>
      <c r="F60" s="162"/>
      <c r="G60" s="162"/>
      <c r="H60" s="80"/>
      <c r="I60" s="23"/>
    </row>
    <row r="61" spans="1:11" s="25" customFormat="1" ht="12" customHeight="1">
      <c r="A61" s="24"/>
      <c r="D61" s="74" t="str">
        <f>'Memória de Cálculo'!C56</f>
        <v>Prefeito(a) Municipal</v>
      </c>
      <c r="G61" s="26"/>
      <c r="I61" s="27"/>
    </row>
    <row r="62" spans="1:11" s="25" customFormat="1" ht="12" customHeight="1">
      <c r="A62" s="24"/>
      <c r="D62" s="74"/>
      <c r="G62" s="26"/>
      <c r="I62" s="27"/>
    </row>
    <row r="63" spans="1:11" s="25" customFormat="1" ht="12" customHeight="1">
      <c r="A63" s="105"/>
      <c r="B63" s="106"/>
      <c r="C63" s="106"/>
      <c r="D63" s="107"/>
      <c r="E63" s="106"/>
      <c r="F63" s="106"/>
      <c r="G63" s="108"/>
      <c r="H63" s="106"/>
      <c r="I63" s="109"/>
    </row>
    <row r="64" spans="1:11">
      <c r="A64" s="75"/>
      <c r="B64" s="76"/>
      <c r="C64" s="76"/>
      <c r="D64" s="76"/>
      <c r="E64" s="76"/>
      <c r="F64" s="76"/>
      <c r="G64" s="77"/>
      <c r="H64" s="76"/>
      <c r="I64" s="78"/>
    </row>
    <row r="66" spans="1:9" ht="69.900000000000006" customHeight="1">
      <c r="A66" s="159" t="s">
        <v>46</v>
      </c>
      <c r="B66" s="160"/>
      <c r="C66" s="160"/>
      <c r="D66" s="160"/>
      <c r="E66" s="160"/>
      <c r="F66" s="160"/>
      <c r="G66" s="160"/>
      <c r="H66" s="160"/>
      <c r="I66" s="161"/>
    </row>
  </sheetData>
  <customSheetViews>
    <customSheetView guid="{46B44D95-2370-4419-BD85-88291A251F92}" showPageBreaks="1" showGridLines="0" zeroValues="0" printArea="1" view="pageBreakPreview" topLeftCell="A31">
      <selection activeCell="A46" sqref="A46:H46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23">
    <mergeCell ref="A66:I66"/>
    <mergeCell ref="F60:G60"/>
    <mergeCell ref="A12:I12"/>
    <mergeCell ref="A47:I47"/>
    <mergeCell ref="F53:H53"/>
    <mergeCell ref="A38:I38"/>
    <mergeCell ref="A46:I46"/>
    <mergeCell ref="F59:G59"/>
    <mergeCell ref="D1:I1"/>
    <mergeCell ref="A1:C1"/>
    <mergeCell ref="A5:E5"/>
    <mergeCell ref="A6:E6"/>
    <mergeCell ref="A48:H48"/>
    <mergeCell ref="A8:I8"/>
    <mergeCell ref="F5:I5"/>
    <mergeCell ref="A7:E7"/>
    <mergeCell ref="A2:I2"/>
    <mergeCell ref="H4:I4"/>
    <mergeCell ref="A4:E4"/>
    <mergeCell ref="A3:E3"/>
    <mergeCell ref="F3:G3"/>
    <mergeCell ref="H3:I3"/>
    <mergeCell ref="F4:G4"/>
  </mergeCells>
  <phoneticPr fontId="5" type="noConversion"/>
  <printOptions horizontalCentered="1"/>
  <pageMargins left="0.25" right="0.25" top="0.75" bottom="0.75" header="0.3" footer="0.3"/>
  <pageSetup paperSize="9" scale="67" fitToHeight="0" orientation="portrait" r:id="rId2"/>
  <headerFooter alignWithMargins="0"/>
  <rowBreaks count="1" manualBreakCount="1">
    <brk id="29" max="7" man="1"/>
  </rowBreaks>
  <drawing r:id="rId3"/>
  <legacyDrawing r:id="rId4"/>
  <oleObjects>
    <mc:AlternateContent xmlns:mc="http://schemas.openxmlformats.org/markup-compatibility/2006">
      <mc:Choice Requires="x14">
        <oleObject progId="Word.Picture.8" shapeId="6147" r:id="rId5">
          <objectPr defaultSize="0" autoPict="0" r:id="rId6">
            <anchor moveWithCells="1">
              <from>
                <xdr:col>0</xdr:col>
                <xdr:colOff>106680</xdr:colOff>
                <xdr:row>0</xdr:row>
                <xdr:rowOff>137160</xdr:rowOff>
              </from>
              <to>
                <xdr:col>1</xdr:col>
                <xdr:colOff>502920</xdr:colOff>
                <xdr:row>0</xdr:row>
                <xdr:rowOff>708660</xdr:rowOff>
              </to>
            </anchor>
          </objectPr>
        </oleObject>
      </mc:Choice>
      <mc:Fallback>
        <oleObject progId="Word.Picture.8" shapeId="6147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58"/>
  <sheetViews>
    <sheetView showGridLines="0" showZeros="0" view="pageBreakPreview" topLeftCell="A25" zoomScaleSheetLayoutView="93" workbookViewId="0">
      <selection activeCell="E43" sqref="E43"/>
    </sheetView>
  </sheetViews>
  <sheetFormatPr defaultColWidth="9.109375" defaultRowHeight="13.2"/>
  <cols>
    <col min="1" max="1" width="5.6640625" style="10" customWidth="1"/>
    <col min="2" max="2" width="11.6640625" style="10" customWidth="1"/>
    <col min="3" max="3" width="60.6640625" style="10" customWidth="1"/>
    <col min="4" max="4" width="16.44140625" style="10" customWidth="1"/>
    <col min="5" max="5" width="12.5546875" style="10" bestFit="1" customWidth="1"/>
    <col min="6" max="6" width="40.6640625" style="11" customWidth="1"/>
    <col min="7" max="16384" width="9.109375" style="10"/>
  </cols>
  <sheetData>
    <row r="1" spans="1:6" s="25" customFormat="1">
      <c r="A1" s="143" t="s">
        <v>29</v>
      </c>
      <c r="B1" s="145"/>
      <c r="C1" s="145"/>
      <c r="D1" s="145"/>
      <c r="E1" s="145"/>
      <c r="F1" s="146"/>
    </row>
    <row r="2" spans="1:6" s="70" customFormat="1" ht="11.4">
      <c r="A2" s="152" t="s">
        <v>45</v>
      </c>
      <c r="B2" s="153"/>
      <c r="C2" s="153"/>
      <c r="D2" s="153"/>
      <c r="E2" s="110"/>
      <c r="F2" s="27"/>
    </row>
    <row r="3" spans="1:6" s="70" customFormat="1" ht="12">
      <c r="A3" s="149" t="s">
        <v>137</v>
      </c>
      <c r="B3" s="150"/>
      <c r="C3" s="150"/>
      <c r="D3" s="151"/>
      <c r="E3" s="111" t="s">
        <v>62</v>
      </c>
      <c r="F3" s="112" t="s">
        <v>38</v>
      </c>
    </row>
    <row r="4" spans="1:6" s="70" customFormat="1" ht="11.4">
      <c r="A4" s="136" t="s">
        <v>138</v>
      </c>
      <c r="B4" s="136"/>
      <c r="C4" s="136"/>
      <c r="D4" s="136"/>
      <c r="E4" s="113" t="s">
        <v>24</v>
      </c>
      <c r="F4" s="114">
        <f ca="1">TODAY()</f>
        <v>46281</v>
      </c>
    </row>
    <row r="5" spans="1:6">
      <c r="A5" s="141"/>
      <c r="B5" s="141"/>
      <c r="C5" s="141"/>
      <c r="D5" s="141"/>
      <c r="E5" s="141"/>
      <c r="F5" s="141"/>
    </row>
    <row r="6" spans="1:6" s="70" customFormat="1" ht="11.4">
      <c r="A6" s="96" t="s">
        <v>0</v>
      </c>
      <c r="B6" s="96" t="s">
        <v>31</v>
      </c>
      <c r="C6" s="96" t="s">
        <v>32</v>
      </c>
      <c r="D6" s="96" t="s">
        <v>2</v>
      </c>
      <c r="E6" s="96" t="s">
        <v>1</v>
      </c>
      <c r="F6" s="92" t="s">
        <v>42</v>
      </c>
    </row>
    <row r="7" spans="1:6" s="70" customFormat="1" ht="11.4">
      <c r="A7" s="100" t="s">
        <v>26</v>
      </c>
      <c r="B7" s="115"/>
      <c r="C7" s="94" t="s">
        <v>12</v>
      </c>
      <c r="D7" s="116"/>
      <c r="E7" s="117"/>
      <c r="F7" s="118"/>
    </row>
    <row r="8" spans="1:6" s="70" customFormat="1" ht="34.200000000000003">
      <c r="A8" s="91" t="s">
        <v>7</v>
      </c>
      <c r="B8" s="101">
        <v>103689</v>
      </c>
      <c r="C8" s="85" t="s">
        <v>144</v>
      </c>
      <c r="D8" s="91" t="s">
        <v>145</v>
      </c>
      <c r="E8" s="92">
        <f>1.5*3*2</f>
        <v>9</v>
      </c>
      <c r="F8" s="119" t="s">
        <v>146</v>
      </c>
    </row>
    <row r="9" spans="1:6" s="70" customFormat="1" ht="11.4">
      <c r="A9" s="168"/>
      <c r="B9" s="168"/>
      <c r="C9" s="168"/>
      <c r="D9" s="168"/>
      <c r="E9" s="168"/>
      <c r="F9" s="168"/>
    </row>
    <row r="10" spans="1:6" s="70" customFormat="1" ht="11.4">
      <c r="A10" s="100" t="s">
        <v>27</v>
      </c>
      <c r="B10" s="103"/>
      <c r="C10" s="94" t="s">
        <v>81</v>
      </c>
      <c r="D10" s="103"/>
      <c r="E10" s="104"/>
      <c r="F10" s="120"/>
    </row>
    <row r="11" spans="1:6" s="70" customFormat="1" ht="34.200000000000003">
      <c r="A11" s="91" t="s">
        <v>8</v>
      </c>
      <c r="B11" s="101" t="s">
        <v>75</v>
      </c>
      <c r="C11" s="85" t="s">
        <v>76</v>
      </c>
      <c r="D11" s="91" t="s">
        <v>77</v>
      </c>
      <c r="E11" s="92">
        <f>250*5</f>
        <v>1250</v>
      </c>
      <c r="F11" s="121" t="s">
        <v>99</v>
      </c>
    </row>
    <row r="12" spans="1:6" s="70" customFormat="1" ht="34.200000000000003">
      <c r="A12" s="91" t="s">
        <v>9</v>
      </c>
      <c r="B12" s="122" t="s">
        <v>78</v>
      </c>
      <c r="C12" s="85" t="s">
        <v>79</v>
      </c>
      <c r="D12" s="91" t="s">
        <v>11</v>
      </c>
      <c r="E12" s="92">
        <f>1250*0.2</f>
        <v>250</v>
      </c>
      <c r="F12" s="121" t="s">
        <v>100</v>
      </c>
    </row>
    <row r="13" spans="1:6" s="70" customFormat="1" ht="11.4">
      <c r="A13" s="91" t="s">
        <v>10</v>
      </c>
      <c r="B13" s="122" t="s">
        <v>150</v>
      </c>
      <c r="C13" s="85" t="s">
        <v>148</v>
      </c>
      <c r="D13" s="91" t="s">
        <v>77</v>
      </c>
      <c r="E13" s="92">
        <v>1250</v>
      </c>
      <c r="F13" s="121" t="s">
        <v>99</v>
      </c>
    </row>
    <row r="14" spans="1:6" s="70" customFormat="1" ht="22.8">
      <c r="A14" s="91" t="s">
        <v>47</v>
      </c>
      <c r="B14" s="122" t="s">
        <v>64</v>
      </c>
      <c r="C14" s="85" t="s">
        <v>65</v>
      </c>
      <c r="D14" s="91" t="s">
        <v>66</v>
      </c>
      <c r="E14" s="92">
        <f>1250*0.01*30</f>
        <v>375</v>
      </c>
      <c r="F14" s="121" t="s">
        <v>101</v>
      </c>
    </row>
    <row r="15" spans="1:6" s="70" customFormat="1" ht="34.200000000000003">
      <c r="A15" s="91" t="s">
        <v>48</v>
      </c>
      <c r="B15" s="122" t="s">
        <v>67</v>
      </c>
      <c r="C15" s="85" t="s">
        <v>68</v>
      </c>
      <c r="D15" s="91" t="s">
        <v>66</v>
      </c>
      <c r="E15" s="92">
        <f>1250*0.01*70</f>
        <v>875</v>
      </c>
      <c r="F15" s="121" t="s">
        <v>102</v>
      </c>
    </row>
    <row r="16" spans="1:6" s="70" customFormat="1" ht="11.4">
      <c r="A16" s="91" t="s">
        <v>49</v>
      </c>
      <c r="B16" s="122" t="s">
        <v>151</v>
      </c>
      <c r="C16" s="85" t="s">
        <v>149</v>
      </c>
      <c r="D16" s="91" t="s">
        <v>77</v>
      </c>
      <c r="E16" s="92">
        <v>1250</v>
      </c>
      <c r="F16" s="121" t="s">
        <v>99</v>
      </c>
    </row>
    <row r="17" spans="1:6" s="70" customFormat="1" ht="22.8">
      <c r="A17" s="91" t="s">
        <v>50</v>
      </c>
      <c r="B17" s="122" t="s">
        <v>64</v>
      </c>
      <c r="C17" s="85" t="s">
        <v>65</v>
      </c>
      <c r="D17" s="91" t="s">
        <v>66</v>
      </c>
      <c r="E17" s="92">
        <f>1250*0.01*30</f>
        <v>375</v>
      </c>
      <c r="F17" s="121" t="s">
        <v>104</v>
      </c>
    </row>
    <row r="18" spans="1:6" s="70" customFormat="1" ht="34.200000000000003">
      <c r="A18" s="91" t="s">
        <v>51</v>
      </c>
      <c r="B18" s="122" t="s">
        <v>67</v>
      </c>
      <c r="C18" s="85" t="s">
        <v>68</v>
      </c>
      <c r="D18" s="91" t="s">
        <v>66</v>
      </c>
      <c r="E18" s="92">
        <f>1250*0.01*70</f>
        <v>875</v>
      </c>
      <c r="F18" s="121" t="s">
        <v>105</v>
      </c>
    </row>
    <row r="19" spans="1:6" s="70" customFormat="1" ht="34.200000000000003">
      <c r="A19" s="91" t="s">
        <v>52</v>
      </c>
      <c r="B19" s="122" t="s">
        <v>69</v>
      </c>
      <c r="C19" s="85" t="s">
        <v>70</v>
      </c>
      <c r="D19" s="91" t="s">
        <v>11</v>
      </c>
      <c r="E19" s="92">
        <f>1250*0.02</f>
        <v>25</v>
      </c>
      <c r="F19" s="121" t="s">
        <v>107</v>
      </c>
    </row>
    <row r="20" spans="1:6" s="70" customFormat="1" ht="34.200000000000003">
      <c r="A20" s="91" t="s">
        <v>55</v>
      </c>
      <c r="B20" s="122" t="s">
        <v>71</v>
      </c>
      <c r="C20" s="85" t="s">
        <v>72</v>
      </c>
      <c r="D20" s="91" t="s">
        <v>11</v>
      </c>
      <c r="E20" s="92">
        <f>1250*0.02</f>
        <v>25</v>
      </c>
      <c r="F20" s="121" t="s">
        <v>108</v>
      </c>
    </row>
    <row r="21" spans="1:6" s="70" customFormat="1" ht="22.8">
      <c r="A21" s="91" t="s">
        <v>80</v>
      </c>
      <c r="B21" s="122" t="s">
        <v>129</v>
      </c>
      <c r="C21" s="85" t="s">
        <v>130</v>
      </c>
      <c r="D21" s="129" t="s">
        <v>126</v>
      </c>
      <c r="E21" s="92">
        <f>50*30*2.4</f>
        <v>3600</v>
      </c>
      <c r="F21" s="121" t="s">
        <v>135</v>
      </c>
    </row>
    <row r="22" spans="1:6" s="70" customFormat="1" ht="22.8">
      <c r="A22" s="91" t="s">
        <v>131</v>
      </c>
      <c r="B22" s="122" t="s">
        <v>127</v>
      </c>
      <c r="C22" s="85" t="s">
        <v>128</v>
      </c>
      <c r="D22" s="130" t="s">
        <v>126</v>
      </c>
      <c r="E22" s="81">
        <f>25*2*70*2.4</f>
        <v>8400</v>
      </c>
      <c r="F22" s="121" t="s">
        <v>136</v>
      </c>
    </row>
    <row r="23" spans="1:6" s="70" customFormat="1" ht="11.4">
      <c r="A23" s="100" t="s">
        <v>28</v>
      </c>
      <c r="B23" s="103"/>
      <c r="C23" s="94" t="s">
        <v>82</v>
      </c>
      <c r="D23" s="103"/>
      <c r="E23" s="104"/>
      <c r="F23" s="104"/>
    </row>
    <row r="24" spans="1:6" s="70" customFormat="1" ht="34.200000000000003">
      <c r="A24" s="91" t="s">
        <v>53</v>
      </c>
      <c r="B24" s="101" t="s">
        <v>75</v>
      </c>
      <c r="C24" s="85" t="s">
        <v>76</v>
      </c>
      <c r="D24" s="91" t="s">
        <v>77</v>
      </c>
      <c r="E24" s="92">
        <f>300*7</f>
        <v>2100</v>
      </c>
      <c r="F24" s="121" t="s">
        <v>103</v>
      </c>
    </row>
    <row r="25" spans="1:6" s="70" customFormat="1" ht="34.200000000000003">
      <c r="A25" s="91" t="s">
        <v>54</v>
      </c>
      <c r="B25" s="122" t="s">
        <v>78</v>
      </c>
      <c r="C25" s="85" t="s">
        <v>79</v>
      </c>
      <c r="D25" s="91" t="s">
        <v>11</v>
      </c>
      <c r="E25" s="92">
        <f>2100*0.2</f>
        <v>420</v>
      </c>
      <c r="F25" s="121" t="s">
        <v>106</v>
      </c>
    </row>
    <row r="26" spans="1:6" s="70" customFormat="1" ht="11.4">
      <c r="A26" s="91" t="s">
        <v>83</v>
      </c>
      <c r="B26" s="122" t="s">
        <v>150</v>
      </c>
      <c r="C26" s="85" t="s">
        <v>148</v>
      </c>
      <c r="D26" s="91" t="s">
        <v>77</v>
      </c>
      <c r="E26" s="92">
        <v>2100</v>
      </c>
      <c r="F26" s="121" t="s">
        <v>110</v>
      </c>
    </row>
    <row r="27" spans="1:6" s="70" customFormat="1" ht="22.8">
      <c r="A27" s="91" t="s">
        <v>84</v>
      </c>
      <c r="B27" s="122" t="s">
        <v>64</v>
      </c>
      <c r="C27" s="85" t="s">
        <v>65</v>
      </c>
      <c r="D27" s="91" t="s">
        <v>66</v>
      </c>
      <c r="E27" s="92">
        <f>2100*0.01*30</f>
        <v>630</v>
      </c>
      <c r="F27" s="121" t="s">
        <v>112</v>
      </c>
    </row>
    <row r="28" spans="1:6" s="70" customFormat="1" ht="34.200000000000003">
      <c r="A28" s="91" t="s">
        <v>85</v>
      </c>
      <c r="B28" s="122" t="s">
        <v>67</v>
      </c>
      <c r="C28" s="85" t="s">
        <v>68</v>
      </c>
      <c r="D28" s="91" t="s">
        <v>66</v>
      </c>
      <c r="E28" s="92">
        <f>2100*0.01*70</f>
        <v>1470</v>
      </c>
      <c r="F28" s="121" t="s">
        <v>113</v>
      </c>
    </row>
    <row r="29" spans="1:6" s="70" customFormat="1" ht="11.4">
      <c r="A29" s="91" t="s">
        <v>86</v>
      </c>
      <c r="B29" s="122" t="s">
        <v>151</v>
      </c>
      <c r="C29" s="85" t="s">
        <v>149</v>
      </c>
      <c r="D29" s="91" t="s">
        <v>77</v>
      </c>
      <c r="E29" s="92">
        <v>2100</v>
      </c>
      <c r="F29" s="121" t="s">
        <v>109</v>
      </c>
    </row>
    <row r="30" spans="1:6" s="70" customFormat="1" ht="22.8">
      <c r="A30" s="91" t="s">
        <v>87</v>
      </c>
      <c r="B30" s="122" t="s">
        <v>64</v>
      </c>
      <c r="C30" s="85" t="s">
        <v>65</v>
      </c>
      <c r="D30" s="91" t="s">
        <v>66</v>
      </c>
      <c r="E30" s="92">
        <f>2100*0.01*30</f>
        <v>630</v>
      </c>
      <c r="F30" s="121" t="s">
        <v>111</v>
      </c>
    </row>
    <row r="31" spans="1:6" s="70" customFormat="1" ht="34.200000000000003">
      <c r="A31" s="91" t="s">
        <v>88</v>
      </c>
      <c r="B31" s="122" t="s">
        <v>67</v>
      </c>
      <c r="C31" s="85" t="s">
        <v>68</v>
      </c>
      <c r="D31" s="91" t="s">
        <v>66</v>
      </c>
      <c r="E31" s="92">
        <f>2100*0.01*70</f>
        <v>1470</v>
      </c>
      <c r="F31" s="121" t="s">
        <v>114</v>
      </c>
    </row>
    <row r="32" spans="1:6" s="70" customFormat="1" ht="34.200000000000003">
      <c r="A32" s="91" t="s">
        <v>89</v>
      </c>
      <c r="B32" s="122" t="s">
        <v>69</v>
      </c>
      <c r="C32" s="85" t="s">
        <v>70</v>
      </c>
      <c r="D32" s="91" t="s">
        <v>11</v>
      </c>
      <c r="E32" s="92">
        <f>2100*0.02</f>
        <v>42</v>
      </c>
      <c r="F32" s="121" t="s">
        <v>107</v>
      </c>
    </row>
    <row r="33" spans="1:6" s="70" customFormat="1" ht="34.200000000000003">
      <c r="A33" s="91" t="s">
        <v>90</v>
      </c>
      <c r="B33" s="122" t="s">
        <v>71</v>
      </c>
      <c r="C33" s="85" t="s">
        <v>72</v>
      </c>
      <c r="D33" s="91" t="s">
        <v>11</v>
      </c>
      <c r="E33" s="92">
        <f>2100*0.02</f>
        <v>42</v>
      </c>
      <c r="F33" s="121" t="s">
        <v>108</v>
      </c>
    </row>
    <row r="34" spans="1:6" s="70" customFormat="1" ht="22.8">
      <c r="A34" s="91" t="s">
        <v>91</v>
      </c>
      <c r="B34" s="122" t="s">
        <v>127</v>
      </c>
      <c r="C34" s="85" t="s">
        <v>128</v>
      </c>
      <c r="D34" s="130" t="s">
        <v>126</v>
      </c>
      <c r="E34" s="81">
        <f>42*2*2.4*100</f>
        <v>20160</v>
      </c>
      <c r="F34" s="121" t="s">
        <v>134</v>
      </c>
    </row>
    <row r="35" spans="1:6" s="70" customFormat="1" ht="11.4">
      <c r="A35" s="123"/>
      <c r="B35" s="124"/>
      <c r="C35" s="102"/>
      <c r="D35" s="125"/>
      <c r="E35" s="126"/>
      <c r="F35" s="127"/>
    </row>
    <row r="36" spans="1:6" s="70" customFormat="1" ht="11.4">
      <c r="A36" s="100" t="s">
        <v>92</v>
      </c>
      <c r="B36" s="103"/>
      <c r="C36" s="94" t="s">
        <v>115</v>
      </c>
      <c r="D36" s="103"/>
      <c r="E36" s="104"/>
      <c r="F36" s="120"/>
    </row>
    <row r="37" spans="1:6" s="70" customFormat="1" ht="34.200000000000003">
      <c r="A37" s="91" t="s">
        <v>93</v>
      </c>
      <c r="B37" s="101" t="s">
        <v>116</v>
      </c>
      <c r="C37" s="85" t="s">
        <v>117</v>
      </c>
      <c r="D37" s="91" t="s">
        <v>56</v>
      </c>
      <c r="E37" s="92">
        <f>250*2</f>
        <v>500</v>
      </c>
      <c r="F37" s="121" t="s">
        <v>123</v>
      </c>
    </row>
    <row r="38" spans="1:6" s="70" customFormat="1" ht="11.4">
      <c r="A38" s="91"/>
      <c r="B38" s="122"/>
      <c r="C38" s="85"/>
      <c r="D38" s="91"/>
      <c r="E38" s="92"/>
      <c r="F38" s="121"/>
    </row>
    <row r="39" spans="1:6" s="70" customFormat="1" ht="11.4">
      <c r="A39" s="100" t="s">
        <v>94</v>
      </c>
      <c r="B39" s="103"/>
      <c r="C39" s="94" t="s">
        <v>98</v>
      </c>
      <c r="D39" s="103"/>
      <c r="E39" s="104"/>
      <c r="F39" s="120"/>
    </row>
    <row r="40" spans="1:6" s="70" customFormat="1" ht="34.200000000000003">
      <c r="A40" s="91" t="s">
        <v>95</v>
      </c>
      <c r="B40" s="101" t="s">
        <v>116</v>
      </c>
      <c r="C40" s="85" t="s">
        <v>117</v>
      </c>
      <c r="D40" s="91" t="s">
        <v>56</v>
      </c>
      <c r="E40" s="92">
        <f>300*2</f>
        <v>600</v>
      </c>
      <c r="F40" s="121" t="s">
        <v>124</v>
      </c>
    </row>
    <row r="41" spans="1:6" s="70" customFormat="1" ht="34.200000000000003">
      <c r="A41" s="91" t="s">
        <v>96</v>
      </c>
      <c r="B41" s="101" t="s">
        <v>132</v>
      </c>
      <c r="C41" s="85" t="s">
        <v>133</v>
      </c>
      <c r="D41" s="91" t="s">
        <v>63</v>
      </c>
      <c r="E41" s="92">
        <f>300*2.2</f>
        <v>660</v>
      </c>
      <c r="F41" s="121" t="s">
        <v>121</v>
      </c>
    </row>
    <row r="42" spans="1:6" s="70" customFormat="1" ht="34.200000000000003">
      <c r="A42" s="91" t="s">
        <v>122</v>
      </c>
      <c r="B42" s="122" t="s">
        <v>118</v>
      </c>
      <c r="C42" s="85" t="s">
        <v>119</v>
      </c>
      <c r="D42" s="91" t="s">
        <v>11</v>
      </c>
      <c r="E42" s="92">
        <f>300*0.07*2.2</f>
        <v>46.20000000000001</v>
      </c>
      <c r="F42" s="121" t="s">
        <v>120</v>
      </c>
    </row>
    <row r="43" spans="1:6" s="70" customFormat="1" ht="68.400000000000006">
      <c r="A43" s="91" t="s">
        <v>152</v>
      </c>
      <c r="B43" s="122" t="s">
        <v>154</v>
      </c>
      <c r="C43" s="85" t="s">
        <v>153</v>
      </c>
      <c r="D43" s="91" t="s">
        <v>77</v>
      </c>
      <c r="E43" s="92">
        <f>4*2.2*1.2</f>
        <v>10.56</v>
      </c>
      <c r="F43" s="121" t="s">
        <v>155</v>
      </c>
    </row>
    <row r="44" spans="1:6" s="70" customFormat="1" ht="10.199999999999999">
      <c r="A44" s="164"/>
      <c r="B44" s="164"/>
      <c r="C44" s="164"/>
      <c r="D44" s="164"/>
      <c r="E44" s="164"/>
      <c r="F44" s="164"/>
    </row>
    <row r="45" spans="1:6">
      <c r="A45" s="5"/>
      <c r="B45" s="6"/>
      <c r="C45" s="6"/>
      <c r="D45" s="6"/>
      <c r="E45" s="6"/>
      <c r="F45" s="28"/>
    </row>
    <row r="46" spans="1:6">
      <c r="A46" s="5"/>
      <c r="B46" s="6"/>
      <c r="C46" s="6"/>
      <c r="D46" s="6"/>
      <c r="E46" s="6"/>
      <c r="F46" s="28"/>
    </row>
    <row r="47" spans="1:6">
      <c r="A47" s="5"/>
      <c r="C47" s="13"/>
      <c r="D47" s="14"/>
      <c r="E47" s="6"/>
      <c r="F47" s="8"/>
    </row>
    <row r="48" spans="1:6" s="25" customFormat="1" ht="11.4">
      <c r="A48" s="21"/>
      <c r="C48" s="73" t="s">
        <v>61</v>
      </c>
      <c r="D48" s="22"/>
      <c r="E48" s="162"/>
      <c r="F48" s="167"/>
    </row>
    <row r="49" spans="1:6" s="25" customFormat="1" ht="11.4">
      <c r="A49" s="24"/>
      <c r="C49" s="74" t="s">
        <v>59</v>
      </c>
      <c r="E49" s="74"/>
      <c r="F49" s="29"/>
    </row>
    <row r="50" spans="1:6">
      <c r="A50" s="9"/>
      <c r="C50" s="74" t="s">
        <v>57</v>
      </c>
      <c r="F50" s="30"/>
    </row>
    <row r="51" spans="1:6">
      <c r="A51" s="9"/>
      <c r="F51" s="30"/>
    </row>
    <row r="52" spans="1:6">
      <c r="A52" s="9"/>
      <c r="F52" s="30"/>
    </row>
    <row r="53" spans="1:6">
      <c r="A53" s="9"/>
      <c r="F53" s="30"/>
    </row>
    <row r="54" spans="1:6">
      <c r="A54" s="5"/>
      <c r="C54" s="13"/>
      <c r="D54" s="6"/>
      <c r="E54" s="165"/>
      <c r="F54" s="166"/>
    </row>
    <row r="55" spans="1:6" s="25" customFormat="1" ht="11.4">
      <c r="A55" s="21"/>
      <c r="C55" s="73" t="s">
        <v>58</v>
      </c>
      <c r="D55" s="22"/>
      <c r="E55" s="162"/>
      <c r="F55" s="167"/>
    </row>
    <row r="56" spans="1:6" s="25" customFormat="1" ht="11.4">
      <c r="A56" s="24"/>
      <c r="C56" s="74" t="s">
        <v>34</v>
      </c>
      <c r="F56" s="29"/>
    </row>
    <row r="57" spans="1:6" s="25" customFormat="1" ht="11.4">
      <c r="A57" s="24"/>
      <c r="C57" s="74"/>
      <c r="F57" s="29"/>
    </row>
    <row r="58" spans="1:6">
      <c r="A58" s="75"/>
      <c r="B58" s="76"/>
      <c r="C58" s="76"/>
      <c r="D58" s="76"/>
      <c r="E58" s="76"/>
      <c r="F58" s="84"/>
    </row>
  </sheetData>
  <customSheetViews>
    <customSheetView guid="{46B44D95-2370-4419-BD85-88291A251F92}" showPageBreaks="1" showGridLines="0" zeroValues="0" printArea="1" view="pageBreakPreview" topLeftCell="A17">
      <selection activeCell="F18" sqref="F18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10">
    <mergeCell ref="E54:F54"/>
    <mergeCell ref="E55:F55"/>
    <mergeCell ref="A5:F5"/>
    <mergeCell ref="A9:F9"/>
    <mergeCell ref="A44:F44"/>
    <mergeCell ref="E48:F48"/>
    <mergeCell ref="A3:D3"/>
    <mergeCell ref="A4:D4"/>
    <mergeCell ref="A1:F1"/>
    <mergeCell ref="A2:D2"/>
  </mergeCells>
  <phoneticPr fontId="37" type="noConversion"/>
  <printOptions horizontalCentered="1"/>
  <pageMargins left="0.47244094488188981" right="0.19685039370078741" top="0.59055118110236227" bottom="0.6692913385826772" header="0" footer="0"/>
  <pageSetup paperSize="9" scale="66" fitToHeight="0" orientation="portrait" horizontalDpi="4294967295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0"/>
  <sheetViews>
    <sheetView showGridLines="0" showZeros="0" view="pageBreakPreview" topLeftCell="A2" zoomScale="75" zoomScaleNormal="75" zoomScaleSheetLayoutView="75" workbookViewId="0">
      <selection sqref="A1:H31"/>
    </sheetView>
  </sheetViews>
  <sheetFormatPr defaultColWidth="9.109375" defaultRowHeight="13.2"/>
  <cols>
    <col min="1" max="1" width="10.6640625" style="33" customWidth="1"/>
    <col min="2" max="2" width="81.33203125" style="33" customWidth="1"/>
    <col min="3" max="4" width="20.6640625" style="38" customWidth="1"/>
    <col min="5" max="8" width="15.6640625" style="33" customWidth="1"/>
    <col min="9" max="16384" width="9.109375" style="33"/>
  </cols>
  <sheetData>
    <row r="1" spans="1:8" s="10" customFormat="1" ht="69.900000000000006" customHeight="1">
      <c r="A1" s="134"/>
      <c r="B1" s="135"/>
      <c r="C1" s="31"/>
      <c r="D1" s="31"/>
      <c r="E1" s="31"/>
      <c r="F1" s="31"/>
      <c r="G1" s="31"/>
      <c r="H1" s="32"/>
    </row>
    <row r="2" spans="1:8" ht="30" customHeight="1">
      <c r="A2" s="181" t="s">
        <v>13</v>
      </c>
      <c r="B2" s="182"/>
      <c r="C2" s="182"/>
      <c r="D2" s="182"/>
      <c r="E2" s="182"/>
      <c r="F2" s="182"/>
      <c r="G2" s="182"/>
      <c r="H2" s="183"/>
    </row>
    <row r="3" spans="1:8" ht="30" customHeight="1">
      <c r="A3" s="184" t="str">
        <f>'Planilha Orcamentária'!A3</f>
        <v>PREFEITURA MUNICIPAL DE BOM SUCESSO/MG</v>
      </c>
      <c r="B3" s="184"/>
      <c r="C3" s="171" t="s">
        <v>25</v>
      </c>
      <c r="D3" s="180">
        <f>D18</f>
        <v>611039.91999999993</v>
      </c>
      <c r="E3" s="62" t="s">
        <v>24</v>
      </c>
      <c r="F3" s="62"/>
      <c r="G3" s="61">
        <f ca="1">TODAY()</f>
        <v>46281</v>
      </c>
      <c r="H3" s="83" t="s">
        <v>60</v>
      </c>
    </row>
    <row r="4" spans="1:8" ht="20.100000000000001" customHeight="1">
      <c r="A4" s="63" t="str">
        <f>'Planilha Orcamentária'!A4</f>
        <v xml:space="preserve">OBRA: PAVIMENTAÇÃO ASFÁLTICA NO MUNICÍPIO DE BOM SUCESSO </v>
      </c>
      <c r="B4" s="64"/>
      <c r="C4" s="172"/>
      <c r="D4" s="172"/>
      <c r="E4" s="174" t="s">
        <v>156</v>
      </c>
      <c r="F4" s="175"/>
      <c r="G4" s="175"/>
      <c r="H4" s="176"/>
    </row>
    <row r="5" spans="1:8" ht="26.25" customHeight="1">
      <c r="A5" s="185" t="str">
        <f>'Planilha Orcamentária'!A5</f>
        <v xml:space="preserve">LOCAL: BAIRRO SÃO JOSÉ DA SERRA E DISTRITO DOS MACHADOS </v>
      </c>
      <c r="B5" s="186"/>
      <c r="C5" s="173"/>
      <c r="D5" s="173"/>
      <c r="E5" s="177"/>
      <c r="F5" s="178"/>
      <c r="G5" s="178"/>
      <c r="H5" s="179"/>
    </row>
    <row r="6" spans="1:8" ht="30" customHeight="1">
      <c r="A6" s="49" t="s">
        <v>44</v>
      </c>
      <c r="B6" s="49" t="s">
        <v>14</v>
      </c>
      <c r="C6" s="82" t="s">
        <v>15</v>
      </c>
      <c r="D6" s="82" t="s">
        <v>16</v>
      </c>
      <c r="E6" s="49" t="s">
        <v>17</v>
      </c>
      <c r="F6" s="49" t="s">
        <v>18</v>
      </c>
      <c r="G6" s="49" t="s">
        <v>41</v>
      </c>
      <c r="H6" s="49" t="s">
        <v>125</v>
      </c>
    </row>
    <row r="7" spans="1:8" s="34" customFormat="1" ht="15" customHeight="1">
      <c r="A7" s="169" t="str">
        <f>'Planilha Orcamentária'!A10</f>
        <v>1.0</v>
      </c>
      <c r="B7" s="170" t="str">
        <f>'Planilha Orcamentária'!D10</f>
        <v>SERVIÇOS PRELIMINARES</v>
      </c>
      <c r="C7" s="65" t="s">
        <v>19</v>
      </c>
      <c r="D7" s="87">
        <f>D8/$D$18</f>
        <v>7.0868528524290209E-3</v>
      </c>
      <c r="E7" s="88">
        <v>1</v>
      </c>
      <c r="F7" s="88">
        <v>0</v>
      </c>
      <c r="G7" s="88">
        <v>0</v>
      </c>
      <c r="H7" s="88">
        <v>0</v>
      </c>
    </row>
    <row r="8" spans="1:8" s="34" customFormat="1" ht="15" customHeight="1">
      <c r="A8" s="169"/>
      <c r="B8" s="170"/>
      <c r="C8" s="66" t="s">
        <v>20</v>
      </c>
      <c r="D8" s="89">
        <f>'Planilha Orcamentária'!I10</f>
        <v>4330.3500000000004</v>
      </c>
      <c r="E8" s="89">
        <f>E7*$D$8</f>
        <v>4330.3500000000004</v>
      </c>
      <c r="F8" s="89">
        <f>F7*$D$8</f>
        <v>0</v>
      </c>
      <c r="G8" s="89">
        <f>G7*$D$8</f>
        <v>0</v>
      </c>
      <c r="H8" s="89">
        <f>H7*$D$8</f>
        <v>0</v>
      </c>
    </row>
    <row r="9" spans="1:8" s="34" customFormat="1" ht="15" customHeight="1">
      <c r="A9" s="169" t="str">
        <f>'Planilha Orcamentária'!A13</f>
        <v>2.0</v>
      </c>
      <c r="B9" s="170" t="str">
        <f>'Planilha Orcamentária'!D13</f>
        <v xml:space="preserve">PAVIMENTAÇÃO - DISTRITO MACHADOS </v>
      </c>
      <c r="C9" s="65" t="s">
        <v>19</v>
      </c>
      <c r="D9" s="87">
        <f>D10/$D$18</f>
        <v>0.28871722489096951</v>
      </c>
      <c r="E9" s="88">
        <v>0.5</v>
      </c>
      <c r="F9" s="88">
        <v>0.5</v>
      </c>
      <c r="G9" s="88">
        <v>0</v>
      </c>
      <c r="H9" s="88">
        <v>0</v>
      </c>
    </row>
    <row r="10" spans="1:8" s="34" customFormat="1" ht="15" customHeight="1">
      <c r="A10" s="169"/>
      <c r="B10" s="170"/>
      <c r="C10" s="66" t="s">
        <v>20</v>
      </c>
      <c r="D10" s="89">
        <f>'Planilha Orcamentária'!I13</f>
        <v>176417.75</v>
      </c>
      <c r="E10" s="89">
        <f>E9*$D$10</f>
        <v>88208.875</v>
      </c>
      <c r="F10" s="89">
        <f>F9*$D$10</f>
        <v>88208.875</v>
      </c>
      <c r="G10" s="89">
        <f>G9*$D$10</f>
        <v>0</v>
      </c>
      <c r="H10" s="89">
        <f>H9*$D$10</f>
        <v>0</v>
      </c>
    </row>
    <row r="11" spans="1:8" s="34" customFormat="1" ht="15" customHeight="1">
      <c r="A11" s="169" t="str">
        <f>'Planilha Orcamentária'!A26</f>
        <v>3.0</v>
      </c>
      <c r="B11" s="170" t="str">
        <f>'Planilha Orcamentária'!D26</f>
        <v xml:space="preserve">PAVIMENTAÇÃO - SÃO JOSÉ DA SERRA </v>
      </c>
      <c r="C11" s="65" t="s">
        <v>19</v>
      </c>
      <c r="D11" s="87">
        <f>D12/$D$18</f>
        <v>0.48039293406558453</v>
      </c>
      <c r="E11" s="88">
        <v>0</v>
      </c>
      <c r="F11" s="88">
        <v>0.5</v>
      </c>
      <c r="G11" s="88">
        <v>0.5</v>
      </c>
      <c r="H11" s="88"/>
    </row>
    <row r="12" spans="1:8" s="34" customFormat="1" ht="15" customHeight="1">
      <c r="A12" s="169"/>
      <c r="B12" s="170"/>
      <c r="C12" s="66" t="s">
        <v>20</v>
      </c>
      <c r="D12" s="89">
        <f>'Planilha Orcamentária'!I26</f>
        <v>293539.26</v>
      </c>
      <c r="E12" s="89">
        <f>E11*$D$12</f>
        <v>0</v>
      </c>
      <c r="F12" s="89">
        <f>F11*$D$12</f>
        <v>146769.63</v>
      </c>
      <c r="G12" s="89">
        <f>G11*$D$12</f>
        <v>146769.63</v>
      </c>
      <c r="H12" s="89">
        <f>H11*$D$12</f>
        <v>0</v>
      </c>
    </row>
    <row r="13" spans="1:8" s="34" customFormat="1" ht="15" customHeight="1">
      <c r="A13" s="169" t="str">
        <f>'Planilha Orcamentária'!A39</f>
        <v>4.0</v>
      </c>
      <c r="B13" s="170" t="str">
        <f>'Planilha Orcamentária'!D39</f>
        <v>DRENAGEM SUPERFICIAL - DISTRITO MACHADOS</v>
      </c>
      <c r="C13" s="65" t="s">
        <v>19</v>
      </c>
      <c r="D13" s="87">
        <f>D14/$D$18</f>
        <v>6.3653778954409407E-2</v>
      </c>
      <c r="E13" s="88">
        <v>0</v>
      </c>
      <c r="F13" s="88">
        <v>0.5</v>
      </c>
      <c r="G13" s="88">
        <v>0.5</v>
      </c>
      <c r="H13" s="88"/>
    </row>
    <row r="14" spans="1:8" s="34" customFormat="1" ht="15" customHeight="1">
      <c r="A14" s="169"/>
      <c r="B14" s="170"/>
      <c r="C14" s="66" t="s">
        <v>20</v>
      </c>
      <c r="D14" s="89">
        <f>'Planilha Orcamentária'!I39</f>
        <v>38895</v>
      </c>
      <c r="E14" s="89">
        <f>E13*$D$12</f>
        <v>0</v>
      </c>
      <c r="F14" s="89">
        <f>F13*$D$14</f>
        <v>19447.5</v>
      </c>
      <c r="G14" s="89">
        <f>G13*$D$14</f>
        <v>19447.5</v>
      </c>
      <c r="H14" s="89">
        <f>H13*$D$12</f>
        <v>0</v>
      </c>
    </row>
    <row r="15" spans="1:8" s="34" customFormat="1" ht="15" customHeight="1">
      <c r="A15" s="169" t="str">
        <f>'Planilha Orcamentária'!A41</f>
        <v>5.0</v>
      </c>
      <c r="B15" s="170" t="str">
        <f>'Planilha Orcamentária'!D41</f>
        <v xml:space="preserve">DRENAGEM SUPERFICIAL - SÃO JOSÉ DA SERRA </v>
      </c>
      <c r="C15" s="65" t="s">
        <v>19</v>
      </c>
      <c r="D15" s="87">
        <f>D16/$D$18</f>
        <v>0.16014920923660766</v>
      </c>
      <c r="E15" s="88">
        <v>0</v>
      </c>
      <c r="F15" s="88">
        <v>0</v>
      </c>
      <c r="G15" s="88">
        <v>0.5</v>
      </c>
      <c r="H15" s="88">
        <v>0.5</v>
      </c>
    </row>
    <row r="16" spans="1:8" s="34" customFormat="1" ht="15" customHeight="1">
      <c r="A16" s="169"/>
      <c r="B16" s="170"/>
      <c r="C16" s="66" t="s">
        <v>20</v>
      </c>
      <c r="D16" s="89">
        <f>'Planilha Orcamentária'!I41</f>
        <v>97857.56</v>
      </c>
      <c r="E16" s="89">
        <f>E15*$D$12</f>
        <v>0</v>
      </c>
      <c r="F16" s="89">
        <f>F15*$D$12</f>
        <v>0</v>
      </c>
      <c r="G16" s="89">
        <f>G15*$D$16</f>
        <v>48928.78</v>
      </c>
      <c r="H16" s="89">
        <f>H15*$D$16</f>
        <v>48928.78</v>
      </c>
    </row>
    <row r="17" spans="1:8" s="34" customFormat="1" ht="15" customHeight="1">
      <c r="A17" s="169" t="s">
        <v>21</v>
      </c>
      <c r="B17" s="169"/>
      <c r="C17" s="65" t="s">
        <v>19</v>
      </c>
      <c r="D17" s="87">
        <f>D7+D9+D11</f>
        <v>0.77619701180898315</v>
      </c>
      <c r="E17" s="87">
        <f>E18/$D$18</f>
        <v>0.15144546529791378</v>
      </c>
      <c r="F17" s="87">
        <f>F18/$D$18</f>
        <v>0.41638196895548174</v>
      </c>
      <c r="G17" s="87">
        <f>G18/$D$18</f>
        <v>0.35209796112830077</v>
      </c>
      <c r="H17" s="87">
        <f>H18/$D$18</f>
        <v>8.0074604618303832E-2</v>
      </c>
    </row>
    <row r="18" spans="1:8" s="34" customFormat="1" ht="15" customHeight="1">
      <c r="A18" s="169"/>
      <c r="B18" s="169"/>
      <c r="C18" s="65" t="s">
        <v>20</v>
      </c>
      <c r="D18" s="90">
        <f>D8+D10+D12+D14+D16</f>
        <v>611039.91999999993</v>
      </c>
      <c r="E18" s="90">
        <f>E8+E10+E12</f>
        <v>92539.225000000006</v>
      </c>
      <c r="F18" s="90">
        <f>F14+F10+F12</f>
        <v>254426.005</v>
      </c>
      <c r="G18" s="90">
        <f>G16+G14+G12</f>
        <v>215145.91</v>
      </c>
      <c r="H18" s="90">
        <f>H16</f>
        <v>48928.78</v>
      </c>
    </row>
    <row r="19" spans="1:8" ht="14.25" customHeight="1">
      <c r="A19" s="35"/>
      <c r="B19" s="36"/>
      <c r="C19" s="36"/>
      <c r="D19" s="36"/>
      <c r="E19" s="36"/>
      <c r="F19" s="36"/>
      <c r="G19" s="57" t="s">
        <v>22</v>
      </c>
      <c r="H19" s="54"/>
    </row>
    <row r="20" spans="1:8" ht="27.75" customHeight="1">
      <c r="A20" s="35"/>
      <c r="B20" s="37"/>
      <c r="C20" s="36"/>
      <c r="G20" s="39"/>
      <c r="H20" s="54"/>
    </row>
    <row r="21" spans="1:8" s="52" customFormat="1" ht="11.4">
      <c r="A21" s="41"/>
      <c r="B21" s="67" t="s">
        <v>61</v>
      </c>
      <c r="C21" s="50"/>
      <c r="D21" s="51"/>
      <c r="E21" s="51"/>
      <c r="F21" s="51"/>
      <c r="G21" s="58"/>
      <c r="H21" s="55"/>
    </row>
    <row r="22" spans="1:8" s="52" customFormat="1" ht="19.5" customHeight="1">
      <c r="A22" s="53"/>
      <c r="B22" s="68" t="str">
        <f>'Memória de Cálculo'!C49</f>
        <v>Engenheiro Civil</v>
      </c>
      <c r="C22" s="50"/>
      <c r="D22" s="50"/>
      <c r="G22" s="53"/>
      <c r="H22" s="56"/>
    </row>
    <row r="23" spans="1:8" s="52" customFormat="1" ht="19.5" customHeight="1">
      <c r="A23" s="53"/>
      <c r="B23" s="68" t="str">
        <f>'Memória de Cálculo'!C50</f>
        <v>CREA/MG Nº: 226.610/D</v>
      </c>
      <c r="C23" s="50"/>
      <c r="D23" s="50"/>
      <c r="G23" s="53"/>
      <c r="H23" s="56"/>
    </row>
    <row r="24" spans="1:8" ht="19.5" customHeight="1">
      <c r="A24" s="39"/>
      <c r="B24" s="40"/>
      <c r="E24" s="128"/>
      <c r="G24" s="39"/>
      <c r="H24" s="54"/>
    </row>
    <row r="25" spans="1:8" ht="13.5" customHeight="1">
      <c r="A25" s="41"/>
      <c r="B25" s="42"/>
      <c r="C25" s="43"/>
      <c r="D25" s="43"/>
      <c r="E25" s="44"/>
      <c r="F25" s="44"/>
      <c r="G25" s="59"/>
      <c r="H25" s="54"/>
    </row>
    <row r="26" spans="1:8" s="52" customFormat="1" ht="14.25" customHeight="1">
      <c r="A26" s="53"/>
      <c r="B26" s="67" t="str">
        <f>'Memória de Cálculo'!C55</f>
        <v xml:space="preserve">LUÍZ CLÁUDIO DA MATA </v>
      </c>
      <c r="C26" s="50"/>
      <c r="D26" s="50"/>
      <c r="G26" s="53"/>
      <c r="H26" s="56"/>
    </row>
    <row r="27" spans="1:8" s="52" customFormat="1" ht="14.1" customHeight="1">
      <c r="A27" s="53"/>
      <c r="B27" s="69" t="str">
        <f>'Memória de Cálculo'!C56</f>
        <v>Prefeito(a) Municipal</v>
      </c>
      <c r="C27" s="50"/>
      <c r="D27" s="50"/>
      <c r="G27" s="53"/>
      <c r="H27" s="56"/>
    </row>
    <row r="28" spans="1:8" ht="14.1" customHeight="1">
      <c r="A28" s="39"/>
      <c r="B28" s="45"/>
      <c r="G28" s="39"/>
      <c r="H28" s="54"/>
    </row>
    <row r="29" spans="1:8" ht="14.1" customHeight="1">
      <c r="A29" s="39"/>
      <c r="B29" s="45"/>
      <c r="G29" s="39"/>
      <c r="H29" s="54"/>
    </row>
    <row r="30" spans="1:8">
      <c r="A30" s="46"/>
      <c r="B30" s="47"/>
      <c r="C30" s="48"/>
      <c r="D30" s="48"/>
      <c r="E30" s="47"/>
      <c r="F30" s="47"/>
      <c r="G30" s="46"/>
      <c r="H30" s="60"/>
    </row>
  </sheetData>
  <customSheetViews>
    <customSheetView guid="{46B44D95-2370-4419-BD85-88291A251F92}" showPageBreaks="1" showGridLines="0" zeroValues="0" printArea="1" view="pageBreakPreview" topLeftCell="A15">
      <selection activeCell="C22" sqref="C22"/>
      <pageMargins left="0.39370078740157483" right="0.19685039370078741" top="0.59055118110236227" bottom="0.19685039370078741" header="0.19685039370078741" footer="0"/>
      <printOptions horizontalCentered="1"/>
      <pageSetup paperSize="9" scale="75" orientation="landscape" horizontalDpi="4294967295" r:id="rId1"/>
      <headerFooter alignWithMargins="0"/>
    </customSheetView>
  </customSheetViews>
  <mergeCells count="18">
    <mergeCell ref="E4:H5"/>
    <mergeCell ref="D3:D5"/>
    <mergeCell ref="A2:H2"/>
    <mergeCell ref="A7:A8"/>
    <mergeCell ref="B7:B8"/>
    <mergeCell ref="A3:B3"/>
    <mergeCell ref="A5:B5"/>
    <mergeCell ref="A17:B18"/>
    <mergeCell ref="A11:A12"/>
    <mergeCell ref="B11:B12"/>
    <mergeCell ref="C3:C5"/>
    <mergeCell ref="A1:B1"/>
    <mergeCell ref="A9:A10"/>
    <mergeCell ref="B9:B10"/>
    <mergeCell ref="A13:A14"/>
    <mergeCell ref="A15:A16"/>
    <mergeCell ref="B13:B14"/>
    <mergeCell ref="B15:B16"/>
  </mergeCells>
  <phoneticPr fontId="37" type="noConversion"/>
  <printOptions horizontalCentered="1"/>
  <pageMargins left="0.39370078740157483" right="0.19685039370078741" top="0.59055118110236227" bottom="0.19685039370078741" header="0.19685039370078741" footer="0"/>
  <pageSetup paperSize="9" scale="72" orientation="landscape" horizontalDpi="4294967295" r:id="rId2"/>
  <headerFooter alignWithMargins="0"/>
  <drawing r:id="rId3"/>
  <legacyDrawing r:id="rId4"/>
  <oleObjects>
    <mc:AlternateContent xmlns:mc="http://schemas.openxmlformats.org/markup-compatibility/2006">
      <mc:Choice Requires="x14">
        <oleObject progId="Word.Picture.8" shapeId="8196" r:id="rId5">
          <objectPr defaultSize="0" autoPict="0" r:id="rId6">
            <anchor moveWithCells="1">
              <from>
                <xdr:col>0</xdr:col>
                <xdr:colOff>38100</xdr:colOff>
                <xdr:row>0</xdr:row>
                <xdr:rowOff>160020</xdr:rowOff>
              </from>
              <to>
                <xdr:col>1</xdr:col>
                <xdr:colOff>106680</xdr:colOff>
                <xdr:row>0</xdr:row>
                <xdr:rowOff>731520</xdr:rowOff>
              </to>
            </anchor>
          </objectPr>
        </oleObject>
      </mc:Choice>
      <mc:Fallback>
        <oleObject progId="Word.Picture.8" shapeId="8196" r:id="rId5"/>
      </mc:Fallback>
    </mc:AlternateContent>
  </oleObjects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/rZh+6+YHb2eWhZVg/YFZ4fLtz7nym3TZ2B8k80Oh3w=</DigestValue>
    </Reference>
    <Reference Type="http://www.w3.org/2000/09/xmldsig#Object" URI="#idOfficeObject">
      <DigestMethod Algorithm="http://www.w3.org/2001/04/xmlenc#sha256"/>
      <DigestValue>SpHRJCy/2l1OWhHa9YvAG8LZm3JS+cbjEgTCPjYpQOg=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ZHI/OxlTKZ72d7H3iuvUv3ZrYpj/1Hw+dYmCo0raYBI=</DigestValue>
    </Reference>
  </SignedInfo>
  <SignatureValue>ik0YZ/UWL9yjx913LKqjimECzykh8X2arD/rMpG7MzXQeZfez2MgFRnWEMrb/Pd8PsV7wJCul9E2
Kw0l3OQ7qSklm4nYBEVbVQiPIeYawKC4RLkJI1Igasr2S3IDC3lxk0nxFLHjMf5Wwym2u+Bc5yph
q+KWuwIOOUtLva0l7PFZms87csyZBRfhcxIYQxLC0B2SzHpp1ap0ZVrTr/IcGP229+t37sbuNcAZ
NKE9vPW0nE7gMCv+7yyoxTAS0FTq+YsrtRTdXdu+JqYASpXB5sgitIodLUPsTSGotWtV1W8uIw8Z
nJNIXh62EX2HzxD0dgE+mLZ5I+3+SuS4qZS6wg==</SignatureValue>
  <KeyInfo>
    <X509Data>
      <X509Certificate>MIIHwjCCBaqgAwIBAgIKKLsxtobC7/VpWzANBgkqhkiG9w0BAQsFADBbMQswCQYDVQQGEwJCUjEWMBQGA1UECwwNQUMgU3luZ3VsYXJJRDETMBEGA1UECgwKSUNQLUJyYXNpbDEfMB0GA1UEAwwWQUMgU3luZ3VsYXJJRCBNdWx0aXBsYTAeFw0yNTA3MDcyMDMzMDNaFw0yODA3MDYyMDMzMDNaMIHAMQswCQYDVQQGEwJCUjETMBEGA1UECgwKSUNQLUJyYXNpbDEiMCAGA1UECwwZQ2VydGlmaWNhZG8gRGlnaXRhbCBQRiBBMzETMBEGA1UECwwKUHJlc2VuY2lhbDEXMBUGA1UECwwOMjc1OTU1NDMwMDAxNTUxHzAdBgNVBAsMFkFDIFN5bmd1bGFySUQgTXVsdGlwbGExKTAnBgNVBAMMIExVSVogQ0xBVURJTyBEQSBNQVRBOjQxMzAyMDEwNjk3MIIBIjANBgkqhkiG9w0BAQEFAAOCAQ8AMIIBCgKCAQEArajIqqq6mH740AtoKRXjJwF1bdD4Bg3aFAMhP+g6GbsHsoCBn3rPUNX5gw4RjEKSBZlVCBds0MDkbrpm5Mw1HOSYatcFzYfs0lE3k8+xMr7b6LRIHXXEZ2gWIrLcNddtxqKxZpyOL8mJkwBf4N3JkMLga0Tc3OspjN99C1psmZCRofOCcgn1GwVU8CIXfDiI+GkF64jdFURk58T9Vxv7vPUgJSCKsgqVMcYjFAVfXfhhAmHvjgFA3afMfWABUhGanqAVusnV6EmPwQhNn+pA9OaRyvRu8KlC4P7WeUeVErMEsX7uFEuxiPJwCs9t/u6kmJV7QYoWsT8sC7c4ukq4FQIDAQABo4IDIDCCAxwwDgYDVR0PAQH/BAQDAgXgMB0GA1UdJQQWMBQGCCsGAQUFBwMEBggrBgEFBQcDAjAJBgNVHRMEAjAAMB8GA1UdIwQYMBaAFJPh/34d5fXkTeE5YoshaZXmr3IWMB0GA1UdDgQWBBTCeCQucn5LGQr2OHNlg2hd4LyFujB/BggrBgEFBQcBAQRzMHEwbwYIKwYBBQUHMAKGY2h0dHA6Ly9zeW5ndWxhcmlkLmNvbS5ici9yZXBvc2l0b3Jpby9hYy1zeW5ndWxhcmlkLW11bHRpcGxhL2NlcnRpZmljYWRvcy9hYy1zeW5ndWxhcmlkLW11bHRpcGxhLnA3YjCBgQYDVR0gBHoweDB2BgZgTAECA30wbDBqBggrBgEFBQcCARZeaHR0cDovL3N5bmd1bGFyaWQuY29tLmJyL3JlcG9zaXRvcmlvL2FjLXN5bmd1bGFyaWQtbXVsdGlwbGEvZHBjL2RwYy1hYy1zeW5ndWxhcklELW11bHRpcGxhLnBkZjCBtQYDVR0RBIGtMIGqoEIGBWBMAQMBoDkENzA4MTIxOTYxNDEzMDIwMTA2OTcwMDAwMDAwMDAwMDAwMDAwMDAwMDAwMDAwMDAwMDAwMDAwMDCgNAYFYEwBAwWgKwQpMDAwMDAwMDAwMDAwMDAwMDAwMDAwMDAwMDAwMDAwMDAwMDAwMDAwMDCgFwYFYEwBAwagDgQMMDAwMDAwMDAwMDAwgRVsdWl6Y21hdGE2MUBnbWFpbC5jb20wgeIGA1UdHwSB2jCB1zBvoG2ga4ZpaHR0cDovL2ljcC1icmFzaWwuc3luZ3VsYXJpZC5jb20uYnIvcmVwb3NpdG9yaW8vYWMtc3luZ3VsYXJpZC1tdWx0aXBsYS9sY3IvbGNyLWFjLXN5bmd1bGFyaWQtbXVsdGlwbGEuY3JsMGSgYqBghl5odHRwOi8vc3luZ3VsYXJpZC5jb20uYnIvcmVwb3NpdG9yaW8vYWMtc3luZ3VsYXJpZC1tdWx0aXBsYS9sY3IvbGNyLWFjLXN5bmd1bGFyaWQtbXVsdGlwbGEuY3JsMA0GCSqGSIb3DQEBCwUAA4ICAQBknKhT73TyYuyz9VlzjZe33+WAiVqWypqQOMxnr1bLBQgcwaFqilmYAvnuoiCfZUVFNgc/EnlP58Kkl2cmSOwMD/PrpYvGsBKD8qWHxVa8oJOwu3Ufx+oUeU7a32HvNgzh+LBxVP7yNlkJlKn+7pRFBETRFRkPbrBZX8g/GGnKEMqD8RAW3XgYKduYmAQTTy5kZ3ec8yZozWQgCkPVW2mzfVzC9ownoB7z6V8kslg2RWQD8uaeolz/WL0NWtYXG9+8JPHmspB/Fp2ZYQhC+pmSfF9Do/oI/mjjgHX37OdBOUDTxmiW7DSykyrYWUyAqMWLcCAqKgMgAtKsKZebP84oCKwg7yWeilLpXrFwVX7r/BBtByWq+k/TTWF2opElptD4jMDlh4m5XrsUuQQPvkxss9b0KQNNIVnuyiACOXRQ7/5rc6KauhS+epeq3VapNaLIITp9dfQpXZHxtB6Qh8NhA+hb/hpFFyVH8EiYsiwD1rn5dZYKbnaS5oNLVCqA8AAABeO7bX8yCKMOuN2+WoLEzs1NIUDo82STfNO9iH7si+OxkuBP+SxvG9biFRrTHuaHjqpJJ8JzyQNldgnwf7vhSSKTM5r/IUsBxyoJCeB/5jUZg60zqt5KVIm4T9csIzBgNRIrDM4aTyFHcsA4h6VgDIIYg6v9tz1VjIMkHblVY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qwZZxy+CDRIbrXejTFkKrJbuALVxuGlJCeRe6lNQDi0=</DigestValue>
      </Reference>
      <Reference URI="/xl/calcChain.xml?ContentType=application/vnd.openxmlformats-officedocument.spreadsheetml.calcChain+xml">
        <DigestMethod Algorithm="http://www.w3.org/2001/04/xmlenc#sha256"/>
        <DigestValue>qZ4S6zgUnwuTswwy7MR90ScJD52gERfoV7g5i2Qr9ZI=</DigestValue>
      </Reference>
      <Reference URI="/xl/drawings/_rels/vmlDrawing1.v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LLQF6CCIfjb3dFrBWtNElhv3ShnoV7Cmzqz7zlCW6P8=</DigestValue>
      </Reference>
      <Reference URI="/xl/drawings/_rels/vmlDrawing2.v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LLQF6CCIfjb3dFrBWtNElhv3ShnoV7Cmzqz7zlCW6P8=</DigestValue>
      </Reference>
      <Reference URI="/xl/drawings/drawing1.xml?ContentType=application/vnd.openxmlformats-officedocument.drawing+xml">
        <DigestMethod Algorithm="http://www.w3.org/2001/04/xmlenc#sha256"/>
        <DigestValue>wnE6I4EBr4jNIQOhYb+5IB+ElDTHAES0XoTdnlPx4F8=</DigestValue>
      </Reference>
      <Reference URI="/xl/drawings/drawing2.xml?ContentType=application/vnd.openxmlformats-officedocument.drawing+xml">
        <DigestMethod Algorithm="http://www.w3.org/2001/04/xmlenc#sha256"/>
        <DigestValue>uMCQuB2g+fTi2gfRIwiB7IqvfIwTe6LdKDiJtiizWNQ=</DigestValue>
      </Reference>
      <Reference URI="/xl/drawings/vmlDrawing1.vml?ContentType=application/vnd.openxmlformats-officedocument.vmlDrawing">
        <DigestMethod Algorithm="http://www.w3.org/2001/04/xmlenc#sha256"/>
        <DigestValue>s1+zjI40dLfLktGkH5CAd9EDwg5IwcJUz6NCsaGKeDQ=</DigestValue>
      </Reference>
      <Reference URI="/xl/drawings/vmlDrawing2.vml?ContentType=application/vnd.openxmlformats-officedocument.vmlDrawing">
        <DigestMethod Algorithm="http://www.w3.org/2001/04/xmlenc#sha256"/>
        <DigestValue>rAj7anxzoErPHXZP+VY4i0S59E9c8irZgn6avQ/2DdI=</DigestValue>
      </Reference>
      <Reference URI="/xl/embeddings/oleObject1.bin?ContentType=application/vnd.openxmlformats-officedocument.oleObject">
        <DigestMethod Algorithm="http://www.w3.org/2001/04/xmlenc#sha256"/>
        <DigestValue>VHu28VFQ0oeVViRl1wPHarxpejGT/r+Cp9M9iv1wg20=</DigestValue>
      </Reference>
      <Reference URI="/xl/embeddings/oleObject2.bin?ContentType=application/vnd.openxmlformats-officedocument.oleObject">
        <DigestMethod Algorithm="http://www.w3.org/2001/04/xmlenc#sha256"/>
        <DigestValue>FhkMoe8K7YnmeNKZKXM4mNnh5FY8nnndKlYCsqDxE20=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XvYZGeVUD8H2KEKZGAlqxk9eUEskTP2TMz+d83MlfUU=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Tc1Dpn/HZiffnuVse0uzhIJuThxy6lC3N3vrSEr0ZMA=</DigestValue>
      </Reference>
      <Reference URI="/xl/media/image1.emf?ContentType=image/x-emf">
        <DigestMethod Algorithm="http://www.w3.org/2001/04/xmlenc#sha256"/>
        <DigestValue>4chNOGXgZh9ph+ql1o17cWsBFndu38Se4ENnTYB8Yac=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pJW/BfvyEJ1QG521Gkr4CAxReUs70iz/guMZ798oIEM=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Rkddrrkm4VB2AOvOUd7LP8Nyoyx8nsrGzhu+oisEdO4=</DigestValue>
      </Reference>
      <Reference URI="/xl/printerSettings/printerSettings3.bin?ContentType=application/vnd.openxmlformats-officedocument.spreadsheetml.printerSettings">
        <DigestMethod Algorithm="http://www.w3.org/2001/04/xmlenc#sha256"/>
        <DigestValue>pJW/BfvyEJ1QG521Gkr4CAxReUs70iz/guMZ798oIEM=</DigestValue>
      </Reference>
      <Reference URI="/xl/printerSettings/printerSettings4.bin?ContentType=application/vnd.openxmlformats-officedocument.spreadsheetml.printerSettings">
        <DigestMethod Algorithm="http://www.w3.org/2001/04/xmlenc#sha256"/>
        <DigestValue>mYvFSZXBDLkWdeHo14tBnjH9TMsy9A13ABz7hAYCcBo=</DigestValue>
      </Reference>
      <Reference URI="/xl/printerSettings/printerSettings5.bin?ContentType=application/vnd.openxmlformats-officedocument.spreadsheetml.printerSettings">
        <DigestMethod Algorithm="http://www.w3.org/2001/04/xmlenc#sha256"/>
        <DigestValue>pJW/BfvyEJ1QG521Gkr4CAxReUs70iz/guMZ798oIEM=</DigestValue>
      </Reference>
      <Reference URI="/xl/printerSettings/printerSettings6.bin?ContentType=application/vnd.openxmlformats-officedocument.spreadsheetml.printerSettings">
        <DigestMethod Algorithm="http://www.w3.org/2001/04/xmlenc#sha256"/>
        <DigestValue>UsEI/Ba6ofDyMGYBQR0OMjMs0FKW1EWCyogFPryFHWs=</DigestValue>
      </Reference>
      <Reference URI="/xl/sharedStrings.xml?ContentType=application/vnd.openxmlformats-officedocument.spreadsheetml.sharedStrings+xml">
        <DigestMethod Algorithm="http://www.w3.org/2001/04/xmlenc#sha256"/>
        <DigestValue>SZ/7uckiHyuDgd5tle2iN3LeQMdF/grTSAu5TNFNuhs=</DigestValue>
      </Reference>
      <Reference URI="/xl/styles.xml?ContentType=application/vnd.openxmlformats-officedocument.spreadsheetml.styles+xml">
        <DigestMethod Algorithm="http://www.w3.org/2001/04/xmlenc#sha256"/>
        <DigestValue>ehNdoPAzNwjQy5UpiixQuxzM18hpFvlllnqbfCC6Om0=</DigestValue>
      </Reference>
      <Reference URI="/xl/theme/theme1.xml?ContentType=application/vnd.openxmlformats-officedocument.theme+xml">
        <DigestMethod Algorithm="http://www.w3.org/2001/04/xmlenc#sha256"/>
        <DigestValue>YNeH5J+J9RxutazRnaWBrYU5Xm5oQzBJ7Lrr3bNNcJw=</DigestValue>
      </Reference>
      <Reference URI="/xl/workbook.xml?ContentType=application/vnd.openxmlformats-officedocument.spreadsheetml.sheet.main+xml">
        <DigestMethod Algorithm="http://www.w3.org/2001/04/xmlenc#sha256"/>
        <DigestValue>eY17dypjh2nST1l+3jsGQ2mBZH6OrO3o+kyHY8VH5fQ=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CvEJEDkHYSW+C+Sd6l9kpCgxFiZc+efDZjYPKh3GQnA=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mCrKBF5nK6K7nG4J3tnX9cyYzJX6daASLyZEbv4OQL4=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B+Ixu+yLWTTYNhczA80TgU780xjSOYhjOvAobB945no=</DigestValue>
      </Reference>
      <Reference URI="/xl/worksheets/sheet1.xml?ContentType=application/vnd.openxmlformats-officedocument.spreadsheetml.worksheet+xml">
        <DigestMethod Algorithm="http://www.w3.org/2001/04/xmlenc#sha256"/>
        <DigestValue>phPJ5BJr9qy9QTzTlctTb4jChXBAgBvC4IMcVdNGQDQ=</DigestValue>
      </Reference>
      <Reference URI="/xl/worksheets/sheet2.xml?ContentType=application/vnd.openxmlformats-officedocument.spreadsheetml.worksheet+xml">
        <DigestMethod Algorithm="http://www.w3.org/2001/04/xmlenc#sha256"/>
        <DigestValue>Bu2OeHkeiuhnTU0Ci3zgd/IfGaal0AzT6cgFZANyKa4=</DigestValue>
      </Reference>
      <Reference URI="/xl/worksheets/sheet3.xml?ContentType=application/vnd.openxmlformats-officedocument.spreadsheetml.worksheet+xml">
        <DigestMethod Algorithm="http://www.w3.org/2001/04/xmlenc#sha256"/>
        <DigestValue>e/z0apuKrlZvYvZbPVO6BXyHRtoguANPO/J49O3rOfA=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2026-10-13T20:40:21Z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>APROVAÇÃO DA PLANILHA.</SignatureComments>
          <WindowsVersion>10.0</WindowsVersion>
          <OfficeVersion>16.0.20326/27</OfficeVersion>
          <ApplicationVersion>16.0.20326</ApplicationVersion>
          <Monitors>2</Monitors>
          <HorizontalResolution>1600</HorizontalResolution>
          <VerticalResolution>900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2026-10-13T20:40:21Z</xd:SigningTime>
          <xd:SigningCertificate>
            <xd:Cert>
              <xd:CertDigest>
                <DigestMethod Algorithm="http://www.w3.org/2001/04/xmlenc#sha256"/>
                <DigestValue>f4vpCbIJHQGhUFnreyWESMOAbqr9st6lIte/CxFSpY0=</DigestValue>
              </xd:CertDigest>
              <xd:IssuerSerial>
                <X509IssuerName>CN=AC SyngularID Multipla, O=ICP-Brasil, OU=AC SyngularID, C=BR</X509IssuerName>
                <X509SerialNumber>192347782655294922123611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  <xd:SignedDataObjectProperties>
          <xd:CommitmentTypeIndication>
            <xd:CommitmentTypeId>
              <xd:Identifier>http://uri.etsi.org/01903/v1.2.2#ProofOfApproval</xd:Identifier>
              <xd:Description>Aprovou este documento</xd:Description>
            </xd:CommitmentTypeId>
            <xd:AllSignedDataObjects/>
            <xd:CommitmentTypeQualifiers>
              <xd:CommitmentTypeQualifier>APROVAÇÃO DA PLANILHA.</xd:CommitmentTypeQualifier>
            </xd:CommitmentTypeQualifiers>
          </xd:CommitmentTypeIndication>
        </xd:SignedDataObjectProperties>
      </xd:SignedProperties>
      <xd:UnsignedProperties>
        <xd:UnsignedSignatureProperties>
          <xd:CertificateValues>
            <xd:EncapsulatedX509Certificate>MIIHUjCCBTqgAwIBAgIKcGwrRiXa9i64QTANBgkqhkiG9w0BAQ0FADBwMQswCQYDVQQGDAJCUjETMBEGA1UECgwKSUNQLUJyYXNpbDE0MDIGA1UECwwrQXV0b3JpZGFkZSBDZXJ0aWZpY2Fkb3JhIFJhaXogQnJhc2lsZWlyYSB2NTEWMBQGA1UEAwwNQUMgU3luZ3VsYXJJRDAeFw0yMjA0MTgxODM1MTRaFw0yOTAzMDEyMzU5NTlaMFsxCzAJBgNVBAYTAkJSMRYwFAYDVQQLDA1BQyBTeW5ndWxhcklEMRMwEQYDVQQKDApJQ1AtQnJhc2lsMR8wHQYDVQQDDBZBQyBTeW5ndWxhcklEIE11bHRpcGxhMIICIjANBgkqhkiG9w0BAQEFAAOCAg8AMIICCgKCAgEAnfheqOqUO3wiQAuJxnAb+F0OAVxBMN+TZEwyVvSbCni4Ln5XNhs/fz7jfB3mGDs1IptiXNcJiRDgOy7tzukwPVRgLbKlVy52kq/tr83cbskJcS6FfsO6T22xfOEO8uZ1uJ+jTPYOyBFjjOXBx9XB4NbNcpCE8KL9+WStpmLS77/IUqbkUsD3oA+jHyHmnHqNayTmKnr4z/OxiTxNNayEsK2yiO686vknp+5dy6G3axwlmQkbsXKnVeyKN4IuKUBTDKrxSmDuHievofjT/YwJ/DiT19lUOWoQGKhUax7WnWCw6ufPcPn1NsskZIlCPwKoY8RR4zCuLO8pzb/hCNoUAf0TNjnS9gHP1hVE0PDqPxB9OT7ejMtmPAWLIw64/2m9cy8lV8UXO1bX1tToMF+q0pA/LTwDytdw1AoM/OcNqVZRLxa59RZsuLbLPLC0tzRe13CzXBgecbotmKNi2hAaWMEyfjmvcJFVI9CUqlmNenxUIf9huy7nrNAROLC47AmrTmuFIvlAhRBb7mu4GrYfsUg/IuKhCXHpBpT01aBdFHAz0BYgdJVd6PvzyD9wkE9Mtfb81AFq9eWgOnt6CyD1DZl5cCv6dpW/ULXM+ObExX4hvgrH8yZHZZOsIKpikYodILZSgRm1q9JefYsa8nRlg/WGgIsgMevXuhzwLf/5XU8CAwEAAaOCAgEwggH9MA4GA1UdDwEB/wQEAwIBBjAPBgNVHRMBAf8EBTADAQH/MB8GA1UdIwQYMBaAFFA4fULkUckHQ1hjwGtjrP+gc/PgMB0GA1UdDgQWBBST4f9+HeX15E3hOWKLIWmV5q9yFjCB2AYDVR0gBIHQMIHNMGUGB2BMAQIBgQUwWjBYBggrBgEFBQcCARZMaHR0cDovL3N5bmd1bGFyaWQuY29tLmJyL3JlcG9zaXRvcmlvL2FjLXN5bmd1bGFyaWQvZHBjL2RwYy1hYy1zeW5ndWxhcklELnBkZjBkBgZgTAECA30wWjBYBggrBgEFBQcCARZMaHR0cDovL3N5bmd1bGFyaWQuY29tLmJyL3JlcG9zaXRvcmlvL2FjLXN5bmd1bGFyaWQvZHBjL2RwYy1hYy1zeW5ndWxhcklELnBkZjCBvgYDVR0fBIG2MIGzMFKgUKBOhkxodHRwOi8vc3luZ3VsYXJpZC5jb20uYnIvcmVwb3NpdG9yaW8vYWMtc3luZ3VsYXJpZC9sY3IvbGNyLWFjLXN5bmd1bGFyaWQuY3JsMF2gW6BZhldodHRwOi8vaWNwLWJyYXNpbC5zeW5ndWxhcmlkLmNvbS5ici9yZXBvc2l0b3Jpby9hYy1zeW5ndWxhcmlkL2xjci9sY3ItYWMtc3luZ3VsYXJpZC5jcmwwDQYJKoZIhvcNAQENBQADggIBAJbsTc4B20N0qJj6bCSYsNy1E0WN9Bqmqs8urDBy7if6LNnxRbPNDkFZbE5SI/JxA4/XYx2tMzjdxdIZGGTTJFoP0V2yNZNXT9s5Ab/ksFFXex8eSandd1EraXzoUHDmrVdF/LTUSqNZdzvZvPglCHkTXoxMJJycMvayOT6asVy9UWqCiVJvZFA8oOXvLSwR8Dt6M2NcBK9NpDaaqgjGKZlHeK2hDMNgRUaVWK9QuWUwlJUMqK8U8Qi51iOJkM9jpv1Fg460TZqHU7BwLU1YoI7ADa2soVHYNcZaaWKO6L+74d6j3TueQ8jcnHw8moXV4zYSsMQau+yA5IlRlDYXQl4iCcG2wBbEAMNuJUCmgg2G+jihAQfXWR/JRDCBaNPrFqVJPkZqGKqN60gCav6cxbYKH2ZSipY9nO7W3sStJjIp5dUk55LVAdGMPc9IYDiYMR57TKZm+QX/zT6bliA4Lr0EnYeOP/Qvl2iRSrL6dSAgyqxpZa2hH75ww+zWsO5qAbnCYwIkTvidixXOap5VBJYAG1d+o+IQ9+hQdtKCq46rQCeOV0L87lNCdC7iadLRxlYfePohfYY0avR2im1lxlTPPLUVfYPF3tGYEEcQoU6JSdCnI9SBz0UOHNgKUc+rK9V034eCqiSCUUY+l8ifaEAdtMZnYpx5k+TLCAwHh668</xd:EncapsulatedX509Certificate>
            <xd:EncapsulatedX509Certificate>MIIGSDCCBDCgAwIBAgIJAOsvRfLjYt7QMA0GCSqGSIb3DQEBDQUAMIGXMQswCQYDVQQGEwJCUjETMBEGA1UECgwKSUNQLUJyYXNpbDE9MDsGA1UECww0SW5zdGl0dXRvIE5hY2lvbmFsIGRlIFRlY25vbG9naWEgZGEgSW5mb3JtYWNhbyAtIElUSTE0MDIGA1UEAwwrQXV0b3JpZGFkZSBDZXJ0aWZpY2Fkb3JhIFJhaXogQnJhc2lsZWlyYSB2NTAeFw0yMjAzMjExODAwMjFaFw0yOTAzMDIxMjAwMjFaMHAxCzAJBgNVBAYMAkJSMRMwEQYDVQQKDApJQ1AtQnJhc2lsMTQwMgYDVQQLDCtBdXRvcmlkYWRlIENlcnRpZmljYWRvcmEgUmFpeiBCcmFzaWxlaXJhIHY1MRYwFAYDVQQDDA1BQyBTeW5ndWxhcklEMIICIjANBgkqhkiG9w0BAQEFAAOCAg8AMIICCgKCAgEAp+di0cX1UCcm8bp7wt1Nz7quHmM7tGPH9ri6/6CmIP3hy3Ww4ivFxOJSYsUwoxJcs4SiA3oOr7IAr6VRkYo1eohcE+ZQOEnE7Id5AD19dBeOmcgYfrH7kOKSrmFeaJXs+KCAXgd04WzqVRKMMsoEIIps9SHUwwL4KSR3Ecyyd3mMlJPBtyoaPqBz+e8nY3i/JVFvVIoTxoBKJqJyUtvS0l0baiZUPBtG3zd5es65OM4h2tYkrWDHvWoffHaQdIJC2ke4SIojX0ozTWaeMd0Az4USCKfb/MhFg2WtwalWKZOBKGiG8fpsKErq9gxoGpoLmqkvq3AlHk6bpkhfnEs/LpdV0TfbeCs/weK63UoMXqSOMkIr8eO9mLjZoXg5xDiF5TW1EH1XFY2j91ODgZ+xlOf6KO+/2NA26nJfHbeJwm0eRg5rgPZFCUdk9Lf9rUXEDqidZwQmofxa6OGN9lr0Sed4HpQegeacyfbOrBB8MfcOMqUf9oZvimDlqXEQUaRkgN2DJ5Eqmw32AE1APdqQ/nt0brI6PVt4oEdcV06wb7X2aWSc2C3V582JqTv0g6I2901hesvfadVbOLA118uNodiu2lxji/e4mSaXcEEO4u30hNtU/6zXANOh0Jtf5X8lHczaNFqj2BT9AxdJjlFWBZ2v7SwEcCTKLSFBLBxTN+UCAwEAAaOBvDCBuTAOBgNVHQ8BAf8EBAMCAQYwFQYDVR0gBA4wDDAKBgZgTAEBgRwwADA/BgNVHR8EODA2MDSgMqAwhi5odHRwOi8vYWNyYWl6LmljcGJyYXNpbC5nb3YuYnIvTENSYWNyYWl6djUuY3JsMB8GA1UdIwQYMBaAFGmovnXZxO9s5xNF5GFu5Wj4tkBeMB0GA1UdDgQWBBRQOH1C5FHJB0NYY8BrY6z/oHPz4DAPBgNVHRMBAf8EBTADAQH/MA0GCSqGSIb3DQEBDQUAA4ICAQB9ZGipb+KsqGoaeE5p8BeGFnbj8UXfEoXBP5K1ggj6MUuzj33HvZqvrJ06uVOpIFlUX60ANxYsSexMDqSzgXYcb21YcxbRcD1fYdq5lqk759i9BeGK6SvfyNeKaEwpdhBQK24vkT1nxP7MeyN8vLwldchNlM28GrRuUwwHTOohN973juPwAdnJUIAxPjvZzzfNs2Oq4/ksQbFgObb6ltBRDvS20J4wBUbDSjkkSww2gQP08NFtQXB/1vpFwP6wdfwpmIQ5tHpi0UBW1rJJZ9AqGhS3ciB1om1chG9iRa/QzBqCHHGN/0hlrdsZMxEKdosuvNPphaJwlNS+ffo79KWPp6KLerx1Nq6QIVLTyqvWIqmpRjjFTv7dxwoFr8ioq+81K/nRotMu5D0CeqqzUXlbCVtLDOIMUSOVQ61IBHT1NwoVeABOl2qEdJ+sAxDuxFzIyh9FVhBE4vnHaDArb28yESBvhUQmoEGrTSp4Ee8ynu3VkXI9hxVsQGooZbf0CpE5RKWj2TLW0dvxIyGc1yH5LLMy75ejIyoskN6rSkO8mCy6bBOqtW5RpU7eZG+257hZ8y5ZL67VWX+eHyMudrUw10gBG4dy/sdg2r82QAL1iuqPd37ZHy4GNKurtYUPou6IZ18xPPs/KWglKa+00PErdGlLgNIYv8Y6QBabf9G6LQ==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Planilha Orcamentária</vt:lpstr>
      <vt:lpstr>Memória de Cálculo</vt:lpstr>
      <vt:lpstr>Cronograma</vt:lpstr>
      <vt:lpstr>Cronograma!Area_de_impressao</vt:lpstr>
      <vt:lpstr>'Memória de Cálculo'!Area_de_impressao</vt:lpstr>
      <vt:lpstr>'Planilha Orcamentária'!Area_de_impressao</vt:lpstr>
      <vt:lpstr>'Memória de Cálculo'!Titulos_de_impressao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Alerson Resende</cp:lastModifiedBy>
  <cp:lastPrinted>2026-09-16T13:15:16Z</cp:lastPrinted>
  <dcterms:created xsi:type="dcterms:W3CDTF">2006-09-22T13:55:22Z</dcterms:created>
  <dcterms:modified xsi:type="dcterms:W3CDTF">2026-09-16T20:27:37Z</dcterms:modified>
</cp:coreProperties>
</file>