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sktop\Downloads\PLS\CRAS\INEL\"/>
    </mc:Choice>
  </mc:AlternateContent>
  <xr:revisionPtr revIDLastSave="0" documentId="13_ncr:1_{A875067C-918F-4CD6-8A37-02D1E9854102}" xr6:coauthVersionLast="47" xr6:coauthVersionMax="47" xr10:uidLastSave="{00000000-0000-0000-0000-000000000000}"/>
  <bookViews>
    <workbookView xWindow="-120" yWindow="-120" windowWidth="38640" windowHeight="15720" xr2:uid="{00000000-000D-0000-FFFF-FFFF00000000}"/>
    <workbookView xWindow="-105" yWindow="0" windowWidth="19410" windowHeight="15585" xr2:uid="{B97906D3-83ED-4C2A-BC3A-4544FDFAE702}"/>
  </bookViews>
  <sheets>
    <sheet name="QDC" sheetId="15" r:id="rId1"/>
    <sheet name="Demanda" sheetId="11" r:id="rId2"/>
    <sheet name="Iluminação" sheetId="17" r:id="rId3"/>
    <sheet name="Ar" sheetId="18" r:id="rId4"/>
    <sheet name="Inel - Notas" sheetId="16" r:id="rId5"/>
  </sheets>
  <definedNames>
    <definedName name="_xlnm._FilterDatabase" localSheetId="0" hidden="1">QDC!$B$1:$S$36</definedName>
    <definedName name="_xlnm.Print_Area" localSheetId="0">QDC!$B$1:$S$41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1" l="1"/>
  <c r="C6" i="11"/>
  <c r="C5" i="11"/>
  <c r="C3" i="11"/>
  <c r="C12" i="11"/>
  <c r="C2" i="11"/>
  <c r="C8" i="11"/>
  <c r="E2" i="11" l="1"/>
  <c r="F3" i="11" s="1"/>
  <c r="P16" i="15"/>
  <c r="P17" i="15"/>
  <c r="P18" i="15"/>
  <c r="P19" i="15"/>
  <c r="P20" i="15"/>
  <c r="P21" i="15"/>
  <c r="P22" i="15"/>
  <c r="P23" i="15"/>
  <c r="P24" i="15"/>
  <c r="P25" i="15"/>
  <c r="P26" i="15"/>
  <c r="P27" i="15"/>
  <c r="P28" i="15"/>
  <c r="P29" i="15"/>
  <c r="P15" i="15"/>
  <c r="K30" i="15"/>
  <c r="K26" i="15"/>
  <c r="K27" i="15"/>
  <c r="K28" i="15"/>
  <c r="K29" i="15"/>
  <c r="K25" i="15"/>
  <c r="I14" i="15"/>
  <c r="I13" i="15"/>
  <c r="I10" i="15"/>
  <c r="I11" i="15"/>
  <c r="I9" i="15"/>
  <c r="G24" i="15"/>
  <c r="G23" i="15"/>
  <c r="F14" i="15"/>
  <c r="F13" i="15"/>
  <c r="F12" i="15"/>
  <c r="F11" i="15"/>
  <c r="H30" i="15"/>
  <c r="H25" i="15"/>
  <c r="H26" i="15"/>
  <c r="H27" i="15"/>
  <c r="H28" i="15"/>
  <c r="H29" i="15"/>
  <c r="G15" i="15"/>
  <c r="F10" i="15"/>
  <c r="F9" i="15"/>
  <c r="D9" i="15"/>
  <c r="N30" i="15"/>
  <c r="L30" i="15"/>
  <c r="N12" i="15"/>
  <c r="L12" i="15"/>
  <c r="E12" i="15"/>
  <c r="I12" i="15" s="1"/>
  <c r="N14" i="15"/>
  <c r="K14" i="15"/>
  <c r="H14" i="15"/>
  <c r="D14" i="15"/>
  <c r="L14" i="15" s="1"/>
  <c r="N13" i="15"/>
  <c r="K13" i="15"/>
  <c r="H13" i="15"/>
  <c r="D13" i="15"/>
  <c r="L13" i="15" s="1"/>
  <c r="N11" i="15"/>
  <c r="K11" i="15"/>
  <c r="H11" i="15"/>
  <c r="D11" i="15"/>
  <c r="L11" i="15" s="1"/>
  <c r="N10" i="15"/>
  <c r="K10" i="15"/>
  <c r="H10" i="15"/>
  <c r="D10" i="15"/>
  <c r="L10" i="15" s="1"/>
  <c r="N9" i="15"/>
  <c r="L9" i="15"/>
  <c r="K9" i="15"/>
  <c r="N8" i="15"/>
  <c r="I8" i="15"/>
  <c r="D8" i="15"/>
  <c r="L8" i="15" s="1"/>
  <c r="N19" i="15"/>
  <c r="N20" i="15"/>
  <c r="N21" i="15"/>
  <c r="N22" i="15"/>
  <c r="N23" i="15"/>
  <c r="N24" i="15"/>
  <c r="N25" i="15"/>
  <c r="N26" i="15"/>
  <c r="N27" i="15"/>
  <c r="N28" i="15"/>
  <c r="N29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G18" i="15"/>
  <c r="G19" i="15"/>
  <c r="G20" i="15"/>
  <c r="G21" i="15"/>
  <c r="G22" i="15"/>
  <c r="E18" i="15"/>
  <c r="J18" i="15" s="1"/>
  <c r="E19" i="15"/>
  <c r="J19" i="15" s="1"/>
  <c r="E20" i="15"/>
  <c r="J20" i="15" s="1"/>
  <c r="E21" i="15"/>
  <c r="J21" i="15" s="1"/>
  <c r="E22" i="15"/>
  <c r="J22" i="15" s="1"/>
  <c r="E23" i="15"/>
  <c r="J23" i="15" s="1"/>
  <c r="E24" i="15"/>
  <c r="J24" i="15" s="1"/>
  <c r="E25" i="15"/>
  <c r="E26" i="15"/>
  <c r="E27" i="15"/>
  <c r="E28" i="15"/>
  <c r="E29" i="15"/>
  <c r="G16" i="15"/>
  <c r="G17" i="15"/>
  <c r="I6" i="15"/>
  <c r="I7" i="15"/>
  <c r="I5" i="15"/>
  <c r="N6" i="15"/>
  <c r="N7" i="15"/>
  <c r="N15" i="15"/>
  <c r="N16" i="15"/>
  <c r="N17" i="15"/>
  <c r="N18" i="15"/>
  <c r="N5" i="15"/>
  <c r="L15" i="15"/>
  <c r="L16" i="15"/>
  <c r="D7" i="15"/>
  <c r="L7" i="15" s="1"/>
  <c r="H9" i="15" l="1"/>
  <c r="F8" i="15"/>
  <c r="K35" i="15"/>
  <c r="G35" i="15"/>
  <c r="F7" i="15"/>
  <c r="H35" i="15" l="1"/>
  <c r="C7" i="17"/>
  <c r="C15" i="17"/>
  <c r="D7" i="17"/>
  <c r="E15" i="15" l="1"/>
  <c r="J15" i="15" s="1"/>
  <c r="E16" i="15"/>
  <c r="J16" i="15" s="1"/>
  <c r="E17" i="15"/>
  <c r="J17" i="15" s="1"/>
  <c r="D6" i="15"/>
  <c r="E35" i="15" l="1"/>
  <c r="L6" i="15"/>
  <c r="F6" i="15"/>
  <c r="J35" i="15"/>
  <c r="D5" i="15"/>
  <c r="D35" i="15" l="1"/>
  <c r="L5" i="15"/>
  <c r="I35" i="15"/>
  <c r="F5" i="15"/>
  <c r="F35" i="15" s="1"/>
  <c r="C9" i="11" l="1"/>
  <c r="C10" i="11" s="1"/>
  <c r="C13" i="11"/>
  <c r="C14" i="11" s="1"/>
  <c r="C17" i="11" l="1"/>
  <c r="C18" i="11" s="1"/>
  <c r="C4" i="11" l="1"/>
  <c r="D37" i="15" s="1"/>
</calcChain>
</file>

<file path=xl/sharedStrings.xml><?xml version="1.0" encoding="utf-8"?>
<sst xmlns="http://schemas.openxmlformats.org/spreadsheetml/2006/main" count="189" uniqueCount="152">
  <si>
    <t xml:space="preserve">Quadro de Distribição de Cargas </t>
  </si>
  <si>
    <t>QDC</t>
  </si>
  <si>
    <t>CIRC.</t>
  </si>
  <si>
    <t>Tensão (V)</t>
  </si>
  <si>
    <t>Potência</t>
  </si>
  <si>
    <t>Potência (W)</t>
  </si>
  <si>
    <t>Potência (VA)</t>
  </si>
  <si>
    <t>Corrente</t>
  </si>
  <si>
    <t xml:space="preserve">Seção Condutor </t>
  </si>
  <si>
    <t>Disjuntor</t>
  </si>
  <si>
    <t>Descrição Circuito</t>
  </si>
  <si>
    <t>Nominal</t>
  </si>
  <si>
    <t>Condutor</t>
  </si>
  <si>
    <t>Análise (A)</t>
  </si>
  <si>
    <t>IDR</t>
  </si>
  <si>
    <t>Termomagnético</t>
  </si>
  <si>
    <t>DDR</t>
  </si>
  <si>
    <t>(W)</t>
  </si>
  <si>
    <t>(VA)</t>
  </si>
  <si>
    <t>Fase A</t>
  </si>
  <si>
    <t>Fase B</t>
  </si>
  <si>
    <t>Fase C</t>
  </si>
  <si>
    <t>In (A)</t>
  </si>
  <si>
    <t>Ic (A)</t>
  </si>
  <si>
    <t>Fator Norma (0,7)</t>
  </si>
  <si>
    <t>(mm²)</t>
  </si>
  <si>
    <t>Id (A)</t>
  </si>
  <si>
    <t>-</t>
  </si>
  <si>
    <t>Reserva</t>
  </si>
  <si>
    <t>Total  Potência</t>
  </si>
  <si>
    <t>Ativa</t>
  </si>
  <si>
    <t>Aparente</t>
  </si>
  <si>
    <t>Descrição</t>
  </si>
  <si>
    <t>Circuitos</t>
  </si>
  <si>
    <t>Potência (w)</t>
  </si>
  <si>
    <t>Iluminação e TUG'S</t>
  </si>
  <si>
    <t>Fator de Demanda (NTC4)</t>
  </si>
  <si>
    <t>Total (VA)</t>
  </si>
  <si>
    <t>Subtotal Demanda</t>
  </si>
  <si>
    <t>Chuveiro Elétrico</t>
  </si>
  <si>
    <t>Ar Condicionado</t>
  </si>
  <si>
    <t>Forno e Fogão Elétrico</t>
  </si>
  <si>
    <t>Normas Referenciais</t>
  </si>
  <si>
    <t>Tabelas de Conduítes (Eletrodutos) Flexíveis Corrugados - Resistência Mecânica</t>
  </si>
  <si>
    <t>Todos os eletrodutos localizados embutidos na Parede deverão possuir resistência mecânica leve, ou seja (COR AMARELA)</t>
  </si>
  <si>
    <t>Todos os eletrodutos localizados sobre a Laje deverão possui resistência mecânica média, ou seja (COR LARANJA)</t>
  </si>
  <si>
    <t>Todos os eletrodutos localizados sob o Piso possui classificação de resistência mecânica como pesada (COR PRETA), cujos circuitos serão de cabo PP.</t>
  </si>
  <si>
    <t>Caso seja preferência do Resp. Técnico Executor, poderá se realizar o traçado utilizando-se de tubulação (de esgoto ou água), sendo assim, deve-se utilizar curvas e não joelhos.</t>
  </si>
  <si>
    <t>Os eletrodutos destinados aos cabos CCI (interfone), e os de câmera (se houver) deverão ser isolados para não causar interferências.</t>
  </si>
  <si>
    <t>Em todos os casos, deve-se deixar passado fio guia nos conduítes para facilitar a entrada das fiações.</t>
  </si>
  <si>
    <t>Tabelas de Conduítes (Eletrodutos) Flexíveis Corrugados - Dimensões (mm)</t>
  </si>
  <si>
    <t>Rever sempre</t>
  </si>
  <si>
    <t>6.1</t>
  </si>
  <si>
    <t>6.2</t>
  </si>
  <si>
    <t>Eletrodutos que mantiverem os circuitos citados no item 5.1 terão seção de 1.1/4" (ou seja, 32mm).</t>
  </si>
  <si>
    <t>Os equipamentos de uso específico a que se destinam cada circuito apresentado no item 6.1 tiveram suas potências estimadas conforme padrão de acabamento do projeto, bem como os demais circuitos conforme QDC.</t>
  </si>
  <si>
    <t>Tabelas de Condutores - Seção (mm²)</t>
  </si>
  <si>
    <t>A fiação correspondente a todos os circuitos de força terão seção de no mínimo 2,5mm², sendo a seção 2,5mm² a recomendada, exceto para os casos a seguir:</t>
  </si>
  <si>
    <t>Recomenda-se identificar os condutores através das cores:</t>
  </si>
  <si>
    <t>8.1</t>
  </si>
  <si>
    <t>Cor Preto para fase.</t>
  </si>
  <si>
    <t>8.2</t>
  </si>
  <si>
    <t>Cor Vermelho, amarela e/ou Cor Branco para retorno, intermediários e paralelos.</t>
  </si>
  <si>
    <t>Cor Azul para neutro.</t>
  </si>
  <si>
    <t>Cor Verde, ou Cor Verde-Amarela para terra.</t>
  </si>
  <si>
    <t>A fiação destinada ao aterramento dos pontos elétricos deverá ter sua seção igual à maior seção de fase presente no eletroduto.</t>
  </si>
  <si>
    <t>O neutro deverá ter sua seção igual ou maior à seção de sua respectiva fase.</t>
  </si>
  <si>
    <t>Notas Gerais</t>
  </si>
  <si>
    <t>A indicação da planta de traçado pode ser alterada conforme prestação de serviços do eletricista executor.</t>
  </si>
  <si>
    <t>Deverá ser observado a indicação das legendas com as alturas dos pontos de força e quantidade de tomadas com seus respectivos acabamentos.</t>
  </si>
  <si>
    <t>Recomenda-se para prevenir fissuras no acabamento realizar no chumbamento das caixinhas e conduítes o uso de massa forte em conjunto com tela estuque.</t>
  </si>
  <si>
    <t>O cabo de aterramento de neutro deverá ser contínuo até a Haste da Terra.</t>
  </si>
  <si>
    <t>Todas as partes metálicas não energizadas deverão ser aterradas.</t>
  </si>
  <si>
    <t>Total da Demanda (w)</t>
  </si>
  <si>
    <t>NTC 04 - Fornecimento de Energia Elétrica (Celg/Enel/Equatorial)</t>
  </si>
  <si>
    <t>A fiação correspondente ao circuito de Iluminação terá seção dos condutores de 1,5mm².</t>
  </si>
  <si>
    <t>ABNT NBR 5410:2020 - Instalações Elétricas de Baixa Tensão</t>
  </si>
  <si>
    <t>5.1</t>
  </si>
  <si>
    <t>acrescer</t>
  </si>
  <si>
    <t>Os eletrodutos destinados aos cabos CCI (interfone) deverão ser isolados para não causar interferências.</t>
  </si>
  <si>
    <t>É previsto ponto interno na edificação, mas não está incluso o ponto externo de ligação, uma vez que não será executado o muro frontal.</t>
  </si>
  <si>
    <t>Todos serão de 1" (ou seja 25mm). Exceto:</t>
  </si>
  <si>
    <t>A fiação correspondente aos circuitos de Iluminação (Interna e Externa) terá seção dos condutores de 1,5mm².</t>
  </si>
  <si>
    <t>9.1</t>
  </si>
  <si>
    <t>Caso o fogão seja por indução, deve-se destinar um circuito separado de forma que atenda individualmente.</t>
  </si>
  <si>
    <t>9.1.1</t>
  </si>
  <si>
    <t>Os circuitos 8 a 13 terão sua fiação com seção de no mínimo 6,0mm² recomendada segundo o quadro de distribuição de cargas (QDC), podendo ser alterado conforme potência do equipamento referente ao mesmo e por parte de solicitação do proprietário seguido de aprovação do Responsável Técnico.</t>
  </si>
  <si>
    <t>10.1</t>
  </si>
  <si>
    <t>10.2</t>
  </si>
  <si>
    <t>10.3</t>
  </si>
  <si>
    <t>10.4</t>
  </si>
  <si>
    <t>Deverá ser observado nas plantas a indicação das alturas dos pontos de iluminação das arandelas. Podendo ser alterado conforme preferência da cliente durante a execução.</t>
  </si>
  <si>
    <t>As tomadas de uso especifico (chuveiros) terão a ligação direta na caixinha, sem uso de plug macho/fêmea.</t>
  </si>
  <si>
    <t>As caixas de pré instalação dos ares condicionados deverão distar no mínimo 40cm de distância do forro, para que após instalação final, a distância entre aparelho e forro será de aproximadamente 20cm. (Não deve ser menor que 15cm).</t>
  </si>
  <si>
    <t>BEP deve conter plaqueta dizendo: "Conexão de Segurança - Não Remover"</t>
  </si>
  <si>
    <t>verificar</t>
  </si>
  <si>
    <t>Considerações</t>
  </si>
  <si>
    <t>Este projeto abrange apenas a representação dos pontos de luz e pontos de energia a serem acrescidos, tendo em vista que a cliente solicitou que não fosse alterado as instalações elétricas e sem estudo luminotécnico, exceto no isolamento com a parte comercial.</t>
  </si>
  <si>
    <t>Os pontos de luz considerados podem ser alterados in loco durante a execução.</t>
  </si>
  <si>
    <t>Deverá ser analisado o acréscimos de alguns pontos de energia durante a execução da obra.</t>
  </si>
  <si>
    <t>Eletrodutos que mantiverem os circuitos 4 a 12 terão eletroduto exclusivo e/ou eletroduto de 32mm.</t>
  </si>
  <si>
    <t>Os circuitos 4 a 12 terão sua fiação com seção de no mínimo 4,0mm² a 6,00mm² conforme recomendado no quadro de distribuição de cargas (QDC), podendo ser alterado conforme potência do equipamento referente ao mesmo e por parte de solicitação do proprietário seguido de aprovação do Responsável Técnico.</t>
  </si>
  <si>
    <t>Deixar previsto eletrodutos para posterior instalação de energia solar.</t>
  </si>
  <si>
    <t>N=(ExA)/(FxFUxFM)</t>
  </si>
  <si>
    <t>S. Reforço 2</t>
  </si>
  <si>
    <t>N</t>
  </si>
  <si>
    <t>Número de lâmpadas</t>
  </si>
  <si>
    <t>E</t>
  </si>
  <si>
    <t>iluminancia desejada (lux)</t>
  </si>
  <si>
    <t>A</t>
  </si>
  <si>
    <t>Área da Sala (m²)</t>
  </si>
  <si>
    <t>F</t>
  </si>
  <si>
    <t>Fluxo luminoso de uma lâmpada (lúmens)</t>
  </si>
  <si>
    <t>FU</t>
  </si>
  <si>
    <t>Fator de Utilização (aprox 0,6 para salas comuns)</t>
  </si>
  <si>
    <t>FM</t>
  </si>
  <si>
    <t>Fator de Manutenção (aprox 0,8)</t>
  </si>
  <si>
    <t>Painel de sobrepor de LED - 40cm - 4000k - 36w</t>
  </si>
  <si>
    <t>Lumens</t>
  </si>
  <si>
    <t>Potencia (w) x Eficiencia (lm/W)</t>
  </si>
  <si>
    <t>Teste</t>
  </si>
  <si>
    <t>Demanda (w)</t>
  </si>
  <si>
    <t>TUE - Chuveiro Banho</t>
  </si>
  <si>
    <t>12000BTU</t>
  </si>
  <si>
    <t>18000BTU</t>
  </si>
  <si>
    <t>24000BTU</t>
  </si>
  <si>
    <t>30000BTU</t>
  </si>
  <si>
    <t>W</t>
  </si>
  <si>
    <t>Iluminação Externa e Pátios</t>
  </si>
  <si>
    <t>Iluminação Interna (Administrativo)</t>
  </si>
  <si>
    <t>Iluminação Interna (Ambientes Direita)</t>
  </si>
  <si>
    <t>Iluminação Interna (Ambientes Esquerda)</t>
  </si>
  <si>
    <t>Tomadas de Uso Geral (Administrativo)</t>
  </si>
  <si>
    <t>Tomadas de Uso Geral (Esquerda)</t>
  </si>
  <si>
    <t>Tomadas de Uso Geral (AS)</t>
  </si>
  <si>
    <t>Tomadas de Uso Geral (Ambientes Direita)</t>
  </si>
  <si>
    <t>Tomadas de Uso Geral (Cozinha)</t>
  </si>
  <si>
    <t>TUE - Área Verde (Cascata)</t>
  </si>
  <si>
    <t>TUE - Ar Condicionado Atendimento Individual - 12000BTU</t>
  </si>
  <si>
    <t>TUE - Ar Condicionado Administração - 12000BTU</t>
  </si>
  <si>
    <t>TUE - Ar Condicionado Atendimento CAD Único - 24000BTU</t>
  </si>
  <si>
    <t>TUE - Ar Condicionado Atendimento Individual CAD Único - 12000BTU</t>
  </si>
  <si>
    <t>TUE - Ar Condicionado Arquivo CAD Único - 12000BTU</t>
  </si>
  <si>
    <t>TUE - Ar Condicionado Sala de Atividades Coletivas - 30000BTU</t>
  </si>
  <si>
    <t>TUE - Ar Condicionado Sala de Atividades 01 - 30000BTU</t>
  </si>
  <si>
    <t>TUE - Ar Condicionado Sala de Atividades 02 - 30000BTU</t>
  </si>
  <si>
    <t>TUE - Ar Condicionado Sala Extra - 12000BTU</t>
  </si>
  <si>
    <t>TUE - Ar Condicionado Coordenação Técnica - 12000BTU</t>
  </si>
  <si>
    <t>TUE - Ar Condicionado Sala de Atividades 03 - 30000BTU</t>
  </si>
  <si>
    <t>100% p/ primeiros 12kw</t>
  </si>
  <si>
    <t>50% p/ o que exceder</t>
  </si>
  <si>
    <t>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</si>
</sst>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2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right"/>
    </xf>
    <xf numFmtId="0" fontId="0" fillId="2" borderId="4" xfId="0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9" fontId="0" fillId="0" borderId="15" xfId="1" applyFont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4" borderId="19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11" fillId="0" borderId="0" xfId="0" applyFont="1"/>
    <xf numFmtId="0" fontId="8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quotePrefix="1" applyBorder="1" applyAlignment="1">
      <alignment wrapText="1"/>
    </xf>
    <xf numFmtId="2" fontId="0" fillId="0" borderId="0" xfId="0" applyNumberFormat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2" fontId="1" fillId="6" borderId="1" xfId="0" applyNumberFormat="1" applyFont="1" applyFill="1" applyBorder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" fontId="1" fillId="7" borderId="1" xfId="0" applyNumberFormat="1" applyFont="1" applyFill="1" applyBorder="1" applyAlignment="1">
      <alignment horizontal="center" vertical="center"/>
    </xf>
    <xf numFmtId="2" fontId="1" fillId="7" borderId="1" xfId="0" applyNumberFormat="1" applyFont="1" applyFill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/>
    </xf>
    <xf numFmtId="1" fontId="1" fillId="8" borderId="1" xfId="0" applyNumberFormat="1" applyFont="1" applyFill="1" applyBorder="1" applyAlignment="1">
      <alignment horizontal="center" vertical="center"/>
    </xf>
    <xf numFmtId="2" fontId="1" fillId="8" borderId="1" xfId="0" applyNumberFormat="1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9" fontId="0" fillId="9" borderId="21" xfId="1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9" fontId="0" fillId="9" borderId="23" xfId="1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/>
    </xf>
    <xf numFmtId="0" fontId="0" fillId="9" borderId="24" xfId="0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64" fontId="1" fillId="0" borderId="6" xfId="0" applyNumberFormat="1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2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164" fontId="1" fillId="6" borderId="1" xfId="0" applyNumberFormat="1" applyFont="1" applyFill="1" applyBorder="1" applyAlignment="1">
      <alignment horizontal="center" vertical="center" wrapText="1"/>
    </xf>
    <xf numFmtId="164" fontId="1" fillId="0" borderId="1" xfId="2" applyNumberFormat="1" applyFont="1" applyBorder="1" applyAlignment="1">
      <alignment horizontal="center" vertical="center" wrapText="1"/>
    </xf>
    <xf numFmtId="164" fontId="1" fillId="7" borderId="1" xfId="2" applyNumberFormat="1" applyFont="1" applyFill="1" applyBorder="1" applyAlignment="1">
      <alignment horizontal="center" vertical="center" wrapText="1"/>
    </xf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2" defaultPivotStyle="PivotStyleLight16"/>
  <colors>
    <mruColors>
      <color rgb="FF002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9"/>
  <sheetViews>
    <sheetView tabSelected="1" zoomScale="70" zoomScaleNormal="70" workbookViewId="0">
      <selection activeCell="S5" sqref="S5"/>
    </sheetView>
    <sheetView tabSelected="1" zoomScale="85" zoomScaleNormal="85" workbookViewId="1">
      <selection sqref="A1:S37"/>
    </sheetView>
  </sheetViews>
  <sheetFormatPr defaultRowHeight="15" x14ac:dyDescent="0.25"/>
  <cols>
    <col min="1" max="1" width="7.42578125" bestFit="1" customWidth="1"/>
    <col min="2" max="2" width="8.5703125" bestFit="1" customWidth="1"/>
    <col min="3" max="3" width="18.85546875" customWidth="1"/>
    <col min="4" max="4" width="11.28515625" bestFit="1" customWidth="1"/>
    <col min="5" max="5" width="12.42578125" customWidth="1"/>
    <col min="6" max="7" width="12.140625" bestFit="1" customWidth="1"/>
    <col min="8" max="8" width="14.7109375" bestFit="1" customWidth="1"/>
    <col min="9" max="11" width="12.140625" bestFit="1" customWidth="1"/>
    <col min="12" max="12" width="13.7109375" bestFit="1" customWidth="1"/>
    <col min="13" max="13" width="15.42578125" bestFit="1" customWidth="1"/>
    <col min="14" max="14" width="17.85546875" bestFit="1" customWidth="1"/>
    <col min="15" max="15" width="23.28515625" bestFit="1" customWidth="1"/>
    <col min="16" max="16" width="7.140625" style="1" bestFit="1" customWidth="1"/>
    <col min="17" max="17" width="26.42578125" bestFit="1" customWidth="1"/>
    <col min="18" max="18" width="8.42578125" style="1" bestFit="1" customWidth="1"/>
    <col min="19" max="19" width="74.85546875" bestFit="1" customWidth="1"/>
  </cols>
  <sheetData>
    <row r="1" spans="1:19" ht="35.25" x14ac:dyDescent="0.25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</row>
    <row r="2" spans="1:19" ht="18" customHeight="1" x14ac:dyDescent="0.25">
      <c r="A2" s="75" t="s">
        <v>1</v>
      </c>
      <c r="B2" s="76" t="s">
        <v>2</v>
      </c>
      <c r="C2" s="77" t="s">
        <v>3</v>
      </c>
      <c r="D2" s="76" t="s">
        <v>4</v>
      </c>
      <c r="E2" s="76"/>
      <c r="F2" s="76" t="s">
        <v>5</v>
      </c>
      <c r="G2" s="76"/>
      <c r="H2" s="76"/>
      <c r="I2" s="76" t="s">
        <v>6</v>
      </c>
      <c r="J2" s="76"/>
      <c r="K2" s="76"/>
      <c r="L2" s="77" t="s">
        <v>7</v>
      </c>
      <c r="M2" s="77"/>
      <c r="N2" s="77"/>
      <c r="O2" s="78" t="s">
        <v>8</v>
      </c>
      <c r="P2" s="78" t="s">
        <v>9</v>
      </c>
      <c r="Q2" s="78"/>
      <c r="R2" s="78"/>
      <c r="S2" s="76" t="s">
        <v>10</v>
      </c>
    </row>
    <row r="3" spans="1:19" ht="24" customHeight="1" x14ac:dyDescent="0.25">
      <c r="A3" s="75"/>
      <c r="B3" s="76"/>
      <c r="C3" s="77"/>
      <c r="D3" s="76"/>
      <c r="E3" s="76"/>
      <c r="F3" s="76"/>
      <c r="G3" s="76"/>
      <c r="H3" s="76"/>
      <c r="I3" s="76"/>
      <c r="J3" s="76"/>
      <c r="K3" s="76"/>
      <c r="L3" s="11" t="s">
        <v>11</v>
      </c>
      <c r="M3" s="11" t="s">
        <v>12</v>
      </c>
      <c r="N3" s="11" t="s">
        <v>13</v>
      </c>
      <c r="O3" s="78"/>
      <c r="P3" s="12" t="s">
        <v>14</v>
      </c>
      <c r="Q3" s="12" t="s">
        <v>15</v>
      </c>
      <c r="R3" s="12" t="s">
        <v>16</v>
      </c>
      <c r="S3" s="76"/>
    </row>
    <row r="4" spans="1:19" ht="15.75" customHeight="1" x14ac:dyDescent="0.25">
      <c r="A4" s="75"/>
      <c r="B4" s="76"/>
      <c r="C4" s="77"/>
      <c r="D4" s="10" t="s">
        <v>17</v>
      </c>
      <c r="E4" s="10" t="s">
        <v>18</v>
      </c>
      <c r="F4" s="10" t="s">
        <v>19</v>
      </c>
      <c r="G4" s="10" t="s">
        <v>20</v>
      </c>
      <c r="H4" s="10" t="s">
        <v>21</v>
      </c>
      <c r="I4" s="10" t="s">
        <v>19</v>
      </c>
      <c r="J4" s="10" t="s">
        <v>20</v>
      </c>
      <c r="K4" s="10" t="s">
        <v>21</v>
      </c>
      <c r="L4" s="11" t="s">
        <v>22</v>
      </c>
      <c r="M4" s="11" t="s">
        <v>23</v>
      </c>
      <c r="N4" s="11" t="s">
        <v>24</v>
      </c>
      <c r="O4" s="3" t="s">
        <v>25</v>
      </c>
      <c r="P4" s="80" t="s">
        <v>26</v>
      </c>
      <c r="Q4" s="80"/>
      <c r="R4" s="80"/>
      <c r="S4" s="76"/>
    </row>
    <row r="5" spans="1:19" ht="15.75" customHeight="1" x14ac:dyDescent="0.25">
      <c r="A5" s="81">
        <v>1</v>
      </c>
      <c r="B5" s="43">
        <v>1</v>
      </c>
      <c r="C5" s="44">
        <v>220</v>
      </c>
      <c r="D5" s="44">
        <f>E5*0.92</f>
        <v>1380</v>
      </c>
      <c r="E5" s="44">
        <v>1500</v>
      </c>
      <c r="F5" s="44">
        <f>D5</f>
        <v>1380</v>
      </c>
      <c r="G5" s="44"/>
      <c r="H5" s="44"/>
      <c r="I5" s="44">
        <f>E5</f>
        <v>1500</v>
      </c>
      <c r="J5" s="44"/>
      <c r="K5" s="44"/>
      <c r="L5" s="45">
        <f>D5/C5</f>
        <v>6.2727272727272725</v>
      </c>
      <c r="M5" s="46">
        <v>17.5</v>
      </c>
      <c r="N5" s="46">
        <f>M5*0.7</f>
        <v>12.25</v>
      </c>
      <c r="O5" s="46">
        <v>1.5</v>
      </c>
      <c r="P5" s="91" t="s">
        <v>27</v>
      </c>
      <c r="Q5" s="46">
        <v>20</v>
      </c>
      <c r="R5" s="83" t="s">
        <v>27</v>
      </c>
      <c r="S5" s="47" t="s">
        <v>128</v>
      </c>
    </row>
    <row r="6" spans="1:19" ht="15.75" customHeight="1" x14ac:dyDescent="0.25">
      <c r="A6" s="81"/>
      <c r="B6" s="43">
        <v>2</v>
      </c>
      <c r="C6" s="44">
        <v>220</v>
      </c>
      <c r="D6" s="44">
        <f t="shared" ref="D6:D7" si="0">E6*0.92</f>
        <v>1380</v>
      </c>
      <c r="E6" s="44">
        <v>1500</v>
      </c>
      <c r="F6" s="44">
        <f t="shared" ref="F6:F7" si="1">D6</f>
        <v>1380</v>
      </c>
      <c r="G6" s="44"/>
      <c r="H6" s="44"/>
      <c r="I6" s="44">
        <f t="shared" ref="I6:I7" si="2">E6</f>
        <v>1500</v>
      </c>
      <c r="J6" s="44"/>
      <c r="K6" s="44"/>
      <c r="L6" s="45">
        <f t="shared" ref="L6:L29" si="3">D6/C6</f>
        <v>6.2727272727272725</v>
      </c>
      <c r="M6" s="46">
        <v>17.5</v>
      </c>
      <c r="N6" s="46">
        <f t="shared" ref="N6:N29" si="4">M6*0.7</f>
        <v>12.25</v>
      </c>
      <c r="O6" s="46">
        <v>1.5</v>
      </c>
      <c r="P6" s="91"/>
      <c r="Q6" s="46">
        <v>20</v>
      </c>
      <c r="R6" s="84"/>
      <c r="S6" s="47" t="s">
        <v>129</v>
      </c>
    </row>
    <row r="7" spans="1:19" ht="15.75" customHeight="1" x14ac:dyDescent="0.25">
      <c r="A7" s="81"/>
      <c r="B7" s="43">
        <v>3</v>
      </c>
      <c r="C7" s="44">
        <v>220</v>
      </c>
      <c r="D7" s="44">
        <f t="shared" si="0"/>
        <v>1380</v>
      </c>
      <c r="E7" s="44">
        <v>1500</v>
      </c>
      <c r="F7" s="44">
        <f t="shared" si="1"/>
        <v>1380</v>
      </c>
      <c r="G7" s="44"/>
      <c r="H7" s="44"/>
      <c r="I7" s="44">
        <f t="shared" si="2"/>
        <v>1500</v>
      </c>
      <c r="J7" s="44"/>
      <c r="K7" s="44"/>
      <c r="L7" s="45">
        <f t="shared" si="3"/>
        <v>6.2727272727272725</v>
      </c>
      <c r="M7" s="46">
        <v>17.5</v>
      </c>
      <c r="N7" s="46">
        <f t="shared" si="4"/>
        <v>12.25</v>
      </c>
      <c r="O7" s="46">
        <v>1.5</v>
      </c>
      <c r="P7" s="91"/>
      <c r="Q7" s="46">
        <v>20</v>
      </c>
      <c r="R7" s="84"/>
      <c r="S7" s="47" t="s">
        <v>131</v>
      </c>
    </row>
    <row r="8" spans="1:19" ht="15.75" customHeight="1" x14ac:dyDescent="0.25">
      <c r="A8" s="81"/>
      <c r="B8" s="43">
        <v>4</v>
      </c>
      <c r="C8" s="44">
        <v>220</v>
      </c>
      <c r="D8" s="44">
        <f t="shared" ref="D8:D9" si="5">E8*0.92</f>
        <v>1380</v>
      </c>
      <c r="E8" s="44">
        <v>1500</v>
      </c>
      <c r="F8" s="44">
        <f t="shared" ref="F8" si="6">D8</f>
        <v>1380</v>
      </c>
      <c r="G8" s="44"/>
      <c r="H8" s="44"/>
      <c r="I8" s="44">
        <f t="shared" ref="I8" si="7">E8</f>
        <v>1500</v>
      </c>
      <c r="J8" s="44"/>
      <c r="K8" s="44"/>
      <c r="L8" s="45">
        <f t="shared" ref="L8:L13" si="8">D8/C8</f>
        <v>6.2727272727272725</v>
      </c>
      <c r="M8" s="46">
        <v>17.5</v>
      </c>
      <c r="N8" s="46">
        <f t="shared" ref="N8:N13" si="9">M8*0.7</f>
        <v>12.25</v>
      </c>
      <c r="O8" s="46">
        <v>1.5</v>
      </c>
      <c r="P8" s="91"/>
      <c r="Q8" s="46">
        <v>20</v>
      </c>
      <c r="R8" s="84"/>
      <c r="S8" s="47" t="s">
        <v>130</v>
      </c>
    </row>
    <row r="9" spans="1:19" ht="15.75" customHeight="1" x14ac:dyDescent="0.25">
      <c r="A9" s="81"/>
      <c r="B9" s="72">
        <v>5</v>
      </c>
      <c r="C9" s="29">
        <v>220</v>
      </c>
      <c r="D9" s="29">
        <f t="shared" si="5"/>
        <v>2300</v>
      </c>
      <c r="E9" s="42">
        <v>2500</v>
      </c>
      <c r="F9" s="29">
        <f>D9</f>
        <v>2300</v>
      </c>
      <c r="G9" s="29"/>
      <c r="H9" s="42">
        <f>E9</f>
        <v>2500</v>
      </c>
      <c r="I9" s="42">
        <f>E9</f>
        <v>2500</v>
      </c>
      <c r="J9" s="42"/>
      <c r="K9" s="42">
        <f t="shared" ref="K9:K13" si="10">E9</f>
        <v>2500</v>
      </c>
      <c r="L9" s="59">
        <f t="shared" si="8"/>
        <v>10.454545454545455</v>
      </c>
      <c r="M9" s="30">
        <v>24</v>
      </c>
      <c r="N9" s="30">
        <f t="shared" si="9"/>
        <v>16.799999999999997</v>
      </c>
      <c r="O9" s="30">
        <v>2.5</v>
      </c>
      <c r="P9" s="73">
        <v>25</v>
      </c>
      <c r="Q9" s="73">
        <v>25</v>
      </c>
      <c r="R9" s="84"/>
      <c r="S9" s="4" t="s">
        <v>132</v>
      </c>
    </row>
    <row r="10" spans="1:19" ht="15.75" customHeight="1" x14ac:dyDescent="0.25">
      <c r="A10" s="81"/>
      <c r="B10" s="72">
        <v>6</v>
      </c>
      <c r="C10" s="29">
        <v>220</v>
      </c>
      <c r="D10" s="29">
        <f t="shared" ref="D10:D13" si="11">E10*0.92</f>
        <v>2300</v>
      </c>
      <c r="E10" s="42">
        <v>2500</v>
      </c>
      <c r="F10" s="29">
        <f t="shared" ref="F10:F11" si="12">D10</f>
        <v>2300</v>
      </c>
      <c r="G10" s="29"/>
      <c r="H10" s="42">
        <f t="shared" ref="H10:H13" si="13">E10</f>
        <v>2500</v>
      </c>
      <c r="I10" s="42">
        <f t="shared" ref="I10:I11" si="14">E10</f>
        <v>2500</v>
      </c>
      <c r="J10" s="42"/>
      <c r="K10" s="42">
        <f t="shared" si="10"/>
        <v>2500</v>
      </c>
      <c r="L10" s="59">
        <f t="shared" si="8"/>
        <v>10.454545454545455</v>
      </c>
      <c r="M10" s="30">
        <v>24</v>
      </c>
      <c r="N10" s="30">
        <f t="shared" si="9"/>
        <v>16.799999999999997</v>
      </c>
      <c r="O10" s="30">
        <v>2.5</v>
      </c>
      <c r="P10" s="92">
        <v>25</v>
      </c>
      <c r="Q10" s="30">
        <v>25</v>
      </c>
      <c r="R10" s="84"/>
      <c r="S10" s="4" t="s">
        <v>133</v>
      </c>
    </row>
    <row r="11" spans="1:19" ht="15.75" customHeight="1" x14ac:dyDescent="0.25">
      <c r="A11" s="81"/>
      <c r="B11" s="72">
        <v>7</v>
      </c>
      <c r="C11" s="29">
        <v>220</v>
      </c>
      <c r="D11" s="29">
        <f t="shared" si="11"/>
        <v>2300</v>
      </c>
      <c r="E11" s="42">
        <v>2500</v>
      </c>
      <c r="F11" s="29">
        <f>D11</f>
        <v>2300</v>
      </c>
      <c r="G11" s="29"/>
      <c r="H11" s="42">
        <f t="shared" si="13"/>
        <v>2500</v>
      </c>
      <c r="I11" s="42">
        <f t="shared" si="14"/>
        <v>2500</v>
      </c>
      <c r="J11" s="42"/>
      <c r="K11" s="42">
        <f t="shared" si="10"/>
        <v>2500</v>
      </c>
      <c r="L11" s="59">
        <f t="shared" si="8"/>
        <v>10.454545454545455</v>
      </c>
      <c r="M11" s="30">
        <v>24</v>
      </c>
      <c r="N11" s="30">
        <f t="shared" si="9"/>
        <v>16.799999999999997</v>
      </c>
      <c r="O11" s="30">
        <v>2.5</v>
      </c>
      <c r="P11" s="92">
        <v>25</v>
      </c>
      <c r="Q11" s="30">
        <v>25</v>
      </c>
      <c r="R11" s="84"/>
      <c r="S11" s="4" t="s">
        <v>134</v>
      </c>
    </row>
    <row r="12" spans="1:19" ht="15.75" customHeight="1" x14ac:dyDescent="0.25">
      <c r="A12" s="81"/>
      <c r="B12" s="48">
        <v>10</v>
      </c>
      <c r="C12" s="49">
        <v>220</v>
      </c>
      <c r="D12" s="49">
        <v>5500</v>
      </c>
      <c r="E12" s="50">
        <f>D12/0.92</f>
        <v>5978.260869565217</v>
      </c>
      <c r="F12" s="49">
        <f>D12</f>
        <v>5500</v>
      </c>
      <c r="G12" s="49"/>
      <c r="H12" s="50"/>
      <c r="I12" s="50">
        <f>E12</f>
        <v>5978.260869565217</v>
      </c>
      <c r="J12" s="49"/>
      <c r="K12" s="50"/>
      <c r="L12" s="51">
        <f t="shared" si="8"/>
        <v>25</v>
      </c>
      <c r="M12" s="52">
        <v>41</v>
      </c>
      <c r="N12" s="52">
        <f t="shared" si="9"/>
        <v>28.7</v>
      </c>
      <c r="O12" s="52">
        <v>6</v>
      </c>
      <c r="P12" s="93">
        <v>40</v>
      </c>
      <c r="Q12" s="52">
        <v>40</v>
      </c>
      <c r="R12" s="84"/>
      <c r="S12" s="53" t="s">
        <v>122</v>
      </c>
    </row>
    <row r="13" spans="1:19" ht="15.75" customHeight="1" x14ac:dyDescent="0.25">
      <c r="A13" s="81"/>
      <c r="B13" s="72">
        <v>11</v>
      </c>
      <c r="C13" s="29">
        <v>220</v>
      </c>
      <c r="D13" s="29">
        <f t="shared" si="11"/>
        <v>2300</v>
      </c>
      <c r="E13" s="42">
        <v>2500</v>
      </c>
      <c r="F13" s="29">
        <f>D13</f>
        <v>2300</v>
      </c>
      <c r="G13" s="29"/>
      <c r="H13" s="42">
        <f t="shared" si="13"/>
        <v>2500</v>
      </c>
      <c r="I13" s="42">
        <f>E13</f>
        <v>2500</v>
      </c>
      <c r="J13" s="42"/>
      <c r="K13" s="42">
        <f t="shared" si="10"/>
        <v>2500</v>
      </c>
      <c r="L13" s="59">
        <f t="shared" si="8"/>
        <v>10.454545454545455</v>
      </c>
      <c r="M13" s="30">
        <v>24</v>
      </c>
      <c r="N13" s="30">
        <f t="shared" si="9"/>
        <v>16.799999999999997</v>
      </c>
      <c r="O13" s="30">
        <v>2.5</v>
      </c>
      <c r="P13" s="92">
        <v>25</v>
      </c>
      <c r="Q13" s="30">
        <v>25</v>
      </c>
      <c r="R13" s="84"/>
      <c r="S13" s="4" t="s">
        <v>136</v>
      </c>
    </row>
    <row r="14" spans="1:19" ht="15.75" customHeight="1" x14ac:dyDescent="0.25">
      <c r="A14" s="81"/>
      <c r="B14" s="72">
        <v>12</v>
      </c>
      <c r="C14" s="29">
        <v>220</v>
      </c>
      <c r="D14" s="29">
        <f t="shared" ref="D14" si="15">E14*0.92</f>
        <v>2300</v>
      </c>
      <c r="E14" s="42">
        <v>2500</v>
      </c>
      <c r="F14" s="29">
        <f>D14</f>
        <v>2300</v>
      </c>
      <c r="G14" s="29"/>
      <c r="H14" s="42">
        <f t="shared" ref="H14" si="16">E14</f>
        <v>2500</v>
      </c>
      <c r="I14" s="42">
        <f>E14</f>
        <v>2500</v>
      </c>
      <c r="J14" s="42"/>
      <c r="K14" s="42">
        <f t="shared" ref="K14" si="17">E14</f>
        <v>2500</v>
      </c>
      <c r="L14" s="59">
        <f t="shared" ref="L14" si="18">D14/C14</f>
        <v>10.454545454545455</v>
      </c>
      <c r="M14" s="30">
        <v>24</v>
      </c>
      <c r="N14" s="30">
        <f t="shared" ref="N14" si="19">M14*0.7</f>
        <v>16.799999999999997</v>
      </c>
      <c r="O14" s="30">
        <v>2.5</v>
      </c>
      <c r="P14" s="92">
        <v>25</v>
      </c>
      <c r="Q14" s="30">
        <v>25</v>
      </c>
      <c r="R14" s="84"/>
      <c r="S14" s="4" t="s">
        <v>135</v>
      </c>
    </row>
    <row r="15" spans="1:19" ht="15.75" customHeight="1" x14ac:dyDescent="0.25">
      <c r="A15" s="81"/>
      <c r="B15" s="71">
        <v>13</v>
      </c>
      <c r="C15" s="54">
        <v>220</v>
      </c>
      <c r="D15" s="54">
        <v>1350</v>
      </c>
      <c r="E15" s="55">
        <f t="shared" ref="E15:E16" si="20">D15/0.92</f>
        <v>1467.391304347826</v>
      </c>
      <c r="F15" s="54"/>
      <c r="G15" s="54">
        <f>D15</f>
        <v>1350</v>
      </c>
      <c r="H15" s="55"/>
      <c r="I15" s="54"/>
      <c r="J15" s="55">
        <f>E15</f>
        <v>1467.391304347826</v>
      </c>
      <c r="K15" s="55"/>
      <c r="L15" s="56">
        <f t="shared" si="3"/>
        <v>6.1363636363636367</v>
      </c>
      <c r="M15" s="57">
        <v>24</v>
      </c>
      <c r="N15" s="57">
        <f t="shared" si="4"/>
        <v>16.799999999999997</v>
      </c>
      <c r="O15" s="57">
        <v>2.5</v>
      </c>
      <c r="P15" s="68">
        <f>Q15</f>
        <v>25</v>
      </c>
      <c r="Q15" s="68">
        <v>25</v>
      </c>
      <c r="R15" s="84"/>
      <c r="S15" s="58" t="s">
        <v>138</v>
      </c>
    </row>
    <row r="16" spans="1:19" ht="15.75" customHeight="1" x14ac:dyDescent="0.25">
      <c r="A16" s="81"/>
      <c r="B16" s="71">
        <v>14</v>
      </c>
      <c r="C16" s="54">
        <v>220</v>
      </c>
      <c r="D16" s="54">
        <v>1350</v>
      </c>
      <c r="E16" s="55">
        <f t="shared" si="20"/>
        <v>1467.391304347826</v>
      </c>
      <c r="F16" s="54"/>
      <c r="G16" s="54">
        <f t="shared" ref="G16:G28" si="21">D16</f>
        <v>1350</v>
      </c>
      <c r="H16" s="55"/>
      <c r="I16" s="54"/>
      <c r="J16" s="55">
        <f t="shared" ref="J16:J28" si="22">E16</f>
        <v>1467.391304347826</v>
      </c>
      <c r="K16" s="55"/>
      <c r="L16" s="56">
        <f t="shared" si="3"/>
        <v>6.1363636363636367</v>
      </c>
      <c r="M16" s="57">
        <v>24</v>
      </c>
      <c r="N16" s="57">
        <f t="shared" si="4"/>
        <v>16.799999999999997</v>
      </c>
      <c r="O16" s="57">
        <v>2.5</v>
      </c>
      <c r="P16" s="68">
        <f t="shared" ref="P16:P29" si="23">Q16</f>
        <v>25</v>
      </c>
      <c r="Q16" s="68">
        <v>25</v>
      </c>
      <c r="R16" s="84"/>
      <c r="S16" s="58" t="s">
        <v>139</v>
      </c>
    </row>
    <row r="17" spans="1:19" ht="15.75" customHeight="1" x14ac:dyDescent="0.25">
      <c r="A17" s="81"/>
      <c r="B17" s="71">
        <v>15</v>
      </c>
      <c r="C17" s="54">
        <v>220</v>
      </c>
      <c r="D17" s="54">
        <v>3150</v>
      </c>
      <c r="E17" s="55">
        <f>D17/0.92</f>
        <v>3423.9130434782605</v>
      </c>
      <c r="F17" s="54"/>
      <c r="G17" s="54">
        <f t="shared" si="21"/>
        <v>3150</v>
      </c>
      <c r="H17" s="54"/>
      <c r="I17" s="54"/>
      <c r="J17" s="55">
        <f t="shared" si="22"/>
        <v>3423.9130434782605</v>
      </c>
      <c r="K17" s="54"/>
      <c r="L17" s="56">
        <f t="shared" si="3"/>
        <v>14.318181818181818</v>
      </c>
      <c r="M17" s="57">
        <v>41</v>
      </c>
      <c r="N17" s="57">
        <f t="shared" si="4"/>
        <v>28.7</v>
      </c>
      <c r="O17" s="57">
        <v>6</v>
      </c>
      <c r="P17" s="68">
        <f t="shared" si="23"/>
        <v>32</v>
      </c>
      <c r="Q17" s="68">
        <v>32</v>
      </c>
      <c r="R17" s="84"/>
      <c r="S17" s="58" t="s">
        <v>140</v>
      </c>
    </row>
    <row r="18" spans="1:19" ht="15.75" customHeight="1" x14ac:dyDescent="0.25">
      <c r="A18" s="81"/>
      <c r="B18" s="71">
        <v>16</v>
      </c>
      <c r="C18" s="54">
        <v>220</v>
      </c>
      <c r="D18" s="54">
        <v>1350</v>
      </c>
      <c r="E18" s="55">
        <f t="shared" ref="E18:E29" si="24">D18/0.92</f>
        <v>1467.391304347826</v>
      </c>
      <c r="F18" s="54"/>
      <c r="G18" s="54">
        <f t="shared" si="21"/>
        <v>1350</v>
      </c>
      <c r="H18" s="54"/>
      <c r="I18" s="54"/>
      <c r="J18" s="55">
        <f t="shared" si="22"/>
        <v>1467.391304347826</v>
      </c>
      <c r="K18" s="54"/>
      <c r="L18" s="56">
        <f t="shared" si="3"/>
        <v>6.1363636363636367</v>
      </c>
      <c r="M18" s="57">
        <v>24</v>
      </c>
      <c r="N18" s="57">
        <f t="shared" si="4"/>
        <v>16.799999999999997</v>
      </c>
      <c r="O18" s="57">
        <v>2.5</v>
      </c>
      <c r="P18" s="68">
        <f t="shared" si="23"/>
        <v>25</v>
      </c>
      <c r="Q18" s="68">
        <v>25</v>
      </c>
      <c r="R18" s="84"/>
      <c r="S18" s="58" t="s">
        <v>141</v>
      </c>
    </row>
    <row r="19" spans="1:19" ht="15.75" customHeight="1" x14ac:dyDescent="0.25">
      <c r="A19" s="81"/>
      <c r="B19" s="71">
        <v>17</v>
      </c>
      <c r="C19" s="54">
        <v>220</v>
      </c>
      <c r="D19" s="54">
        <v>1350</v>
      </c>
      <c r="E19" s="55">
        <f t="shared" si="24"/>
        <v>1467.391304347826</v>
      </c>
      <c r="F19" s="54"/>
      <c r="G19" s="54">
        <f t="shared" si="21"/>
        <v>1350</v>
      </c>
      <c r="H19" s="54"/>
      <c r="I19" s="54"/>
      <c r="J19" s="55">
        <f t="shared" si="22"/>
        <v>1467.391304347826</v>
      </c>
      <c r="K19" s="54"/>
      <c r="L19" s="56">
        <f t="shared" si="3"/>
        <v>6.1363636363636367</v>
      </c>
      <c r="M19" s="57">
        <v>24</v>
      </c>
      <c r="N19" s="57">
        <f t="shared" si="4"/>
        <v>16.799999999999997</v>
      </c>
      <c r="O19" s="57">
        <v>2.5</v>
      </c>
      <c r="P19" s="68">
        <f t="shared" si="23"/>
        <v>25</v>
      </c>
      <c r="Q19" s="68">
        <v>25</v>
      </c>
      <c r="R19" s="84"/>
      <c r="S19" s="58" t="s">
        <v>142</v>
      </c>
    </row>
    <row r="20" spans="1:19" ht="15.75" customHeight="1" x14ac:dyDescent="0.25">
      <c r="A20" s="81"/>
      <c r="B20" s="71">
        <v>18</v>
      </c>
      <c r="C20" s="54">
        <v>220</v>
      </c>
      <c r="D20" s="54">
        <v>3800</v>
      </c>
      <c r="E20" s="55">
        <f t="shared" si="24"/>
        <v>4130.4347826086951</v>
      </c>
      <c r="F20" s="54"/>
      <c r="G20" s="54">
        <f t="shared" si="21"/>
        <v>3800</v>
      </c>
      <c r="H20" s="54"/>
      <c r="I20" s="54"/>
      <c r="J20" s="55">
        <f t="shared" si="22"/>
        <v>4130.4347826086951</v>
      </c>
      <c r="K20" s="54"/>
      <c r="L20" s="56">
        <f t="shared" si="3"/>
        <v>17.272727272727273</v>
      </c>
      <c r="M20" s="57">
        <v>57</v>
      </c>
      <c r="N20" s="57">
        <f t="shared" si="4"/>
        <v>39.9</v>
      </c>
      <c r="O20" s="57">
        <v>10</v>
      </c>
      <c r="P20" s="68">
        <f t="shared" si="23"/>
        <v>40</v>
      </c>
      <c r="Q20" s="68">
        <v>40</v>
      </c>
      <c r="R20" s="84"/>
      <c r="S20" s="58" t="s">
        <v>143</v>
      </c>
    </row>
    <row r="21" spans="1:19" ht="15.75" customHeight="1" x14ac:dyDescent="0.25">
      <c r="A21" s="81"/>
      <c r="B21" s="71">
        <v>19</v>
      </c>
      <c r="C21" s="54">
        <v>220</v>
      </c>
      <c r="D21" s="54">
        <v>3800</v>
      </c>
      <c r="E21" s="55">
        <f t="shared" si="24"/>
        <v>4130.4347826086951</v>
      </c>
      <c r="F21" s="54"/>
      <c r="G21" s="54">
        <f t="shared" si="21"/>
        <v>3800</v>
      </c>
      <c r="H21" s="54"/>
      <c r="I21" s="54"/>
      <c r="J21" s="55">
        <f t="shared" si="22"/>
        <v>4130.4347826086951</v>
      </c>
      <c r="K21" s="54"/>
      <c r="L21" s="56">
        <f t="shared" si="3"/>
        <v>17.272727272727273</v>
      </c>
      <c r="M21" s="57">
        <v>57</v>
      </c>
      <c r="N21" s="57">
        <f t="shared" si="4"/>
        <v>39.9</v>
      </c>
      <c r="O21" s="57">
        <v>10</v>
      </c>
      <c r="P21" s="68">
        <f t="shared" si="23"/>
        <v>40</v>
      </c>
      <c r="Q21" s="68">
        <v>40</v>
      </c>
      <c r="R21" s="84"/>
      <c r="S21" s="58" t="s">
        <v>143</v>
      </c>
    </row>
    <row r="22" spans="1:19" ht="15.75" customHeight="1" x14ac:dyDescent="0.25">
      <c r="A22" s="81"/>
      <c r="B22" s="71">
        <v>20</v>
      </c>
      <c r="C22" s="54">
        <v>220</v>
      </c>
      <c r="D22" s="54">
        <v>3800</v>
      </c>
      <c r="E22" s="55">
        <f t="shared" si="24"/>
        <v>4130.4347826086951</v>
      </c>
      <c r="F22" s="54"/>
      <c r="G22" s="54">
        <f t="shared" si="21"/>
        <v>3800</v>
      </c>
      <c r="H22" s="54"/>
      <c r="I22" s="54"/>
      <c r="J22" s="55">
        <f t="shared" si="22"/>
        <v>4130.4347826086951</v>
      </c>
      <c r="K22" s="54"/>
      <c r="L22" s="56">
        <f t="shared" si="3"/>
        <v>17.272727272727273</v>
      </c>
      <c r="M22" s="57">
        <v>57</v>
      </c>
      <c r="N22" s="57">
        <f t="shared" si="4"/>
        <v>39.9</v>
      </c>
      <c r="O22" s="57">
        <v>10</v>
      </c>
      <c r="P22" s="68">
        <f t="shared" si="23"/>
        <v>40</v>
      </c>
      <c r="Q22" s="68">
        <v>40</v>
      </c>
      <c r="R22" s="84"/>
      <c r="S22" s="58" t="s">
        <v>144</v>
      </c>
    </row>
    <row r="23" spans="1:19" ht="15.75" customHeight="1" x14ac:dyDescent="0.25">
      <c r="A23" s="81"/>
      <c r="B23" s="71">
        <v>21</v>
      </c>
      <c r="C23" s="54">
        <v>220</v>
      </c>
      <c r="D23" s="54">
        <v>3800</v>
      </c>
      <c r="E23" s="55">
        <f t="shared" si="24"/>
        <v>4130.4347826086951</v>
      </c>
      <c r="F23" s="54"/>
      <c r="G23" s="54">
        <f t="shared" si="21"/>
        <v>3800</v>
      </c>
      <c r="H23" s="54"/>
      <c r="I23" s="54"/>
      <c r="J23" s="55">
        <f t="shared" si="22"/>
        <v>4130.4347826086951</v>
      </c>
      <c r="K23" s="54"/>
      <c r="L23" s="56">
        <f t="shared" si="3"/>
        <v>17.272727272727273</v>
      </c>
      <c r="M23" s="57">
        <v>57</v>
      </c>
      <c r="N23" s="57">
        <f t="shared" si="4"/>
        <v>39.9</v>
      </c>
      <c r="O23" s="57">
        <v>10</v>
      </c>
      <c r="P23" s="68">
        <f t="shared" si="23"/>
        <v>40</v>
      </c>
      <c r="Q23" s="68">
        <v>40</v>
      </c>
      <c r="R23" s="84"/>
      <c r="S23" s="58" t="s">
        <v>144</v>
      </c>
    </row>
    <row r="24" spans="1:19" ht="15.75" customHeight="1" x14ac:dyDescent="0.25">
      <c r="A24" s="81"/>
      <c r="B24" s="71">
        <v>22</v>
      </c>
      <c r="C24" s="54">
        <v>220</v>
      </c>
      <c r="D24" s="54">
        <v>3800</v>
      </c>
      <c r="E24" s="55">
        <f t="shared" si="24"/>
        <v>4130.4347826086951</v>
      </c>
      <c r="F24" s="54"/>
      <c r="G24" s="54">
        <f t="shared" si="21"/>
        <v>3800</v>
      </c>
      <c r="H24" s="54"/>
      <c r="I24" s="54"/>
      <c r="J24" s="55">
        <f t="shared" si="22"/>
        <v>4130.4347826086951</v>
      </c>
      <c r="K24" s="54"/>
      <c r="L24" s="56">
        <f t="shared" si="3"/>
        <v>17.272727272727273</v>
      </c>
      <c r="M24" s="57">
        <v>57</v>
      </c>
      <c r="N24" s="57">
        <f t="shared" si="4"/>
        <v>39.9</v>
      </c>
      <c r="O24" s="57">
        <v>10</v>
      </c>
      <c r="P24" s="68">
        <f t="shared" si="23"/>
        <v>40</v>
      </c>
      <c r="Q24" s="68">
        <v>40</v>
      </c>
      <c r="R24" s="84"/>
      <c r="S24" s="58" t="s">
        <v>145</v>
      </c>
    </row>
    <row r="25" spans="1:19" ht="15.75" customHeight="1" x14ac:dyDescent="0.25">
      <c r="A25" s="81"/>
      <c r="B25" s="71">
        <v>23</v>
      </c>
      <c r="C25" s="54">
        <v>220</v>
      </c>
      <c r="D25" s="54">
        <v>3800</v>
      </c>
      <c r="E25" s="55">
        <f t="shared" si="24"/>
        <v>4130.4347826086951</v>
      </c>
      <c r="F25" s="54"/>
      <c r="G25" s="54"/>
      <c r="H25" s="54">
        <f t="shared" ref="H24:H29" si="25">D25</f>
        <v>3800</v>
      </c>
      <c r="I25" s="54"/>
      <c r="J25" s="55"/>
      <c r="K25" s="55">
        <f>E25</f>
        <v>4130.4347826086951</v>
      </c>
      <c r="L25" s="56">
        <f t="shared" si="3"/>
        <v>17.272727272727273</v>
      </c>
      <c r="M25" s="57">
        <v>57</v>
      </c>
      <c r="N25" s="57">
        <f t="shared" si="4"/>
        <v>39.9</v>
      </c>
      <c r="O25" s="57">
        <v>10</v>
      </c>
      <c r="P25" s="68">
        <f t="shared" si="23"/>
        <v>40</v>
      </c>
      <c r="Q25" s="68">
        <v>40</v>
      </c>
      <c r="R25" s="84"/>
      <c r="S25" s="58" t="s">
        <v>145</v>
      </c>
    </row>
    <row r="26" spans="1:19" ht="15.75" customHeight="1" x14ac:dyDescent="0.25">
      <c r="A26" s="81"/>
      <c r="B26" s="71">
        <v>24</v>
      </c>
      <c r="C26" s="54">
        <v>220</v>
      </c>
      <c r="D26" s="54">
        <v>1350</v>
      </c>
      <c r="E26" s="55">
        <f t="shared" si="24"/>
        <v>1467.391304347826</v>
      </c>
      <c r="F26" s="54"/>
      <c r="G26" s="54"/>
      <c r="H26" s="54">
        <f t="shared" si="25"/>
        <v>1350</v>
      </c>
      <c r="I26" s="54"/>
      <c r="J26" s="55"/>
      <c r="K26" s="55">
        <f t="shared" ref="K26:K29" si="26">E26</f>
        <v>1467.391304347826</v>
      </c>
      <c r="L26" s="56">
        <f t="shared" si="3"/>
        <v>6.1363636363636367</v>
      </c>
      <c r="M26" s="57">
        <v>24</v>
      </c>
      <c r="N26" s="57">
        <f t="shared" si="4"/>
        <v>16.799999999999997</v>
      </c>
      <c r="O26" s="57">
        <v>2.5</v>
      </c>
      <c r="P26" s="68">
        <f t="shared" si="23"/>
        <v>25</v>
      </c>
      <c r="Q26" s="68">
        <v>25</v>
      </c>
      <c r="R26" s="84"/>
      <c r="S26" s="58" t="s">
        <v>146</v>
      </c>
    </row>
    <row r="27" spans="1:19" ht="15.75" customHeight="1" x14ac:dyDescent="0.25">
      <c r="A27" s="81"/>
      <c r="B27" s="71">
        <v>25</v>
      </c>
      <c r="C27" s="54">
        <v>220</v>
      </c>
      <c r="D27" s="54">
        <v>1350</v>
      </c>
      <c r="E27" s="55">
        <f t="shared" si="24"/>
        <v>1467.391304347826</v>
      </c>
      <c r="F27" s="54"/>
      <c r="G27" s="54"/>
      <c r="H27" s="54">
        <f t="shared" si="25"/>
        <v>1350</v>
      </c>
      <c r="I27" s="54"/>
      <c r="J27" s="55"/>
      <c r="K27" s="55">
        <f t="shared" si="26"/>
        <v>1467.391304347826</v>
      </c>
      <c r="L27" s="56">
        <f t="shared" si="3"/>
        <v>6.1363636363636367</v>
      </c>
      <c r="M27" s="57">
        <v>24</v>
      </c>
      <c r="N27" s="57">
        <f t="shared" si="4"/>
        <v>16.799999999999997</v>
      </c>
      <c r="O27" s="57">
        <v>2.5</v>
      </c>
      <c r="P27" s="68">
        <f t="shared" si="23"/>
        <v>25</v>
      </c>
      <c r="Q27" s="68">
        <v>25</v>
      </c>
      <c r="R27" s="84"/>
      <c r="S27" s="58" t="s">
        <v>147</v>
      </c>
    </row>
    <row r="28" spans="1:19" ht="15.75" customHeight="1" x14ac:dyDescent="0.25">
      <c r="A28" s="81"/>
      <c r="B28" s="71">
        <v>26</v>
      </c>
      <c r="C28" s="54">
        <v>220</v>
      </c>
      <c r="D28" s="54">
        <v>3800</v>
      </c>
      <c r="E28" s="55">
        <f t="shared" si="24"/>
        <v>4130.4347826086951</v>
      </c>
      <c r="F28" s="54"/>
      <c r="G28" s="54"/>
      <c r="H28" s="54">
        <f t="shared" si="25"/>
        <v>3800</v>
      </c>
      <c r="I28" s="54"/>
      <c r="J28" s="55"/>
      <c r="K28" s="55">
        <f t="shared" si="26"/>
        <v>4130.4347826086951</v>
      </c>
      <c r="L28" s="56">
        <f t="shared" si="3"/>
        <v>17.272727272727273</v>
      </c>
      <c r="M28" s="57">
        <v>57</v>
      </c>
      <c r="N28" s="57">
        <f t="shared" si="4"/>
        <v>39.9</v>
      </c>
      <c r="O28" s="57">
        <v>10</v>
      </c>
      <c r="P28" s="68">
        <f t="shared" si="23"/>
        <v>40</v>
      </c>
      <c r="Q28" s="68">
        <v>40</v>
      </c>
      <c r="R28" s="84"/>
      <c r="S28" s="58" t="s">
        <v>148</v>
      </c>
    </row>
    <row r="29" spans="1:19" ht="15.75" customHeight="1" x14ac:dyDescent="0.25">
      <c r="A29" s="81"/>
      <c r="B29" s="71">
        <v>27</v>
      </c>
      <c r="C29" s="54">
        <v>220</v>
      </c>
      <c r="D29" s="54">
        <v>3800</v>
      </c>
      <c r="E29" s="55">
        <f t="shared" si="24"/>
        <v>4130.4347826086951</v>
      </c>
      <c r="F29" s="54"/>
      <c r="G29" s="54"/>
      <c r="H29" s="54">
        <f t="shared" si="25"/>
        <v>3800</v>
      </c>
      <c r="I29" s="54"/>
      <c r="J29" s="55"/>
      <c r="K29" s="55">
        <f t="shared" si="26"/>
        <v>4130.4347826086951</v>
      </c>
      <c r="L29" s="56">
        <f t="shared" si="3"/>
        <v>17.272727272727273</v>
      </c>
      <c r="M29" s="57">
        <v>57</v>
      </c>
      <c r="N29" s="57">
        <f t="shared" si="4"/>
        <v>39.9</v>
      </c>
      <c r="O29" s="57">
        <v>10</v>
      </c>
      <c r="P29" s="68">
        <f t="shared" si="23"/>
        <v>40</v>
      </c>
      <c r="Q29" s="68">
        <v>40</v>
      </c>
      <c r="R29" s="84"/>
      <c r="S29" s="58" t="s">
        <v>148</v>
      </c>
    </row>
    <row r="30" spans="1:19" ht="15.75" customHeight="1" x14ac:dyDescent="0.25">
      <c r="A30" s="81"/>
      <c r="B30" s="48">
        <v>28</v>
      </c>
      <c r="C30" s="49">
        <v>220</v>
      </c>
      <c r="D30" s="49">
        <v>2300</v>
      </c>
      <c r="E30" s="50">
        <v>2500</v>
      </c>
      <c r="F30" s="49"/>
      <c r="G30" s="49"/>
      <c r="H30" s="50">
        <f>D30</f>
        <v>2300</v>
      </c>
      <c r="I30" s="50"/>
      <c r="J30" s="49"/>
      <c r="K30" s="50">
        <f>E30</f>
        <v>2500</v>
      </c>
      <c r="L30" s="51">
        <f t="shared" ref="L30" si="27">D30/C30</f>
        <v>10.454545454545455</v>
      </c>
      <c r="M30" s="52">
        <v>24</v>
      </c>
      <c r="N30" s="52">
        <f t="shared" ref="N30" si="28">M30*0.7</f>
        <v>16.799999999999997</v>
      </c>
      <c r="O30" s="52">
        <v>2.5</v>
      </c>
      <c r="P30" s="93">
        <v>25</v>
      </c>
      <c r="Q30" s="52">
        <v>25</v>
      </c>
      <c r="R30" s="70"/>
      <c r="S30" s="53" t="s">
        <v>137</v>
      </c>
    </row>
    <row r="31" spans="1:19" x14ac:dyDescent="0.25">
      <c r="A31" s="81"/>
      <c r="B31" s="72">
        <v>32</v>
      </c>
      <c r="C31" s="81" t="s">
        <v>27</v>
      </c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4" t="s">
        <v>28</v>
      </c>
    </row>
    <row r="32" spans="1:19" x14ac:dyDescent="0.25">
      <c r="A32" s="81"/>
      <c r="B32" s="72">
        <v>33</v>
      </c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4" t="s">
        <v>28</v>
      </c>
    </row>
    <row r="33" spans="1:19" x14ac:dyDescent="0.25">
      <c r="A33" s="81"/>
      <c r="B33" s="72">
        <v>34</v>
      </c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4" t="s">
        <v>28</v>
      </c>
    </row>
    <row r="34" spans="1:19" x14ac:dyDescent="0.25">
      <c r="A34" s="81"/>
      <c r="B34" s="72">
        <v>35</v>
      </c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4" t="s">
        <v>28</v>
      </c>
    </row>
    <row r="35" spans="1:19" x14ac:dyDescent="0.25">
      <c r="C35" s="13" t="s">
        <v>29</v>
      </c>
      <c r="D35" s="61">
        <f>SUM(D5:D34)</f>
        <v>66470</v>
      </c>
      <c r="E35" s="61">
        <f>SUM(E5:E34)</f>
        <v>72249.999999999985</v>
      </c>
      <c r="F35" s="14">
        <f>SUM(F5:F34)</f>
        <v>22520</v>
      </c>
      <c r="G35" s="14">
        <f>SUM(G5:G34)</f>
        <v>27550</v>
      </c>
      <c r="H35" s="14">
        <f>SUM(H5:H34)</f>
        <v>28900</v>
      </c>
      <c r="I35" s="61">
        <f>SUM(I5:I34)</f>
        <v>24478.260869565216</v>
      </c>
      <c r="J35" s="61">
        <f>SUM(J5:J34)</f>
        <v>29945.652173913044</v>
      </c>
      <c r="K35" s="61">
        <f>SUM(K5:K34)</f>
        <v>30326.086956521736</v>
      </c>
    </row>
    <row r="36" spans="1:19" x14ac:dyDescent="0.25">
      <c r="D36" s="69" t="s">
        <v>30</v>
      </c>
      <c r="E36" s="2" t="s">
        <v>31</v>
      </c>
      <c r="F36" s="82" t="s">
        <v>30</v>
      </c>
      <c r="G36" s="82"/>
      <c r="H36" s="82"/>
    </row>
    <row r="37" spans="1:19" x14ac:dyDescent="0.25">
      <c r="C37" s="60" t="s">
        <v>121</v>
      </c>
      <c r="D37" s="2">
        <f>Demanda!C19</f>
        <v>58645</v>
      </c>
      <c r="E37" s="2" t="s">
        <v>151</v>
      </c>
    </row>
    <row r="38" spans="1:19" s="1" customFormat="1" x14ac:dyDescent="0.25">
      <c r="A38" s="79"/>
      <c r="B38" s="79"/>
      <c r="C38"/>
      <c r="D38"/>
      <c r="E38"/>
      <c r="F38"/>
      <c r="G38"/>
      <c r="H38"/>
      <c r="I38"/>
      <c r="J38"/>
      <c r="K38"/>
      <c r="S38"/>
    </row>
    <row r="39" spans="1:19" s="1" customFormat="1" x14ac:dyDescent="0.25">
      <c r="A39"/>
      <c r="B39"/>
      <c r="C39"/>
      <c r="D39"/>
      <c r="E39"/>
      <c r="F39"/>
      <c r="G39"/>
      <c r="H39"/>
      <c r="I39"/>
      <c r="J39"/>
      <c r="K39"/>
      <c r="S39"/>
    </row>
  </sheetData>
  <mergeCells count="18">
    <mergeCell ref="A38:B38"/>
    <mergeCell ref="S2:S4"/>
    <mergeCell ref="P4:R4"/>
    <mergeCell ref="A5:A34"/>
    <mergeCell ref="F36:H36"/>
    <mergeCell ref="C31:R34"/>
    <mergeCell ref="R5:R29"/>
    <mergeCell ref="P5:P8"/>
    <mergeCell ref="A1:S1"/>
    <mergeCell ref="A2:A4"/>
    <mergeCell ref="B2:B4"/>
    <mergeCell ref="C2:C4"/>
    <mergeCell ref="D2:E3"/>
    <mergeCell ref="F2:H3"/>
    <mergeCell ref="I2:K3"/>
    <mergeCell ref="L2:N2"/>
    <mergeCell ref="O2:O3"/>
    <mergeCell ref="P2:R2"/>
  </mergeCells>
  <pageMargins left="0.25" right="0.25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A23" sqref="A23"/>
    </sheetView>
    <sheetView workbookViewId="1">
      <selection activeCell="D25" sqref="D25"/>
    </sheetView>
  </sheetViews>
  <sheetFormatPr defaultRowHeight="15" x14ac:dyDescent="0.25"/>
  <cols>
    <col min="1" max="1" width="26.5703125" style="1" bestFit="1" customWidth="1"/>
    <col min="2" max="2" width="17.5703125" style="1" bestFit="1" customWidth="1"/>
    <col min="3" max="3" width="13.28515625" style="1" bestFit="1" customWidth="1"/>
    <col min="4" max="4" width="9.140625" style="7"/>
  </cols>
  <sheetData>
    <row r="1" spans="1:6" s="5" customFormat="1" ht="15.75" thickBot="1" x14ac:dyDescent="0.3">
      <c r="A1" s="15" t="s">
        <v>32</v>
      </c>
      <c r="B1" s="16" t="s">
        <v>33</v>
      </c>
      <c r="C1" s="27" t="s">
        <v>34</v>
      </c>
      <c r="D1" s="6"/>
    </row>
    <row r="2" spans="1:6" x14ac:dyDescent="0.25">
      <c r="A2" s="86" t="s">
        <v>35</v>
      </c>
      <c r="B2" s="18"/>
      <c r="C2" s="20">
        <f>SUM(QDC!D5:D11,QDC!D13:D14)</f>
        <v>17020</v>
      </c>
      <c r="E2">
        <f>SUM(C2:C3)</f>
        <v>19320</v>
      </c>
      <c r="F2">
        <v>12000</v>
      </c>
    </row>
    <row r="3" spans="1:6" x14ac:dyDescent="0.25">
      <c r="A3" s="87"/>
      <c r="B3" s="2"/>
      <c r="C3" s="20">
        <f>QDC!D30</f>
        <v>2300</v>
      </c>
      <c r="F3">
        <f>E2-F2</f>
        <v>7320</v>
      </c>
    </row>
    <row r="4" spans="1:6" x14ac:dyDescent="0.25">
      <c r="A4" s="21" t="s">
        <v>36</v>
      </c>
      <c r="B4" s="22" t="s">
        <v>37</v>
      </c>
      <c r="C4" s="20">
        <f>SUM(C2:C3)</f>
        <v>19320</v>
      </c>
    </row>
    <row r="5" spans="1:6" ht="15.75" thickBot="1" x14ac:dyDescent="0.3">
      <c r="A5" s="23" t="s">
        <v>149</v>
      </c>
      <c r="B5" s="24" t="s">
        <v>38</v>
      </c>
      <c r="C5" s="25">
        <f>F2</f>
        <v>12000</v>
      </c>
    </row>
    <row r="6" spans="1:6" ht="15.75" thickBot="1" x14ac:dyDescent="0.3">
      <c r="A6" s="23" t="s">
        <v>150</v>
      </c>
      <c r="B6" s="24" t="s">
        <v>38</v>
      </c>
      <c r="C6" s="25">
        <f>0.5*F3</f>
        <v>3660</v>
      </c>
    </row>
    <row r="7" spans="1:6" ht="15.75" thickBot="1" x14ac:dyDescent="0.3">
      <c r="A7" s="62"/>
      <c r="B7" s="63"/>
      <c r="C7" s="64"/>
    </row>
    <row r="8" spans="1:6" x14ac:dyDescent="0.25">
      <c r="A8" s="32" t="s">
        <v>39</v>
      </c>
      <c r="B8" s="18"/>
      <c r="C8" s="28">
        <f>QDC!D12</f>
        <v>5500</v>
      </c>
    </row>
    <row r="9" spans="1:6" x14ac:dyDescent="0.25">
      <c r="A9" s="21" t="s">
        <v>36</v>
      </c>
      <c r="B9" s="22" t="s">
        <v>37</v>
      </c>
      <c r="C9" s="20">
        <f>SUM(C8:C8)</f>
        <v>5500</v>
      </c>
    </row>
    <row r="10" spans="1:6" ht="15.75" thickBot="1" x14ac:dyDescent="0.3">
      <c r="A10" s="23">
        <v>1</v>
      </c>
      <c r="B10" s="24" t="s">
        <v>38</v>
      </c>
      <c r="C10" s="25">
        <f>C9*A10</f>
        <v>5500</v>
      </c>
    </row>
    <row r="11" spans="1:6" x14ac:dyDescent="0.25">
      <c r="A11" s="65"/>
      <c r="B11" s="66"/>
      <c r="C11" s="67"/>
    </row>
    <row r="12" spans="1:6" x14ac:dyDescent="0.25">
      <c r="A12" s="31" t="s">
        <v>40</v>
      </c>
      <c r="B12" s="2"/>
      <c r="C12" s="20">
        <f>SUM(QDC!D15:D29)</f>
        <v>41650</v>
      </c>
    </row>
    <row r="13" spans="1:6" x14ac:dyDescent="0.25">
      <c r="A13" s="21" t="s">
        <v>36</v>
      </c>
      <c r="B13" s="22" t="s">
        <v>37</v>
      </c>
      <c r="C13" s="20">
        <f>SUM(C12:C12)</f>
        <v>41650</v>
      </c>
    </row>
    <row r="14" spans="1:6" ht="15.75" thickBot="1" x14ac:dyDescent="0.3">
      <c r="A14" s="23">
        <v>0.9</v>
      </c>
      <c r="B14" s="24" t="s">
        <v>38</v>
      </c>
      <c r="C14" s="25">
        <f>C13*A14</f>
        <v>37485</v>
      </c>
    </row>
    <row r="15" spans="1:6" ht="15.75" thickBot="1" x14ac:dyDescent="0.3">
      <c r="A15" s="62"/>
      <c r="B15" s="63"/>
      <c r="C15" s="64"/>
    </row>
    <row r="16" spans="1:6" x14ac:dyDescent="0.25">
      <c r="A16" s="17" t="s">
        <v>41</v>
      </c>
      <c r="B16" s="18"/>
      <c r="C16" s="19">
        <v>0</v>
      </c>
    </row>
    <row r="17" spans="1:3" x14ac:dyDescent="0.25">
      <c r="A17" s="21" t="s">
        <v>36</v>
      </c>
      <c r="B17" s="22" t="s">
        <v>37</v>
      </c>
      <c r="C17" s="20">
        <f>SUM(C16:C16)</f>
        <v>0</v>
      </c>
    </row>
    <row r="18" spans="1:3" ht="15.75" thickBot="1" x14ac:dyDescent="0.3">
      <c r="A18" s="23">
        <v>0.6</v>
      </c>
      <c r="B18" s="24" t="s">
        <v>38</v>
      </c>
      <c r="C18" s="25">
        <f>C17*A18</f>
        <v>0</v>
      </c>
    </row>
    <row r="19" spans="1:3" ht="15.75" thickBot="1" x14ac:dyDescent="0.3">
      <c r="A19" s="85" t="s">
        <v>73</v>
      </c>
      <c r="B19" s="85"/>
      <c r="C19" s="26">
        <f>C5+C10+C14+C18+C6</f>
        <v>58645</v>
      </c>
    </row>
  </sheetData>
  <mergeCells count="2">
    <mergeCell ref="A19:B19"/>
    <mergeCell ref="A2:A3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A9624-F5CE-473E-A3AF-260A8DC24E1A}">
  <dimension ref="A6:D16"/>
  <sheetViews>
    <sheetView workbookViewId="0">
      <selection activeCell="C9" sqref="C9"/>
    </sheetView>
    <sheetView workbookViewId="1"/>
  </sheetViews>
  <sheetFormatPr defaultRowHeight="15" x14ac:dyDescent="0.25"/>
  <cols>
    <col min="2" max="2" width="44.5703125" bestFit="1" customWidth="1"/>
    <col min="3" max="4" width="10.85546875" style="1" customWidth="1"/>
  </cols>
  <sheetData>
    <row r="6" spans="1:4" x14ac:dyDescent="0.25">
      <c r="A6" t="s">
        <v>103</v>
      </c>
      <c r="C6" s="1" t="s">
        <v>120</v>
      </c>
      <c r="D6" s="1" t="s">
        <v>104</v>
      </c>
    </row>
    <row r="7" spans="1:4" x14ac:dyDescent="0.25">
      <c r="A7" t="s">
        <v>105</v>
      </c>
      <c r="B7" t="s">
        <v>106</v>
      </c>
      <c r="C7" s="41">
        <f>(C8*C9)/(C10*C11*C12)</f>
        <v>2.3148148148148149</v>
      </c>
      <c r="D7" s="41">
        <f>(D8*D9)/(D10*D11*D12)</f>
        <v>10.58449074074074</v>
      </c>
    </row>
    <row r="8" spans="1:4" x14ac:dyDescent="0.25">
      <c r="A8" t="s">
        <v>107</v>
      </c>
      <c r="B8" t="s">
        <v>108</v>
      </c>
      <c r="C8" s="1">
        <v>500</v>
      </c>
      <c r="D8" s="1">
        <v>500</v>
      </c>
    </row>
    <row r="9" spans="1:4" x14ac:dyDescent="0.25">
      <c r="A9" t="s">
        <v>109</v>
      </c>
      <c r="B9" t="s">
        <v>110</v>
      </c>
      <c r="C9" s="1">
        <v>8</v>
      </c>
      <c r="D9" s="1">
        <v>36.58</v>
      </c>
    </row>
    <row r="10" spans="1:4" x14ac:dyDescent="0.25">
      <c r="A10" t="s">
        <v>111</v>
      </c>
      <c r="B10" t="s">
        <v>112</v>
      </c>
      <c r="C10" s="1">
        <v>3600</v>
      </c>
      <c r="D10" s="1">
        <v>3600</v>
      </c>
    </row>
    <row r="11" spans="1:4" x14ac:dyDescent="0.25">
      <c r="A11" t="s">
        <v>113</v>
      </c>
      <c r="B11" t="s">
        <v>114</v>
      </c>
      <c r="C11" s="1">
        <v>0.6</v>
      </c>
      <c r="D11" s="1">
        <v>0.6</v>
      </c>
    </row>
    <row r="12" spans="1:4" x14ac:dyDescent="0.25">
      <c r="A12" t="s">
        <v>115</v>
      </c>
      <c r="B12" t="s">
        <v>116</v>
      </c>
      <c r="C12" s="1">
        <v>0.8</v>
      </c>
      <c r="D12" s="1">
        <v>0.8</v>
      </c>
    </row>
    <row r="15" spans="1:4" x14ac:dyDescent="0.25">
      <c r="A15" t="s">
        <v>117</v>
      </c>
      <c r="C15" s="1">
        <f>36*100</f>
        <v>3600</v>
      </c>
    </row>
    <row r="16" spans="1:4" x14ac:dyDescent="0.25">
      <c r="A16" t="s">
        <v>118</v>
      </c>
      <c r="B16" t="s">
        <v>119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CBD18-2CBA-4342-A27A-A5EBE8FF328C}">
  <dimension ref="E7:F11"/>
  <sheetViews>
    <sheetView workbookViewId="0"/>
    <sheetView workbookViewId="1">
      <selection activeCell="F9" sqref="F9"/>
    </sheetView>
  </sheetViews>
  <sheetFormatPr defaultRowHeight="15" x14ac:dyDescent="0.25"/>
  <sheetData>
    <row r="7" spans="5:6" x14ac:dyDescent="0.25">
      <c r="F7" t="s">
        <v>127</v>
      </c>
    </row>
    <row r="8" spans="5:6" x14ac:dyDescent="0.25">
      <c r="E8" t="s">
        <v>123</v>
      </c>
      <c r="F8">
        <v>1350</v>
      </c>
    </row>
    <row r="9" spans="5:6" x14ac:dyDescent="0.25">
      <c r="E9" t="s">
        <v>124</v>
      </c>
    </row>
    <row r="10" spans="5:6" x14ac:dyDescent="0.25">
      <c r="E10" t="s">
        <v>125</v>
      </c>
      <c r="F10">
        <v>3150</v>
      </c>
    </row>
    <row r="11" spans="5:6" x14ac:dyDescent="0.25">
      <c r="E11" t="s">
        <v>126</v>
      </c>
      <c r="F11">
        <v>3800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D48"/>
  <sheetViews>
    <sheetView topLeftCell="A19" workbookViewId="0">
      <selection activeCell="B20" sqref="B20"/>
    </sheetView>
    <sheetView workbookViewId="1">
      <selection sqref="A1:B1"/>
    </sheetView>
  </sheetViews>
  <sheetFormatPr defaultRowHeight="15" x14ac:dyDescent="0.25"/>
  <cols>
    <col min="1" max="1" width="6.7109375" style="8" customWidth="1"/>
    <col min="2" max="2" width="125.28515625" customWidth="1"/>
    <col min="3" max="3" width="30.5703125" customWidth="1"/>
    <col min="4" max="4" width="29.42578125" bestFit="1" customWidth="1"/>
    <col min="5" max="9" width="30.5703125" customWidth="1"/>
  </cols>
  <sheetData>
    <row r="1" spans="1:4" ht="18.75" x14ac:dyDescent="0.3">
      <c r="A1" s="88" t="s">
        <v>42</v>
      </c>
      <c r="B1" s="89"/>
    </row>
    <row r="2" spans="1:4" x14ac:dyDescent="0.25">
      <c r="A2" s="2">
        <v>1</v>
      </c>
      <c r="B2" s="33" t="s">
        <v>76</v>
      </c>
    </row>
    <row r="3" spans="1:4" x14ac:dyDescent="0.25">
      <c r="A3" s="2">
        <v>2</v>
      </c>
      <c r="B3" s="33" t="s">
        <v>74</v>
      </c>
    </row>
    <row r="4" spans="1:4" ht="18.75" x14ac:dyDescent="0.3">
      <c r="A4" s="90" t="s">
        <v>43</v>
      </c>
      <c r="B4" s="90"/>
    </row>
    <row r="5" spans="1:4" x14ac:dyDescent="0.25">
      <c r="A5" s="34">
        <v>3</v>
      </c>
      <c r="B5" s="35" t="s">
        <v>44</v>
      </c>
    </row>
    <row r="6" spans="1:4" x14ac:dyDescent="0.25">
      <c r="A6" s="34">
        <v>4</v>
      </c>
      <c r="B6" s="35" t="s">
        <v>45</v>
      </c>
    </row>
    <row r="7" spans="1:4" ht="30" x14ac:dyDescent="0.25">
      <c r="A7" s="34">
        <v>5</v>
      </c>
      <c r="B7" s="36" t="s">
        <v>46</v>
      </c>
    </row>
    <row r="8" spans="1:4" ht="32.25" customHeight="1" x14ac:dyDescent="0.25">
      <c r="A8" s="34" t="s">
        <v>77</v>
      </c>
      <c r="B8" s="36" t="s">
        <v>47</v>
      </c>
      <c r="D8" s="37" t="s">
        <v>78</v>
      </c>
    </row>
    <row r="9" spans="1:4" x14ac:dyDescent="0.25">
      <c r="A9" s="34">
        <v>6</v>
      </c>
      <c r="B9" s="36" t="s">
        <v>79</v>
      </c>
      <c r="C9" s="37" t="s">
        <v>51</v>
      </c>
      <c r="D9" s="35" t="s">
        <v>48</v>
      </c>
    </row>
    <row r="10" spans="1:4" x14ac:dyDescent="0.25">
      <c r="A10" s="34" t="s">
        <v>52</v>
      </c>
      <c r="B10" s="36" t="s">
        <v>80</v>
      </c>
      <c r="C10" s="37" t="s">
        <v>51</v>
      </c>
    </row>
    <row r="11" spans="1:4" x14ac:dyDescent="0.25">
      <c r="A11" s="34">
        <v>7</v>
      </c>
      <c r="B11" s="35" t="s">
        <v>49</v>
      </c>
    </row>
    <row r="12" spans="1:4" ht="18.75" x14ac:dyDescent="0.3">
      <c r="A12" s="90" t="s">
        <v>50</v>
      </c>
      <c r="B12" s="90"/>
    </row>
    <row r="13" spans="1:4" x14ac:dyDescent="0.25">
      <c r="A13" s="34">
        <v>8</v>
      </c>
      <c r="B13" s="9" t="s">
        <v>81</v>
      </c>
      <c r="C13" s="37" t="s">
        <v>51</v>
      </c>
    </row>
    <row r="14" spans="1:4" x14ac:dyDescent="0.25">
      <c r="A14" s="34" t="s">
        <v>59</v>
      </c>
      <c r="B14" s="38" t="s">
        <v>100</v>
      </c>
      <c r="C14" s="37" t="s">
        <v>51</v>
      </c>
    </row>
    <row r="15" spans="1:4" hidden="1" x14ac:dyDescent="0.25">
      <c r="A15" s="34" t="s">
        <v>53</v>
      </c>
      <c r="B15" s="38" t="s">
        <v>54</v>
      </c>
      <c r="C15" s="37" t="s">
        <v>51</v>
      </c>
    </row>
    <row r="16" spans="1:4" ht="30" x14ac:dyDescent="0.25">
      <c r="A16" s="34" t="s">
        <v>61</v>
      </c>
      <c r="B16" s="38" t="s">
        <v>55</v>
      </c>
    </row>
    <row r="17" spans="1:4" ht="18.75" x14ac:dyDescent="0.3">
      <c r="A17" s="90" t="s">
        <v>56</v>
      </c>
      <c r="B17" s="90"/>
      <c r="D17" s="37" t="s">
        <v>78</v>
      </c>
    </row>
    <row r="18" spans="1:4" x14ac:dyDescent="0.25">
      <c r="A18" s="34">
        <v>9</v>
      </c>
      <c r="B18" s="35" t="s">
        <v>75</v>
      </c>
      <c r="C18" s="37" t="s">
        <v>51</v>
      </c>
      <c r="D18" s="35" t="s">
        <v>82</v>
      </c>
    </row>
    <row r="19" spans="1:4" ht="32.25" customHeight="1" x14ac:dyDescent="0.25">
      <c r="A19" s="34" t="s">
        <v>83</v>
      </c>
      <c r="B19" s="36" t="s">
        <v>57</v>
      </c>
      <c r="C19" s="37" t="s">
        <v>51</v>
      </c>
      <c r="D19" s="35" t="s">
        <v>84</v>
      </c>
    </row>
    <row r="20" spans="1:4" ht="45" x14ac:dyDescent="0.25">
      <c r="A20" s="34" t="s">
        <v>85</v>
      </c>
      <c r="B20" s="36" t="s">
        <v>101</v>
      </c>
      <c r="C20" s="37" t="s">
        <v>51</v>
      </c>
      <c r="D20" s="35" t="s">
        <v>86</v>
      </c>
    </row>
    <row r="21" spans="1:4" x14ac:dyDescent="0.25">
      <c r="A21" s="34">
        <v>10</v>
      </c>
      <c r="B21" s="35" t="s">
        <v>58</v>
      </c>
    </row>
    <row r="22" spans="1:4" x14ac:dyDescent="0.25">
      <c r="A22" s="34" t="s">
        <v>87</v>
      </c>
      <c r="B22" s="35" t="s">
        <v>60</v>
      </c>
    </row>
    <row r="23" spans="1:4" x14ac:dyDescent="0.25">
      <c r="A23" s="34" t="s">
        <v>88</v>
      </c>
      <c r="B23" s="35" t="s">
        <v>62</v>
      </c>
    </row>
    <row r="24" spans="1:4" x14ac:dyDescent="0.25">
      <c r="A24" s="34" t="s">
        <v>89</v>
      </c>
      <c r="B24" s="35" t="s">
        <v>63</v>
      </c>
    </row>
    <row r="25" spans="1:4" x14ac:dyDescent="0.25">
      <c r="A25" s="34" t="s">
        <v>90</v>
      </c>
      <c r="B25" s="35" t="s">
        <v>64</v>
      </c>
    </row>
    <row r="26" spans="1:4" x14ac:dyDescent="0.25">
      <c r="A26" s="34">
        <v>11</v>
      </c>
      <c r="B26" s="35" t="s">
        <v>65</v>
      </c>
    </row>
    <row r="27" spans="1:4" x14ac:dyDescent="0.25">
      <c r="A27" s="34">
        <v>12</v>
      </c>
      <c r="B27" s="35" t="s">
        <v>66</v>
      </c>
    </row>
    <row r="28" spans="1:4" ht="18.75" x14ac:dyDescent="0.3">
      <c r="A28" s="90" t="s">
        <v>67</v>
      </c>
      <c r="B28" s="90"/>
      <c r="D28" s="37" t="s">
        <v>78</v>
      </c>
    </row>
    <row r="29" spans="1:4" x14ac:dyDescent="0.25">
      <c r="A29" s="34">
        <v>13</v>
      </c>
      <c r="B29" s="36" t="s">
        <v>68</v>
      </c>
      <c r="C29" s="37" t="s">
        <v>51</v>
      </c>
      <c r="D29" s="35" t="s">
        <v>91</v>
      </c>
    </row>
    <row r="30" spans="1:4" ht="30.75" customHeight="1" x14ac:dyDescent="0.25">
      <c r="A30" s="34">
        <v>14</v>
      </c>
      <c r="B30" s="36" t="s">
        <v>69</v>
      </c>
    </row>
    <row r="31" spans="1:4" ht="30" x14ac:dyDescent="0.25">
      <c r="A31" s="34">
        <v>15</v>
      </c>
      <c r="B31" s="39" t="s">
        <v>70</v>
      </c>
    </row>
    <row r="32" spans="1:4" x14ac:dyDescent="0.25">
      <c r="A32" s="34">
        <v>16</v>
      </c>
      <c r="B32" s="33" t="s">
        <v>92</v>
      </c>
      <c r="C32" s="37" t="s">
        <v>51</v>
      </c>
    </row>
    <row r="33" spans="1:3" ht="30" x14ac:dyDescent="0.25">
      <c r="A33" s="34">
        <v>17</v>
      </c>
      <c r="B33" s="40" t="s">
        <v>93</v>
      </c>
    </row>
    <row r="34" spans="1:3" x14ac:dyDescent="0.25">
      <c r="A34" s="34">
        <v>18</v>
      </c>
      <c r="B34" s="33" t="s">
        <v>71</v>
      </c>
    </row>
    <row r="35" spans="1:3" x14ac:dyDescent="0.25">
      <c r="A35" s="34">
        <v>19</v>
      </c>
      <c r="B35" s="33" t="s">
        <v>72</v>
      </c>
    </row>
    <row r="36" spans="1:3" x14ac:dyDescent="0.25">
      <c r="A36" s="34">
        <v>20</v>
      </c>
      <c r="B36" s="33" t="s">
        <v>102</v>
      </c>
      <c r="C36" s="37"/>
    </row>
    <row r="37" spans="1:3" x14ac:dyDescent="0.25">
      <c r="A37" s="34">
        <v>19</v>
      </c>
      <c r="B37" s="33"/>
    </row>
    <row r="38" spans="1:3" x14ac:dyDescent="0.25">
      <c r="A38" s="34">
        <v>20</v>
      </c>
      <c r="B38" s="33"/>
    </row>
    <row r="39" spans="1:3" x14ac:dyDescent="0.25">
      <c r="A39" s="34">
        <v>21</v>
      </c>
      <c r="B39" s="33"/>
    </row>
    <row r="40" spans="1:3" x14ac:dyDescent="0.25">
      <c r="A40" s="34">
        <v>22</v>
      </c>
      <c r="B40" s="33"/>
    </row>
    <row r="41" spans="1:3" x14ac:dyDescent="0.25">
      <c r="A41" s="34">
        <v>23</v>
      </c>
      <c r="B41" s="33"/>
    </row>
    <row r="42" spans="1:3" x14ac:dyDescent="0.25">
      <c r="B42" t="s">
        <v>94</v>
      </c>
      <c r="C42" t="s">
        <v>95</v>
      </c>
    </row>
    <row r="45" spans="1:3" ht="18.75" x14ac:dyDescent="0.3">
      <c r="A45" s="88" t="s">
        <v>96</v>
      </c>
      <c r="B45" s="89"/>
    </row>
    <row r="46" spans="1:3" ht="30" x14ac:dyDescent="0.25">
      <c r="A46" s="2">
        <v>1</v>
      </c>
      <c r="B46" s="39" t="s">
        <v>97</v>
      </c>
      <c r="C46" s="37" t="s">
        <v>51</v>
      </c>
    </row>
    <row r="47" spans="1:3" x14ac:dyDescent="0.25">
      <c r="A47" s="2">
        <v>2</v>
      </c>
      <c r="B47" s="39" t="s">
        <v>98</v>
      </c>
      <c r="C47" s="37" t="s">
        <v>51</v>
      </c>
    </row>
    <row r="48" spans="1:3" x14ac:dyDescent="0.25">
      <c r="A48" s="2">
        <v>3</v>
      </c>
      <c r="B48" s="39" t="s">
        <v>99</v>
      </c>
      <c r="C48" s="37" t="s">
        <v>51</v>
      </c>
    </row>
  </sheetData>
  <mergeCells count="6">
    <mergeCell ref="A45:B45"/>
    <mergeCell ref="A1:B1"/>
    <mergeCell ref="A4:B4"/>
    <mergeCell ref="A12:B12"/>
    <mergeCell ref="A17:B17"/>
    <mergeCell ref="A28:B2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1</vt:i4>
      </vt:variant>
    </vt:vector>
  </HeadingPairs>
  <TitlesOfParts>
    <vt:vector size="6" baseType="lpstr">
      <vt:lpstr>QDC</vt:lpstr>
      <vt:lpstr>Demanda</vt:lpstr>
      <vt:lpstr>Iluminação</vt:lpstr>
      <vt:lpstr>Ar</vt:lpstr>
      <vt:lpstr>Inel - Notas</vt:lpstr>
      <vt:lpstr>QDC!Area_de_impressao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METROPOLE</dc:creator>
  <cp:keywords/>
  <dc:description/>
  <cp:lastModifiedBy>Vanessa Lima</cp:lastModifiedBy>
  <cp:revision/>
  <dcterms:created xsi:type="dcterms:W3CDTF">2016-12-22T10:06:40Z</dcterms:created>
  <dcterms:modified xsi:type="dcterms:W3CDTF">2026-05-26T07:19:17Z</dcterms:modified>
  <cp:category/>
  <cp:contentStatus/>
</cp:coreProperties>
</file>