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sigs" ContentType="application/vnd.openxmlformats-package.digital-signature-origin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digital-signature/origin" Target="_xmlsignatures/origin.sigs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pompeu.mg.gov.br\smipusut\Infraestrutura e Obras\SECRETARIA DE INFRAESTRUTURA\PROJETOS 2025-2028\SECRETARIA AGRONEGÓCIO\Estrada vicinais\5 envio\"/>
    </mc:Choice>
  </mc:AlternateContent>
  <xr:revisionPtr revIDLastSave="0" documentId="13_ncr:201_{85A7E85F-0E68-49F2-B404-C87EFE824692}" xr6:coauthVersionLast="47" xr6:coauthVersionMax="47" xr10:uidLastSave="{00000000-0000-0000-0000-000000000000}"/>
  <bookViews>
    <workbookView xWindow="-120" yWindow="-120" windowWidth="29040" windowHeight="15840" xr2:uid="{D9F3E25E-74D3-4234-B0F1-DB188993008A}"/>
  </bookViews>
  <sheets>
    <sheet name="Planilh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8" i="1" l="1"/>
  <c r="H38" i="1" s="1"/>
  <c r="H9" i="1"/>
  <c r="H44" i="1"/>
  <c r="H45" i="1"/>
  <c r="H46" i="1"/>
  <c r="H47" i="1"/>
  <c r="H48" i="1"/>
  <c r="H49" i="1"/>
  <c r="H50" i="1"/>
  <c r="H43" i="1"/>
  <c r="H39" i="1"/>
  <c r="H37" i="1"/>
  <c r="B28" i="1" l="1"/>
  <c r="H40" i="1"/>
  <c r="H51" i="1"/>
  <c r="H52" i="1" l="1"/>
  <c r="F28" i="1"/>
  <c r="D28" i="1"/>
  <c r="A28" i="1"/>
  <c r="F27" i="1"/>
  <c r="D27" i="1"/>
  <c r="B27" i="1"/>
  <c r="F26" i="1"/>
  <c r="F25" i="1"/>
  <c r="D25" i="1"/>
  <c r="B25" i="1"/>
  <c r="H24" i="1"/>
  <c r="D24" i="1"/>
  <c r="H23" i="1"/>
  <c r="D23" i="1"/>
  <c r="F22" i="1"/>
  <c r="D22" i="1"/>
  <c r="B22" i="1"/>
  <c r="F21" i="1"/>
  <c r="D21" i="1"/>
  <c r="B21" i="1"/>
  <c r="F17" i="1"/>
  <c r="H17" i="1" s="1"/>
  <c r="H16" i="1"/>
  <c r="E16" i="1"/>
  <c r="D16" i="1"/>
  <c r="B16" i="1"/>
  <c r="A16" i="1"/>
  <c r="F15" i="1"/>
  <c r="E15" i="1"/>
  <c r="D15" i="1"/>
  <c r="B15" i="1"/>
  <c r="A15" i="1"/>
  <c r="J9" i="1"/>
  <c r="H8" i="1"/>
  <c r="B8" i="1"/>
  <c r="B4" i="1"/>
  <c r="I47" i="1" l="1"/>
  <c r="J47" i="1" s="1"/>
  <c r="I43" i="1"/>
  <c r="J43" i="1" s="1"/>
  <c r="I44" i="1"/>
  <c r="J44" i="1" s="1"/>
  <c r="I48" i="1"/>
  <c r="J48" i="1" s="1"/>
  <c r="I38" i="1"/>
  <c r="J38" i="1" s="1"/>
  <c r="I45" i="1"/>
  <c r="J45" i="1" s="1"/>
  <c r="I49" i="1"/>
  <c r="J49" i="1" s="1"/>
  <c r="I39" i="1"/>
  <c r="I46" i="1"/>
  <c r="J46" i="1" s="1"/>
  <c r="I50" i="1"/>
  <c r="J50" i="1" s="1"/>
  <c r="I37" i="1"/>
  <c r="J37" i="1" s="1"/>
  <c r="I21" i="1"/>
  <c r="J21" i="1" s="1"/>
  <c r="H21" i="1"/>
  <c r="I25" i="1"/>
  <c r="J25" i="1" s="1"/>
  <c r="H27" i="1"/>
  <c r="I26" i="1"/>
  <c r="J26" i="1" s="1"/>
  <c r="H22" i="1"/>
  <c r="I28" i="1"/>
  <c r="J28" i="1" s="1"/>
  <c r="H15" i="1"/>
  <c r="H18" i="1"/>
  <c r="I15" i="1"/>
  <c r="J15" i="1" s="1"/>
  <c r="I16" i="1"/>
  <c r="J16" i="1" s="1"/>
  <c r="I17" i="1"/>
  <c r="J17" i="1" s="1"/>
  <c r="I22" i="1"/>
  <c r="J22" i="1" s="1"/>
  <c r="I24" i="1"/>
  <c r="J24" i="1" s="1"/>
  <c r="H28" i="1"/>
  <c r="I23" i="1"/>
  <c r="J23" i="1" s="1"/>
  <c r="H25" i="1"/>
  <c r="H26" i="1"/>
  <c r="I27" i="1"/>
  <c r="J27" i="1" s="1"/>
  <c r="J39" i="1" l="1"/>
  <c r="J40" i="1" s="1"/>
  <c r="J51" i="1"/>
  <c r="J18" i="1"/>
  <c r="J29" i="1"/>
  <c r="H29" i="1"/>
  <c r="J52" i="1" l="1"/>
  <c r="H30" i="1"/>
  <c r="H53" i="1" s="1"/>
  <c r="J30" i="1"/>
  <c r="J53" i="1" s="1"/>
</calcChain>
</file>

<file path=xl/sharedStrings.xml><?xml version="1.0" encoding="utf-8"?>
<sst xmlns="http://schemas.openxmlformats.org/spreadsheetml/2006/main" count="130" uniqueCount="68">
  <si>
    <t xml:space="preserve">PLANILHA ORÇAMENTÁRIA </t>
  </si>
  <si>
    <t>SERVIÇO</t>
  </si>
  <si>
    <t xml:space="preserve">LOCAL: </t>
  </si>
  <si>
    <t>PROF. RESP.:</t>
  </si>
  <si>
    <t xml:space="preserve">CREA: </t>
  </si>
  <si>
    <t xml:space="preserve">REFERÊNCIA DE PREÇOS: </t>
  </si>
  <si>
    <t xml:space="preserve">DATA: </t>
  </si>
  <si>
    <t>BDI</t>
  </si>
  <si>
    <t>REFERÊNCIA</t>
  </si>
  <si>
    <t xml:space="preserve">CÓDIGO </t>
  </si>
  <si>
    <t>ITEM</t>
  </si>
  <si>
    <t xml:space="preserve">DESCRIÇÃO </t>
  </si>
  <si>
    <t>UNID.</t>
  </si>
  <si>
    <t>QUANT.</t>
  </si>
  <si>
    <t>PREÇO SEM BDI</t>
  </si>
  <si>
    <t>PREÇO COM BDI</t>
  </si>
  <si>
    <t>SINAPI</t>
  </si>
  <si>
    <t>UNITÁRIO</t>
  </si>
  <si>
    <t>TOTAL</t>
  </si>
  <si>
    <t xml:space="preserve">SERVIÇOS PRELIMINARES </t>
  </si>
  <si>
    <t>1.1</t>
  </si>
  <si>
    <t>1.2</t>
  </si>
  <si>
    <t>SUDECAP</t>
  </si>
  <si>
    <t>01.03.01</t>
  </si>
  <si>
    <t>1.3</t>
  </si>
  <si>
    <t>PLACA DE OBRA AFIXADA COM PEÇAS DE MADEIRA 8X12CM 3,00 X 2,00 M EM LONA IMPRESSAO DIGITAL P.SUDECAP</t>
  </si>
  <si>
    <t>UND</t>
  </si>
  <si>
    <t xml:space="preserve">SUBTOTAL = </t>
  </si>
  <si>
    <t xml:space="preserve">EQUIPAMENTOS </t>
  </si>
  <si>
    <t xml:space="preserve">SINAPI </t>
  </si>
  <si>
    <t>2.1</t>
  </si>
  <si>
    <t>H</t>
  </si>
  <si>
    <t>2.2</t>
  </si>
  <si>
    <t>2.3</t>
  </si>
  <si>
    <t>KM</t>
  </si>
  <si>
    <t>2.4</t>
  </si>
  <si>
    <t>2.5</t>
  </si>
  <si>
    <t>2.6</t>
  </si>
  <si>
    <t>2.7</t>
  </si>
  <si>
    <t>2.8</t>
  </si>
  <si>
    <t>LOTE 01</t>
  </si>
  <si>
    <t>LOTE 02</t>
  </si>
  <si>
    <t>CCU</t>
  </si>
  <si>
    <t>0001</t>
  </si>
  <si>
    <t>ALUGUEL DE IMÓVEL PARA ACAMPAMENTO E ACOMODAÇÃO DE FUNCIONÁRIOS - MOBILIZAÇÃO E DESMOBILIZAÇÃO</t>
  </si>
  <si>
    <t xml:space="preserve">MÊS </t>
  </si>
  <si>
    <t>0002</t>
  </si>
  <si>
    <t xml:space="preserve">ADMINISTRAÇÃO DA OBRA </t>
  </si>
  <si>
    <t>ESCAVADEIRA HIDRAULICA SOBRE ESTEIRA, EQUIPADA COM CLAMSHELL, COM CAPACIDADE DA CAÇAMBA ENTRE 1,20 E 1,50 M3, PESO OPERACIONAL ENTRE 20,00 E 22,00 TON, POTENCIA LIQUIDA ENTRE 150 E 160 HP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</si>
  <si>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</si>
  <si>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</t>
  </si>
  <si>
    <t>CAMINHÃO BASCULANTE 10 M3, TRUCADO CABINE SIMPLES, PESO BRUTO TOTAL 23.000 KG, CARGA ÚTIL MÁXIMA 15.935 KG, DISTÂNCIA ENTRE EIXOS 4,80 M, POTÊNCIA 230 CV INCLUSIVE CAÇAMBA METÁLICA</t>
  </si>
  <si>
    <t>CAMINHÃO BASCULANTE 6 M3 TOCO, PESO BRUTO TOTAL 16.000 KG, CARGA ÚTIL MÁXIMA 11.130 KG, DISTÂNCIA ENTRE EIXOS 5,36 M, POTÊNCIA 185 CV, INCLUSIVE CAÇAMBA METÁLICA</t>
  </si>
  <si>
    <t xml:space="preserve"> 7049 </t>
  </si>
  <si>
    <t>ROLO COMPACTADOR PE DE CARNEIRO VIBRATORIO, POTENCIA 125 HP, PESO OPERACIONAL SEM/COM LASTRO 11,95 / 13,30 T, IMPACTO DINAMICO 38,5 / 22,5 T, LARGURA DE TRABALHO 2,15 M</t>
  </si>
  <si>
    <t>CAMINHÃO PIPA 10.000 L TRUCADO, PESO BRUTO TOTAL 23.000 KG, CARGA ÚTIL MÁXIMA 15.935 KG, DISTÂNCIA ENTRE EIXOS 4,8 M, POTÊNCIA 230 CV, INCLUSIVE TANQUE DE AÇO PARA TRANSPORTE DE ÁGUA</t>
  </si>
  <si>
    <t xml:space="preserve"> 5932 </t>
  </si>
  <si>
    <t xml:space="preserve">MOTONIVELADORA POTÊNCIA BÁSICA LÍQUIDA (PRIMEIRA MARCHA) 125 HP, PESO BRUTO 13032 KG, LARGURA DA LÂMINA DE 3,7 M </t>
  </si>
  <si>
    <t>TRANSPORTE DE EQUIPAMENTOS COM CAMINHÃO PRANCHA</t>
  </si>
  <si>
    <t>COMPOSIÇÃO 01</t>
  </si>
  <si>
    <t>COMPOSIÇÃO 02</t>
  </si>
  <si>
    <t>COMPOSIÇÃO 03</t>
  </si>
  <si>
    <t>TOTAL GERAL LOTE 01 E 02</t>
  </si>
  <si>
    <t xml:space="preserve">TOTAL LOTE 01 </t>
  </si>
  <si>
    <t>TOTAL LOTE 02</t>
  </si>
  <si>
    <t>SICRO2</t>
  </si>
  <si>
    <t>Zona Rural - Região 01 tendo como ponto de referência as rodovias MG-164 e MG-060; Região 2, localizada a Oeste do Município de Pompéu/MG</t>
  </si>
  <si>
    <t>TABELA SINAPI MAR 2026 (COM DESONERAÇÃO)/SICRO JAN/2026/ SUDECAP JAN/2026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</si>
</sst>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_-;\-&quot;R$&quot;* #,##0.0_-;_-&quot;R$&quot;* &quot;-&quot;??_-;_-@_-"/>
    <numFmt numFmtId="165" formatCode="&quot;R$&quot;\ #,##0.00"/>
    <numFmt numFmtId="166" formatCode="_ * #,##0.00_ ;_ * \-#,##0.00_ ;_ * &quot;-&quot;??_ ;_ @_ "/>
    <numFmt numFmtId="167" formatCode="0.000%"/>
    <numFmt numFmtId="168" formatCode="_(* #,##0.00_);_(* \(#,##0.00\);_(* &quot;-&quot;??_);_(@_)"/>
    <numFmt numFmtId="169" formatCode="_-&quot;R$&quot;* #,##0.00_-;\-&quot;R$&quot;* #,##0.00_-;_-&quot;R$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44" fontId="6" fillId="2" borderId="1" xfId="2" applyFont="1" applyFill="1" applyBorder="1" applyAlignment="1" applyProtection="1">
      <alignment vertical="center" wrapText="1"/>
    </xf>
    <xf numFmtId="44" fontId="6" fillId="2" borderId="1" xfId="2" applyFont="1" applyFill="1" applyBorder="1" applyAlignment="1" applyProtection="1">
      <alignment horizontal="center" vertical="center" wrapText="1"/>
    </xf>
    <xf numFmtId="164" fontId="7" fillId="0" borderId="1" xfId="2" applyNumberFormat="1" applyFont="1" applyFill="1" applyBorder="1" applyAlignment="1" applyProtection="1">
      <alignment horizontal="center" vertical="center" wrapText="1"/>
    </xf>
    <xf numFmtId="14" fontId="7" fillId="0" borderId="1" xfId="2" applyNumberFormat="1" applyFont="1" applyFill="1" applyBorder="1" applyAlignment="1" applyProtection="1">
      <alignment horizontal="center" vertical="center" wrapText="1"/>
    </xf>
    <xf numFmtId="10" fontId="6" fillId="0" borderId="1" xfId="3" applyNumberFormat="1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43" fontId="8" fillId="2" borderId="1" xfId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43" fontId="9" fillId="0" borderId="1" xfId="1" applyFont="1" applyFill="1" applyBorder="1" applyAlignment="1">
      <alignment horizontal="right" vertical="center" wrapText="1"/>
    </xf>
    <xf numFmtId="44" fontId="10" fillId="0" borderId="1" xfId="2" applyFont="1" applyBorder="1" applyAlignment="1">
      <alignment horizontal="center" vertical="center" wrapText="1"/>
    </xf>
    <xf numFmtId="43" fontId="9" fillId="0" borderId="1" xfId="1" applyFont="1" applyFill="1" applyBorder="1" applyAlignment="1">
      <alignment horizontal="center" vertical="center" wrapText="1"/>
    </xf>
    <xf numFmtId="43" fontId="8" fillId="0" borderId="1" xfId="1" applyFont="1" applyFill="1" applyBorder="1" applyAlignment="1">
      <alignment wrapText="1"/>
    </xf>
    <xf numFmtId="0" fontId="8" fillId="0" borderId="1" xfId="0" applyFont="1" applyBorder="1" applyAlignment="1">
      <alignment wrapText="1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1" applyNumberFormat="1" applyFont="1" applyFill="1" applyBorder="1" applyAlignment="1">
      <alignment horizontal="center" vertical="center" wrapText="1"/>
    </xf>
    <xf numFmtId="44" fontId="10" fillId="0" borderId="1" xfId="2" applyFont="1" applyBorder="1" applyAlignment="1">
      <alignment vertical="center" wrapText="1"/>
    </xf>
    <xf numFmtId="165" fontId="9" fillId="0" borderId="1" xfId="1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2" xfId="1" applyNumberFormat="1" applyFont="1" applyFill="1" applyBorder="1" applyAlignment="1">
      <alignment horizontal="center" vertical="center" wrapText="1"/>
    </xf>
    <xf numFmtId="44" fontId="9" fillId="0" borderId="2" xfId="2" applyFont="1" applyFill="1" applyBorder="1" applyAlignment="1">
      <alignment vertical="center" wrapText="1"/>
    </xf>
    <xf numFmtId="165" fontId="9" fillId="0" borderId="2" xfId="1" applyNumberFormat="1" applyFont="1" applyFill="1" applyBorder="1" applyAlignment="1">
      <alignment horizontal="center" vertical="center" wrapText="1"/>
    </xf>
    <xf numFmtId="43" fontId="3" fillId="0" borderId="0" xfId="0" applyNumberFormat="1" applyFont="1" applyAlignment="1">
      <alignment wrapText="1"/>
    </xf>
    <xf numFmtId="0" fontId="9" fillId="3" borderId="1" xfId="0" applyFont="1" applyFill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3" borderId="1" xfId="1" applyNumberFormat="1" applyFont="1" applyFill="1" applyBorder="1" applyAlignment="1">
      <alignment horizontal="center" vertical="center" wrapText="1"/>
    </xf>
    <xf numFmtId="44" fontId="9" fillId="3" borderId="1" xfId="2" applyFont="1" applyFill="1" applyBorder="1" applyAlignment="1">
      <alignment vertical="center" wrapText="1"/>
    </xf>
    <xf numFmtId="10" fontId="3" fillId="0" borderId="0" xfId="3" applyNumberFormat="1" applyFont="1" applyAlignment="1">
      <alignment wrapText="1"/>
    </xf>
    <xf numFmtId="43" fontId="8" fillId="0" borderId="5" xfId="1" applyFont="1" applyFill="1" applyBorder="1" applyAlignment="1">
      <alignment horizontal="center" vertical="center" wrapText="1"/>
    </xf>
    <xf numFmtId="43" fontId="8" fillId="0" borderId="5" xfId="1" applyFont="1" applyFill="1" applyBorder="1" applyAlignment="1">
      <alignment wrapText="1"/>
    </xf>
    <xf numFmtId="166" fontId="8" fillId="0" borderId="5" xfId="0" applyNumberFormat="1" applyFont="1" applyBorder="1" applyAlignment="1">
      <alignment wrapText="1"/>
    </xf>
    <xf numFmtId="3" fontId="9" fillId="0" borderId="1" xfId="1" applyNumberFormat="1" applyFont="1" applyFill="1" applyBorder="1" applyAlignment="1">
      <alignment horizontal="center" vertical="center" wrapText="1"/>
    </xf>
    <xf numFmtId="165" fontId="9" fillId="0" borderId="1" xfId="2" applyNumberFormat="1" applyFont="1" applyFill="1" applyBorder="1" applyAlignment="1">
      <alignment horizontal="center" vertical="center" wrapText="1"/>
    </xf>
    <xf numFmtId="43" fontId="8" fillId="0" borderId="1" xfId="1" applyFont="1" applyFill="1" applyBorder="1" applyAlignment="1">
      <alignment horizontal="center" vertical="center" wrapText="1"/>
    </xf>
    <xf numFmtId="166" fontId="8" fillId="0" borderId="1" xfId="0" applyNumberFormat="1" applyFont="1" applyBorder="1" applyAlignment="1">
      <alignment wrapText="1"/>
    </xf>
    <xf numFmtId="167" fontId="3" fillId="0" borderId="0" xfId="3" applyNumberFormat="1" applyFont="1" applyAlignment="1">
      <alignment wrapText="1"/>
    </xf>
    <xf numFmtId="10" fontId="7" fillId="0" borderId="0" xfId="3" applyNumberFormat="1" applyFont="1" applyFill="1" applyBorder="1" applyAlignment="1" applyProtection="1">
      <alignment wrapText="1"/>
    </xf>
    <xf numFmtId="0" fontId="11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168" fontId="7" fillId="0" borderId="0" xfId="0" applyNumberFormat="1" applyFont="1" applyAlignment="1">
      <alignment wrapText="1"/>
    </xf>
    <xf numFmtId="43" fontId="6" fillId="0" borderId="0" xfId="1" applyFont="1" applyFill="1" applyBorder="1" applyAlignment="1">
      <alignment wrapText="1"/>
    </xf>
    <xf numFmtId="169" fontId="10" fillId="0" borderId="1" xfId="4" applyFont="1" applyBorder="1" applyAlignment="1">
      <alignment horizontal="center" vertical="center" wrapText="1"/>
    </xf>
    <xf numFmtId="0" fontId="3" fillId="0" borderId="7" xfId="0" applyFont="1" applyBorder="1" applyAlignment="1">
      <alignment wrapText="1"/>
    </xf>
    <xf numFmtId="0" fontId="8" fillId="3" borderId="0" xfId="0" applyFont="1" applyFill="1" applyAlignment="1">
      <alignment vertical="center" wrapText="1"/>
    </xf>
    <xf numFmtId="165" fontId="8" fillId="2" borderId="1" xfId="0" applyNumberFormat="1" applyFont="1" applyFill="1" applyBorder="1" applyAlignment="1">
      <alignment vertical="center" wrapText="1"/>
    </xf>
    <xf numFmtId="165" fontId="4" fillId="2" borderId="1" xfId="0" applyNumberFormat="1" applyFont="1" applyFill="1" applyBorder="1" applyAlignment="1">
      <alignment vertical="center" wrapText="1"/>
    </xf>
    <xf numFmtId="3" fontId="9" fillId="3" borderId="1" xfId="1" applyNumberFormat="1" applyFont="1" applyFill="1" applyBorder="1" applyAlignment="1">
      <alignment horizontal="center" vertical="center" wrapText="1"/>
    </xf>
    <xf numFmtId="165" fontId="9" fillId="3" borderId="1" xfId="2" applyNumberFormat="1" applyFont="1" applyFill="1" applyBorder="1" applyAlignment="1">
      <alignment horizontal="center" vertical="center" wrapText="1"/>
    </xf>
    <xf numFmtId="165" fontId="9" fillId="3" borderId="1" xfId="1" applyNumberFormat="1" applyFont="1" applyFill="1" applyBorder="1" applyAlignment="1">
      <alignment horizontal="center" vertical="center" wrapText="1"/>
    </xf>
    <xf numFmtId="0" fontId="3" fillId="3" borderId="0" xfId="0" applyFont="1" applyFill="1" applyAlignment="1">
      <alignment wrapText="1"/>
    </xf>
    <xf numFmtId="0" fontId="4" fillId="2" borderId="3" xfId="0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right" vertical="center" wrapText="1"/>
    </xf>
    <xf numFmtId="44" fontId="6" fillId="2" borderId="1" xfId="2" applyFont="1" applyFill="1" applyBorder="1" applyAlignment="1" applyProtection="1">
      <alignment horizontal="left" vertical="center" wrapText="1"/>
    </xf>
    <xf numFmtId="49" fontId="6" fillId="0" borderId="1" xfId="2" applyNumberFormat="1" applyFont="1" applyFill="1" applyBorder="1" applyAlignment="1" applyProtection="1">
      <alignment horizontal="left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right" vertical="center" wrapText="1"/>
    </xf>
    <xf numFmtId="0" fontId="8" fillId="2" borderId="6" xfId="0" applyFont="1" applyFill="1" applyBorder="1" applyAlignment="1">
      <alignment horizontal="right" vertical="center" wrapText="1"/>
    </xf>
    <xf numFmtId="0" fontId="8" fillId="2" borderId="4" xfId="0" applyFont="1" applyFill="1" applyBorder="1" applyAlignment="1">
      <alignment horizontal="right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top" wrapText="1"/>
    </xf>
    <xf numFmtId="0" fontId="4" fillId="2" borderId="1" xfId="2" applyNumberFormat="1" applyFont="1" applyFill="1" applyBorder="1" applyAlignment="1" applyProtection="1">
      <alignment horizontal="center" vertical="center" wrapText="1"/>
    </xf>
    <xf numFmtId="44" fontId="5" fillId="0" borderId="1" xfId="2" applyFont="1" applyFill="1" applyBorder="1" applyAlignment="1" applyProtection="1">
      <alignment vertical="center" wrapText="1"/>
    </xf>
    <xf numFmtId="44" fontId="7" fillId="0" borderId="1" xfId="2" applyFont="1" applyFill="1" applyBorder="1" applyAlignment="1" applyProtection="1">
      <alignment horizontal="left" vertical="center" wrapText="1"/>
    </xf>
    <xf numFmtId="44" fontId="6" fillId="2" borderId="2" xfId="2" applyFont="1" applyFill="1" applyBorder="1" applyAlignment="1" applyProtection="1">
      <alignment horizontal="center" vertical="center" wrapText="1"/>
    </xf>
    <xf numFmtId="44" fontId="6" fillId="2" borderId="5" xfId="2" applyFont="1" applyFill="1" applyBorder="1" applyAlignment="1" applyProtection="1">
      <alignment horizontal="center" vertical="center" wrapText="1"/>
    </xf>
    <xf numFmtId="44" fontId="7" fillId="0" borderId="3" xfId="2" applyFont="1" applyFill="1" applyBorder="1" applyAlignment="1" applyProtection="1">
      <alignment horizontal="left" vertical="center" wrapText="1"/>
    </xf>
    <xf numFmtId="44" fontId="7" fillId="0" borderId="6" xfId="2" applyFont="1" applyFill="1" applyBorder="1" applyAlignment="1" applyProtection="1">
      <alignment horizontal="left" vertical="center" wrapText="1"/>
    </xf>
    <xf numFmtId="44" fontId="7" fillId="0" borderId="4" xfId="2" applyFont="1" applyFill="1" applyBorder="1" applyAlignment="1" applyProtection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</cellXfs>
  <cellStyles count="5">
    <cellStyle name="Moeda" xfId="2" builtinId="4"/>
    <cellStyle name="Moeda 2" xfId="4" xr:uid="{AA7E416E-BE76-45D4-9C75-E8F7C31EC195}"/>
    <cellStyle name="Normal" xfId="0" builtinId="0"/>
    <cellStyle name="Porcentagem" xfId="3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13</xdr:row>
          <xdr:rowOff>0</xdr:rowOff>
        </xdr:from>
        <xdr:to>
          <xdr:col>2</xdr:col>
          <xdr:colOff>466725</xdr:colOff>
          <xdr:row>13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9</xdr:row>
          <xdr:rowOff>0</xdr:rowOff>
        </xdr:from>
        <xdr:to>
          <xdr:col>0</xdr:col>
          <xdr:colOff>590550</xdr:colOff>
          <xdr:row>9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495300</xdr:colOff>
      <xdr:row>0</xdr:row>
      <xdr:rowOff>47626</xdr:rowOff>
    </xdr:from>
    <xdr:to>
      <xdr:col>9</xdr:col>
      <xdr:colOff>733424</xdr:colOff>
      <xdr:row>1</xdr:row>
      <xdr:rowOff>903028</xdr:rowOff>
    </xdr:to>
    <xdr:pic>
      <xdr:nvPicPr>
        <xdr:cNvPr id="2" name="Imagem 1" descr="Uma imagem contendo Logotipo&#10;&#10;Descrição gerada automaticament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27" t="17460" r="2718" b="24855"/>
        <a:stretch/>
      </xdr:blipFill>
      <xdr:spPr bwMode="auto">
        <a:xfrm>
          <a:off x="1647825" y="47626"/>
          <a:ext cx="10286999" cy="115067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35</xdr:row>
          <xdr:rowOff>0</xdr:rowOff>
        </xdr:from>
        <xdr:to>
          <xdr:col>2</xdr:col>
          <xdr:colOff>466725</xdr:colOff>
          <xdr:row>35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pompeu.mg.gov.br\smipusut\Infraestrutura%20e%20Obras\SECRETARIA%20DE%20INFRAESTRUTURA\PROJETOS%202025-2028\SECRETARIA%20AGRONEG&#211;CIO\Estrada%20vicinais\Licitacao%20-%20Lote%2001-%20Regi&#227;o%2001%20-%20Prefeitura%20Pomp&#233;u-MG.xlsx" TargetMode="External"/><Relationship Id="rId1" Type="http://schemas.openxmlformats.org/officeDocument/2006/relationships/externalLinkPath" Target="/Infraestrutura%20e%20Obras/SECRETARIA%20DE%20INFRAESTRUTURA/PROJETOS%202025-2028/SECRETARIA%20AGRONEG&#211;CIO/Estrada%20vicinais/Licitacao%20-%20Lote%2001-%20Regi&#227;o%2001%20-%20Prefeitura%20Pomp&#233;u-M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LIMINARES"/>
      <sheetName val="COTAÇÃO MAQUINAS"/>
      <sheetName val="RESUMO GERAL"/>
      <sheetName val=" BDI"/>
      <sheetName val="MC"/>
      <sheetName val="CCU"/>
      <sheetName val="CRONOGRAMA"/>
      <sheetName val="LOCALIDADE"/>
      <sheetName val="ESCAVADEIRA"/>
      <sheetName val="RETROESCAVADEIRA"/>
      <sheetName val="ROLO COMPACTADOR"/>
      <sheetName val="MOTONIVELADORA"/>
      <sheetName val="CAMINHÃO TRUCADO"/>
      <sheetName val="CAMINHÃO TOCO"/>
      <sheetName val="CAMINHÃO PIPA"/>
      <sheetName val="CAMINHÃO PRANCHA"/>
    </sheetNames>
    <sheetDataSet>
      <sheetData sheetId="0">
        <row r="4">
          <cell r="A4" t="str">
            <v xml:space="preserve">CONTRATAÇÃO DE PESSOA JURÍDICA ESPECIALIZADA PARA PRESTAÇÃO DE SERVIÇOS TERCEIRIZADOS, NA RECUPERAÇÃO, MANUTENÇÃO E CONSERVAÇÃO DAS ESTRADAS RURAIS, DO MUNICÍPIO DE POMPÉU/MG </v>
          </cell>
        </row>
        <row r="16">
          <cell r="A16" t="str">
            <v>THAIS CELINA FERREIRA DA SILVA</v>
          </cell>
          <cell r="C16" t="str">
            <v>181.323/D-MG</v>
          </cell>
        </row>
      </sheetData>
      <sheetData sheetId="1"/>
      <sheetData sheetId="2"/>
      <sheetData sheetId="3">
        <row r="37">
          <cell r="D37">
            <v>0.23597889279913353</v>
          </cell>
        </row>
      </sheetData>
      <sheetData sheetId="4">
        <row r="11">
          <cell r="A11" t="str">
            <v>CCU</v>
          </cell>
          <cell r="B11" t="str">
            <v>0001</v>
          </cell>
          <cell r="D11" t="str">
            <v>ALUGUEL DE IMÓVEL PARA ACAMPAMENTO E ACOMODAÇÃO DE FUNCIONÁRIOS - MOBILIZAÇÃO E DESMOBILIZAÇÃO</v>
          </cell>
          <cell r="E11" t="str">
            <v xml:space="preserve">MÊS </v>
          </cell>
          <cell r="F11">
            <v>24</v>
          </cell>
        </row>
        <row r="15">
          <cell r="A15" t="str">
            <v>CCU</v>
          </cell>
          <cell r="B15" t="str">
            <v>0002</v>
          </cell>
          <cell r="D15" t="str">
            <v xml:space="preserve">ADMINISTRAÇÃO DA OBRA </v>
          </cell>
          <cell r="E15" t="str">
            <v xml:space="preserve">MÊS </v>
          </cell>
        </row>
        <row r="19">
          <cell r="F19">
            <v>1</v>
          </cell>
        </row>
      </sheetData>
      <sheetData sheetId="5">
        <row r="12">
          <cell r="G12">
            <v>3430.2</v>
          </cell>
        </row>
      </sheetData>
      <sheetData sheetId="6"/>
      <sheetData sheetId="7"/>
      <sheetData sheetId="8">
        <row r="10">
          <cell r="B10">
            <v>95720</v>
          </cell>
        </row>
        <row r="58">
          <cell r="A58" t="str">
            <v>ESCAVADEIRA HIDRAULICA SOBRE ESTEIRA, EQUIPADA COM CLAMSHELL, COM CAPACIDADE DA CAÇAMBA ENTRE 1,20 E 1,50 M3, PESO OPERACIONAL ENTRE 20,00 E 22,00 TON, POTENCIA LIQUIDA ENTRE 150 E 160 HP</v>
          </cell>
        </row>
        <row r="70">
          <cell r="F70">
            <v>4200</v>
          </cell>
        </row>
      </sheetData>
      <sheetData sheetId="9">
        <row r="10">
          <cell r="B10" t="str">
            <v xml:space="preserve"> 5678 </v>
          </cell>
        </row>
        <row r="56">
          <cell r="A56" t="str">
            <v>RETROESCAVADEIRA SOBRE RODAS COM CARREGADEIRA, TRAÇÃO 4X4, POTÊNCIA LÍQ. 88 HP, CAÇAMBA CARREG. CAP. MÍN. 1 M3, CAÇAMBA RETRO CAP. 0,26 M3, PESO OPERACIONAL MÍN. 6.674 KG, PROFUNDIDADE ESCAVAÇÃO MÁX. 4,37 M</v>
          </cell>
        </row>
        <row r="67">
          <cell r="F67">
            <v>4200</v>
          </cell>
        </row>
      </sheetData>
      <sheetData sheetId="10">
        <row r="10">
          <cell r="B10" t="str">
            <v xml:space="preserve"> 7049 </v>
          </cell>
        </row>
        <row r="58">
          <cell r="A58" t="str">
            <v>ROLO COMPACTADOR PE DE CARNEIRO VIBRATORIO, POTENCIA 125 HP, PESO OPERACIONAL SEM/COM LASTRO 11,95 / 13,30 T, IMPACTO DINAMICO 38,5 / 22,5 T, LARGURA DE TRABALHO 2,15 M</v>
          </cell>
        </row>
        <row r="70">
          <cell r="F70">
            <v>3600</v>
          </cell>
        </row>
      </sheetData>
      <sheetData sheetId="11">
        <row r="10">
          <cell r="B10" t="str">
            <v xml:space="preserve"> 5932 </v>
          </cell>
        </row>
        <row r="58">
          <cell r="A58" t="str">
            <v xml:space="preserve">MOTONIVELADORA POTÊNCIA BÁSICA LÍQUIDA (PRIMEIRA MARCHA) 125 HP, PESO BRUTO 13032 KG, LARGURA DA LÂMINA DE 3,7 M </v>
          </cell>
        </row>
        <row r="75">
          <cell r="F75">
            <v>4200</v>
          </cell>
        </row>
      </sheetData>
      <sheetData sheetId="12">
        <row r="70">
          <cell r="A70" t="str">
            <v>CAMINHÃO BASCULANTE 10 M3, TRUCADO CABINE SIMPLES, PESO BRUTO TOTAL 23.000 KG, CARGA ÚTIL MÁXIMA 15.935 KG, DISTÂNCIA ENTRE EIXOS 4,80 M, POTÊNCIA 230 CV INCLUSIVE CAÇAMBA METÁLICA</v>
          </cell>
        </row>
      </sheetData>
      <sheetData sheetId="13">
        <row r="70">
          <cell r="A70" t="str">
            <v>CAMINHÃO BASCULANTE 6 M3 TOCO, PESO BRUTO TOTAL 16.000 KG, CARGA ÚTIL MÁXIMA 11.130 KG, DISTÂNCIA ENTRE EIXOS 5,36 M, POTÊNCIA 185 CV, INCLUSIVE CAÇAMBA METÁLICA</v>
          </cell>
        </row>
      </sheetData>
      <sheetData sheetId="14">
        <row r="84">
          <cell r="E84">
            <v>10.42</v>
          </cell>
        </row>
        <row r="91">
          <cell r="F91">
            <v>179982</v>
          </cell>
        </row>
      </sheetData>
      <sheetData sheetId="15">
        <row r="10">
          <cell r="B10">
            <v>59154.92</v>
          </cell>
          <cell r="C10" t="str">
            <v>SICRO2</v>
          </cell>
          <cell r="D10" t="str">
            <v>TRANSPORTE DE EQUIPAMENTOS COM CAMINHÃO PRANCHA</v>
          </cell>
        </row>
        <row r="35">
          <cell r="E35">
            <v>10908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D9621-AF0B-449A-A490-E2B264CA1424}">
  <sheetPr>
    <pageSetUpPr fitToPage="1"/>
  </sheetPr>
  <dimension ref="A1:K54"/>
  <sheetViews>
    <sheetView tabSelected="1" topLeftCell="A49" workbookViewId="0">
      <selection activeCell="J40" sqref="J40"/>
    </sheetView>
  </sheetViews>
  <sheetFormatPr defaultColWidth="9.140625" defaultRowHeight="12.75" x14ac:dyDescent="0.2"/>
  <cols>
    <col min="1" max="1" width="17.28515625" style="3" customWidth="1"/>
    <col min="2" max="2" width="13.85546875" style="3" customWidth="1"/>
    <col min="3" max="3" width="6" style="3" bestFit="1" customWidth="1"/>
    <col min="4" max="4" width="57.140625" style="3" customWidth="1"/>
    <col min="5" max="5" width="7.85546875" style="48" customWidth="1"/>
    <col min="6" max="6" width="11.28515625" style="3" bestFit="1" customWidth="1"/>
    <col min="7" max="7" width="15.85546875" style="3" customWidth="1"/>
    <col min="8" max="8" width="23.7109375" style="48" bestFit="1" customWidth="1"/>
    <col min="9" max="9" width="15" style="3" customWidth="1"/>
    <col min="10" max="10" width="23.7109375" style="3" bestFit="1" customWidth="1"/>
    <col min="11" max="11" width="15.85546875" style="3" customWidth="1"/>
    <col min="12" max="12" width="9.140625" style="3"/>
    <col min="13" max="13" width="12.28515625" style="3" bestFit="1" customWidth="1"/>
    <col min="14" max="16384" width="9.140625" style="3"/>
  </cols>
  <sheetData>
    <row r="1" spans="1:11" ht="23.25" x14ac:dyDescent="0.35">
      <c r="A1" s="1"/>
      <c r="B1" s="1"/>
      <c r="C1" s="1"/>
      <c r="D1" s="1"/>
      <c r="E1" s="1"/>
      <c r="F1" s="1"/>
      <c r="G1" s="1"/>
      <c r="H1" s="2"/>
      <c r="I1" s="1"/>
      <c r="J1" s="1"/>
    </row>
    <row r="2" spans="1:11" ht="73.5" customHeight="1" x14ac:dyDescent="0.35">
      <c r="A2" s="1"/>
      <c r="B2" s="1"/>
      <c r="C2" s="1"/>
      <c r="D2" s="1"/>
      <c r="E2" s="1"/>
      <c r="F2" s="1"/>
      <c r="G2" s="1"/>
      <c r="H2" s="2"/>
      <c r="I2" s="1"/>
      <c r="J2" s="1"/>
    </row>
    <row r="3" spans="1:11" ht="23.25" x14ac:dyDescent="0.2">
      <c r="A3" s="75" t="s">
        <v>0</v>
      </c>
      <c r="B3" s="75"/>
      <c r="C3" s="75"/>
      <c r="D3" s="75"/>
      <c r="E3" s="75"/>
      <c r="F3" s="75"/>
      <c r="G3" s="75"/>
      <c r="H3" s="75"/>
      <c r="I3" s="75"/>
      <c r="J3" s="75"/>
    </row>
    <row r="4" spans="1:11" x14ac:dyDescent="0.2">
      <c r="A4" s="76" t="s">
        <v>1</v>
      </c>
      <c r="B4" s="77" t="str">
        <f>[1]PRELIMINARES!A4</f>
        <v xml:space="preserve">CONTRATAÇÃO DE PESSOA JURÍDICA ESPECIALIZADA PARA PRESTAÇÃO DE SERVIÇOS TERCEIRIZADOS, NA RECUPERAÇÃO, MANUTENÇÃO E CONSERVAÇÃO DAS ESTRADAS RURAIS, DO MUNICÍPIO DE POMPÉU/MG </v>
      </c>
      <c r="C4" s="77"/>
      <c r="D4" s="77"/>
      <c r="E4" s="77"/>
      <c r="F4" s="77"/>
      <c r="G4" s="77"/>
      <c r="H4" s="77"/>
      <c r="I4" s="77"/>
      <c r="J4" s="77"/>
    </row>
    <row r="5" spans="1:11" ht="30.75" customHeight="1" x14ac:dyDescent="0.2">
      <c r="A5" s="76"/>
      <c r="B5" s="77"/>
      <c r="C5" s="77"/>
      <c r="D5" s="77"/>
      <c r="E5" s="77"/>
      <c r="F5" s="77"/>
      <c r="G5" s="77"/>
      <c r="H5" s="77"/>
      <c r="I5" s="77"/>
      <c r="J5" s="77"/>
    </row>
    <row r="6" spans="1:11" ht="33" customHeight="1" x14ac:dyDescent="0.2">
      <c r="A6" s="79" t="s">
        <v>2</v>
      </c>
      <c r="B6" s="78" t="s">
        <v>66</v>
      </c>
      <c r="C6" s="78"/>
      <c r="D6" s="78"/>
      <c r="E6" s="78"/>
      <c r="F6" s="78"/>
      <c r="G6" s="78"/>
      <c r="H6" s="78"/>
      <c r="I6" s="78"/>
      <c r="J6" s="78"/>
    </row>
    <row r="7" spans="1:11" ht="15.75" customHeight="1" x14ac:dyDescent="0.2">
      <c r="A7" s="80"/>
      <c r="B7" s="81"/>
      <c r="C7" s="82"/>
      <c r="D7" s="82"/>
      <c r="E7" s="82"/>
      <c r="F7" s="82"/>
      <c r="G7" s="82"/>
      <c r="H7" s="82"/>
      <c r="I7" s="82"/>
      <c r="J7" s="83"/>
    </row>
    <row r="8" spans="1:11" ht="31.5" x14ac:dyDescent="0.2">
      <c r="A8" s="4" t="s">
        <v>3</v>
      </c>
      <c r="B8" s="78" t="str">
        <f>[1]PRELIMINARES!A16</f>
        <v>THAIS CELINA FERREIRA DA SILVA</v>
      </c>
      <c r="C8" s="78"/>
      <c r="D8" s="78"/>
      <c r="E8" s="78"/>
      <c r="F8" s="78"/>
      <c r="G8" s="5" t="s">
        <v>4</v>
      </c>
      <c r="H8" s="6" t="str">
        <f>[1]PRELIMINARES!C16</f>
        <v>181.323/D-MG</v>
      </c>
      <c r="I8" s="78"/>
      <c r="J8" s="78"/>
    </row>
    <row r="9" spans="1:11" ht="48" customHeight="1" x14ac:dyDescent="0.2">
      <c r="A9" s="63" t="s">
        <v>5</v>
      </c>
      <c r="B9" s="63"/>
      <c r="C9" s="64" t="s">
        <v>67</v>
      </c>
      <c r="D9" s="64"/>
      <c r="E9" s="64"/>
      <c r="F9" s="64"/>
      <c r="G9" s="5" t="s">
        <v>6</v>
      </c>
      <c r="H9" s="7">
        <f ca="1">TODAY()</f>
        <v>46206</v>
      </c>
      <c r="I9" s="5" t="s">
        <v>7</v>
      </c>
      <c r="J9" s="8">
        <f>'[1] BDI'!D37</f>
        <v>0.23597889279913353</v>
      </c>
    </row>
    <row r="11" spans="1:11" ht="30" customHeight="1" x14ac:dyDescent="0.2">
      <c r="A11" s="72" t="s">
        <v>40</v>
      </c>
      <c r="B11" s="72"/>
      <c r="C11" s="72"/>
      <c r="D11" s="72"/>
      <c r="E11" s="72"/>
      <c r="F11" s="72"/>
      <c r="G11" s="72"/>
      <c r="H11" s="72"/>
      <c r="I11" s="72"/>
      <c r="J11" s="72"/>
    </row>
    <row r="12" spans="1:11" s="10" customFormat="1" ht="15" x14ac:dyDescent="0.25">
      <c r="A12" s="65" t="s">
        <v>8</v>
      </c>
      <c r="B12" s="65" t="s">
        <v>9</v>
      </c>
      <c r="C12" s="65" t="s">
        <v>10</v>
      </c>
      <c r="D12" s="65" t="s">
        <v>11</v>
      </c>
      <c r="E12" s="65" t="s">
        <v>12</v>
      </c>
      <c r="F12" s="65" t="s">
        <v>13</v>
      </c>
      <c r="G12" s="70" t="s">
        <v>14</v>
      </c>
      <c r="H12" s="71"/>
      <c r="I12" s="66" t="s">
        <v>15</v>
      </c>
      <c r="J12" s="66"/>
    </row>
    <row r="13" spans="1:11" s="10" customFormat="1" ht="15" x14ac:dyDescent="0.25">
      <c r="A13" s="66" t="s">
        <v>16</v>
      </c>
      <c r="B13" s="66"/>
      <c r="C13" s="66"/>
      <c r="D13" s="66"/>
      <c r="E13" s="66"/>
      <c r="F13" s="66"/>
      <c r="G13" s="11" t="s">
        <v>17</v>
      </c>
      <c r="H13" s="9" t="s">
        <v>18</v>
      </c>
      <c r="I13" s="11" t="s">
        <v>17</v>
      </c>
      <c r="J13" s="9" t="s">
        <v>18</v>
      </c>
    </row>
    <row r="14" spans="1:11" ht="15" x14ac:dyDescent="0.25">
      <c r="A14" s="12"/>
      <c r="B14" s="12"/>
      <c r="C14" s="13">
        <v>1</v>
      </c>
      <c r="D14" s="13" t="s">
        <v>19</v>
      </c>
      <c r="E14" s="14"/>
      <c r="F14" s="15"/>
      <c r="G14" s="16"/>
      <c r="H14" s="17"/>
      <c r="I14" s="18"/>
      <c r="J14" s="19"/>
    </row>
    <row r="15" spans="1:11" ht="42.75" x14ac:dyDescent="0.2">
      <c r="A15" s="12" t="str">
        <f>[1]MC!A11</f>
        <v>CCU</v>
      </c>
      <c r="B15" s="20" t="str">
        <f>[1]MC!B11</f>
        <v>0001</v>
      </c>
      <c r="C15" s="12" t="s">
        <v>20</v>
      </c>
      <c r="D15" s="21" t="str">
        <f>[1]MC!D11</f>
        <v>ALUGUEL DE IMÓVEL PARA ACAMPAMENTO E ACOMODAÇÃO DE FUNCIONÁRIOS - MOBILIZAÇÃO E DESMOBILIZAÇÃO</v>
      </c>
      <c r="E15" s="14" t="str">
        <f>[1]MC!E11</f>
        <v xml:space="preserve">MÊS </v>
      </c>
      <c r="F15" s="22">
        <f>[1]MC!F11</f>
        <v>24</v>
      </c>
      <c r="G15" s="23">
        <v>3100</v>
      </c>
      <c r="H15" s="24">
        <f>G15*F15</f>
        <v>74400</v>
      </c>
      <c r="I15" s="24">
        <f>ROUND((G15*(1+$J$9)),2)</f>
        <v>3831.53</v>
      </c>
      <c r="J15" s="24">
        <f>ROUND(I15*F15,2)</f>
        <v>91956.72</v>
      </c>
    </row>
    <row r="16" spans="1:11" ht="14.25" x14ac:dyDescent="0.2">
      <c r="A16" s="25" t="str">
        <f>[1]MC!A15</f>
        <v>CCU</v>
      </c>
      <c r="B16" s="26" t="str">
        <f>[1]MC!B15</f>
        <v>0002</v>
      </c>
      <c r="C16" s="25" t="s">
        <v>21</v>
      </c>
      <c r="D16" s="27" t="str">
        <f>[1]MC!D15</f>
        <v xml:space="preserve">ADMINISTRAÇÃO DA OBRA </v>
      </c>
      <c r="E16" s="25" t="str">
        <f>[1]MC!E15</f>
        <v xml:space="preserve">MÊS </v>
      </c>
      <c r="F16" s="28">
        <v>24</v>
      </c>
      <c r="G16" s="29">
        <v>15239.16</v>
      </c>
      <c r="H16" s="30">
        <f>G16*F16</f>
        <v>365739.83999999997</v>
      </c>
      <c r="I16" s="24">
        <f t="shared" ref="I16:I17" si="0">ROUND((G16*(1+$J$9)),2)</f>
        <v>18835.28</v>
      </c>
      <c r="J16" s="30">
        <f>ROUND(I16*F16,2)</f>
        <v>452046.72</v>
      </c>
      <c r="K16" s="31"/>
    </row>
    <row r="17" spans="1:11" ht="42.75" x14ac:dyDescent="0.2">
      <c r="A17" s="32" t="s">
        <v>22</v>
      </c>
      <c r="B17" s="33" t="s">
        <v>23</v>
      </c>
      <c r="C17" s="32" t="s">
        <v>24</v>
      </c>
      <c r="D17" s="34" t="s">
        <v>25</v>
      </c>
      <c r="E17" s="32" t="s">
        <v>26</v>
      </c>
      <c r="F17" s="35">
        <f>[1]MC!F19</f>
        <v>1</v>
      </c>
      <c r="G17" s="36">
        <v>1637.96</v>
      </c>
      <c r="H17" s="24">
        <f>G17*F17</f>
        <v>1637.96</v>
      </c>
      <c r="I17" s="24">
        <f t="shared" si="0"/>
        <v>2024.48</v>
      </c>
      <c r="J17" s="24">
        <f>ROUND(I17*F17,2)</f>
        <v>2024.48</v>
      </c>
      <c r="K17" s="37"/>
    </row>
    <row r="18" spans="1:11" ht="14.45" customHeight="1" x14ac:dyDescent="0.25">
      <c r="A18" s="67" t="s">
        <v>27</v>
      </c>
      <c r="B18" s="68"/>
      <c r="C18" s="68"/>
      <c r="D18" s="68"/>
      <c r="E18" s="68"/>
      <c r="F18" s="68"/>
      <c r="G18" s="69"/>
      <c r="H18" s="38">
        <f>SUM(H15:H17)</f>
        <v>441777.8</v>
      </c>
      <c r="I18" s="39"/>
      <c r="J18" s="40">
        <f>SUM(J15:J17)</f>
        <v>546027.91999999993</v>
      </c>
      <c r="K18" s="31"/>
    </row>
    <row r="19" spans="1:11" ht="14.25" x14ac:dyDescent="0.2">
      <c r="A19" s="84"/>
      <c r="B19" s="85"/>
      <c r="C19" s="85"/>
      <c r="D19" s="85"/>
      <c r="E19" s="85"/>
      <c r="F19" s="85"/>
      <c r="G19" s="85"/>
      <c r="H19" s="85"/>
      <c r="I19" s="85"/>
      <c r="J19" s="86"/>
    </row>
    <row r="20" spans="1:11" ht="15" x14ac:dyDescent="0.25">
      <c r="A20" s="12"/>
      <c r="B20" s="14"/>
      <c r="C20" s="13">
        <v>2</v>
      </c>
      <c r="D20" s="13" t="s">
        <v>28</v>
      </c>
      <c r="E20" s="14"/>
      <c r="F20" s="15"/>
      <c r="G20" s="16"/>
      <c r="H20" s="17"/>
      <c r="I20" s="18"/>
      <c r="J20" s="19"/>
    </row>
    <row r="21" spans="1:11" ht="71.25" x14ac:dyDescent="0.2">
      <c r="A21" s="12" t="s">
        <v>29</v>
      </c>
      <c r="B21" s="12">
        <f>[1]ESCAVADEIRA!B10</f>
        <v>95720</v>
      </c>
      <c r="C21" s="12" t="s">
        <v>30</v>
      </c>
      <c r="D21" s="21" t="str">
        <f>[1]ESCAVADEIRA!A58</f>
        <v>ESCAVADEIRA HIDRAULICA SOBRE ESTEIRA, EQUIPADA COM CLAMSHELL, COM CAPACIDADE DA CAÇAMBA ENTRE 1,20 E 1,50 M3, PESO OPERACIONAL ENTRE 20,00 E 22,00 TON, POTENCIA LIQUIDA ENTRE 150 E 160 HP</v>
      </c>
      <c r="E21" s="12" t="s">
        <v>31</v>
      </c>
      <c r="F21" s="41">
        <f>[1]ESCAVADEIRA!F70</f>
        <v>4200</v>
      </c>
      <c r="G21" s="42">
        <v>299.94</v>
      </c>
      <c r="H21" s="24">
        <f t="shared" ref="H21:H28" si="1">G21*F21</f>
        <v>1259748</v>
      </c>
      <c r="I21" s="24">
        <f t="shared" ref="I21:I28" si="2">ROUND((G21*(1+$J$9)),2)</f>
        <v>370.72</v>
      </c>
      <c r="J21" s="24">
        <f>F21*I21</f>
        <v>1557024</v>
      </c>
    </row>
    <row r="22" spans="1:11" ht="71.25" x14ac:dyDescent="0.2">
      <c r="A22" s="12" t="s">
        <v>29</v>
      </c>
      <c r="B22" s="12" t="str">
        <f>[1]RETROESCAVADEIRA!B10</f>
        <v xml:space="preserve"> 5678 </v>
      </c>
      <c r="C22" s="12" t="s">
        <v>32</v>
      </c>
      <c r="D22" s="21" t="str">
        <f>[1]RETROESCAVADEIRA!A56</f>
        <v>RETROESCAVADEIRA SOBRE RODAS COM CARREGADEIRA, TRAÇÃO 4X4, POTÊNCIA LÍQ. 88 HP, CAÇAMBA CARREG. CAP. MÍN. 1 M3, CAÇAMBA RETRO CAP. 0,26 M3, PESO OPERACIONAL MÍN. 6.674 KG, PROFUNDIDADE ESCAVAÇÃO MÁX. 4,37 M</v>
      </c>
      <c r="E22" s="12" t="s">
        <v>31</v>
      </c>
      <c r="F22" s="41">
        <f>[1]RETROESCAVADEIRA!F67</f>
        <v>4200</v>
      </c>
      <c r="G22" s="42">
        <v>170.74</v>
      </c>
      <c r="H22" s="24">
        <f t="shared" si="1"/>
        <v>717108</v>
      </c>
      <c r="I22" s="24">
        <f t="shared" si="2"/>
        <v>211.03</v>
      </c>
      <c r="J22" s="24">
        <f>F22*I22</f>
        <v>886326</v>
      </c>
    </row>
    <row r="23" spans="1:11" s="59" customFormat="1" ht="57" x14ac:dyDescent="0.2">
      <c r="A23" s="73" t="s">
        <v>59</v>
      </c>
      <c r="B23" s="74"/>
      <c r="C23" s="32" t="s">
        <v>33</v>
      </c>
      <c r="D23" s="34" t="str">
        <f>'[1]CAMINHÃO TRUCADO'!A70</f>
        <v>CAMINHÃO BASCULANTE 10 M3, TRUCADO CABINE SIMPLES, PESO BRUTO TOTAL 23.000 KG, CARGA ÚTIL MÁXIMA 15.935 KG, DISTÂNCIA ENTRE EIXOS 4,80 M, POTÊNCIA 230 CV INCLUSIVE CAÇAMBA METÁLICA</v>
      </c>
      <c r="E23" s="32" t="s">
        <v>34</v>
      </c>
      <c r="F23" s="56">
        <v>413959</v>
      </c>
      <c r="G23" s="57">
        <v>8.0847043119441544</v>
      </c>
      <c r="H23" s="58">
        <f t="shared" si="1"/>
        <v>3346736.1122680902</v>
      </c>
      <c r="I23" s="58">
        <f t="shared" si="2"/>
        <v>9.99</v>
      </c>
      <c r="J23" s="58">
        <f t="shared" ref="J23:J28" si="3">ROUND(I23*F23,2)</f>
        <v>4135450.41</v>
      </c>
    </row>
    <row r="24" spans="1:11" s="59" customFormat="1" ht="57" x14ac:dyDescent="0.2">
      <c r="A24" s="73" t="s">
        <v>60</v>
      </c>
      <c r="B24" s="74"/>
      <c r="C24" s="32" t="s">
        <v>35</v>
      </c>
      <c r="D24" s="34" t="str">
        <f>'[1]CAMINHÃO TOCO'!A70</f>
        <v>CAMINHÃO BASCULANTE 6 M3 TOCO, PESO BRUTO TOTAL 16.000 KG, CARGA ÚTIL MÁXIMA 11.130 KG, DISTÂNCIA ENTRE EIXOS 5,36 M, POTÊNCIA 185 CV, INCLUSIVE CAÇAMBA METÁLICA</v>
      </c>
      <c r="E24" s="32" t="s">
        <v>34</v>
      </c>
      <c r="F24" s="56">
        <v>413959</v>
      </c>
      <c r="G24" s="57">
        <v>5.7205292077472212</v>
      </c>
      <c r="H24" s="58">
        <f t="shared" si="1"/>
        <v>2368064.5503098317</v>
      </c>
      <c r="I24" s="58">
        <f t="shared" si="2"/>
        <v>7.07</v>
      </c>
      <c r="J24" s="58">
        <f t="shared" si="3"/>
        <v>2926690.13</v>
      </c>
    </row>
    <row r="25" spans="1:11" s="59" customFormat="1" ht="57" x14ac:dyDescent="0.2">
      <c r="A25" s="32" t="s">
        <v>29</v>
      </c>
      <c r="B25" s="32" t="str">
        <f>'[1]ROLO COMPACTADOR'!B10</f>
        <v xml:space="preserve"> 7049 </v>
      </c>
      <c r="C25" s="32" t="s">
        <v>36</v>
      </c>
      <c r="D25" s="34" t="str">
        <f>'[1]ROLO COMPACTADOR'!A58</f>
        <v>ROLO COMPACTADOR PE DE CARNEIRO VIBRATORIO, POTENCIA 125 HP, PESO OPERACIONAL SEM/COM LASTRO 11,95 / 13,30 T, IMPACTO DINAMICO 38,5 / 22,5 T, LARGURA DE TRABALHO 2,15 M</v>
      </c>
      <c r="E25" s="32" t="s">
        <v>31</v>
      </c>
      <c r="F25" s="56">
        <f>'[1]ROLO COMPACTADOR'!F70</f>
        <v>3600</v>
      </c>
      <c r="G25" s="57">
        <v>218.73</v>
      </c>
      <c r="H25" s="58">
        <f t="shared" si="1"/>
        <v>787428</v>
      </c>
      <c r="I25" s="58">
        <f t="shared" si="2"/>
        <v>270.35000000000002</v>
      </c>
      <c r="J25" s="58">
        <f t="shared" si="3"/>
        <v>973260</v>
      </c>
    </row>
    <row r="26" spans="1:11" s="59" customFormat="1" ht="71.25" x14ac:dyDescent="0.2">
      <c r="A26" s="73" t="s">
        <v>61</v>
      </c>
      <c r="B26" s="74"/>
      <c r="C26" s="32" t="s">
        <v>37</v>
      </c>
      <c r="D26" s="34" t="s">
        <v>55</v>
      </c>
      <c r="E26" s="32" t="s">
        <v>34</v>
      </c>
      <c r="F26" s="56">
        <f>'[1]CAMINHÃO PIPA'!F91</f>
        <v>179982</v>
      </c>
      <c r="G26" s="57">
        <v>11.066015791189328</v>
      </c>
      <c r="H26" s="58">
        <f t="shared" si="1"/>
        <v>1991683.6541298376</v>
      </c>
      <c r="I26" s="58">
        <f t="shared" si="2"/>
        <v>13.68</v>
      </c>
      <c r="J26" s="58">
        <f t="shared" si="3"/>
        <v>2462153.7599999998</v>
      </c>
    </row>
    <row r="27" spans="1:11" ht="42.75" x14ac:dyDescent="0.2">
      <c r="A27" s="12" t="s">
        <v>29</v>
      </c>
      <c r="B27" s="12" t="str">
        <f>[1]MOTONIVELADORA!B10</f>
        <v xml:space="preserve"> 5932 </v>
      </c>
      <c r="C27" s="12" t="s">
        <v>38</v>
      </c>
      <c r="D27" s="21" t="str">
        <f>[1]MOTONIVELADORA!A58</f>
        <v xml:space="preserve">MOTONIVELADORA POTÊNCIA BÁSICA LÍQUIDA (PRIMEIRA MARCHA) 125 HP, PESO BRUTO 13032 KG, LARGURA DA LÂMINA DE 3,7 M </v>
      </c>
      <c r="E27" s="12" t="s">
        <v>31</v>
      </c>
      <c r="F27" s="41">
        <f>[1]MOTONIVELADORA!F75</f>
        <v>4200</v>
      </c>
      <c r="G27" s="42">
        <v>248.78</v>
      </c>
      <c r="H27" s="24">
        <f t="shared" si="1"/>
        <v>1044876</v>
      </c>
      <c r="I27" s="24">
        <f t="shared" si="2"/>
        <v>307.49</v>
      </c>
      <c r="J27" s="24">
        <f t="shared" si="3"/>
        <v>1291458</v>
      </c>
    </row>
    <row r="28" spans="1:11" ht="28.5" x14ac:dyDescent="0.2">
      <c r="A28" s="12" t="str">
        <f>'[1]CAMINHÃO PRANCHA'!C10</f>
        <v>SICRO2</v>
      </c>
      <c r="B28" s="12">
        <f>B50</f>
        <v>5915492</v>
      </c>
      <c r="C28" s="12" t="s">
        <v>39</v>
      </c>
      <c r="D28" s="21" t="str">
        <f>'[1]CAMINHÃO PRANCHA'!D10</f>
        <v>TRANSPORTE DE EQUIPAMENTOS COM CAMINHÃO PRANCHA</v>
      </c>
      <c r="E28" s="12" t="s">
        <v>34</v>
      </c>
      <c r="F28" s="41">
        <f>'[1]CAMINHÃO PRANCHA'!E35</f>
        <v>10908</v>
      </c>
      <c r="G28" s="42">
        <v>20.399999999999999</v>
      </c>
      <c r="H28" s="24">
        <f t="shared" si="1"/>
        <v>222523.19999999998</v>
      </c>
      <c r="I28" s="24">
        <f t="shared" si="2"/>
        <v>25.21</v>
      </c>
      <c r="J28" s="24">
        <f t="shared" si="3"/>
        <v>274990.68</v>
      </c>
      <c r="K28" s="31"/>
    </row>
    <row r="29" spans="1:11" ht="15" x14ac:dyDescent="0.25">
      <c r="A29" s="67" t="s">
        <v>27</v>
      </c>
      <c r="B29" s="68"/>
      <c r="C29" s="68"/>
      <c r="D29" s="68"/>
      <c r="E29" s="68"/>
      <c r="F29" s="68"/>
      <c r="G29" s="69"/>
      <c r="H29" s="43">
        <f>SUM(H21:H28)</f>
        <v>11738167.516707759</v>
      </c>
      <c r="I29" s="18"/>
      <c r="J29" s="44">
        <f>SUM(J21:J28)</f>
        <v>14507352.979999999</v>
      </c>
      <c r="K29" s="31"/>
    </row>
    <row r="30" spans="1:11" ht="18" x14ac:dyDescent="0.2">
      <c r="A30" s="60" t="s">
        <v>63</v>
      </c>
      <c r="B30" s="61"/>
      <c r="C30" s="61"/>
      <c r="D30" s="61"/>
      <c r="E30" s="61"/>
      <c r="F30" s="61"/>
      <c r="G30" s="62"/>
      <c r="H30" s="55">
        <f>H29+H18</f>
        <v>12179945.31670776</v>
      </c>
      <c r="I30" s="55"/>
      <c r="J30" s="55">
        <f>J29+J18</f>
        <v>15053380.899999999</v>
      </c>
      <c r="K30" s="31"/>
    </row>
    <row r="31" spans="1:11" ht="15" x14ac:dyDescent="0.2">
      <c r="A31" s="87"/>
      <c r="B31" s="88"/>
      <c r="C31" s="88"/>
      <c r="D31" s="88"/>
      <c r="E31" s="88"/>
      <c r="F31" s="88"/>
      <c r="G31" s="88"/>
      <c r="H31" s="88"/>
      <c r="I31" s="88"/>
      <c r="J31" s="89"/>
      <c r="K31" s="45"/>
    </row>
    <row r="32" spans="1:11" ht="15" x14ac:dyDescent="0.2">
      <c r="K32" s="46"/>
    </row>
    <row r="33" spans="1:11" s="47" customFormat="1" ht="23.25" x14ac:dyDescent="0.2">
      <c r="A33" s="72" t="s">
        <v>41</v>
      </c>
      <c r="B33" s="72"/>
      <c r="C33" s="72"/>
      <c r="D33" s="72"/>
      <c r="E33" s="72"/>
      <c r="F33" s="72"/>
      <c r="G33" s="72"/>
      <c r="H33" s="72"/>
      <c r="I33" s="72"/>
      <c r="J33" s="72"/>
    </row>
    <row r="34" spans="1:11" ht="15" customHeight="1" x14ac:dyDescent="0.2">
      <c r="A34" s="65" t="s">
        <v>8</v>
      </c>
      <c r="B34" s="65" t="s">
        <v>9</v>
      </c>
      <c r="C34" s="65" t="s">
        <v>10</v>
      </c>
      <c r="D34" s="65" t="s">
        <v>11</v>
      </c>
      <c r="E34" s="65" t="s">
        <v>12</v>
      </c>
      <c r="F34" s="65" t="s">
        <v>13</v>
      </c>
      <c r="G34" s="70" t="s">
        <v>14</v>
      </c>
      <c r="H34" s="71"/>
      <c r="I34" s="66" t="s">
        <v>15</v>
      </c>
      <c r="J34" s="66"/>
    </row>
    <row r="35" spans="1:11" ht="15" x14ac:dyDescent="0.2">
      <c r="A35" s="66" t="s">
        <v>16</v>
      </c>
      <c r="B35" s="66"/>
      <c r="C35" s="66"/>
      <c r="D35" s="66"/>
      <c r="E35" s="66"/>
      <c r="F35" s="66"/>
      <c r="G35" s="11" t="s">
        <v>17</v>
      </c>
      <c r="H35" s="9" t="s">
        <v>18</v>
      </c>
      <c r="I35" s="11" t="s">
        <v>17</v>
      </c>
      <c r="J35" s="9" t="s">
        <v>18</v>
      </c>
      <c r="K35" s="49"/>
    </row>
    <row r="36" spans="1:11" ht="15" x14ac:dyDescent="0.25">
      <c r="A36" s="12"/>
      <c r="B36" s="12"/>
      <c r="C36" s="13">
        <v>1</v>
      </c>
      <c r="D36" s="13" t="s">
        <v>19</v>
      </c>
      <c r="E36" s="14"/>
      <c r="F36" s="15"/>
      <c r="G36" s="51"/>
      <c r="H36" s="17"/>
      <c r="I36" s="18"/>
      <c r="J36" s="19"/>
    </row>
    <row r="37" spans="1:11" ht="42.75" customHeight="1" x14ac:dyDescent="0.25">
      <c r="A37" s="12" t="s">
        <v>42</v>
      </c>
      <c r="B37" s="20" t="s">
        <v>43</v>
      </c>
      <c r="C37" s="12" t="s">
        <v>20</v>
      </c>
      <c r="D37" s="21" t="s">
        <v>44</v>
      </c>
      <c r="E37" s="14" t="s">
        <v>45</v>
      </c>
      <c r="F37" s="22">
        <v>24</v>
      </c>
      <c r="G37" s="23">
        <v>3100</v>
      </c>
      <c r="H37" s="24">
        <f>F37*G37</f>
        <v>74400</v>
      </c>
      <c r="I37" s="24">
        <f t="shared" ref="I37:I39" si="4">ROUND((G37*(1+$J$9)),2)</f>
        <v>3831.53</v>
      </c>
      <c r="J37" s="24">
        <f>F37*I37</f>
        <v>91956.72</v>
      </c>
      <c r="K37" s="50"/>
    </row>
    <row r="38" spans="1:11" ht="14.25" x14ac:dyDescent="0.2">
      <c r="A38" s="25" t="s">
        <v>42</v>
      </c>
      <c r="B38" s="26" t="s">
        <v>46</v>
      </c>
      <c r="C38" s="25" t="s">
        <v>21</v>
      </c>
      <c r="D38" s="27" t="s">
        <v>47</v>
      </c>
      <c r="E38" s="25" t="s">
        <v>45</v>
      </c>
      <c r="F38" s="28">
        <v>24</v>
      </c>
      <c r="G38" s="29">
        <f>G16</f>
        <v>15239.16</v>
      </c>
      <c r="H38" s="24">
        <f t="shared" ref="H38:H39" si="5">F38*G38</f>
        <v>365739.83999999997</v>
      </c>
      <c r="I38" s="24">
        <f t="shared" si="4"/>
        <v>18835.28</v>
      </c>
      <c r="J38" s="24">
        <f t="shared" ref="J38:J39" si="6">F38*I38</f>
        <v>452046.72</v>
      </c>
    </row>
    <row r="39" spans="1:11" ht="42.75" x14ac:dyDescent="0.2">
      <c r="A39" s="32" t="s">
        <v>22</v>
      </c>
      <c r="B39" s="33" t="s">
        <v>23</v>
      </c>
      <c r="C39" s="32" t="s">
        <v>24</v>
      </c>
      <c r="D39" s="34" t="s">
        <v>25</v>
      </c>
      <c r="E39" s="32" t="s">
        <v>26</v>
      </c>
      <c r="F39" s="35">
        <v>1</v>
      </c>
      <c r="G39" s="36">
        <v>1637.96</v>
      </c>
      <c r="H39" s="24">
        <f t="shared" si="5"/>
        <v>1637.96</v>
      </c>
      <c r="I39" s="24">
        <f t="shared" si="4"/>
        <v>2024.48</v>
      </c>
      <c r="J39" s="24">
        <f t="shared" si="6"/>
        <v>2024.48</v>
      </c>
    </row>
    <row r="40" spans="1:11" ht="15" customHeight="1" x14ac:dyDescent="0.25">
      <c r="A40" s="67" t="s">
        <v>27</v>
      </c>
      <c r="B40" s="68"/>
      <c r="C40" s="68"/>
      <c r="D40" s="68"/>
      <c r="E40" s="68"/>
      <c r="F40" s="68"/>
      <c r="G40" s="69"/>
      <c r="H40" s="38">
        <f>SUM(H37:H39)</f>
        <v>441777.8</v>
      </c>
      <c r="I40" s="39"/>
      <c r="J40" s="40">
        <f>SUM(J37:J39)</f>
        <v>546027.91999999993</v>
      </c>
    </row>
    <row r="41" spans="1:11" ht="14.25" x14ac:dyDescent="0.2">
      <c r="A41" s="84"/>
      <c r="B41" s="85"/>
      <c r="C41" s="85"/>
      <c r="D41" s="85"/>
      <c r="E41" s="85"/>
      <c r="F41" s="85"/>
      <c r="G41" s="85"/>
      <c r="H41" s="85"/>
      <c r="I41" s="85"/>
      <c r="J41" s="86"/>
    </row>
    <row r="42" spans="1:11" ht="15" x14ac:dyDescent="0.25">
      <c r="A42" s="12"/>
      <c r="B42" s="14"/>
      <c r="C42" s="13">
        <v>2</v>
      </c>
      <c r="D42" s="13" t="s">
        <v>28</v>
      </c>
      <c r="E42" s="14"/>
      <c r="F42" s="15"/>
      <c r="G42" s="51"/>
      <c r="H42" s="17"/>
      <c r="I42" s="18"/>
      <c r="J42" s="19"/>
    </row>
    <row r="43" spans="1:11" ht="71.25" customHeight="1" x14ac:dyDescent="0.2">
      <c r="A43" s="32" t="s">
        <v>29</v>
      </c>
      <c r="B43" s="12">
        <v>95720</v>
      </c>
      <c r="C43" s="12" t="s">
        <v>30</v>
      </c>
      <c r="D43" s="21" t="s">
        <v>48</v>
      </c>
      <c r="E43" s="12" t="s">
        <v>31</v>
      </c>
      <c r="F43" s="41">
        <v>4200</v>
      </c>
      <c r="G43" s="42">
        <v>299.94</v>
      </c>
      <c r="H43" s="24">
        <f>F43*G43</f>
        <v>1259748</v>
      </c>
      <c r="I43" s="24">
        <f t="shared" ref="I43:I50" si="7">ROUND((G43*(1+$J$9)),2)</f>
        <v>370.72</v>
      </c>
      <c r="J43" s="24">
        <f>F43*I43</f>
        <v>1557024</v>
      </c>
    </row>
    <row r="44" spans="1:11" ht="71.25" customHeight="1" x14ac:dyDescent="0.2">
      <c r="A44" s="32" t="s">
        <v>29</v>
      </c>
      <c r="B44" s="12" t="s">
        <v>49</v>
      </c>
      <c r="C44" s="12" t="s">
        <v>32</v>
      </c>
      <c r="D44" s="21" t="s">
        <v>50</v>
      </c>
      <c r="E44" s="12" t="s">
        <v>31</v>
      </c>
      <c r="F44" s="41">
        <v>4200</v>
      </c>
      <c r="G44" s="42">
        <v>170.74</v>
      </c>
      <c r="H44" s="24">
        <f t="shared" ref="H44:H50" si="8">F44*G44</f>
        <v>717108</v>
      </c>
      <c r="I44" s="24">
        <f t="shared" si="7"/>
        <v>211.03</v>
      </c>
      <c r="J44" s="24">
        <f t="shared" ref="J44:J49" si="9">F44*I44</f>
        <v>886326</v>
      </c>
    </row>
    <row r="45" spans="1:11" ht="57" customHeight="1" x14ac:dyDescent="0.2">
      <c r="A45" s="73" t="s">
        <v>59</v>
      </c>
      <c r="B45" s="74"/>
      <c r="C45" s="12" t="s">
        <v>33</v>
      </c>
      <c r="D45" s="21" t="s">
        <v>51</v>
      </c>
      <c r="E45" s="12" t="s">
        <v>34</v>
      </c>
      <c r="F45" s="41">
        <v>413959</v>
      </c>
      <c r="G45" s="57">
        <v>8.0847043119441544</v>
      </c>
      <c r="H45" s="24">
        <f t="shared" si="8"/>
        <v>3346736.1122680902</v>
      </c>
      <c r="I45" s="24">
        <f t="shared" si="7"/>
        <v>9.99</v>
      </c>
      <c r="J45" s="24">
        <f t="shared" si="9"/>
        <v>4135450.41</v>
      </c>
    </row>
    <row r="46" spans="1:11" ht="57" customHeight="1" x14ac:dyDescent="0.2">
      <c r="A46" s="73" t="s">
        <v>60</v>
      </c>
      <c r="B46" s="74"/>
      <c r="C46" s="12" t="s">
        <v>35</v>
      </c>
      <c r="D46" s="21" t="s">
        <v>52</v>
      </c>
      <c r="E46" s="12" t="s">
        <v>34</v>
      </c>
      <c r="F46" s="41">
        <v>413959</v>
      </c>
      <c r="G46" s="57">
        <v>5.7205292077472212</v>
      </c>
      <c r="H46" s="24">
        <f t="shared" si="8"/>
        <v>2368064.5503098317</v>
      </c>
      <c r="I46" s="24">
        <f t="shared" si="7"/>
        <v>7.07</v>
      </c>
      <c r="J46" s="24">
        <f t="shared" si="9"/>
        <v>2926690.13</v>
      </c>
    </row>
    <row r="47" spans="1:11" ht="57" x14ac:dyDescent="0.2">
      <c r="A47" s="32" t="s">
        <v>29</v>
      </c>
      <c r="B47" s="12" t="s">
        <v>53</v>
      </c>
      <c r="C47" s="12" t="s">
        <v>36</v>
      </c>
      <c r="D47" s="21" t="s">
        <v>54</v>
      </c>
      <c r="E47" s="12" t="s">
        <v>31</v>
      </c>
      <c r="F47" s="41">
        <v>3600</v>
      </c>
      <c r="G47" s="57">
        <v>218.73</v>
      </c>
      <c r="H47" s="24">
        <f t="shared" si="8"/>
        <v>787428</v>
      </c>
      <c r="I47" s="24">
        <f t="shared" si="7"/>
        <v>270.35000000000002</v>
      </c>
      <c r="J47" s="24">
        <f t="shared" si="9"/>
        <v>973260.00000000012</v>
      </c>
    </row>
    <row r="48" spans="1:11" ht="71.25" x14ac:dyDescent="0.2">
      <c r="A48" s="73" t="s">
        <v>61</v>
      </c>
      <c r="B48" s="74"/>
      <c r="C48" s="12" t="s">
        <v>37</v>
      </c>
      <c r="D48" s="21" t="s">
        <v>55</v>
      </c>
      <c r="E48" s="12" t="s">
        <v>34</v>
      </c>
      <c r="F48" s="41">
        <v>179982</v>
      </c>
      <c r="G48" s="57">
        <v>11.066015791189328</v>
      </c>
      <c r="H48" s="24">
        <f t="shared" si="8"/>
        <v>1991683.6541298376</v>
      </c>
      <c r="I48" s="24">
        <f t="shared" si="7"/>
        <v>13.68</v>
      </c>
      <c r="J48" s="24">
        <f t="shared" si="9"/>
        <v>2462153.7599999998</v>
      </c>
    </row>
    <row r="49" spans="1:10" ht="42.75" x14ac:dyDescent="0.2">
      <c r="A49" s="32" t="s">
        <v>29</v>
      </c>
      <c r="B49" s="12" t="s">
        <v>56</v>
      </c>
      <c r="C49" s="12" t="s">
        <v>38</v>
      </c>
      <c r="D49" s="21" t="s">
        <v>57</v>
      </c>
      <c r="E49" s="12" t="s">
        <v>31</v>
      </c>
      <c r="F49" s="41">
        <v>4200</v>
      </c>
      <c r="G49" s="42">
        <v>248.78</v>
      </c>
      <c r="H49" s="24">
        <f t="shared" si="8"/>
        <v>1044876</v>
      </c>
      <c r="I49" s="24">
        <f t="shared" si="7"/>
        <v>307.49</v>
      </c>
      <c r="J49" s="24">
        <f t="shared" si="9"/>
        <v>1291458</v>
      </c>
    </row>
    <row r="50" spans="1:10" ht="28.5" x14ac:dyDescent="0.2">
      <c r="A50" s="32" t="s">
        <v>65</v>
      </c>
      <c r="B50" s="12">
        <v>5915492</v>
      </c>
      <c r="C50" s="12" t="s">
        <v>39</v>
      </c>
      <c r="D50" s="21" t="s">
        <v>58</v>
      </c>
      <c r="E50" s="12" t="s">
        <v>34</v>
      </c>
      <c r="F50" s="22">
        <v>10908</v>
      </c>
      <c r="G50" s="42">
        <v>20.399999999999999</v>
      </c>
      <c r="H50" s="24">
        <f t="shared" si="8"/>
        <v>222523.19999999998</v>
      </c>
      <c r="I50" s="24">
        <f t="shared" si="7"/>
        <v>25.21</v>
      </c>
      <c r="J50" s="24">
        <f>F50*I50</f>
        <v>274990.68</v>
      </c>
    </row>
    <row r="51" spans="1:10" ht="15" x14ac:dyDescent="0.2">
      <c r="A51" s="67" t="s">
        <v>27</v>
      </c>
      <c r="B51" s="68"/>
      <c r="C51" s="68"/>
      <c r="D51" s="68"/>
      <c r="E51" s="68"/>
      <c r="F51" s="68"/>
      <c r="G51" s="69"/>
      <c r="H51" s="54">
        <f>SUM(H43:H50)</f>
        <v>11738167.516707759</v>
      </c>
      <c r="I51" s="54"/>
      <c r="J51" s="54">
        <f>SUM(J43:J50)</f>
        <v>14507352.979999999</v>
      </c>
    </row>
    <row r="52" spans="1:10" ht="18" x14ac:dyDescent="0.2">
      <c r="A52" s="60" t="s">
        <v>64</v>
      </c>
      <c r="B52" s="61"/>
      <c r="C52" s="61"/>
      <c r="D52" s="61"/>
      <c r="E52" s="61"/>
      <c r="F52" s="61"/>
      <c r="G52" s="62"/>
      <c r="H52" s="55">
        <f>H51+H40</f>
        <v>12179945.31670776</v>
      </c>
      <c r="I52" s="55"/>
      <c r="J52" s="55">
        <f>J51+J40</f>
        <v>15053380.899999999</v>
      </c>
    </row>
    <row r="53" spans="1:10" ht="24" customHeight="1" x14ac:dyDescent="0.2">
      <c r="A53" s="60" t="s">
        <v>62</v>
      </c>
      <c r="B53" s="61"/>
      <c r="C53" s="61"/>
      <c r="D53" s="61"/>
      <c r="E53" s="61"/>
      <c r="F53" s="61"/>
      <c r="G53" s="62"/>
      <c r="H53" s="55">
        <f>H52+H30</f>
        <v>24359890.63341552</v>
      </c>
      <c r="I53" s="55"/>
      <c r="J53" s="55">
        <f>J52+J30</f>
        <v>30106761.799999997</v>
      </c>
    </row>
    <row r="54" spans="1:10" ht="12.75" customHeight="1" x14ac:dyDescent="0.2">
      <c r="H54" s="53"/>
      <c r="I54" s="52"/>
    </row>
  </sheetData>
  <mergeCells count="44">
    <mergeCell ref="A53:G53"/>
    <mergeCell ref="G12:H12"/>
    <mergeCell ref="I12:J12"/>
    <mergeCell ref="A18:G18"/>
    <mergeCell ref="A19:J19"/>
    <mergeCell ref="A29:G29"/>
    <mergeCell ref="A31:J31"/>
    <mergeCell ref="A33:J33"/>
    <mergeCell ref="B12:B13"/>
    <mergeCell ref="C12:C13"/>
    <mergeCell ref="D12:D13"/>
    <mergeCell ref="E12:E13"/>
    <mergeCell ref="F12:F13"/>
    <mergeCell ref="A40:G40"/>
    <mergeCell ref="A41:J41"/>
    <mergeCell ref="I34:J34"/>
    <mergeCell ref="A46:B46"/>
    <mergeCell ref="A3:J3"/>
    <mergeCell ref="A4:A5"/>
    <mergeCell ref="B4:J5"/>
    <mergeCell ref="B6:J6"/>
    <mergeCell ref="B8:F8"/>
    <mergeCell ref="I8:J8"/>
    <mergeCell ref="A6:A7"/>
    <mergeCell ref="B7:J7"/>
    <mergeCell ref="A23:B23"/>
    <mergeCell ref="A24:B24"/>
    <mergeCell ref="A26:B26"/>
    <mergeCell ref="A52:G52"/>
    <mergeCell ref="A9:B9"/>
    <mergeCell ref="C9:F9"/>
    <mergeCell ref="A12:A13"/>
    <mergeCell ref="A51:G51"/>
    <mergeCell ref="A34:A35"/>
    <mergeCell ref="B34:B35"/>
    <mergeCell ref="C34:C35"/>
    <mergeCell ref="D34:D35"/>
    <mergeCell ref="E34:E35"/>
    <mergeCell ref="F34:F35"/>
    <mergeCell ref="G34:H34"/>
    <mergeCell ref="A11:J11"/>
    <mergeCell ref="A30:G30"/>
    <mergeCell ref="A48:B48"/>
    <mergeCell ref="A45:B45"/>
  </mergeCells>
  <pageMargins left="0.25" right="0.25" top="0.75" bottom="0.75" header="0.3" footer="0.3"/>
  <pageSetup paperSize="9" scale="68" fitToHeight="0" orientation="landscape" r:id="rId1"/>
  <drawing r:id="rId2"/>
  <legacyDrawing r:id="rId3"/>
  <oleObjects>
    <mc:AlternateContent xmlns:mc="http://schemas.openxmlformats.org/markup-compatibility/2006">
      <mc:Choice Requires="x14">
        <oleObject progId="Word.Picture.8" shapeId="1025" r:id="rId4">
          <objectPr defaultSize="0" autoPict="0" r:id="rId5">
            <anchor moveWithCells="1" sizeWithCells="1">
              <from>
                <xdr:col>0</xdr:col>
                <xdr:colOff>28575</xdr:colOff>
                <xdr:row>13</xdr:row>
                <xdr:rowOff>0</xdr:rowOff>
              </from>
              <to>
                <xdr:col>2</xdr:col>
                <xdr:colOff>466725</xdr:colOff>
                <xdr:row>13</xdr:row>
                <xdr:rowOff>0</xdr:rowOff>
              </to>
            </anchor>
          </objectPr>
        </oleObject>
      </mc:Choice>
      <mc:Fallback>
        <oleObject progId="Word.Picture.8" shapeId="1025" r:id="rId4"/>
      </mc:Fallback>
    </mc:AlternateContent>
    <mc:AlternateContent xmlns:mc="http://schemas.openxmlformats.org/markup-compatibility/2006">
      <mc:Choice Requires="x14">
        <oleObject progId="Word.Picture.8" shapeId="1026" r:id="rId6">
          <objectPr defaultSize="0" autoPict="0" r:id="rId7">
            <anchor moveWithCells="1" sizeWithCells="1">
              <from>
                <xdr:col>0</xdr:col>
                <xdr:colOff>85725</xdr:colOff>
                <xdr:row>9</xdr:row>
                <xdr:rowOff>0</xdr:rowOff>
              </from>
              <to>
                <xdr:col>0</xdr:col>
                <xdr:colOff>590550</xdr:colOff>
                <xdr:row>9</xdr:row>
                <xdr:rowOff>0</xdr:rowOff>
              </to>
            </anchor>
          </objectPr>
        </oleObject>
      </mc:Choice>
      <mc:Fallback>
        <oleObject progId="Word.Picture.8" shapeId="1026" r:id="rId6"/>
      </mc:Fallback>
    </mc:AlternateContent>
    <mc:AlternateContent xmlns:mc="http://schemas.openxmlformats.org/markup-compatibility/2006">
      <mc:Choice Requires="x14">
        <oleObject progId="Word.Picture.8" shapeId="1037" r:id="rId8">
          <objectPr defaultSize="0" autoPict="0" r:id="rId5">
            <anchor moveWithCells="1" sizeWithCells="1">
              <from>
                <xdr:col>0</xdr:col>
                <xdr:colOff>28575</xdr:colOff>
                <xdr:row>35</xdr:row>
                <xdr:rowOff>0</xdr:rowOff>
              </from>
              <to>
                <xdr:col>2</xdr:col>
                <xdr:colOff>466725</xdr:colOff>
                <xdr:row>35</xdr:row>
                <xdr:rowOff>0</xdr:rowOff>
              </to>
            </anchor>
          </objectPr>
        </oleObject>
      </mc:Choice>
      <mc:Fallback>
        <oleObject progId="Word.Picture.8" shapeId="1037" r:id="rId8"/>
      </mc:Fallback>
    </mc:AlternateContent>
  </oleObjects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+xNJNYdqCzb0pXdVuyggFlHDg7cJcA0i/b5zQaIi4Qc=</DigestValue>
    </Reference>
    <Reference Type="http://www.w3.org/2000/09/xmldsig#Object" URI="#idOfficeObject">
      <DigestMethod Algorithm="http://www.w3.org/2001/04/xmlenc#sha256"/>
      <DigestValue>Pt70v/N7R7HFxpkG7mjjMbtUKrEO9NoNVEScXTkVW2w=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UcHY/M8x5h/wkSqEqxVcBuTPrM85jnPMtmcscLmQOdA=</DigestValue>
    </Reference>
    <Reference Type="http://www.w3.org/2000/09/xmldsig#Object" URI="#idValidSigLnImg">
      <DigestMethod Algorithm="http://www.w3.org/2001/04/xmlenc#sha256"/>
      <DigestValue>6zibicxFm+V8NH0xcnpEY2+bYPlYhvhY3FivnWVjpio=</DigestValue>
    </Reference>
    <Reference Type="http://www.w3.org/2000/09/xmldsig#Object" URI="#idInvalidSigLnImg">
      <DigestMethod Algorithm="http://www.w3.org/2001/04/xmlenc#sha256"/>
      <DigestValue>vE7acE5E20CwdFKRGCtS/XWFbDbxeWUTlGKHbFT94gU=</DigestValue>
    </Reference>
  </SignedInfo>
  <SignatureValue>zBeUXDWvkn/exxxcItU9OmymctvkafQdtM0SoM/l1pUt03mbtBGFtvrTI3MiwVCKdPbu9z8CFrPp
s5Qm2NOHEnJBaqeGNP/7ddpLD2fPTLUL7MpBePFvlGlb1gBa/hOO40c0srmUb2oLvpKmJDV3Mv81
E4eZGQBIwrnoGS61oOZxIfTOGlkyzhtXQBGtxw6UcQkgYIUBkjE8jdL8iDfkEgULVt6jGKMrpmoB
qWFpOr0UUsyLVHDA5yIEPtn7aSYVxNCY4cpUX+tCt11Afh+z4+6ZgMeAnmIvK7Erf4/BQGl74mLB
89ExIRodzVBUF+4Rcbs77DrIBncnyTax9A1jZQ==</SignatureValue>
  <KeyInfo>
    <X509Data>
      <X509Certificate>MIIH1TCCBb2gAwIBAgIKb2cHRp1nUbJ4iDANBgkqhkiG9w0BAQsFADBbMQswCQYDVQQGEwJCUjEWMBQGA1UECwwNQUMgU3luZ3VsYXJJRDETMBEGA1UECgwKSUNQLUJyYXNpbDEfMB0GA1UEAwwWQUMgU3luZ3VsYXJJRCBNdWx0aXBsYTAeFw0yNjA0MDgxMzUxMzZaFw0yNzA0MDgxMzUxMzZaMIHKMQswCQYDVQQGEwJCUjETMBEGA1UECgwKSUNQLUJyYXNpbDEiMCAGA1UECwwZQ2VydGlmaWNhZG8gRGlnaXRhbCBQRiBBMTETMBEGA1UECwwKUHJlc2VuY2lhbDEXMBUGA1UECwwOMjkwNzczOTUwMDAxMDIxHzAdBgNVBAsMFkFDIFN5bmd1bGFySUQgTXVsdGlwbGExMzAxBgNVBAMMKlRIQUlTIENFTElOQSBGRVJSRUlSQSBEQSBTSUxWQToxMTA0OTc0ODYwMzCCASIwDQYJKoZIhvcNAQEBBQADggEPADCCAQoCggEBAPNhlxVeSvkljayyFodHwHHH28GFNvroS6InBR7sDd6SAX5dV5e3d10pvQj8XqUGXwlU7tEDZmLRGDXjX4owELOFEbvOTuYNi1m2N49DlqrolE0uHUGEQY5/jga2APVCj7e/pC85CFX0YrlUsh7dPVX2VxCHpJOam8Pobfq7svZsgk5TiS68HLdJu/kzxiyZns7URixMb9m5y0Pzf9h60sC8fnofjOBocch278/kcb0n4t030ykhpXxMXb4o3qky5FkXYowix9Jeedo3U8M5VsNA7BRtiUZfHfQ0Y7KV8ZiPdVTZT5ITSbPyYJySeCAjrVc+GY5y7obhYlomxCQFnZUCAwEAAaOCAykwggMlMA4GA1UdDwEB/wQEAwIF4DAdBgNVHSUEFjAUBggrBgEFBQcDBAYIKwYBBQUHAwIwCQYDVR0TBAIwADAfBgNVHSMEGDAWgBST4f9+HeX15E3hOWKLIWmV5q9yFjAdBgNVHQ4EFgQU2MHrnxOalapVRD55X7MgdFsGylMwfwYIKwYBBQUHAQEEczBxMG8GCCsGAQUFBzAChmNodHRwOi8vc3luZ3VsYXJpZC5jb20uYnIvcmVwb3NpdG9yaW8vYWMtc3luZ3VsYXJpZC1tdWx0aXBsYS9jZXJ0aWZpY2Fkb3MvYWMtc3luZ3VsYXJpZC1tdWx0aXBsYS5wN2IwgYIGA1UdIAR7MHkwdwYHYEwBAgGBBTBsMGoGCCsGAQUFBwIBFl5odHRwOi8vc3luZ3VsYXJpZC5jb20uYnIvcmVwb3NpdG9yaW8vYWMtc3luZ3VsYXJpZC1tdWx0aXBsYS9kcGMvZHBjLWFjLXN5bmd1bGFySUQtbXVsdGlwbGEucGRmMIG9BgNVHREEgbUwgbKgQgYFYEwBAwGgOQQ3MjYwODE5OTExMTA0OTc0ODYwMzAwMDAwMDAwMDAwMDAwMDAwMDAwMDAwMDAwMDAwMDAwMDAwMKA0BgVgTAEDBaArBCkwMDAwMDAwMDAwMDAwMDAwMDAwMDAwMDAwMDAwMDAwMDAwMDAwMDAwMKAXBgVgTAEDBqAOBAwwMDAwMDAwMDAwMDCBHWVuZ2VuaGVpcm8wNEBwb21wZXUubWcuZ292LmJyMIHiBgNVHR8EgdowgdcwZKBioGCGXmh0dHA6Ly9zeW5ndWxhcmlkLmNvbS5ici9yZXBvc2l0b3Jpby9hYy1zeW5ndWxhcmlkLW11bHRpcGxhL2xjci9sY3ItYWMtc3luZ3VsYXJpZC1tdWx0aXBsYS5jcmwwb6BtoGuGaWh0dHA6Ly9pY3AtYnJhc2lsLnN5bmd1bGFyaWQuY29tLmJyL3JlcG9zaXRvcmlvL2FjLXN5bmd1bGFyaWQtbXVsdGlwbGEvbGNyL2xjci1hYy1zeW5ndWxhcmlkLW11bHRpcGxhLmNybDANBgkqhkiG9w0BAQsFAAOCAgEAlkTijQDbHdZVIQbOq/7k9cMZJlrJu2RAAMd0eeaMFZYOsY0VzcF4sA4856kP2gAbqrhpFdwsiorOC4YYuqkvmYxdgVfzEh5GjHnqh1IUvoJkIOtckCY9OCcjoQT5IoWA9XpSz6KjRETflY3Bds2sB+B5TSsygN9pt4/TTYeVkehl0zNiaeDt9bNn1Kwhq4OzHm1OdTDY/xQ5yLcsRKSBqk10CCfxrWGo07PEJtU5aGy7Oer0xjJfQOKmXr57eHuGEOEVbFo4wHqCwCzDdERjLeLpc7x0Bjw5pvA8MrtF+/XQ5yMr5PrmHM4cgwqViUghe/sH3BN3A022Xk6XPB4f3JlIyqoZF9GNLgYA0+Xmlsol0PLMWYGCrzi5SZlENRdrrhnKUAiDnn1phQH3rT92VuEeTsV5zy5DPBBgwuQnE1z5eYc081Y+orDM4ohaodrShVv/BN48oHEl0J1g5ZokvZxkIhPpWw84I67DKI9Tpz9MV9QaLIdgk+RXVOMq7cT8K9EWy6kvIwlzV9GQCw96bVqPTN/sfeRgD8KQiUegaPT0lzt+b0BfGahzltGuwRZkd6ZkiF4zG4OrfFTrQd13kZeI/YYSB0rpMJlFzLnXimJQmpkTmLWClx7Xn1M4UoGnmxNeVruy45w/KfTvIKmS5tmfM1jpBr0+PRTw3HMx/UM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UWT6/LjEjB/AwVgZ9knweCsO94tYoJdKkD1WK58wc1k=</DigestValue>
      </Reference>
      <Reference URI="/xl/calcChain.xml?ContentType=application/vnd.openxmlformats-officedocument.spreadsheetml.calcChain+xml">
        <DigestMethod Algorithm="http://www.w3.org/2001/04/xmlenc#sha256"/>
        <DigestValue>RXOu33I2B6hFgtpjlBBvpxQf/ZcOVaEdrMsRQS2j1uQ=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V36SKR7s6zN+dPfpLTn0XwD2z6Xatj2GPc8KgBimHdo=</DigestValue>
      </Reference>
      <Reference URI="/xl/drawings/_rels/vmlDrawing1.v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hjdEYyaLOxLt8cLBUmVM65GJ/yy5FHCNa35UtpMIj38=</DigestValue>
      </Reference>
      <Reference URI="/xl/drawings/drawing1.xml?ContentType=application/vnd.openxmlformats-officedocument.drawing+xml">
        <DigestMethod Algorithm="http://www.w3.org/2001/04/xmlenc#sha256"/>
        <DigestValue>FPbNlysydjiQYYZu5ZYMj3D5XsTFta3NDGLWVVlRlvM=</DigestValue>
      </Reference>
      <Reference URI="/xl/drawings/vmlDrawing1.vml?ContentType=application/vnd.openxmlformats-officedocument.vmlDrawing">
        <DigestMethod Algorithm="http://www.w3.org/2001/04/xmlenc#sha256"/>
        <DigestValue>1LWHc68/S+EV1lwZJ8TrU2hr7JV+/hWA8dV+0xg71kc=</DigestValue>
      </Reference>
      <Reference URI="/xl/embeddings/oleObject1.bin?ContentType=application/vnd.openxmlformats-officedocument.oleObject">
        <DigestMethod Algorithm="http://www.w3.org/2001/04/xmlenc#sha256"/>
        <DigestValue>LxTvKpbEWolCGX4Y7L55ZAg4oPCH8zpLr7FWsoFt2lQ=</DigestValue>
      </Reference>
      <Reference URI="/xl/embeddings/oleObject2.bin?ContentType=application/vnd.openxmlformats-officedocument.oleObject">
        <DigestMethod Algorithm="http://www.w3.org/2001/04/xmlenc#sha256"/>
        <DigestValue>LxTvKpbEWolCGX4Y7L55ZAg4oPCH8zpLr7FWsoFt2lQ=</DigestValue>
      </Reference>
      <Reference URI="/xl/embeddings/oleObject3.bin?ContentType=application/vnd.openxmlformats-officedocument.oleObject">
        <DigestMethod Algorithm="http://www.w3.org/2001/04/xmlenc#sha256"/>
        <DigestValue>LxTvKpbEWolCGX4Y7L55ZAg4oPCH8zpLr7FWsoFt2lQ=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vV+9l6c59/GR8QhgB2YMWgmVILbDoQw2qIaRN36cljo=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uh72Oqfdum1fF9xSGFkUSRwUq8b1xmMWKmDJZGmj2ds=</DigestValue>
      </Reference>
      <Reference URI="/xl/media/image1.emf?ContentType=image/x-emf">
        <DigestMethod Algorithm="http://www.w3.org/2001/04/xmlenc#sha256"/>
        <DigestValue>svv52l4FxftJfp0KeIlSbmQdwl9cPD/XGblUlHmV2Js=</DigestValue>
      </Reference>
      <Reference URI="/xl/media/image2.emf?ContentType=image/x-emf">
        <DigestMethod Algorithm="http://www.w3.org/2001/04/xmlenc#sha256"/>
        <DigestValue>6388a9CXQQ9vK4Q7WvBOaJgiCImTS4H+P6s3053Q8mg=</DigestValue>
      </Reference>
      <Reference URI="/xl/media/image3.jpeg?ContentType=image/jpeg">
        <DigestMethod Algorithm="http://www.w3.org/2001/04/xmlenc#sha256"/>
        <DigestValue>HYIjMQQPlb8syoKztrZ/SmLdnWdBm14TzZvt3mP3n5g=</DigestValue>
      </Reference>
      <Reference URI="/xl/media/image4.emf?ContentType=image/x-emf">
        <DigestMethod Algorithm="http://www.w3.org/2001/04/xmlenc#sha256"/>
        <DigestValue>rL2xdjsS8l5hgn1wCNfLLcnwKKkSXsIbYWNfPDG0hjU=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D8QnNRIe1CWQWNkgr2QXF91D2h1P8c40b58KVrj7zjY=</DigestValue>
      </Reference>
      <Reference URI="/xl/sharedStrings.xml?ContentType=application/vnd.openxmlformats-officedocument.spreadsheetml.sharedStrings+xml">
        <DigestMethod Algorithm="http://www.w3.org/2001/04/xmlenc#sha256"/>
        <DigestValue>o65st6NlfqlAaHGXI4SbGq864vmeOWU/Hj+kYxY+0BM=</DigestValue>
      </Reference>
      <Reference URI="/xl/styles.xml?ContentType=application/vnd.openxmlformats-officedocument.spreadsheetml.styles+xml">
        <DigestMethod Algorithm="http://www.w3.org/2001/04/xmlenc#sha256"/>
        <DigestValue>nvWnQQosSfOGarZTwewwVxGt0sC8rDdsiAC4VNtqwew=</DigestValue>
      </Reference>
      <Reference URI="/xl/theme/theme1.xml?ContentType=application/vnd.openxmlformats-officedocument.theme+xml">
        <DigestMethod Algorithm="http://www.w3.org/2001/04/xmlenc#sha256"/>
        <DigestValue>UjOvE6DspcGH4J48/R/wKpX04oXW2mCGbLigBn8v2Wg=</DigestValue>
      </Reference>
      <Reference URI="/xl/workbook.xml?ContentType=application/vnd.openxmlformats-officedocument.spreadsheetml.sheet.main+xml">
        <DigestMethod Algorithm="http://www.w3.org/2001/04/xmlenc#sha256"/>
        <DigestValue>tWYHPlYn6oe9SgDdleetMk10Ruc5obvaYufEWwmwJD4=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UXZJBUkSah11xL7/DRxD75xWLvr23bayr+IbothHldY=</DigestValue>
      </Reference>
      <Reference URI="/xl/worksheets/sheet1.xml?ContentType=application/vnd.openxmlformats-officedocument.spreadsheetml.worksheet+xml">
        <DigestMethod Algorithm="http://www.w3.org/2001/04/xmlenc#sha256"/>
        <DigestValue>o/Xp5tiYNJvK2rD0e3XKWwylpRkLh/UroPV7OoizuVE=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2026-07-03T16:59:22Z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>{A842057B-E560-4585-8AD8-99EB0680771F}</SetupID>
          <SignatureText>Thaís Celina F. da Silva</SignatureText>
          <SignatureImage/>
          <SignatureComments/>
          <WindowsVersion>10.0</WindowsVersion>
          <OfficeVersion>16.0.19127/27</OfficeVersion>
          <ApplicationVersion>16.0.19127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2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2026-07-03T16:59:22Z</xd:SigningTime>
          <xd:SigningCertificate>
            <xd:Cert>
              <xd:CertDigest>
                <DigestMethod Algorithm="http://www.w3.org/2001/04/xmlenc#sha256"/>
                <DigestValue>liqYSZy3W2egBQC3KbdALP6Mvri0h2qERD5D6U9bgVw=</DigestValue>
              </xd:CertDigest>
              <xd:IssuerSerial>
                <X509IssuerName>CN=AC SyngularID Multipla, O=ICP-Brasil, OU=AC SyngularID, C=BR</X509IssuerName>
                <X509SerialNumber>526083218517596415621256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UjCCBTqgAwIBAgIKcGwrRiXa9i64QTANBgkqhkiG9w0BAQ0FADBwMQswCQYDVQQGDAJCUjETMBEGA1UECgwKSUNQLUJyYXNpbDE0MDIGA1UECwwrQXV0b3JpZGFkZSBDZXJ0aWZpY2Fkb3JhIFJhaXogQnJhc2lsZWlyYSB2NTEWMBQGA1UEAwwNQUMgU3luZ3VsYXJJRDAeFw0yMjA0MTgxODM1MTRaFw0yOTAzMDEyMzU5NTlaMFsxCzAJBgNVBAYTAkJSMRYwFAYDVQQLDA1BQyBTeW5ndWxhcklEMRMwEQYDVQQKDApJQ1AtQnJhc2lsMR8wHQYDVQQDDBZBQyBTeW5ndWxhcklEIE11bHRpcGxhMIICIjANBgkqhkiG9w0BAQEFAAOCAg8AMIICCgKCAgEAnfheqOqUO3wiQAuJxnAb+F0OAVxBMN+TZEwyVvSbCni4Ln5XNhs/fz7jfB3mGDs1IptiXNcJiRDgOy7tzukwPVRgLbKlVy52kq/tr83cbskJcS6FfsO6T22xfOEO8uZ1uJ+jTPYOyBFjjOXBx9XB4NbNcpCE8KL9+WStpmLS77/IUqbkUsD3oA+jHyHmnHqNayTmKnr4z/OxiTxNNayEsK2yiO686vknp+5dy6G3axwlmQkbsXKnVeyKN4IuKUBTDKrxSmDuHievofjT/YwJ/DiT19lUOWoQGKhUax7WnWCw6ufPcPn1NsskZIlCPwKoY8RR4zCuLO8pzb/hCNoUAf0TNjnS9gHP1hVE0PDqPxB9OT7ejMtmPAWLIw64/2m9cy8lV8UXO1bX1tToMF+q0pA/LTwDytdw1AoM/OcNqVZRLxa59RZsuLbLPLC0tzRe13CzXBgecbotmKNi2hAaWMEyfjmvcJFVI9CUqlmNenxUIf9huy7nrNAROLC47AmrTmuFIvlAhRBb7mu4GrYfsUg/IuKhCXHpBpT01aBdFHAz0BYgdJVd6PvzyD9wkE9Mtfb81AFq9eWgOnt6CyD1DZl5cCv6dpW/ULXM+ObExX4hvgrH8yZHZZOsIKpikYodILZSgRm1q9JefYsa8nRlg/WGgIsgMevXuhzwLf/5XU8CAwEAAaOCAgEwggH9MA4GA1UdDwEB/wQEAwIBBjAPBgNVHRMBAf8EBTADAQH/MB8GA1UdIwQYMBaAFFA4fULkUckHQ1hjwGtjrP+gc/PgMB0GA1UdDgQWBBST4f9+HeX15E3hOWKLIWmV5q9yFjCB2AYDVR0gBIHQMIHNMGUGB2BMAQIBgQUwWjBYBggrBgEFBQcCARZMaHR0cDovL3N5bmd1bGFyaWQuY29tLmJyL3JlcG9zaXRvcmlvL2FjLXN5bmd1bGFyaWQvZHBjL2RwYy1hYy1zeW5ndWxhcklELnBkZjBkBgZgTAECA30wWjBYBggrBgEFBQcCARZMaHR0cDovL3N5bmd1bGFyaWQuY29tLmJyL3JlcG9zaXRvcmlvL2FjLXN5bmd1bGFyaWQvZHBjL2RwYy1hYy1zeW5ndWxhcklELnBkZjCBvgYDVR0fBIG2MIGzMFKgUKBOhkxodHRwOi8vc3luZ3VsYXJpZC5jb20uYnIvcmVwb3NpdG9yaW8vYWMtc3luZ3VsYXJpZC9sY3IvbGNyLWFjLXN5bmd1bGFyaWQuY3JsMF2gW6BZhldodHRwOi8vaWNwLWJyYXNpbC5zeW5ndWxhcmlkLmNvbS5ici9yZXBvc2l0b3Jpby9hYy1zeW5ndWxhcmlkL2xjci9sY3ItYWMtc3luZ3VsYXJpZC5jcmwwDQYJKoZIhvcNAQENBQADggIBAJbsTc4B20N0qJj6bCSYsNy1E0WN9Bqmqs8urDBy7if6LNnxRbPNDkFZbE5SI/JxA4/XYx2tMzjdxdIZGGTTJFoP0V2yNZNXT9s5Ab/ksFFXex8eSandd1EraXzoUHDmrVdF/LTUSqNZdzvZvPglCHkTXoxMJJycMvayOT6asVy9UWqCiVJvZFA8oOXvLSwR8Dt6M2NcBK9NpDaaqgjGKZlHeK2hDMNgRUaVWK9QuWUwlJUMqK8U8Qi51iOJkM9jpv1Fg460TZqHU7BwLU1YoI7ADa2soVHYNcZaaWKO6L+74d6j3TueQ8jcnHw8moXV4zYSsMQau+yA5IlRlDYXQl4iCcG2wBbEAMNuJUCmgg2G+jihAQfXWR/JRDCBaNPrFqVJPkZqGKqN60gCav6cxbYKH2ZSipY9nO7W3sStJjIp5dUk55LVAdGMPc9IYDiYMR57TKZm+QX/zT6bliA4Lr0EnYeOP/Qvl2iRSrL6dSAgyqxpZa2hH75ww+zWsO5qAbnCYwIkTvidixXOap5VBJYAG1d+o+IQ9+hQdtKCq46rQCeOV0L87lNCdC7iadLRxlYfePohfYY0avR2im1lxlTPPLUVfYPF3tGYEEcQoU6JSdCnI9SBz0UOHNgKUc+rK9V034eCqiSCUUY+l8ifaEAdtMZnYpx5k+TLCAwHh668</xd:EncapsulatedX509Certificate>
            <xd:EncapsulatedX509Certificate>MIIGSDCCBDCgAwIBAgIJAOsvRfLjYt7QMA0GCSqGSIb3DQEBDQUAMIGXMQswCQYDVQQGEwJCUjETMBEGA1UECgwKSUNQLUJyYXNpbDE9MDsGA1UECww0SW5zdGl0dXRvIE5hY2lvbmFsIGRlIFRlY25vbG9naWEgZGEgSW5mb3JtYWNhbyAtIElUSTE0MDIGA1UEAwwrQXV0b3JpZGFkZSBDZXJ0aWZpY2Fkb3JhIFJhaXogQnJhc2lsZWlyYSB2NTAeFw0yMjAzMjExODAwMjFaFw0yOTAzMDIxMjAwMjFaMHAxCzAJBgNVBAYMAkJSMRMwEQYDVQQKDApJQ1AtQnJhc2lsMTQwMgYDVQQLDCtBdXRvcmlkYWRlIENlcnRpZmljYWRvcmEgUmFpeiBCcmFzaWxlaXJhIHY1MRYwFAYDVQQDDA1BQyBTeW5ndWxhcklEMIICIjANBgkqhkiG9w0BAQEFAAOCAg8AMIICCgKCAgEAp+di0cX1UCcm8bp7wt1Nz7quHmM7tGPH9ri6/6CmIP3hy3Ww4ivFxOJSYsUwoxJcs4SiA3oOr7IAr6VRkYo1eohcE+ZQOEnE7Id5AD19dBeOmcgYfrH7kOKSrmFeaJXs+KCAXgd04WzqVRKMMsoEIIps9SHUwwL4KSR3Ecyyd3mMlJPBtyoaPqBz+e8nY3i/JVFvVIoTxoBKJqJyUtvS0l0baiZUPBtG3zd5es65OM4h2tYkrWDHvWoffHaQdIJC2ke4SIojX0ozTWaeMd0Az4USCKfb/MhFg2WtwalWKZOBKGiG8fpsKErq9gxoGpoLmqkvq3AlHk6bpkhfnEs/LpdV0TfbeCs/weK63UoMXqSOMkIr8eO9mLjZoXg5xDiF5TW1EH1XFY2j91ODgZ+xlOf6KO+/2NA26nJfHbeJwm0eRg5rgPZFCUdk9Lf9rUXEDqidZwQmofxa6OGN9lr0Sed4HpQegeacyfbOrBB8MfcOMqUf9oZvimDlqXEQUaRkgN2DJ5Eqmw32AE1APdqQ/nt0brI6PVt4oEdcV06wb7X2aWSc2C3V582JqTv0g6I2901hesvfadVbOLA118uNodiu2lxji/e4mSaXcEEO4u30hNtU/6zXANOh0Jtf5X8lHczaNFqj2BT9AxdJjlFWBZ2v7SwEcCTKLSFBLBxTN+UCAwEAAaOBvDCBuTAOBgNVHQ8BAf8EBAMCAQYwFQYDVR0gBA4wDDAKBgZgTAEBgRwwADA/BgNVHR8EODA2MDSgMqAwhi5odHRwOi8vYWNyYWl6LmljcGJyYXNpbC5nb3YuYnIvTENSYWNyYWl6djUuY3JsMB8GA1UdIwQYMBaAFGmovnXZxO9s5xNF5GFu5Wj4tkBeMB0GA1UdDgQWBBRQOH1C5FHJB0NYY8BrY6z/oHPz4DAPBgNVHRMBAf8EBTADAQH/MA0GCSqGSIb3DQEBDQUAA4ICAQB9ZGipb+KsqGoaeE5p8BeGFnbj8UXfEoXBP5K1ggj6MUuzj33HvZqvrJ06uVOpIFlUX60ANxYsSexMDqSzgXYcb21YcxbRcD1fYdq5lqk759i9BeGK6SvfyNeKaEwpdhBQK24vkT1nxP7MeyN8vLwldchNlM28GrRuUwwHTOohN973juPwAdnJUIAxPjvZzzfNs2Oq4/ksQbFgObb6ltBRDvS20J4wBUbDSjkkSww2gQP08NFtQXB/1vpFwP6wdfwpmIQ5tHpi0UBW1rJJZ9AqGhS3ciB1om1chG9iRa/QzBqCHHGN/0hlrdsZMxEKdosuvNPphaJwlNS+ffo79KWPp6KLerx1Nq6QIVLTyqvWIqmpRjjFTv7dxwoFr8ioq+81K/nRotMu5D0CeqqzUXlbCVtLDOIMUSOVQ61IBHT1NwoVeABOl2qEdJ+sAxDuxFzIyh9FVhBE4vnHaDArb28yESBvhUQmoEGrTSp4Ee8ynu3VkXI9hxVsQGooZbf0CpE5RKWj2TLW0dvxIyGc1yH5LLMy75ejIyoskN6rSkO8mCy6bBOqtW5RpU7eZG+257hZ8y5ZL67VWX+eHyMudrUw10gBG4dy/sdg2r82QAL1iuqPd37ZHy4GNKurtYUPou6IZ18xPPs/KWglKa+00PErdGlLgNIYv8Y6QBabf9G6LQ==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  <Object Id="idValidSigLnImg">AQAAAGwAAAAAAAAAAAAAAEwBAAB/AAAAAAAAAAAAAAA7IwAAWw4AACBFTUYAAAEAlBwAAKoAAAAGAAAAAAAAAAAAAAAAAAAAgAcAADgEAAAIAgAANgEAAAAAAAAAAAAAAAAAAEDvBwDwugQACgAAABAAAAAAAAAAAAAAAEsAAAAQAAAAAAAAAAUAAAAeAAAAGAAAAAAAAAAAAAAATQEAAIAAAAAnAAAAGAAAAAEAAAAAAAAAAAAAAAAAAAAlAAAADAAAAAEAAABMAAAAZAAAAAAAAAAAAAAATAEAAH8AAAAAAAAAAAAAAE0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w8PAAAAAAACUAAAAMAAAAAQAAAEwAAABkAAAAAAAAAAAAAABMAQAAfwAAAAAAAAAAAAAATQEAAIAAAAAhAPAAAAAAAAAAAAAAAIA/AAAAAAAAAAAAAIA/AAAAAAAAAAAAAAAAAAAAAAAAAAAAAAAAAAAAAAAAAAAlAAAADAAAAAAAAIAoAAAADAAAAAEAAAAnAAAAGAAAAAEAAAAAAAAA8PDwAAAAAAAlAAAADAAAAAEAAABMAAAAZAAAAAAAAAAAAAAATAEAAH8AAAAAAAAAAAAAAE0BAACAAAAAIQDwAAAAAAAAAAAAAACAPwAAAAAAAAAAAACAPwAAAAAAAAAAAAAAAAAAAAAAAAAAAAAAAAAAAAAAAAAAJQAAAAwAAAAAAACAKAAAAAwAAAABAAAAJwAAABgAAAABAAAAAAAAAPDw8AAAAAAAJQAAAAwAAAABAAAATAAAAGQAAAAAAAAAAAAAAEwBAAB/AAAAAAAAAAAAAABNAQAAgAAAACEA8AAAAAAAAAAAAAAAgD8AAAAAAAAAAAAAgD8AAAAAAAAAAAAAAAAAAAAAAAAAAAAAAAAAAAAAAAAAACUAAAAMAAAAAAAAgCgAAAAMAAAAAQAAACcAAAAYAAAAAQAAAAAAAADw8PAAAAAAACUAAAAMAAAAAQAAAEwAAABkAAAAAAAAAAAAAABMAQAAfwAAAAAAAAAAAAAATQEAAIAAAAAhAPAAAAAAAAAAAAAAAIA/AAAAAAAAAAAAAIA/AAAAAAAAAAAAAAAAAAAAAAAAAAAAAAAAAAAAAAAAAAAlAAAADAAAAAAAAIAoAAAADAAAAAEAAAAnAAAAGAAAAAEAAAAAAAAA////AAAAAAAlAAAADAAAAAEAAABMAAAAZAAAAAAAAAAAAAAATAEAAH8AAAAAAAAAAAAAAE0BAACAAAAAIQDwAAAAAAAAAAAAAACAPwAAAAAAAAAAAACAPwAAAAAAAAAAAAAAAAAAAAAAAAAAAAAAAAAAAAAAAAAAJQAAAAwAAAAAAACAKAAAAAwAAAABAAAAJwAAABgAAAABAAAAAAAAAP///wAAAAAAJQAAAAwAAAABAAAATAAAAGQAAAAAAAAAAAAAAEwBAAB/AAAAAAAAAAAAAABNAQAAgAAAACEA8AAAAAAAAAAAAAAAgD8AAAAAAAAAAAAAgD8AAAAAAAAAAAAAAAAAAAAAAAAAAAAAAAAAAAAAAAAAACUAAAAMAAAAAAAAgCgAAAAMAAAAAQAAACcAAAAYAAAAAQAAAAAAAAD///8AAAAAACUAAAAMAAAAAQAAAEwAAABkAAAAAAAAAAMAAAD/AAAAEgAAAAAAAAADAAAAAAEAABAAAAAhAPAAAAAAAAAAAAAAAIA/AAAAAAAAAAAAAIA/AAAAAAAAAAAAAAAAAAAAAAAAAAAAAAAAAAAAAAAAAAAlAAAADAAAAAAAAIAoAAAADAAAAAEAAAAnAAAAGAAAAAEAAAAAAAAA////AAAAAAAlAAAADAAAAAEAAABMAAAAZAAAAL0AAAAEAAAA9gAAABAAAAC9AAAABAAAADoAAAANAAAAIQDwAAAAAAAAAAAAAACAPwAAAAAAAAAAAACAPwAAAAAAAAAAAAAAAAAAAAAAAAAAAAAAAAAAAAAAAAAAJQAAAAwAAAAAAACAKAAAAAwAAAABAAAAUgAAAHABAAABAAAA9f///wAAAAAAAAAAAAAAAJABAAAAAAABAAAAAHMAZQBnAG8AZQAgAHUAaQAAAAAAAAAAAAAAAAAAAAAAAAAAAAAAAAAAAAAAAAAAAAAAAAAAAAAAAAAAAAAAAAAAAAAA8JbWt/x/AAAMG763/H8AAHDCL+4KAAAA7Uj1tvx/AAABAAAAAAAAAAgAAAAAAAAAcMIv7goAAADGR763/H8AAAAAD0b9fwAAKFD1tvx/AAAwFg9G/X8AANDCL+4KAAAABAAAAAoAAAAVAAAAAAAAANhz37f8fwAAMBYPRgAAAABIAAAAAAAAAAwbvrf8fwAA2HPft/x/AADAH763/H8AAAEAAAAAAAAAxke+t/x/AAAAAA9G/X8AAAAAAAAAAAAAAAAAAAoAAAAfEk9H/X8AAPCzUsgCAgAAu+shRf1/AACwwy/uCgAAAEnEL+4KAAAAAAAAAAAAAAAAAAAAZHYACAAAAAAlAAAADAAAAAEAAAAYAAAADAAAAAAAAAASAAAADAAAAAEAAAAeAAAAGAAAAL0AAAAEAAAA9wAAABEAAAAlAAAADAAAAAEAAABUAAAAiAAAAL4AAAAEAAAA9QAAABAAAAABAAAAq6rYQS+h5UG+AAAABAAAAAoAAABMAAAAAAAAAAAAAAAAAAAA//////////9gAAAAMAAzAC8AMAA3AC8AMgAwADIANgAGAAAABgAAAAQAAAAGAAAABgAAAAQAAAAGAAAABgAAAAYAAAAGAAAASwAAAEAAAAAwAAAABQAAACAAAAABAAAAAQAAABAAAAAAAAAAAAAAAE0BAACAAAAAAAAAAAAAAABNAQAAgAAAAFIAAABwAQAAAgAAABAAAAAHAAAAAAAAAAAAAAC8AgAAAAAAAAECAiJTAHkAcwB0AGUAbQAAAAAAAAAAAAAAAAAAAAAAAAAAAAAAAAAAAAAAAAAAAAAAAAAAAAAAAAAAAAAAAAAAAAAAAAAAAAEAAAD8fwAAmM8v7goAAAAA0y/uCgAAAMheR0X9fwAAAAAAAAAAAAAJAAAAAAAAAA0AAAAAAAAAfU/1tvx/AAAAAAAAAAAAAAAAAAAAAAAA/cXtLOWLAAAY0S/uCgAAAJAmTsgCAgAAUNIv7goAAADws1LIAgIAAODFQ9cAAAAAtACKBQAAAAAHAAAAAAAAABDGgsgCAgAAjNEv7goAAADJ0S/uCgAAAGFEHUX9fwAAAAAAAAAAAABGhSJFAAAAAAAAAAAAAAAAAAAAAAAAAADws1LIAgIAALvrIUX9fwAAMNEv7goAAADJ0S/uCgAAAJCzI9cCAgAAAAAAAGR2AAgAAAAAJQAAAAwAAAACAAAAJwAAABgAAAADAAAAAAAAAAAAAAAAAAAAJQAAAAwAAAADAAAATAAAAGQAAAAAAAAAAAAAAP//////////AAAAABYAAAAAAAAANQAAACEA8AAAAAAAAAAAAAAAgD8AAAAAAAAAAAAAgD8AAAAAAAAAAAAAAAAAAAAAAAAAAAAAAAAAAAAAAAAAACUAAAAMAAAAAAAAgCgAAAAMAAAAAwAAACcAAAAYAAAAAwAAAAAAAAAAAAAAAAAAACUAAAAMAAAAAwAAAEwAAABkAAAAAAAAAAAAAAD//////////wAAAAAWAAAAAAEAAAAAAAAhAPAAAAAAAAAAAAAAAIA/AAAAAAAAAAAAAIA/AAAAAAAAAAAAAAAAAAAAAAAAAAAAAAAAAAAAAAAAAAAlAAAADAAAAAAAAIAoAAAADAAAAAMAAAAnAAAAGAAAAAMAAAAAAAAAAAAAAAAAAAAlAAAADAAAAAMAAABMAAAAZAAAAAAAAAAAAAAA//////////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///8AAAAAACUAAAAMAAAAAwAAAEwAAABkAAAAAAAAABYAAAD/AAAASgAAAAAAAAAWAAAAAAEAADUAAAAhAPAAAAAAAAAAAAAAAIA/AAAAAAAAAAAAAIA/AAAAAAAAAAAAAAAAAAAAAAAAAAAAAAAAAAAAAAAAAAAlAAAADAAAAAAAAIAoAAAADAAAAAMAAAAnAAAAGAAAAAMAAAAAAAAA////AAAAAAAlAAAADAAAAAMAAABMAAAAZAAAAAkAAAAnAAAAHwAAAEoAAAAJAAAAJwAAABcAAAAkAAAAIQDwAAAAAAAAAAAAAACAPwAAAAAAAAAAAACAPwAAAAAAAAAAAAAAAAAAAAAAAAAAAAAAAAAAAAAAAAAAJQAAAAwAAAAAAACAKAAAAAwAAAADAAAAUgAAAHABAAADAAAA4P///wAAAAAAAAAAAAAAAJABAAAAAAABAAAAAGEAcgBpAGEAbAAAAAAAAAAAAAAAAAAAAAAAAAAAAAAAAAAAAAAAAAAAAAAAAAAAAAAAAAAAAAAAAAAAAAAAAAAAAAAA+IWHtvx/AAABAAAAAAAAAAAAAAAAAAAAyF5HRf1/AAAAAAAAAAAAAFBnLu4KAAAAAAAAAAAAAADg+Xu2/H8AAAAAAAAAAAAAAAAAAAAAAAAtbuws5YsAAMBsLu4KAAAAuBp6tvx/AAAYaS7uCgAAAPCzUsgCAgAA4P///wAAAAAAAAAAAAAAAAYAAAAAAAAABwAAAAAAAAA8aC7uCgAAAHloLu4KAAAAYUQdRf1/AAAAAAAAAAAAAJKax7UAAAAAYGe33QICAACgDwAAAAAAAPCzUsgCAgAAu+shRf1/AADgZy7uCgAAAHloLu4KAAAA0CxF3QICAAAAAAAAZHYACAAAAAAlAAAADAAAAAMAAAAYAAAADAAAAAAAAAASAAAADAAAAAEAAAAWAAAADAAAAAgAAABUAAAAVAAAAAoAAAAnAAAAHgAAAEoAAAABAAAAq6rYQS+h5UEKAAAASwAAAAEAAABMAAAABAAAAAkAAAAnAAAAIAAAAEsAAABQAAAAWABXSRUAAAAWAAAADAAAAAAAAAAlAAAADAAAAAIAAAAnAAAAGAAAAAQAAAAAAAAA////AAAAAAAlAAAADAAAAAQAAABMAAAAZAAAACkAAAAZAAAA9gAAAEoAAAApAAAAGQAAAM4AAAAyAAAAIQDwAAAAAAAAAAAAAACAPwAAAAAAAAAAAACAPwAAAAAAAAAAAAAAAAAAAAAAAAAAAAAAAAAAAAAAAAAAJQAAAAwAAAAAAACAKAAAAAwAAAAEAAAAJwAAABgAAAAEAAAAAAAAAP///wAAAAAAJQAAAAwAAAAEAAAATAAAAGQAAAApAAAAGQAAAPYAAABHAAAAKQAAABkAAADOAAAALwAAACEA8AAAAAAAAAAAAAAAgD8AAAAAAAAAAAAAgD8AAAAAAAAAAAAAAAAAAAAAAAAAAAAAAAAAAAAAAAAAACUAAAAMAAAAAAAAgCgAAAAMAAAABAAAACcAAAAYAAAABAAAAAAAAAD///8AAAAAACUAAAAMAAAABAAAAEwAAABkAAAAKQAAADMAAADGAAAARwAAACkAAAAzAAAAngAAABUAAAAhAPAAAAAAAAAAAAAAAIA/AAAAAAAAAAAAAIA/AAAAAAAAAAAAAAAAAAAAAAAAAAAAAAAAAAAAAAAAAAAlAAAADAAAAAAAAIAoAAAADAAAAAQAAABSAAAAcAEAAAQAAADw////AAAAAAAAAAAAAAAAkAEAAAAAAAEAAAAAcwBlAGcAbwBlACAAdQBpAAAAAAAAAAAAAAAAAAAAAAAAAAAAAAAAAAAAAAAAAAAAAAAAAAAAAAAAAAAAAAAAAAAAAAD4Zy7uCgAAAOrF/7b8fwAAsIIk1wICAADIXkdF/X8AAAAAAAAAAAAAAAAAAAAAAAD4Zy7uCgAAAAI6D0X9fwAAAAAAAAAAAAAAAAAAAAAAAA1t7CzliwAAoGgu7goAAAACAAAAAgIAADhqLu4KAAAA8LNSyAICAADw////AAAAAAAAAAAAAAAACQAAAAAAAAAHAAAAAAAAAFxpLu4KAAAAmWku7goAAABhRB1F/X8AAAQAAAAAAAAA1BYPRQAAAACwgiTXAgIAAKEAAAAAAAAA8LNSyAICAAC76yFF/X8AAABpLu4KAAAAmWku7goAAACABsndAgIAAAAAAABkdgAIAAAAACUAAAAMAAAABAAAABgAAAAMAAAAAAAAABIAAAAMAAAAAQAAAB4AAAAYAAAAKQAAADMAAADHAAAASAAAACUAAAAMAAAABAAAAFQAAADcAAAAKgAAADMAAADFAAAARwAAAAEAAACrqthBL6HlQSoAAAAzAAAAGAAAAEwAAAAAAAAAAAAAAAAAAAD//////////3wAAABUAGgAYQDtAHMAIABDAGUAbABpAG4AYQAgAEYALgAgAGQAYQAgAFMAaQBsAHYAYQAIAAAACQAAAAgAAAAEAAAABwAAAAQAAAAKAAAACAAAAAQAAAAEAAAACQAAAAgAAAAEAAAACAAAAAMAAAAEAAAACQAAAAgAAAAEAAAACQAAAAQAAAAEAAAACAAAAAgAAABLAAAAQAAAADAAAAAFAAAAIAAAAAEAAAABAAAAEAAAAAAAAAAAAAAATQEAAIAAAAAAAAAAAAAAAE0BAACAAAAAJQAAAAwAAAACAAAAJwAAABgAAAAFAAAAAAAAAP///wAAAAAAJQAAAAwAAAAFAAAATAAAAGQAAAAAAAAAUAAAAEwBAAB8AAAAAAAAAFAAAABNAQAALQAAACEA8AAAAAAAAAAAAAAAgD8AAAAAAAAAAAAAgD8AAAAAAAAAAAAAAAAAAAAAAAAAAAAAAAAAAAAAAAAAACUAAAAMAAAAAAAAgCgAAAAMAAAABQAAACcAAAAYAAAABQAAAAAAAAD///8AAAAAACUAAAAMAAAABQAAAEwAAABkAAAACQAAAFAAAAD/AAAAXAAAAAkAAABQAAAA9wAAAA0AAAAhAPAAAAAAAAAAAAAAAIA/AAAAAAAAAAAAAIA/AAAAAAAAAAAAAAAAAAAAAAAAAAAAAAAAAAAAAAAAAAAlAAAADAAAAAAAAIAoAAAADAAAAAUAAAAlAAAADAAAAAEAAAAYAAAADAAAAAAAAAASAAAADAAAAAEAAAAeAAAAGAAAAAkAAABQAAAAAAEAAF0AAAAlAAAADAAAAAEAAABUAAAA3AAAAAoAAABQAAAAfQAAAFwAAAABAAAAq6rYQS+h5UEKAAAAUAAAABgAAABMAAAAAAAAAAAAAAAAAAAA//////////98AAAAVABoAGEA7QBzACAAQwBlAGwAaQBuAGEAIABGAC4AIABkAGEAIABTAGkAbAB2AGEABgAAAAcAAAAGAAAAAwAAAAUAAAADAAAABwAAAAYAAAADAAAAAwAAAAcAAAAGAAAAAwAAAAYAAAADAAAAAwAAAAcAAAAGAAAAAwAAAAYAAAADAAAAAwAAAAUAAAAGAAAASwAAAEAAAAAwAAAABQAAACAAAAABAAAAAQAAABAAAAAAAAAAAAAAAE0BAACAAAAAAAAAAAAAAABNAQAAgAAAACUAAAAMAAAAAgAAACcAAAAYAAAABQAAAAAAAAD///8AAAAAACUAAAAMAAAABQAAAEwAAABkAAAACQAAAGAAAAD/AAAAbAAAAAkAAABgAAAA9wAAAA0AAAAhAPAAAAAAAAAAAAAAAIA/AAAAAAAAAAAAAIA/AAAAAAAAAAAAAAAAAAAAAAAAAAAAAAAAAAAAAAAAAAAlAAAADAAAAAAAAIAoAAAADAAAAAUAAAAlAAAADAAAAAEAAAAYAAAADAAAAAAAAAASAAAADAAAAAEAAAAeAAAAGAAAAAkAAABgAAAAAAEAAG0AAAAlAAAADAAAAAEAAABUAAAArAAAAAoAAABgAAAAXAAAAGwAAAABAAAAq6rYQS+h5UEKAAAAYAAAABAAAABMAAAAAAAAAAAAAAAAAAAA//////////9sAAAARQBuAGcAZQBuAGgAZQBpAHIAYQAgAEMAaQB2AGkAbAAGAAAABwAAAAcAAAAGAAAABwAAAAcAAAAGAAAAAwAAAAQAAAAGAAAAAwAAAAcAAAADAAAABQAAAAMAAAADAAAASwAAAEAAAAAwAAAABQAAACAAAAABAAAAAQAAABAAAAAAAAAAAAAAAE0BAACAAAAAAAAAAAAAAABNAQAAgAAAACUAAAAMAAAAAgAAACcAAAAYAAAABQAAAAAAAAD///8AAAAAACUAAAAMAAAABQAAAEwAAABkAAAACQAAAHAAAABDAQAAfAAAAAkAAABwAAAAOwEAAA0AAAAhAPAAAAAAAAAAAAAAAIA/AAAAAAAAAAAAAIA/AAAAAAAAAAAAAAAAAAAAAAAAAAAAAAAAAAAAAAAAAAAlAAAADAAAAAAAAIAoAAAADAAAAAUAAAAlAAAADAAAAAEAAAAYAAAADAAAAAAAAAASAAAADAAAAAEAAAAWAAAADAAAAAAAAABUAAAAnAEAAAoAAABwAAAAQgEAAHwAAAABAAAAq6rYQS+h5UEKAAAAcAAAADgAAABMAAAABAAAAAkAAABwAAAARAEAAH0AAAC8AAAAQQBzAHMAaQBuAGEAZABvACAAcABvAHIAOgAgAFQASABBAEkAUwAgAEMARQBMAEkATgBBACAARgBFAFIAUgBFAEkAUgBBACAARABBACAAUwBJAEwAVgBBADoAMQAxADAANAA5ADcANAA4ADYAMAAzAAcAAAAFAAAABQAAAAMAAAAHAAAABgAAAAcAAAAHAAAAAwAAAAcAAAAHAAAABAAAAAMAAAADAAAABgAAAAgAAAAHAAAAAwAAAAYAAAADAAAABwAAAAYAAAAFAAAAAwAAAAgAAAAHAAAAAwAAAAYAAAAGAAAABwAAAAcAAAAGAAAAAwAAAAcAAAAHAAAAAwAAAAgAAAAHAAAAAwAAAAYAAAADAAAABQAAAAcAAAAHAAAAAwAAAAYAAAAGAAAABgAAAAYAAAAGAAAABgAAAAYAAAAGAAAABgAAAAYAAAAGAAAAFgAAAAwAAAAAAAAAJQAAAAwAAAACAAAADgAAABQAAAAAAAAAEAAAABQAAAA=</Object>
  <Object Id="idInvalidSigLnImg">AQAAAGwAAAAAAAAAAAAAAEwBAAB/AAAAAAAAAAAAAAA7IwAAWw4AACBFTUYAAAEASCAAALAAAAAGAAAAAAAAAAAAAAAAAAAAgAcAADgEAAAIAgAANgEAAAAAAAAAAAAAAAAAAEDvBwDwugQACgAAABAAAAAAAAAAAAAAAEsAAAAQAAAAAAAAAAUAAAAeAAAAGAAAAAAAAAAAAAAATQEAAIAAAAAnAAAAGAAAAAEAAAAAAAAAAAAAAAAAAAAlAAAADAAAAAEAAABMAAAAZAAAAAAAAAAAAAAATAEAAH8AAAAAAAAAAAAAAE0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w8PAAAAAAACUAAAAMAAAAAQAAAEwAAABkAAAAAAAAAAAAAABMAQAAfwAAAAAAAAAAAAAATQEAAIAAAAAhAPAAAAAAAAAAAAAAAIA/AAAAAAAAAAAAAIA/AAAAAAAAAAAAAAAAAAAAAAAAAAAAAAAAAAAAAAAAAAAlAAAADAAAAAAAAIAoAAAADAAAAAEAAAAnAAAAGAAAAAEAAAAAAAAA8PDwAAAAAAAlAAAADAAAAAEAAABMAAAAZAAAAAAAAAAAAAAATAEAAH8AAAAAAAAAAAAAAE0BAACAAAAAIQDwAAAAAAAAAAAAAACAPwAAAAAAAAAAAACAPwAAAAAAAAAAAAAAAAAAAAAAAAAAAAAAAAAAAAAAAAAAJQAAAAwAAAAAAACAKAAAAAwAAAABAAAAJwAAABgAAAABAAAAAAAAAPDw8AAAAAAAJQAAAAwAAAABAAAATAAAAGQAAAAAAAAAAAAAAEwBAAB/AAAAAAAAAAAAAABNAQAAgAAAACEA8AAAAAAAAAAAAAAAgD8AAAAAAAAAAAAAgD8AAAAAAAAAAAAAAAAAAAAAAAAAAAAAAAAAAAAAAAAAACUAAAAMAAAAAAAAgCgAAAAMAAAAAQAAACcAAAAYAAAAAQAAAAAAAADw8PAAAAAAACUAAAAMAAAAAQAAAEwAAABkAAAAAAAAAAAAAABMAQAAfwAAAAAAAAAAAAAATQEAAIAAAAAhAPAAAAAAAAAAAAAAAIA/AAAAAAAAAAAAAIA/AAAAAAAAAAAAAAAAAAAAAAAAAAAAAAAAAAAAAAAAAAAlAAAADAAAAAAAAIAoAAAADAAAAAEAAAAnAAAAGAAAAAEAAAAAAAAA////AAAAAAAlAAAADAAAAAEAAABMAAAAZAAAAAAAAAAAAAAATAEAAH8AAAAAAAAAAAAAAE0BAACAAAAAIQDwAAAAAAAAAAAAAACAPwAAAAAAAAAAAACAPwAAAAAAAAAAAAAAAAAAAAAAAAAAAAAAAAAAAAAAAAAAJQAAAAwAAAAAAACAKAAAAAwAAAABAAAAJwAAABgAAAABAAAAAAAAAP///wAAAAAAJQAAAAwAAAABAAAATAAAAGQAAAAAAAAAAAAAAEwBAAB/AAAAAAAAAAAAAABNAQAAgAAAACEA8AAAAAAAAAAAAAAAgD8AAAAAAAAAAAAAgD8AAAAAAAAAAAAAAAAAAAAAAAAAAAAAAAAAAAAAAAAAACUAAAAMAAAAAAAAgCgAAAAMAAAAAQAAACcAAAAYAAAAAQAAAAAAAAD///8AAAAAACUAAAAMAAAAAQAAAEwAAABkAAAAAAAAAAMAAAD/AAAAEgAAAAAAAAADAAAAAAEAABAAAAAhAPAAAAAAAAAAAAAAAIA/AAAAAAAAAAAAAIA/AAAAAAAAAAAAAAAAAAAAAAAAAAAAAAAAAAAAAAAAAAAlAAAADAAAAAAAAIAoAAAADAAAAAEAAAAnAAAAGAAAAAEAAAAAAAAA////AAAAAAAlAAAADAAAAAEAAABMAAAAZAAAAAkAAAADAAAAGAAAABIAAAAJAAAAAwAAABAAAAAQAAAAIQDwAAAAAAAAAAAAAACAPwAAAAAAAAAAAACAPwAAAAAAAAAAAAAAAAAAAAAAAAAAAAAAAAAAAAAAAAAAJQAAAAwAAAAAAACAKAAAAAwAAAABAAAAUAAAANwCAAAKAAAAAwAAABcAAAAQAAAACgAAAAMAAAAAAAAAAAAAAA4AAAAOAAAATAAAACgAAAB0AAAAaAIAAAAAAAAAAAAADgAAACgAAAAOAAAADgAAAAEAGAAAAAAAAAAAAAAAAAAAAAAAAAAAAAAAAAAKEi0AAAAAAAAAAAAFCRglQKEgOIweNIMAAAAAAAAAAAAAAAAJESoVJFoAAAAAAAcKDQcKDQcJDQ4WMShFrjFU1TJV1gECBAIDBAECBQoRKyZBowsTMQYAAAAAfqbJd6PIeqDCQFZ4JTd0Lk/HMVPSGy5uFiE4GypVJ0KnHjN9AAABAGwAAACcz+7S6ffb7fnC0t1haH0hMm8aLXIuT8ggOIwoRKslP58cK08AAAFcIQAAAMHg9P///////////+bm5k9SXjw/SzBRzTFU0y1NwSAyVzFGXwEBAgAACA8mnM/u69/SvI9jt4tgjIR9FBosDBEjMVTUMlXWMVPRKUSeDxk4AAAAABoAAADT6ff///////+Tk5MjK0krSbkvUcsuT8YVJFoTIFIrSbgtTcEQHEcAAwAAAJzP7vT6/bTa8kRleixHhy1Nwi5PxiQtTnBwcJKSki81SRwtZAgOIwBQAAAAweD02+35gsLqZ5q6Jz1jNEJyOUZ4qamp+/v7////wdPeVnCJAQECAAAAAACv1/Ho8/ubzu6CwuqMudS3u769vb3////////////L5fZymsABAgMA4wAAAK/X8fz9/uLx+snk9uTy+vz9/v///////////////8vl9nKawAECAwAAAAAAotHvtdryxOL1xOL1tdry0+r32+350+r3tdryxOL1pdPvc5rAAQIDSFQAAABpj7ZnjrZqj7Zqj7ZnjrZtkbdukrdtkbdnjrZqj7ZojrZ3rdUCAwQAAAAAAAAAAAAAAAAAAAAAAAAAAAAAAAAAAAAAAAAAAAAAAAAAAAAAAAAAAAAAJwAAABgAAAABAAAAAAAAAP///wAAAAAAJQAAAAwAAAABAAAATAAAAGQAAAAiAAAABAAAAIQAAAAQAAAAIgAAAAQAAABjAAAADQAAACEA8AAAAAAAAAAAAAAAgD8AAAAAAAAAAAAAgD8AAAAAAAAAAAAAAAAAAAAAAAAAAAAAAAAAAAAAAAAAACUAAAAMAAAAAAAAgCgAAAAMAAAAAQAAAFIAAABwAQAAAQAAAPX///8AAAAAAAAAAAAAAACQAQAAAAAAAQAAAABzAGUAZwBvAGUAIAB1AGkAAAAAAAAAAAAAAAAAAAAAAAAAAAAAAAAAAAAAAAAAAAAAAAAAAAAAAAAAAAAAAAAAAAAAAPCW1rf8fwAADBu+t/x/AABwwi/uCgAAAO1I9bb8fwAAAQAAAAAAAAAIAAAAAAAAAHDCL+4KAAAAxke+t/x/AAAAAA9G/X8AAChQ9bb8fwAAMBYPRv1/AADQwi/uCgAAAAQAAAAKAAAAFQAAAAAAAADYc9+3/H8AADAWD0YAAAAASAAAAAAAAAAMG763/H8AANhz37f8fwAAwB++t/x/AAABAAAAAAAAAMZHvrf8fwAAAAAPRv1/AAAAAAAAAAAAAAAAAAAKAAAAHxJPR/1/AADws1LIAgIAALvrIUX9fwAAsMMv7goAAABJxC/uCgAAAAAAAAAAAAAAAAAAAGR2AAgAAAAAJQAAAAwAAAABAAAAGAAAAAwAAAD/AAAAEgAAAAwAAAABAAAAHgAAABgAAAAiAAAABAAAAIUAAAARAAAAJQAAAAwAAAABAAAAVAAAAMAAAAAjAAAABAAAAIMAAAAQAAAAAQAAAKuq2EEvoeVBIwAAAAQAAAATAAAATAAAAAAAAAAAAAAAAAAAAP//////////dAAAAEEAcwBzAGkAbgBhAHQAdQByAGEAIABpAG4AdgDhAGwAaQBkAGEAAAAHAAAABQAAAAUAAAADAAAABwAAAAYAAAAEAAAABwAAAAQAAAAGAAAAAwAAAAMAAAAHAAAABQAAAAYAAAADAAAAAwAAAAcAAAAGAAAASwAAAEAAAAAwAAAABQAAACAAAAABAAAAAQAAABAAAAAAAAAAAAAAAE0BAACAAAAAAAAAAAAAAABNAQAAgAAAAFIAAABwAQAAAgAAABAAAAAHAAAAAAAAAAAAAAC8AgAAAAAAAAECAiJTAHkAcwB0AGUAbQAAAAAAAAAAAAAAAAAAAAAAAAAAAAAAAAAAAAAAAAAAAAAAAAAAAAAAAAAAAAAAAAAAAAAAAAAAAAEAAAD8fwAAmM8v7goAAAAA0y/uCgAAAMheR0X9fwAAAAAAAAAAAAAJAAAAAAAAAA0AAAAAAAAAfU/1tvx/AAAAAAAAAAAAAAAAAAAAAAAA/cXtLOWLAAAY0S/uCgAAAJAmTsgCAgAAUNIv7goAAADws1LIAgIAAODFQ9cAAAAAtACKBQAAAAAHAAAAAAAAABDGgsgCAgAAjNEv7goAAADJ0S/uCgAAAGFEHUX9fwAAAAAAAAAAAABGhSJFAAAAAAAAAAAAAAAAAAAAAAAAAADws1LIAgIAALvrIUX9fwAAMNEv7goAAADJ0S/uCgAAAJCzI9cCAgAAAAAAAGR2AAgAAAAAJQAAAAwAAAACAAAAJwAAABgAAAADAAAAAAAAAAAAAAAAAAAAJQAAAAwAAAADAAAATAAAAGQAAAAAAAAAAAAAAP//////////AAAAABYAAAAAAAAANQAAACEA8AAAAAAAAAAAAAAAgD8AAAAAAAAAAAAAgD8AAAAAAAAAAAAAAAAAAAAAAAAAAAAAAAAAAAAAAAAAACUAAAAMAAAAAAAAgCgAAAAMAAAAAwAAACcAAAAYAAAAAwAAAAAAAAAAAAAAAAAAACUAAAAMAAAAAwAAAEwAAABkAAAAAAAAAAAAAAD//////////wAAAAAWAAAAAAEAAAAAAAAhAPAAAAAAAAAAAAAAAIA/AAAAAAAAAAAAAIA/AAAAAAAAAAAAAAAAAAAAAAAAAAAAAAAAAAAAAAAAAAAlAAAADAAAAAAAAIAoAAAADAAAAAMAAAAnAAAAGAAAAAMAAAAAAAAAAAAAAAAAAAAlAAAADAAAAAMAAABMAAAAZAAAAAAAAAAAAAAA//////////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///8AAAAAACUAAAAMAAAAAwAAAEwAAABkAAAAAAAAABYAAAD/AAAASgAAAAAAAAAWAAAAAAEAADUAAAAhAPAAAAAAAAAAAAAAAIA/AAAAAAAAAAAAAIA/AAAAAAAAAAAAAAAAAAAAAAAAAAAAAAAAAAAAAAAAAAAlAAAADAAAAAAAAIAoAAAADAAAAAMAAAAnAAAAGAAAAAMAAAAAAAAA////AAAAAAAlAAAADAAAAAMAAABMAAAAZAAAAAkAAAAnAAAAHwAAAEoAAAAJAAAAJwAAABcAAAAkAAAAIQDwAAAAAAAAAAAAAACAPwAAAAAAAAAAAACAPwAAAAAAAAAAAAAAAAAAAAAAAAAAAAAAAAAAAAAAAAAAJQAAAAwAAAAAAACAKAAAAAwAAAADAAAAUgAAAHABAAADAAAA4P///wAAAAAAAAAAAAAAAJABAAAAAAABAAAAAGEAcgBpAGEAbAAAAAAAAAAAAAAAAAAAAAAAAAAAAAAAAAAAAAAAAAAAAAAAAAAAAAAAAAAAAAAAAAAAAAAAAAAAAAAA+IWHtvx/AAABAAAAAAAAAAAAAAAAAAAAyF5HRf1/AAAAAAAAAAAAAFBnLu4KAAAAAAAAAAAAAADg+Xu2/H8AAAAAAAAAAAAAAAAAAAAAAAAtbuws5YsAAMBsLu4KAAAAuBp6tvx/AAAYaS7uCgAAAPCzUsgCAgAA4P///wAAAAAAAAAAAAAAAAYAAAAAAAAABwAAAAAAAAA8aC7uCgAAAHloLu4KAAAAYUQdRf1/AAAAAAAAAAAAAJKax7UAAAAAYGe33QICAACgDwAAAAAAAPCzUsgCAgAAu+shRf1/AADgZy7uCgAAAHloLu4KAAAA0CxF3QICAAAAAAAAZHYACAAAAAAlAAAADAAAAAMAAAAYAAAADAAAAAAAAAASAAAADAAAAAEAAAAWAAAADAAAAAgAAABUAAAAVAAAAAoAAAAnAAAAHgAAAEoAAAABAAAAq6rYQS+h5UEKAAAASwAAAAEAAABMAAAABAAAAAkAAAAnAAAAIAAAAEsAAABQAAAAWAAAABUAAAAWAAAADAAAAAAAAAAlAAAADAAAAAIAAAAnAAAAGAAAAAQAAAAAAAAA////AAAAAAAlAAAADAAAAAQAAABMAAAAZAAAACkAAAAZAAAA9gAAAEoAAAApAAAAGQAAAM4AAAAyAAAAIQDwAAAAAAAAAAAAAACAPwAAAAAAAAAAAACAPwAAAAAAAAAAAAAAAAAAAAAAAAAAAAAAAAAAAAAAAAAAJQAAAAwAAAAAAACAKAAAAAwAAAAEAAAAJwAAABgAAAAEAAAAAAAAAP///wAAAAAAJQAAAAwAAAAEAAAATAAAAGQAAAApAAAAGQAAAPYAAABHAAAAKQAAABkAAADOAAAALwAAACEA8AAAAAAAAAAAAAAAgD8AAAAAAAAAAAAAgD8AAAAAAAAAAAAAAAAAAAAAAAAAAAAAAAAAAAAAAAAAACUAAAAMAAAAAAAAgCgAAAAMAAAABAAAACcAAAAYAAAABAAAAAAAAAD///8AAAAAACUAAAAMAAAABAAAAEwAAABkAAAAKQAAADMAAADGAAAARwAAACkAAAAzAAAAngAAABUAAAAhAPAAAAAAAAAAAAAAAIA/AAAAAAAAAAAAAIA/AAAAAAAAAAAAAAAAAAAAAAAAAAAAAAAAAAAAAAAAAAAlAAAADAAAAAAAAIAoAAAADAAAAAQAAABSAAAAcAEAAAQAAADw////AAAAAAAAAAAAAAAAkAEAAAAAAAEAAAAAcwBlAGcAbwBlACAAdQBpAAAAAAAAAAAAAAAAAAAAAAAAAAAAAAAAAAAAAAAAAAAAAAAAAAAAAAAAAAAAAAAAAAAAAAD4Zy7uCgAAAOrF/7b8fwAAsIIk1wICAADIXkdF/X8AAAAAAAAAAAAAAAAAAAAAAAD4Zy7uCgAAAAI6D0X9fwAAAAAAAAAAAAAAAAAAAAAAAA1t7CzliwAAoGgu7goAAAACAAAAAgIAADhqLu4KAAAA8LNSyAICAADw////AAAAAAAAAAAAAAAACQAAAAAAAAAHAAAAAAAAAFxpLu4KAAAAmWku7goAAABhRB1F/X8AAAQAAAAAAAAA1BYPRQAAAACwgiTXAgIAAKEAAAAAAAAA8LNSyAICAAC76yFF/X8AAABpLu4KAAAAmWku7goAAACABsndAgIAAAAAAABkdgAIAAAAACUAAAAMAAAABAAAABgAAAAMAAAAAAAAABIAAAAMAAAAAQAAAB4AAAAYAAAAKQAAADMAAADHAAAASAAAACUAAAAMAAAABAAAAFQAAADcAAAAKgAAADMAAADFAAAARwAAAAEAAACrqthBL6HlQSoAAAAzAAAAGAAAAEwAAAAAAAAAAAAAAAAAAAD//////////3wAAABUAGgAYQDtAHMAIABDAGUAbABpAG4AYQAgAEYALgAgAGQAYQAgAFMAaQBsAHYAYQAIAAAACQAAAAgAAAAEAAAABwAAAAQAAAAKAAAACAAAAAQAAAAEAAAACQAAAAgAAAAEAAAACAAAAAMAAAAEAAAACQAAAAgAAAAEAAAACQAAAAQAAAAEAAAACAAAAAgAAABLAAAAQAAAADAAAAAFAAAAIAAAAAEAAAABAAAAEAAAAAAAAAAAAAAATQEAAIAAAAAAAAAAAAAAAE0BAACAAAAAJQAAAAwAAAACAAAAJwAAABgAAAAFAAAAAAAAAP///wAAAAAAJQAAAAwAAAAFAAAATAAAAGQAAAAAAAAAUAAAAEwBAAB8AAAAAAAAAFAAAABNAQAALQAAACEA8AAAAAAAAAAAAAAAgD8AAAAAAAAAAAAAgD8AAAAAAAAAAAAAAAAAAAAAAAAAAAAAAAAAAAAAAAAAACUAAAAMAAAAAAAAgCgAAAAMAAAABQAAACcAAAAYAAAABQAAAAAAAAD///8AAAAAACUAAAAMAAAABQAAAEwAAABkAAAACQAAAFAAAAD/AAAAXAAAAAkAAABQAAAA9wAAAA0AAAAhAPAAAAAAAAAAAAAAAIA/AAAAAAAAAAAAAIA/AAAAAAAAAAAAAAAAAAAAAAAAAAAAAAAAAAAAAAAAAAAlAAAADAAAAAAAAIAoAAAADAAAAAUAAAAlAAAADAAAAAEAAAAYAAAADAAAAAAAAAASAAAADAAAAAEAAAAeAAAAGAAAAAkAAABQAAAAAAEAAF0AAAAlAAAADAAAAAEAAABUAAAA3AAAAAoAAABQAAAAfQAAAFwAAAABAAAAq6rYQS+h5UEKAAAAUAAAABgAAABMAAAAAAAAAAAAAAAAAAAA//////////98AAAAVABoAGEA7QBzACAAQwBlAGwAaQBuAGEAIABGAC4AIABkAGEAIABTAGkAbAB2AGEABgAAAAcAAAAGAAAAAwAAAAUAAAADAAAABwAAAAYAAAADAAAAAwAAAAcAAAAGAAAAAwAAAAYAAAADAAAAAwAAAAcAAAAGAAAAAwAAAAYAAAADAAAAAwAAAAUAAAAGAAAASwAAAEAAAAAwAAAABQAAACAAAAABAAAAAQAAABAAAAAAAAAAAAAAAE0BAACAAAAAAAAAAAAAAABNAQAAgAAAACUAAAAMAAAAAgAAACcAAAAYAAAABQAAAAAAAAD///8AAAAAACUAAAAMAAAABQAAAEwAAABkAAAACQAAAGAAAAD/AAAAbAAAAAkAAABgAAAA9wAAAA0AAAAhAPAAAAAAAAAAAAAAAIA/AAAAAAAAAAAAAIA/AAAAAAAAAAAAAAAAAAAAAAAAAAAAAAAAAAAAAAAAAAAlAAAADAAAAAAAAIAoAAAADAAAAAUAAAAlAAAADAAAAAEAAAAYAAAADAAAAAAAAAASAAAADAAAAAEAAAAeAAAAGAAAAAkAAABgAAAAAAEAAG0AAAAlAAAADAAAAAEAAABUAAAArAAAAAoAAABgAAAAXAAAAGwAAAABAAAAq6rYQS+h5UEKAAAAYAAAABAAAABMAAAAAAAAAAAAAAAAAAAA//////////9sAAAARQBuAGcAZQBuAGgAZQBpAHIAYQAgAEMAaQB2AGkAbAAGAAAABwAAAAcAAAAGAAAABwAAAAcAAAAGAAAAAwAAAAQAAAAGAAAAAwAAAAcAAAADAAAABQAAAAMAAAADAAAASwAAAEAAAAAwAAAABQAAACAAAAABAAAAAQAAABAAAAAAAAAAAAAAAE0BAACAAAAAAAAAAAAAAABNAQAAgAAAACUAAAAMAAAAAgAAACcAAAAYAAAABQAAAAAAAAD///8AAAAAACUAAAAMAAAABQAAAEwAAABkAAAACQAAAHAAAABDAQAAfAAAAAkAAABwAAAAOwEAAA0AAAAhAPAAAAAAAAAAAAAAAIA/AAAAAAAAAAAAAIA/AAAAAAAAAAAAAAAAAAAAAAAAAAAAAAAAAAAAAAAAAAAlAAAADAAAAAAAAIAoAAAADAAAAAUAAAAlAAAADAAAAAEAAAAYAAAADAAAAAAAAAASAAAADAAAAAEAAAAWAAAADAAAAAAAAABUAAAAnAEAAAoAAABwAAAAQgEAAHwAAAABAAAAq6rYQS+h5UEKAAAAcAAAADgAAABMAAAABAAAAAkAAABwAAAARAEAAH0AAAC8AAAAQQBzAHMAaQBuAGEAZABvACAAcABvAHIAOgAgAFQASABBAEkAUwAgAEMARQBMAEkATgBBACAARgBFAFIAUgBFAEkAUgBBACAARABBACAAUwBJAEwAVgBBADoAMQAxADAANAA5ADcANAA4ADYAMAAzAAcAAAAFAAAABQAAAAMAAAAHAAAABgAAAAcAAAAHAAAAAwAAAAcAAAAHAAAABAAAAAMAAAADAAAABgAAAAgAAAAHAAAAAwAAAAYAAAADAAAABwAAAAYAAAAFAAAAAwAAAAgAAAAHAAAAAwAAAAYAAAAGAAAABwAAAAcAAAAGAAAAAwAAAAcAAAAHAAAAAwAAAAgAAAAHAAAAAwAAAAYAAAADAAAABQAAAAcAAAAHAAAAAwAAAAYAAAAGAAAABgAAAAYAAAAGAAAABgAAAAYAAAAGAAAABgAAAAYAAAAGAAAAFgAAAAwAAAAAAAAAJQAAAAwAAAACAAAADgAAABQAAAAAAAAAEAAAABQAAAA=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Thais Celina</dc:creator>
  <cp:lastModifiedBy>Thais Celina Engenharia</cp:lastModifiedBy>
  <cp:lastPrinted>2026-07-03T16:58:46Z</cp:lastPrinted>
  <dcterms:created xsi:type="dcterms:W3CDTF">2026-02-23T19:18:58Z</dcterms:created>
  <dcterms:modified xsi:type="dcterms:W3CDTF">2026-07-03T16:59:10Z</dcterms:modified>
</cp:coreProperties>
</file>