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29947870-30BB-4B61-8BED-AC11FEE1D29D}" xr6:coauthVersionLast="47" xr6:coauthVersionMax="47" xr10:uidLastSave="{00000000-0000-0000-0000-000000000000}"/>
  <bookViews>
    <workbookView xWindow="-120" yWindow="-120" windowWidth="21840" windowHeight="13020" tabRatio="784" xr2:uid="{00000000-000D-0000-FFFF-FFFF00000000}"/>
  </bookViews>
  <sheets>
    <sheet name="PLANILHA" sheetId="20" r:id="rId1"/>
  </sheets>
  <definedNames>
    <definedName name="_xlnm.Print_Area" localSheetId="0">PLANILHA!$B$3:$I$342</definedName>
    <definedName name="_xlnm.Print_Titles" localSheetId="0">PLANILHA!$9:$10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31" i="20" l="1"/>
  <c r="I331" i="20" s="1"/>
  <c r="H330" i="20"/>
  <c r="H327" i="20"/>
  <c r="H326" i="20"/>
  <c r="H325" i="20"/>
  <c r="H324" i="20"/>
  <c r="H323" i="20"/>
  <c r="H322" i="20"/>
  <c r="H319" i="20"/>
  <c r="H318" i="20"/>
  <c r="F325" i="20"/>
  <c r="H315" i="20"/>
  <c r="I315" i="20" s="1"/>
  <c r="I316" i="20" s="1"/>
  <c r="H312" i="20"/>
  <c r="H311" i="20"/>
  <c r="H310" i="20"/>
  <c r="H309" i="20"/>
  <c r="F110" i="20"/>
  <c r="H116" i="20"/>
  <c r="I116" i="20" s="1"/>
  <c r="I322" i="20" l="1"/>
  <c r="I310" i="20"/>
  <c r="I327" i="20"/>
  <c r="I325" i="20"/>
  <c r="F326" i="20"/>
  <c r="I326" i="20" s="1"/>
  <c r="I311" i="20"/>
  <c r="I318" i="20"/>
  <c r="F323" i="20"/>
  <c r="F324" i="20" s="1"/>
  <c r="I324" i="20" s="1"/>
  <c r="I309" i="20"/>
  <c r="I330" i="20"/>
  <c r="I332" i="20" s="1"/>
  <c r="F312" i="20"/>
  <c r="I312" i="20" s="1"/>
  <c r="I319" i="20"/>
  <c r="H14" i="20"/>
  <c r="I14" i="20" s="1"/>
  <c r="H285" i="20"/>
  <c r="I285" i="20" s="1"/>
  <c r="H284" i="20"/>
  <c r="I284" i="20" s="1"/>
  <c r="I313" i="20" l="1"/>
  <c r="I320" i="20"/>
  <c r="I323" i="20"/>
  <c r="I328" i="20" s="1"/>
  <c r="H215" i="20"/>
  <c r="I215" i="20" s="1"/>
  <c r="H219" i="20"/>
  <c r="I219" i="20" s="1"/>
  <c r="H220" i="20"/>
  <c r="I220" i="20" s="1"/>
  <c r="H218" i="20"/>
  <c r="I218" i="20" s="1"/>
  <c r="H217" i="20"/>
  <c r="I217" i="20" s="1"/>
  <c r="H86" i="20"/>
  <c r="H82" i="20"/>
  <c r="H84" i="20"/>
  <c r="I84" i="20" s="1"/>
  <c r="I86" i="20" l="1"/>
  <c r="I82" i="20"/>
  <c r="H153" i="20"/>
  <c r="I153" i="20" s="1"/>
  <c r="H152" i="20"/>
  <c r="I152" i="20" s="1"/>
  <c r="H146" i="20"/>
  <c r="I146" i="20" s="1"/>
  <c r="H145" i="20"/>
  <c r="I145" i="20" s="1"/>
  <c r="H124" i="20" l="1"/>
  <c r="I124" i="20" s="1"/>
  <c r="F72" i="20"/>
  <c r="H305" i="20" l="1"/>
  <c r="I305" i="20" s="1"/>
  <c r="H304" i="20"/>
  <c r="I304" i="20" s="1"/>
  <c r="H303" i="20"/>
  <c r="I303" i="20" s="1"/>
  <c r="H302" i="20"/>
  <c r="I302" i="20" s="1"/>
  <c r="H301" i="20"/>
  <c r="I301" i="20" s="1"/>
  <c r="I306" i="20" l="1"/>
  <c r="H259" i="20" l="1"/>
  <c r="I259" i="20" s="1"/>
  <c r="H258" i="20"/>
  <c r="I258" i="20" s="1"/>
  <c r="H257" i="20"/>
  <c r="I257" i="20" s="1"/>
  <c r="H256" i="20"/>
  <c r="I256" i="20" s="1"/>
  <c r="H255" i="20"/>
  <c r="I255" i="20" s="1"/>
  <c r="H252" i="20"/>
  <c r="I252" i="20" s="1"/>
  <c r="H251" i="20"/>
  <c r="I251" i="20" s="1"/>
  <c r="H249" i="20"/>
  <c r="I249" i="20" s="1"/>
  <c r="H248" i="20"/>
  <c r="I248" i="20" s="1"/>
  <c r="H247" i="20"/>
  <c r="H246" i="20"/>
  <c r="I246" i="20" s="1"/>
  <c r="H245" i="20"/>
  <c r="I245" i="20" s="1"/>
  <c r="I247" i="20" l="1"/>
  <c r="I260" i="20" s="1"/>
  <c r="H298" i="20" l="1"/>
  <c r="I298" i="20" s="1"/>
  <c r="H297" i="20"/>
  <c r="I297" i="20" s="1"/>
  <c r="H296" i="20"/>
  <c r="I296" i="20" s="1"/>
  <c r="H295" i="20"/>
  <c r="I295" i="20" s="1"/>
  <c r="H294" i="20"/>
  <c r="I294" i="20" s="1"/>
  <c r="H293" i="20"/>
  <c r="I293" i="20" s="1"/>
  <c r="H292" i="20"/>
  <c r="I292" i="20" s="1"/>
  <c r="H291" i="20"/>
  <c r="I291" i="20" s="1"/>
  <c r="H290" i="20"/>
  <c r="I290" i="20" s="1"/>
  <c r="H289" i="20"/>
  <c r="I289" i="20" s="1"/>
  <c r="H288" i="20"/>
  <c r="I288" i="20" s="1"/>
  <c r="H287" i="20"/>
  <c r="I287" i="20" s="1"/>
  <c r="H283" i="20"/>
  <c r="I283" i="20" s="1"/>
  <c r="H282" i="20"/>
  <c r="I282" i="20" s="1"/>
  <c r="H281" i="20"/>
  <c r="I281" i="20" s="1"/>
  <c r="H280" i="20"/>
  <c r="I280" i="20" s="1"/>
  <c r="H279" i="20"/>
  <c r="I279" i="20" s="1"/>
  <c r="H277" i="20"/>
  <c r="I277" i="20" s="1"/>
  <c r="H275" i="20"/>
  <c r="I275" i="20" s="1"/>
  <c r="H274" i="20"/>
  <c r="I274" i="20" s="1"/>
  <c r="H273" i="20"/>
  <c r="I273" i="20" s="1"/>
  <c r="H272" i="20"/>
  <c r="I272" i="20" s="1"/>
  <c r="H271" i="20"/>
  <c r="I271" i="20" s="1"/>
  <c r="H270" i="20"/>
  <c r="I270" i="20" s="1"/>
  <c r="H269" i="20"/>
  <c r="I269" i="20" s="1"/>
  <c r="H268" i="20"/>
  <c r="I268" i="20" s="1"/>
  <c r="H267" i="20"/>
  <c r="I267" i="20" s="1"/>
  <c r="H266" i="20"/>
  <c r="I266" i="20" s="1"/>
  <c r="H264" i="20"/>
  <c r="I264" i="20" s="1"/>
  <c r="H263" i="20"/>
  <c r="I263" i="20" s="1"/>
  <c r="I299" i="20" l="1"/>
  <c r="H58" i="20"/>
  <c r="I58" i="20" s="1"/>
  <c r="H57" i="20"/>
  <c r="I57" i="20" s="1"/>
  <c r="H232" i="20"/>
  <c r="I232" i="20" s="1"/>
  <c r="H231" i="20"/>
  <c r="I231" i="20" s="1"/>
  <c r="H230" i="20"/>
  <c r="I230" i="20" s="1"/>
  <c r="H115" i="20"/>
  <c r="I115" i="20" s="1"/>
  <c r="H184" i="20"/>
  <c r="I184" i="20" s="1"/>
  <c r="H214" i="20"/>
  <c r="I214" i="20" s="1"/>
  <c r="H17" i="20"/>
  <c r="F76" i="20"/>
  <c r="H241" i="20"/>
  <c r="H240" i="20"/>
  <c r="H239" i="20"/>
  <c r="H238" i="20"/>
  <c r="H237" i="20"/>
  <c r="H235" i="20"/>
  <c r="I235" i="20" s="1"/>
  <c r="H229" i="20"/>
  <c r="I229" i="20" s="1"/>
  <c r="H228" i="20"/>
  <c r="I228" i="20" s="1"/>
  <c r="H227" i="20"/>
  <c r="I227" i="20" s="1"/>
  <c r="H225" i="20"/>
  <c r="I225" i="20" s="1"/>
  <c r="H224" i="20"/>
  <c r="H109" i="20"/>
  <c r="H110" i="20"/>
  <c r="H111" i="20"/>
  <c r="H112" i="20"/>
  <c r="I112" i="20" s="1"/>
  <c r="H113" i="20"/>
  <c r="I113" i="20" s="1"/>
  <c r="H114" i="20"/>
  <c r="H213" i="20"/>
  <c r="I213" i="20" s="1"/>
  <c r="H212" i="20"/>
  <c r="I212" i="20" s="1"/>
  <c r="H211" i="20"/>
  <c r="I211" i="20" s="1"/>
  <c r="H210" i="20"/>
  <c r="I210" i="20" s="1"/>
  <c r="H209" i="20"/>
  <c r="I209" i="20" s="1"/>
  <c r="H208" i="20"/>
  <c r="I208" i="20" s="1"/>
  <c r="H207" i="20"/>
  <c r="I207" i="20" s="1"/>
  <c r="H206" i="20"/>
  <c r="I206" i="20" s="1"/>
  <c r="H205" i="20"/>
  <c r="I205" i="20" s="1"/>
  <c r="H204" i="20"/>
  <c r="I204" i="20" s="1"/>
  <c r="H203" i="20"/>
  <c r="I203" i="20" s="1"/>
  <c r="H202" i="20"/>
  <c r="I202" i="20" s="1"/>
  <c r="H201" i="20"/>
  <c r="I201" i="20" s="1"/>
  <c r="H200" i="20"/>
  <c r="I200" i="20" s="1"/>
  <c r="H199" i="20"/>
  <c r="I199" i="20" s="1"/>
  <c r="H198" i="20"/>
  <c r="I198" i="20" s="1"/>
  <c r="H197" i="20"/>
  <c r="I197" i="20" s="1"/>
  <c r="H196" i="20"/>
  <c r="I196" i="20" s="1"/>
  <c r="H195" i="20"/>
  <c r="I195" i="20" s="1"/>
  <c r="H194" i="20"/>
  <c r="I194" i="20" s="1"/>
  <c r="H193" i="20"/>
  <c r="I193" i="20" s="1"/>
  <c r="H192" i="20"/>
  <c r="I192" i="20" s="1"/>
  <c r="H191" i="20"/>
  <c r="I191" i="20" s="1"/>
  <c r="H190" i="20"/>
  <c r="I190" i="20" s="1"/>
  <c r="H189" i="20"/>
  <c r="I189" i="20" s="1"/>
  <c r="H188" i="20"/>
  <c r="I188" i="20" s="1"/>
  <c r="H187" i="20"/>
  <c r="I187" i="20" s="1"/>
  <c r="H183" i="20"/>
  <c r="I183" i="20" s="1"/>
  <c r="H182" i="20"/>
  <c r="I182" i="20" s="1"/>
  <c r="H181" i="20"/>
  <c r="I181" i="20" s="1"/>
  <c r="H180" i="20"/>
  <c r="I180" i="20" s="1"/>
  <c r="H179" i="20"/>
  <c r="I179" i="20" s="1"/>
  <c r="H178" i="20"/>
  <c r="I178" i="20" s="1"/>
  <c r="H177" i="20"/>
  <c r="I177" i="20" s="1"/>
  <c r="H176" i="20"/>
  <c r="I176" i="20" s="1"/>
  <c r="H175" i="20"/>
  <c r="H174" i="20"/>
  <c r="H173" i="20"/>
  <c r="H172" i="20"/>
  <c r="I172" i="20" s="1"/>
  <c r="H171" i="20"/>
  <c r="I171" i="20" s="1"/>
  <c r="H170" i="20"/>
  <c r="I170" i="20" s="1"/>
  <c r="H169" i="20"/>
  <c r="I169" i="20" s="1"/>
  <c r="H168" i="20"/>
  <c r="I168" i="20" s="1"/>
  <c r="H167" i="20"/>
  <c r="I167" i="20" s="1"/>
  <c r="H166" i="20"/>
  <c r="I166" i="20" s="1"/>
  <c r="H165" i="20"/>
  <c r="I165" i="20" s="1"/>
  <c r="H164" i="20"/>
  <c r="I164" i="20" s="1"/>
  <c r="H163" i="20"/>
  <c r="I163" i="20" s="1"/>
  <c r="H162" i="20"/>
  <c r="I162" i="20" s="1"/>
  <c r="H161" i="20"/>
  <c r="I161" i="20" s="1"/>
  <c r="H160" i="20"/>
  <c r="I160" i="20" s="1"/>
  <c r="H159" i="20"/>
  <c r="I159" i="20" s="1"/>
  <c r="H158" i="20"/>
  <c r="I158" i="20" s="1"/>
  <c r="H157" i="20"/>
  <c r="I157" i="20" s="1"/>
  <c r="F175" i="20"/>
  <c r="F174" i="20"/>
  <c r="F173" i="20"/>
  <c r="H79" i="20"/>
  <c r="I79" i="20" s="1"/>
  <c r="H65" i="20"/>
  <c r="H56" i="20"/>
  <c r="I56" i="20" s="1"/>
  <c r="H55" i="20"/>
  <c r="I55" i="20" s="1"/>
  <c r="H54" i="20"/>
  <c r="I54" i="20" s="1"/>
  <c r="H53" i="20"/>
  <c r="I53" i="20" s="1"/>
  <c r="H61" i="20"/>
  <c r="H62" i="20"/>
  <c r="F64" i="20"/>
  <c r="H63" i="20"/>
  <c r="H49" i="20"/>
  <c r="I49" i="20" s="1"/>
  <c r="H48" i="20"/>
  <c r="I48" i="20" s="1"/>
  <c r="H47" i="20"/>
  <c r="H46" i="20"/>
  <c r="I46" i="20" s="1"/>
  <c r="H45" i="20"/>
  <c r="I45" i="20" s="1"/>
  <c r="H44" i="20"/>
  <c r="I44" i="20" s="1"/>
  <c r="H43" i="20"/>
  <c r="I43" i="20" s="1"/>
  <c r="H42" i="20"/>
  <c r="I42" i="20" s="1"/>
  <c r="H41" i="20"/>
  <c r="I41" i="20" s="1"/>
  <c r="H40" i="20"/>
  <c r="I40" i="20" s="1"/>
  <c r="H39" i="20"/>
  <c r="I39" i="20" s="1"/>
  <c r="H38" i="20"/>
  <c r="I38" i="20" s="1"/>
  <c r="H36" i="20"/>
  <c r="I36" i="20" s="1"/>
  <c r="H35" i="20"/>
  <c r="I35" i="20" s="1"/>
  <c r="H34" i="20"/>
  <c r="I34" i="20" s="1"/>
  <c r="H33" i="20"/>
  <c r="I33" i="20" s="1"/>
  <c r="H32" i="20"/>
  <c r="I32" i="20" s="1"/>
  <c r="H30" i="20"/>
  <c r="H29" i="20"/>
  <c r="I29" i="20" s="1"/>
  <c r="H28" i="20"/>
  <c r="I28" i="20" s="1"/>
  <c r="H27" i="20"/>
  <c r="I27" i="20" s="1"/>
  <c r="H25" i="20"/>
  <c r="I25" i="20" s="1"/>
  <c r="H24" i="20"/>
  <c r="I24" i="20" s="1"/>
  <c r="H23" i="20"/>
  <c r="F30" i="20"/>
  <c r="H19" i="20"/>
  <c r="H18" i="20"/>
  <c r="I18" i="20" s="1"/>
  <c r="H334" i="20"/>
  <c r="I334" i="20" s="1"/>
  <c r="I335" i="20" s="1"/>
  <c r="H154" i="20"/>
  <c r="I154" i="20" s="1"/>
  <c r="H151" i="20"/>
  <c r="I151" i="20" s="1"/>
  <c r="H150" i="20"/>
  <c r="I150" i="20" s="1"/>
  <c r="H149" i="20"/>
  <c r="I149" i="20" s="1"/>
  <c r="H148" i="20"/>
  <c r="I148" i="20" s="1"/>
  <c r="H147" i="20"/>
  <c r="I147" i="20" s="1"/>
  <c r="H144" i="20"/>
  <c r="H143" i="20"/>
  <c r="H142" i="20"/>
  <c r="I142" i="20" s="1"/>
  <c r="H141" i="20"/>
  <c r="H140" i="20"/>
  <c r="I140" i="20" s="1"/>
  <c r="H137" i="20"/>
  <c r="I137" i="20" s="1"/>
  <c r="H136" i="20"/>
  <c r="I136" i="20" s="1"/>
  <c r="H135" i="20"/>
  <c r="H134" i="20"/>
  <c r="I134" i="20" s="1"/>
  <c r="H133" i="20"/>
  <c r="I133" i="20" s="1"/>
  <c r="H130" i="20"/>
  <c r="I130" i="20" s="1"/>
  <c r="H129" i="20"/>
  <c r="H128" i="20"/>
  <c r="H127" i="20"/>
  <c r="I127" i="20" s="1"/>
  <c r="H126" i="20"/>
  <c r="H125" i="20"/>
  <c r="H123" i="20"/>
  <c r="H122" i="20"/>
  <c r="H121" i="20"/>
  <c r="H120" i="20"/>
  <c r="H119" i="20"/>
  <c r="H108" i="20"/>
  <c r="H107" i="20"/>
  <c r="H106" i="20"/>
  <c r="H105" i="20"/>
  <c r="H104" i="20"/>
  <c r="H103" i="20"/>
  <c r="H102" i="20"/>
  <c r="H99" i="20"/>
  <c r="H98" i="20"/>
  <c r="H97" i="20"/>
  <c r="H96" i="20"/>
  <c r="I96" i="20" s="1"/>
  <c r="H95" i="20"/>
  <c r="I95" i="20" s="1"/>
  <c r="H94" i="20"/>
  <c r="H93" i="20"/>
  <c r="I93" i="20" s="1"/>
  <c r="H92" i="20"/>
  <c r="I92" i="20" s="1"/>
  <c r="H89" i="20"/>
  <c r="H88" i="20"/>
  <c r="H87" i="20"/>
  <c r="I87" i="20" s="1"/>
  <c r="H85" i="20"/>
  <c r="H81" i="20"/>
  <c r="I81" i="20" s="1"/>
  <c r="H80" i="20"/>
  <c r="I80" i="20" s="1"/>
  <c r="H78" i="20"/>
  <c r="I78" i="20" s="1"/>
  <c r="H77" i="20"/>
  <c r="I77" i="20" s="1"/>
  <c r="H76" i="20"/>
  <c r="H72" i="20"/>
  <c r="H71" i="20"/>
  <c r="I71" i="20" s="1"/>
  <c r="H70" i="20"/>
  <c r="I70" i="20" s="1"/>
  <c r="H69" i="20"/>
  <c r="I69" i="20" s="1"/>
  <c r="H68" i="20"/>
  <c r="H64" i="20"/>
  <c r="H13" i="20"/>
  <c r="H12" i="20"/>
  <c r="I12" i="20" s="1"/>
  <c r="F126" i="20"/>
  <c r="F98" i="20"/>
  <c r="F97" i="20"/>
  <c r="F128" i="20"/>
  <c r="F141" i="20"/>
  <c r="F13" i="20"/>
  <c r="I110" i="20" l="1"/>
  <c r="I221" i="20"/>
  <c r="I240" i="20"/>
  <c r="I111" i="20"/>
  <c r="I109" i="20"/>
  <c r="I238" i="20"/>
  <c r="I19" i="20"/>
  <c r="I76" i="20"/>
  <c r="I241" i="20"/>
  <c r="I65" i="20"/>
  <c r="I135" i="20"/>
  <c r="I138" i="20" s="1"/>
  <c r="I123" i="20"/>
  <c r="I237" i="20"/>
  <c r="I173" i="20"/>
  <c r="I47" i="20"/>
  <c r="I103" i="20"/>
  <c r="I143" i="20"/>
  <c r="F144" i="20"/>
  <c r="I144" i="20" s="1"/>
  <c r="I224" i="20"/>
  <c r="I233" i="20" s="1"/>
  <c r="I17" i="20"/>
  <c r="I239" i="20"/>
  <c r="I64" i="20"/>
  <c r="I129" i="20"/>
  <c r="I72" i="20"/>
  <c r="I102" i="20"/>
  <c r="I59" i="20"/>
  <c r="I174" i="20"/>
  <c r="I97" i="20"/>
  <c r="I141" i="20"/>
  <c r="I85" i="20"/>
  <c r="I107" i="20"/>
  <c r="I30" i="20"/>
  <c r="I68" i="20"/>
  <c r="I122" i="20"/>
  <c r="I23" i="20"/>
  <c r="I175" i="20"/>
  <c r="I61" i="20"/>
  <c r="I99" i="20"/>
  <c r="I94" i="20"/>
  <c r="I62" i="20"/>
  <c r="I13" i="20"/>
  <c r="I98" i="20"/>
  <c r="I125" i="20"/>
  <c r="I105" i="20"/>
  <c r="I108" i="20"/>
  <c r="I126" i="20"/>
  <c r="I63" i="20"/>
  <c r="I104" i="20"/>
  <c r="I114" i="20"/>
  <c r="I88" i="20"/>
  <c r="I128" i="20"/>
  <c r="I106" i="20"/>
  <c r="I89" i="20"/>
  <c r="I117" i="20" l="1"/>
  <c r="I15" i="20"/>
  <c r="I20" i="20"/>
  <c r="I242" i="20"/>
  <c r="I185" i="20"/>
  <c r="I73" i="20"/>
  <c r="I155" i="20"/>
  <c r="I50" i="20"/>
  <c r="I66" i="20"/>
  <c r="I100" i="20"/>
  <c r="I90" i="20"/>
  <c r="I119" i="20"/>
  <c r="F120" i="20"/>
  <c r="F121" i="20" l="1"/>
  <c r="I121" i="20" s="1"/>
  <c r="I120" i="20"/>
  <c r="I131" i="20" l="1"/>
  <c r="I336" i="20" s="1"/>
</calcChain>
</file>

<file path=xl/sharedStrings.xml><?xml version="1.0" encoding="utf-8"?>
<sst xmlns="http://schemas.openxmlformats.org/spreadsheetml/2006/main" count="991" uniqueCount="673">
  <si>
    <t xml:space="preserve">PLANILHA DE ORÇAMENTÁRIA DE CUSTOS </t>
  </si>
  <si>
    <r>
      <t>Município:</t>
    </r>
    <r>
      <rPr>
        <sz val="10"/>
        <rFont val="Arial"/>
        <family val="2"/>
      </rPr>
      <t xml:space="preserve"> POMPÉU/MG</t>
    </r>
  </si>
  <si>
    <r>
      <t>Prazo de Execução:</t>
    </r>
    <r>
      <rPr>
        <sz val="10"/>
        <rFont val="Arial"/>
        <family val="2"/>
      </rPr>
      <t xml:space="preserve"> 4 meses</t>
    </r>
  </si>
  <si>
    <r>
      <t>Endereço:</t>
    </r>
    <r>
      <rPr>
        <sz val="10"/>
        <rFont val="Arial"/>
        <family val="2"/>
      </rPr>
      <t xml:space="preserve"> RODOVIA 164, KM 63, S/N</t>
    </r>
  </si>
  <si>
    <t>ÁREA À REFORMAR: 613,78m2</t>
  </si>
  <si>
    <t>ÁREA À AMPLIAR: 150m2</t>
  </si>
  <si>
    <t>S/ BDI</t>
  </si>
  <si>
    <t>C/ BDI</t>
  </si>
  <si>
    <t>ITEM</t>
  </si>
  <si>
    <t>CÓDIGO</t>
  </si>
  <si>
    <t>DESCRIÇÃO DOS SERVIÇOS</t>
  </si>
  <si>
    <t>UNID.</t>
  </si>
  <si>
    <t>QUANT.</t>
  </si>
  <si>
    <t>PR. UNIT.(R$)</t>
  </si>
  <si>
    <t>VALOR (R$)</t>
  </si>
  <si>
    <t>1.0</t>
  </si>
  <si>
    <t xml:space="preserve">SERVIÇOS PRELIMINARES </t>
  </si>
  <si>
    <t>1.1</t>
  </si>
  <si>
    <t xml:space="preserve"> ED-28428 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</si>
  <si>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</si>
  <si>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UN</t>
  </si>
  <si>
    <t>1.2</t>
  </si>
  <si>
    <t>ED-51125</t>
  </si>
  <si>
    <t>TRANSPORTE DE MATERIAL DEMOLIDO EM CAÇAMBA, EXCLUSIVE CARGA MANUAL OU MECÂNICA</t>
  </si>
  <si>
    <t>M3</t>
  </si>
  <si>
    <t xml:space="preserve">Subtotal </t>
  </si>
  <si>
    <t>2.0</t>
  </si>
  <si>
    <t>MOVIMENTO DE TERRAS PARA FUNDAÇÕES</t>
  </si>
  <si>
    <t>2.1</t>
  </si>
  <si>
    <t>ESCAVAÇÃO MANUAL PARA BLOCO DE COROAMENTO OU SAPATA (SEM ESCAVAÇÃO PARA COLOCAÇÃO DE FÔRMAS). AF_01/2024</t>
  </si>
  <si>
    <t>2.2</t>
  </si>
  <si>
    <t>ESCAVAÇÃO MANUAL PARA VIGA BALDRAME OU SAPATA CORRIDA (SEM ESCAVAÇÃO PARA COLOCAÇÃO DE FÔRMAS). AF_01/2024</t>
  </si>
  <si>
    <t>2.3</t>
  </si>
  <si>
    <t>ED-51093</t>
  </si>
  <si>
    <t>APILOAMENTO MANUAL EM FUNDO DE VALA COM SOQUETE, EXCLUSIVE ESCAVAÇÃO</t>
  </si>
  <si>
    <t>M2</t>
  </si>
  <si>
    <t>3.0</t>
  </si>
  <si>
    <t>FUNDAÇÕES</t>
  </si>
  <si>
    <t>ESTACAS</t>
  </si>
  <si>
    <t>3.1</t>
  </si>
  <si>
    <t>ESTACA BROCA DE CONCRETO, DIÂMETRO DE 25CM, ESCAVAÇÃO MANUAL COM TRADO CONCHA, COM ARMADURA DE ARRANQUE. AF_05/2020</t>
  </si>
  <si>
    <t>M</t>
  </si>
  <si>
    <t>3.2</t>
  </si>
  <si>
    <t>MONTAGEM DE ARMADURA TRANSVERSAL DE ESTACAS DE SEÇÃO CIRCULAR, DIÂMETRO = 5,0 MM. AF_09/2021_PS</t>
  </si>
  <si>
    <t>KG</t>
  </si>
  <si>
    <t>3.3</t>
  </si>
  <si>
    <t>MONTAGEM DE ARMADURA DE ESTACAS, DIÂMETRO = 8,0 MM. AF_09/2021_PS</t>
  </si>
  <si>
    <t>BLOCOS - PERGOLADO</t>
  </si>
  <si>
    <t>3.4</t>
  </si>
  <si>
    <t>ARMAÇÃO DE BLOCO UTILIZANDO AÇO CA-50 DE 6,3 MM - MONTAGEM. AF_01/2024</t>
  </si>
  <si>
    <t>3.5</t>
  </si>
  <si>
    <t>LASTRO DE CONCRETO MAGRO, APLICADO EM BLOCOS DE COROAMENTO OU SAPATAS, ESPESSURA DE 3 CM. AF_01/2024</t>
  </si>
  <si>
    <t>3.6</t>
  </si>
  <si>
    <t>CONCRETO FCK = 25MPA, TRAÇO 1:2,3:2,7 (EM MASSA SECA DE CIMENTO/ AREIA MÉDIA/ BRITA 1) - PREPARO MECÂNICO COM BETONEIRA 400 L. AF_05/2021</t>
  </si>
  <si>
    <t>3.7</t>
  </si>
  <si>
    <t>LANÇAMENTO COM USO DE BALDES, ADENSAMENTO E ACABAMENTO DE CONCRETO EM ESTRUTURAS. AF_02/2022</t>
  </si>
  <si>
    <t>VIGAS</t>
  </si>
  <si>
    <t>3.8</t>
  </si>
  <si>
    <t>ARMAÇÃO DE SAPATA ISOLADA, VIGA BALDRAME E SAPATA CORRIDA UTILIZANDO AÇO CA-60 DE 5 MM - MONTAGEM. AF_01/2024</t>
  </si>
  <si>
    <t>3.9</t>
  </si>
  <si>
    <t>ARMAÇÃO DE SAPATA ISOLADA, VIGA BALDRAME E SAPATA CORRIDA UTILIZANDO AÇO CA-50 DE 10 MM - MONTAGEM. AF_01/2024</t>
  </si>
  <si>
    <t>3.10</t>
  </si>
  <si>
    <t>ED-49810</t>
  </si>
  <si>
    <t>FÔRMA E DESFORMA PARA VIGA-CINTA/BLOCO COM TÁBUA E SARRAFO, REAPROVEITAMENTO (3X) (FUNDAÇÃO)</t>
  </si>
  <si>
    <t>3.11</t>
  </si>
  <si>
    <t>3.12</t>
  </si>
  <si>
    <t>ESTACIONAMENTO COBERTO - FUNDAÇÃO</t>
  </si>
  <si>
    <t>3.13</t>
  </si>
  <si>
    <t>ESTACA BROCA DE CONCRETO, DIÂMETRO DE 30CM, ESCAVAÇÃO MANUAL COM TRADO CONCHA, COM ARMADURA DE ARRANQUE. AF_05/2020</t>
  </si>
  <si>
    <t>3.14</t>
  </si>
  <si>
    <t>3.15</t>
  </si>
  <si>
    <t>MONTAGEM DE ARMADURA DE ESTACAS, DIÂMETRO = 10,0 MM. AF_09/2021_PS</t>
  </si>
  <si>
    <t>3.16</t>
  </si>
  <si>
    <t>ARMAÇÃO DE BLOCO UTILIZANDO AÇO CA-60 DE 5 MM - MONTAGEM. AF_01/2024</t>
  </si>
  <si>
    <t>3.17</t>
  </si>
  <si>
    <t>ARMAÇÃO DE BLOCO UTILIZANDO AÇO CA-50 DE 8 MM - MONTAGEM. AF_01/2024</t>
  </si>
  <si>
    <t>3.18</t>
  </si>
  <si>
    <t>ARMAÇÃO DE BLOCO UTILIZANDO AÇO CA-50 DE 10 MM - MONTAGEM. AF_01/2024</t>
  </si>
  <si>
    <t>3.19</t>
  </si>
  <si>
    <t>ARMAÇÃO DE BLOCO, SAPATA ISOLADA E SAPATA CORRIDA UTILIZANDO AÇO CA-50 DE 20 MM - MONTAGEM. AF_01/2024</t>
  </si>
  <si>
    <t>3.20</t>
  </si>
  <si>
    <t>3.21</t>
  </si>
  <si>
    <t>3.22</t>
  </si>
  <si>
    <t>3.23</t>
  </si>
  <si>
    <t>3.24</t>
  </si>
  <si>
    <t>4.0</t>
  </si>
  <si>
    <t xml:space="preserve">SUPERESTRUTURA </t>
  </si>
  <si>
    <t>PILARES</t>
  </si>
  <si>
    <t>4.1</t>
  </si>
  <si>
    <t>ARMAÇÃO DE PILAR OU VIGA DE ESTRUTURA DE CONCRETO ARMADO EMBUTIDA EM ALVENARIA DE VEDAÇÃO UTILIZANDO AÇO CA-60 DE 5,0 MM - MONTAGEM. AF_06/2022</t>
  </si>
  <si>
    <t>4.2</t>
  </si>
  <si>
    <t>ARMAÇÃO DE PILAR OU VIGA DE ESTRUTURA DE CONCRETO ARMADO EMBUTIDA EM ALVENARIA DE VEDAÇÃO UTILIZANDO AÇO CA-50 DE 10,0 MM - MONTAGEM. AF_06/2022</t>
  </si>
  <si>
    <t>4.3</t>
  </si>
  <si>
    <t>MONTAGEM E DESMONTAGEM DE FÔRMA DE PILARES RETANGULARES E ESTRUTURAS SIMILARES, PÉ-DIREITO SIMPLES, EM CHAPA DE MADEIRA COMPENSADA RESINADA, 4 UTILIZAÇÕES. AF_09/2020</t>
  </si>
  <si>
    <t>4.4</t>
  </si>
  <si>
    <t>4.5</t>
  </si>
  <si>
    <t>4.6</t>
  </si>
  <si>
    <t>COMPOSIÇÃO 01</t>
  </si>
  <si>
    <t>FORNECIMENTO, MONTAGEM E INSTALAÇÃO DE PERGOLADO EM ESTRUTURA METÁLICA COMPOSTA DE PILAR E VIGA EM PERFIL 2U ENRIJECIDO EM CHAPA DOBRADA -  200mm X 150mm, E=3,75mm - INCLUSO UMA DEMÃO DE FUNDO E 2 DEMÃOS DE TINTA DE ACABAMENTO</t>
  </si>
  <si>
    <t>5.0</t>
  </si>
  <si>
    <t>SISTEMA DE VEDAÇÃO VERTICAL INTERNO E EXTERNO (PAREDES)</t>
  </si>
  <si>
    <t>5.1</t>
  </si>
  <si>
    <t>ED-48231</t>
  </si>
  <si>
    <t>ALVENARIA DE VEDAÇÃO COM TIJOLO CERÂMICO FURADO, ESP.9CM, PARA REVESTIMENTO, INCLUSIVE ARGAMASSA PARA ASSENTAMENTO</t>
  </si>
  <si>
    <t>5.2</t>
  </si>
  <si>
    <t>ED-48453</t>
  </si>
  <si>
    <t>DEMOLIÇÃO MANUAL DE DIVISÓRIA COMERCIAL EM LAMINADO, INCLUSIVE AFASTAMENTO E EMPILHAMENTO, EXCLUSIVE TRANSPORTE E RETIRADA DO MATERIAL DEMOLIDO</t>
  </si>
  <si>
    <t>5.3</t>
  </si>
  <si>
    <t>ED-48494</t>
  </si>
  <si>
    <t xml:space="preserve">REMOÇÃO MANUAL DE FOLHA DE PORTA OU JANELA DE MADEIRA OU METÁLICA, COM REAPROVEITAMENTO, INCLUSIVE AFASTAMENTO E EMPILHAMENTO, EXCLUSIVE TRANSPORTE E RETIRADA DO MATERIAL REMOVIDO NÃO REAPROVEITÁVEL </t>
  </si>
  <si>
    <t>5.4</t>
  </si>
  <si>
    <t>RECOLOCAÇÃO DE FOLHAS DE PORTA DE MADEIRA LEVE OU MÉDIA, CONSIDERANDO REAPROVEITAMENTO DO MATERIAL</t>
  </si>
  <si>
    <t>5.5</t>
  </si>
  <si>
    <t>ED-49660</t>
  </si>
  <si>
    <t>ESCARIFICAÇÃO MANUAL EM PEÇA DE CONCRETO, COM PROFUNDIDADE MÁXIMA DE ATÉ 3CM, INCLUSIVE LIMPEZA DA SEÇÃO ESCARIFICADA, TRANSPORTE E RETIRADA DO MATERIAL DEMOLIDO, EXCLUSIVE RECOMPOSIÇÃO EM ARGAMASSA OU CONCRETO</t>
  </si>
  <si>
    <t>6.0</t>
  </si>
  <si>
    <t xml:space="preserve">ESQUADRIAS </t>
  </si>
  <si>
    <t>6.1</t>
  </si>
  <si>
    <t>PORTA EM ALUMÍNIO DE ABRIR TIPO VENEZIANA COM GUARNIÇÃO, FIXAÇÃO COM PARAFUSOS - FORNECIMENTO E INSTALAÇÃO</t>
  </si>
  <si>
    <t>6.2</t>
  </si>
  <si>
    <t xml:space="preserve"> ED-49601 </t>
  </si>
  <si>
    <t>PORTA DE ABRIR, MADEIRA DE LEI PRANCHETA PARA PINTURA COMPLETA 70 X 210 CM,COM FERRAGENS EM FERRO LATONADO</t>
  </si>
  <si>
    <t>6.3</t>
  </si>
  <si>
    <t xml:space="preserve"> ED-49602 </t>
  </si>
  <si>
    <t>PORTA DE ABRIR, MADEIRA DE LEI PRANCHETA PARA PINTURA COMPLETA 80 X 210 CM,COM FERRAGENS EM FERRO LATONADO</t>
  </si>
  <si>
    <t>6.4</t>
  </si>
  <si>
    <t>PORTA DE ABRIR, MADEIRA DE LEI PRANCHETA PARA PINTURA COMPLETA 90 X 210 CM,COM FERRAGENS EM FERRO LATONADO</t>
  </si>
  <si>
    <t>6.5</t>
  </si>
  <si>
    <t>ED-51151</t>
  </si>
  <si>
    <t>ESPELHO CRISTAL COM MOLDURA EM ALUMÍNIO, DIMENSÃO (60X90)CM, COM ESP. 4MM, INCLUSIVE FIXAÇÃO COM ADESIVO/SELANTE A BASE DE POLIURETANO, FORNECIMENTO E INSTALAÇÃO</t>
  </si>
  <si>
    <t>7.0</t>
  </si>
  <si>
    <t xml:space="preserve">ESTRUTURA E COBERTURA </t>
  </si>
  <si>
    <t>CONSTRUÇÃO EXISTENTE</t>
  </si>
  <si>
    <t>7.1</t>
  </si>
  <si>
    <t>ED-48438</t>
  </si>
  <si>
    <t>REMOÇÃO DE CALHA EM CHAPA GALVANIZADA OU EM PVC, COM REAPROVEITAMENTO, INCLUSIVE AFASTAMENTO E EMPILHAMENTO, EXCLUSIVE TRANSPORTE E RETIRADA DO MATERIAL REMOVIDO NÃO REAPROVEITÁVEL</t>
  </si>
  <si>
    <t>7.2</t>
  </si>
  <si>
    <t>ED-48506</t>
  </si>
  <si>
    <t>REMOÇÃO MANUAL DE RUFO METÁLICO, COM REAPROVEITAMENTO, INCLUSIVE AFASTAMENTO E EMPILHAMENTO, EXCLUSIVE TRANSPORTE E RETIRADA DO MATERIAL REMOVIDO NÃO REAPROVEITÁVEL</t>
  </si>
  <si>
    <t>7.3</t>
  </si>
  <si>
    <t>7.4</t>
  </si>
  <si>
    <t>7.5</t>
  </si>
  <si>
    <t xml:space="preserve"> ED-50648 </t>
  </si>
  <si>
    <t>CALHA EM CHAPA GALVANIZADA, ESP. 0,8MM (GSG-22), COM DESENVOLVIMENTO DE 33CM, INCLUSIVE IÇAMENTO MANUAL VERTICAL</t>
  </si>
  <si>
    <t>7.6</t>
  </si>
  <si>
    <t xml:space="preserve"> ED-50675 </t>
  </si>
  <si>
    <t>RUFO E CONTRARRUFO EM CHAPA GALVANIZADA, ESP. 0,65MM (GSG-24), COM DESENVOLVIMENTO DE 15CM, INCLUSIVE IÇAMENTO MANUAL VERTICAL</t>
  </si>
  <si>
    <t>7.7</t>
  </si>
  <si>
    <t>ESTRUTURA EM PERFIL DE AÇO ASTM A36 CORTE, SOLDA E MONTAGEM - FORNECIMENTO E INSTALAÇÃO (10% DO PESO ESTIMADO DA ESTRUTURA EXISTENTE- MANUTENÇÃO)</t>
  </si>
  <si>
    <t>AMPLIAÇÃO (GARAGEM/PERGOLADO)</t>
  </si>
  <si>
    <t>7.8</t>
  </si>
  <si>
    <t>ESTRUTURA EM PERFIL DE AÇO ASTM A36 CORTE, SOLDA E MONTAGEM - FORNECIMENTO E INSTALAÇÃO</t>
  </si>
  <si>
    <t>7.9</t>
  </si>
  <si>
    <t>ED-48428</t>
  </si>
  <si>
    <t>COBERTURA EM TELHA METÁLICA GALVANIZADA TRAPEZOIDAL, TIPO SIMPLES, ESP. 0,50MM, ACABAMENTO NATURAL, INCLUSIVE ACESSÓRIOS PARA FIXAÇÃO, FORNECIMENTO E INSTALAÇÃO</t>
  </si>
  <si>
    <t>7.10</t>
  </si>
  <si>
    <t>ED-50495</t>
  </si>
  <si>
    <t>PINTURA ESMALTE BASE SOLVENTE EM SUPERFÍCIES METÁLICAS, DUAS (2) DEMÃOS, COM APLICAÇÃO MANUAL, INCLUSIVE UMA (1) DEMÃO DE FUNDO ANTICORROSIVO</t>
  </si>
  <si>
    <t>7.11</t>
  </si>
  <si>
    <t xml:space="preserve"> ED-48402 </t>
  </si>
  <si>
    <t>COLOCAÇÃO DE CUMEEIRA GALVANIZADA TRAPEZOIDAL E = 0,50 MM, SIMPLES</t>
  </si>
  <si>
    <t>7.12</t>
  </si>
  <si>
    <t>ED-50651</t>
  </si>
  <si>
    <t>CALHA EM CHAPA GALVANIZADA, ESP. 0,8MM (GSG-22), COM DESENVOLVIMENTO DE 66CM, INCLUSIVE IÇAMENTO MANUAL VERTICAL</t>
  </si>
  <si>
    <t>7.13</t>
  </si>
  <si>
    <t>ED-50679</t>
  </si>
  <si>
    <t>RUFO E CONTRARRUFO EM CHAPA GALVANIZADA, ESP. 0,65MM (GSG-24), COM DESENVOLVIMENTO DE 50CM, INCLUSIVE IÇAMENTO MANUAL VERTICAL</t>
  </si>
  <si>
    <t>8.0</t>
  </si>
  <si>
    <t>REVESTIMENTOS INTERNOS E EXTERNOS</t>
  </si>
  <si>
    <t>8.1</t>
  </si>
  <si>
    <t>ED-50727</t>
  </si>
  <si>
    <t>CHAPISCO COM ARGAMASSA, TRAÇO 1:3 (CIMENTO E AREIA), ESP. 5MM, APLICADO EM ALVENARIA/ESTRUTURA DE CONCRETO COM COLHER, INCLUSIVE ARGAMASSA COM PREPARO MECANIZADO</t>
  </si>
  <si>
    <t>8.2</t>
  </si>
  <si>
    <t>ED-50732</t>
  </si>
  <si>
    <t>EMBOÇO COM ARGAMASSA, TRAÇO 1:6 (CIMENTO E AREIA), ESP.20MM, APLICAÇÃO MANUAL, INCLUSIVE ARGAMASSA COM PREPARO MECANIZADO, EXCLUSIVE CHAPISCO</t>
  </si>
  <si>
    <t>8.3</t>
  </si>
  <si>
    <t>ED-50761</t>
  </si>
  <si>
    <t>REBOCO COM ARGAMASSA, TRAÇO 1:2:8 (CIMENTO, CAL E AREIA) , ESP. 20MM, APLICAÇÃO MANUAL, INCLUSIVE ARGAMASSA COM PREPARO MECANIZADO, EXCLUSIVE CHAPISCO</t>
  </si>
  <si>
    <t>8.4</t>
  </si>
  <si>
    <t>ED-9081</t>
  </si>
  <si>
    <t>REVESTIMENTO COM CERÂMICA APLICADO EM PAREDE, ACABAMENTO ESMALTADO, AMBIENTE INTERNO/EXTERNO, PADRÃO EXTRA, DIMENSÃO DA PEÇA ATÉ 2025 CM2, PEI III,
ASSENTAMENTO COM ARGAMASSA INDUSTRIALIZADA, INCLUSIVE REJUNTAMENTO</t>
  </si>
  <si>
    <t>8.5</t>
  </si>
  <si>
    <t>8.6</t>
  </si>
  <si>
    <t>8.7</t>
  </si>
  <si>
    <t>ED-49687</t>
  </si>
  <si>
    <t>FORRO EM CHAPA DE GESSO ACARTONADO, ESP. 12,5MM, COM FIXAÇÃO DO TIPO ARAMADO, EXCLUSIVE PERFIL TABICA, SANCA E MOLDURA, INCLUSIVE ACESSÓRIOS E FIXAÇÃO</t>
  </si>
  <si>
    <t>8.8</t>
  </si>
  <si>
    <t>ED-28454</t>
  </si>
  <si>
    <t>PERFIL TABICA GALVANIZADO, TIPO LISA, COM ACABAMENTO EM PINTURA, NA COR BRANCA, PARA FORRO EM CHAPA DE GESSO ACARTONADO, INCLUSIVE ACESSÓRIOS DE FIXAÇÃO</t>
  </si>
  <si>
    <t>9.0</t>
  </si>
  <si>
    <t>PAVIMENTAÇÃO</t>
  </si>
  <si>
    <t>9.1</t>
  </si>
  <si>
    <t>ED-48440</t>
  </si>
  <si>
    <t>DEMOLIÇÃO MANUAL DE CONCRETO, SEM ARMAÇÃO, INCLUSIVE AFASTAMENTO E EMPILHAMENTO, EXCLUSIVE TRANSPORTE E RETIRADA DO MATERIAL DEMOLIDO</t>
  </si>
  <si>
    <t>9.2</t>
  </si>
  <si>
    <t>9.3</t>
  </si>
  <si>
    <t>9.4</t>
  </si>
  <si>
    <t>REVESTIMENTO CERÂMICO PARA PISO COM PLACAS TIPO PORCELANATO DE DIMENSÕES 60X60 CM APLICADA EM AMBIENTES DE ÁREA ENTRE 5 M² E 10 M². AF_06/2014</t>
  </si>
  <si>
    <t>9.5</t>
  </si>
  <si>
    <t>COTAÇÃO 03</t>
  </si>
  <si>
    <t>RODAPÉ COM REVESTIMENTO TIPO PORCELANATO DE DIMENSÕES 60X60 CM, ALTURA 10CM, ASSENTAMENTO COM ARGAMASSA INDUSTRIALIZADA, INCLUSIVE REJUNTAMENTO</t>
  </si>
  <si>
    <t>9.6</t>
  </si>
  <si>
    <t>ED-51002</t>
  </si>
  <si>
    <t>SOLEIRA DE GRANITO, COR CINZA ANDORINHA, ESP. 2CM, ACABAMENTO POLIDO, ASSENTAMENTO COM ARGAMASSA INDUSTRIALIZADA, INCLUSIVE REJUNTAMENTO</t>
  </si>
  <si>
    <t>9.7</t>
  </si>
  <si>
    <t>ED-51100</t>
  </si>
  <si>
    <t>CORTE E DESATERRO MECÂNICO PARA REGULARIZAÇÃO, COM TRATOR DE ESTEIRA, INCLUSIVE ARRASTAMENTO NIVELADO, AFASTAMENTO E EMPILHAMENTO, EXCLUSIVE CARGA, TRANSPORTE E DESCARGA</t>
  </si>
  <si>
    <t>9.8</t>
  </si>
  <si>
    <t>9.9</t>
  </si>
  <si>
    <t>EXECUÇÃO DE RADIER, ESPESSURA DE 15 CM, FCK = 30 MPA, COM USO DE FORMAS EM MADEIRA SERRADA. AF_09/2021</t>
  </si>
  <si>
    <t>9.10</t>
  </si>
  <si>
    <t>COMPACTAÇÃO MECÂNICA DE SOLO PARA EXECUÇÃO DE RADIER, PISO DE CONCRETO OU LAJE SOBRE SOLO, COM COMPACTADOR DE SOLOS TIPO PLACA VIBRATÓRIA. AF_09/2021</t>
  </si>
  <si>
    <t>9.11</t>
  </si>
  <si>
    <t>ED-51139</t>
  </si>
  <si>
    <t>GUIA DE MEIO-FIO, EM CONCRETO COM FCK 20MPA, PRÉ-MOLDADA, MFC-01 PADRÃO DER-MG, DIMENSÕES (12X16,7X35)CM , EXCLUSIVE SARJETA, INCLUSIVE ESCAVAÇÃO, APILOAMENTO E TRANSPORTE COM RETIRADA DO MATERIAL ESCAVADO (EM CAÇAMBA)</t>
  </si>
  <si>
    <t>9.12</t>
  </si>
  <si>
    <t>ED-50611</t>
  </si>
  <si>
    <t>PISO EM GRANILITE/MARMORITE, ESP. 8MM, ACABAMENTO POLIDO, COR CINZA, MODULAÇÃO DE (1X1)M, INCLUSIVE JUNTA PLÁSTICA, RESINA E POLIMENTO MECANIZADO</t>
  </si>
  <si>
    <t>9.13</t>
  </si>
  <si>
    <t>ED-51148</t>
  </si>
  <si>
    <t>RAMPA PARA ACESSO DE DEFICIENTE, EM CONCRETO SIMPLES FCK = 25 MPA, DESEMPENADA, COM PINTURA INDICATIVA, 02 DEMÃOS</t>
  </si>
  <si>
    <t>9.14</t>
  </si>
  <si>
    <t>ED-48215</t>
  </si>
  <si>
    <t>ALVENARIA DE BLOCO DE CONCRETO CHEIO SEM ARMAÇÃO, EM CONCRETO COM FCK 15MPA , ESP. 9CM, PARA REVESTIMENTO, INCLUSIVE ARGAMASSA PARA ASSENTAMENTO (DETALHE D - CADERNO SEDS) - PARA O PASSEIO LATEAL.</t>
  </si>
  <si>
    <t>9.15</t>
  </si>
  <si>
    <t>EXECUÇÃO DE SARJETA DE CONCRETO USINADO, MOLDADA  IN LOCO  EM TRECHO RETO, 30 CM BASE X 10 CM ALTURA. AF_01/2024</t>
  </si>
  <si>
    <t>10.0</t>
  </si>
  <si>
    <t>PINTURA</t>
  </si>
  <si>
    <t>10.1</t>
  </si>
  <si>
    <t>ED-50514</t>
  </si>
  <si>
    <t>PREPARAÇÃO PARA EMASSAMENTO OU PINTURA (LÁTEX/ACRÍLICA) EM PAREDE, INCLUSIVE UMA (1) DEMÃO DE SELADOR ACRÍLICO</t>
  </si>
  <si>
    <t>10.2</t>
  </si>
  <si>
    <t>ED-50478</t>
  </si>
  <si>
    <t>EMASSAMENTO EM PAREDE COM MASSA CORRIDA (PVA), DUAS (2) DEMÃOS, INCLUSIVE LIXAMENTO PARA PINTURA</t>
  </si>
  <si>
    <t>10.3</t>
  </si>
  <si>
    <t>ED-50451</t>
  </si>
  <si>
    <t>PINTURA ACRÍLICA EM PAREDE, DUAS (2) DEMÃOS, COM APLICAÇÃO MANUAL, EXCLUSIVE SELADOR ACRÍLICO E MASSA ACRÍLICA/CORRIDA (PVA)</t>
  </si>
  <si>
    <t>10.4</t>
  </si>
  <si>
    <t>ED-50515</t>
  </si>
  <si>
    <t>PREPARAÇÃO PARA EMASSAMENTO OU PINTURA (LÁTEX/ACRÍLICA) EM TETO, INCLUSIVE UMA (1) DEMÃO DE SELADOR ACRÍLICO</t>
  </si>
  <si>
    <t>10.5</t>
  </si>
  <si>
    <t>ED-50499</t>
  </si>
  <si>
    <t>PINTURA LÁTEX (PVA) EM TETO, DUAS (2) DEMÃOS, COM APLICAÇÃO MANUAL, EXCLUSIVE SELADOR ACRÍLICO E MASSA ACRÍLICA/CORRIDA (PVA)</t>
  </si>
  <si>
    <t>10.6</t>
  </si>
  <si>
    <t>ED-50452</t>
  </si>
  <si>
    <t>PINTURA ACRÍLICA EM TETO, DUAS (2) DEMÃOS, COM APLICAÇÃO MANUAL, EXCLUSIVE SELADOR ACRÍLICO E MASSA ACRÍLICA/CORRIDA (PVA)</t>
  </si>
  <si>
    <t>10.7</t>
  </si>
  <si>
    <t>PREPARAÇÃO PARA EMASSAMENTO OU PINTURA (LÁTEX/ACRÍLICA) EM PAREDE, INCLUSIVE UMA (1) DEMÃO DE SELADOR ACRÍLICO - PAREDES EXTERNAS</t>
  </si>
  <si>
    <t>10.8</t>
  </si>
  <si>
    <t>PINTURA ACRÍLICA EM PAREDE, DUAS (2) DEMÃOS, COM APLICAÇÃO MANUAL, EXCLUSIVE SELADOR ACRÍLICO E MASSA ACRÍLICA/CORRIDA (PVA) - PAREDES EXTERNAS</t>
  </si>
  <si>
    <t>10.9</t>
  </si>
  <si>
    <t>10.10</t>
  </si>
  <si>
    <t>10.11</t>
  </si>
  <si>
    <t>ED-50491</t>
  </si>
  <si>
    <t>PINTURA ESMALTE BASE SOLVENTE EM ESQUADRIAS DE FERRO, DUAS (2) DEMÃOS, COM APLICAÇÃO MANUAL, INCLUSIVE MA (1) DEMÃO DE FUNDO ANTICORROSIVO</t>
  </si>
  <si>
    <t>10.12</t>
  </si>
  <si>
    <t>ED-50493</t>
  </si>
  <si>
    <t xml:space="preserve"> PINTURA ESMALTE BASE SOLVENTE EM ESQUADRIA DE MADEIRA, DUAS (2) DEMÃOS, COM APLICAÇÃO MANUAL, INCLUSIVE UMA (1) DEMÃO DE FUNDO NIVELADOR E PREPARAÇÃO DA SUPERFÍCIE COM LIXAMENTO, EXCLUSIVE MASSA A ÓLEO</t>
  </si>
  <si>
    <t>11.0</t>
  </si>
  <si>
    <t>PEDRAS NATURAIS</t>
  </si>
  <si>
    <t>11.1</t>
  </si>
  <si>
    <t xml:space="preserve">ED-21631 </t>
  </si>
  <si>
    <t>BANCADA EM GRANITO, COR CINZA ANDORINHA, ESP. 2CM, ACABAMENTO POLIDO, APOIADA EM CONSOLE DE METALON (50X30)MM, EXCLUSIVE RODABANCA/FRONTÃO, TESTEIRA/FAIXA, FURO EM BANCADA, CUBA METÁLICA, VÁLVULA, SIFÃO, TORNEIRA E ENGATE FLEXÍVEL</t>
  </si>
  <si>
    <t>11.2</t>
  </si>
  <si>
    <t>ED-48348</t>
  </si>
  <si>
    <t>RODABANCA/FRONTÃO PARA BANCADA EM GRANITO, COR CINZA ANDORINHA, ESP. 2CM, ALTURA DE 10CM, INCLUSIVE REJUNTAMENTO EM MASSA PLÁSTICA NA COR DA PEDRA</t>
  </si>
  <si>
    <t>11.3</t>
  </si>
  <si>
    <t>ED-21636</t>
  </si>
  <si>
    <t>TESTEIRA PARA BANCADA EM GRANITO, COR CINZA ANDORINHA, ESP. 2CM, ALTURA DE 10CM, INCLUSIVE POLIMENTO, CORTE/COLAGEM EM MEIA ESQUADRIA E MASSA PLÁSTICA NA COR DA PEDRA</t>
  </si>
  <si>
    <t>11.4</t>
  </si>
  <si>
    <t>ED-48342</t>
  </si>
  <si>
    <t>FURO DE BOJO EM BANCADA DE GRANITO/MÁRMORE, INCLUSIVE COLAGEM COM MASSA PLÁSTICA</t>
  </si>
  <si>
    <t>11.5</t>
  </si>
  <si>
    <t>ED-48533</t>
  </si>
  <si>
    <t>DIVISÓRIA EM GRANITO CINZA ANDORINHA, ESP. 3CM, INCLUSIVE INSTALAÇÃO, FERRAGENS EM LATÃO CROMADO E ACESSÓRIOS</t>
  </si>
  <si>
    <t>12.0</t>
  </si>
  <si>
    <t xml:space="preserve">LOUÇAS E METAIS </t>
  </si>
  <si>
    <t>12.1</t>
  </si>
  <si>
    <t>VASO SANITÁRIO SIFONADO COM CAIXA ACOPLADA LOUÇA BRANCA, INCLUSO ENGATE FLEXÍVEL EM PLÁSTICO BRANCO, 1/2  X 40CM - FORNECIMENTO E INSTALAÇÃO. AF_01/2020</t>
  </si>
  <si>
    <t>12.2</t>
  </si>
  <si>
    <t>ASSENTO SANITÁRIO CONVENCIONAL - FORNECIMENTO E INSTALAÇÃO</t>
  </si>
  <si>
    <t>12.3</t>
  </si>
  <si>
    <t>PAPELEIRA DE PAREDE EM METAL CROMADO SEM TAMPA, INCLUSO FIXAÇÃO.</t>
  </si>
  <si>
    <t>12.4</t>
  </si>
  <si>
    <t xml:space="preserve">CUBA DE EMBUTIR OVAL EM LOUÇA BRANCA, 35 X 50 CM OU EQUIVALENTE, INCLUSO VÁLVULA E SIFÃO TIPO GARRAFA EM METAL CROMADO - FORNECIMENTO E INSTALAÇÃO </t>
  </si>
  <si>
    <t>12.5</t>
  </si>
  <si>
    <t>ENGATE FLEXIVEL EM INOX, 1/2 x 40CM - FORNECIMENTO E INSTALAÇÃO.</t>
  </si>
  <si>
    <t>12.6</t>
  </si>
  <si>
    <t>TORNEIRA CROMADA DE MESA COM FECHAMENTO AUTOMÁTICO, PARA LAVATÓRIO - FORNECIMENTO E
INSTALAÇÃO. AF_02/2026</t>
  </si>
  <si>
    <t>UM</t>
  </si>
  <si>
    <t>12.7</t>
  </si>
  <si>
    <t>ED-22766</t>
  </si>
  <si>
    <t>TORNEIRA METÁLICA HOSPITALAR, ABERTURA ALAVANCA 1/4 DE VOLTA, ACABAMENTO CROMADO, COM AREJADOR, APLICAÇÃO DE MESA, INCLUSIVE ENGATE FLEXÍVEL METÁLICO (PCD)</t>
  </si>
  <si>
    <t>12.8</t>
  </si>
  <si>
    <t>SABONETEIRA PLÁSTICA TIPO DISPENSER PARA SABONETE LÍQUIDO COM RESERVATÓRIO 800 A 1500 ML, INCLUSO FIXAÇÃO</t>
  </si>
  <si>
    <t>12.9</t>
  </si>
  <si>
    <t>ED-48182</t>
  </si>
  <si>
    <t>DISTRIBUIDOR/DISPENSER PARA PORTA PAPEL TOALHA PARA INTERFOLHAS DE DUAS (2) OU TRÊS (3) DOBRAS, EM PLÁSTICO, INCLUSIVE ACESSÓRIOS PARA FIXAÇÃO</t>
  </si>
  <si>
    <t>12.10</t>
  </si>
  <si>
    <t>CHUVEIRO ELÉTRICO COMUM CORPO PLÁSTICO, TIPO DUCHA - FORNECIMENTO E INSTALAÇÃO</t>
  </si>
  <si>
    <t>12.11</t>
  </si>
  <si>
    <t>CUBA DE EMBUTIR DE AÇO INOXIDÁVEL MÉDIA, INCLUSO VÁLVULA TIPO AMERICANA E SIFÃO TIPO GARRAFA EM METAL CROMADO - FORNECIMENTO E INSTALAÇÃO</t>
  </si>
  <si>
    <t>12.12</t>
  </si>
  <si>
    <t>TORNEIRA CROMADA TUBO MÓVEL, DE MESA, 1/2" OU 3/4", PARA PIA DE COZINHA, PADRÃO ALTO - FORNECIMENTO E INSTALAÇÃO</t>
  </si>
  <si>
    <t>12.13</t>
  </si>
  <si>
    <t>LAVATÓRIO LOUÇA BRANCA COM COLUNA, *54 X 44* CM OU EQUIVALENTE, PADRÃO MÉDIO - FORNECIMENTO E INSTALAÇÃO. AF_02/2026</t>
  </si>
  <si>
    <t>12.14</t>
  </si>
  <si>
    <t>SIFÃO DO TIPO GARRAFA EM METAL CROMADO 1" X 1.1/2" - FORNECIMENTO E INSTALAÇÃO. AF_02/2026</t>
  </si>
  <si>
    <t xml:space="preserve">UM </t>
  </si>
  <si>
    <t>12.15</t>
  </si>
  <si>
    <t>ENGATE FLEXÍVEL EM PLÁSTICO BRANCO, 1/2" X 40CM - FORNECIMENTO E INSTALAÇÃO</t>
  </si>
  <si>
    <t>13.0</t>
  </si>
  <si>
    <t xml:space="preserve">INSTALAÇÃO HIDRÁULICA </t>
  </si>
  <si>
    <t>13.1</t>
  </si>
  <si>
    <t>ED-50348</t>
  </si>
  <si>
    <t>13.2</t>
  </si>
  <si>
    <t>REGISTRO DE GAVETA BRUTO, LATÃO, ROSCÁVEL, 1", COM ACABAMENTO E CANOPLA CROMADOS - FORNECIMENTO E INSTALAÇÃO. AF_08/2021</t>
  </si>
  <si>
    <t>13.3</t>
  </si>
  <si>
    <t>REGISTRO DE GAVETA BRUTO, LATÃO, ROSCÁVEL, 3/4", COM ACABAMENTO E CANOPLA CROMADOS - FORNECIMENTO E INSTALAÇÃO. AF_08/2021</t>
  </si>
  <si>
    <t>13.4</t>
  </si>
  <si>
    <t>REGISTRO DE PRESSÃO COM CANOPLA P/ CHUVEIRO, Ø 3/4"</t>
  </si>
  <si>
    <t>13.5</t>
  </si>
  <si>
    <t>10.27.55</t>
  </si>
  <si>
    <t>BOLSA DE LIGAÇÃO EM PVC FLEXÍVEL PARA VASO SANITÁRIO 40MM (1 1/2")</t>
  </si>
  <si>
    <t xml:space="preserve">UN    </t>
  </si>
  <si>
    <t>13.6</t>
  </si>
  <si>
    <t>ADAPTADOR CURTO COM BOLSA E ROSCA PARA REGISTRO, PVC, SOLDÁVEL, DN  25 MM X 3/4", INSTALADO EM RESERVAÇÃO PREDIAL DE ÁGUA - FORNECIMENTO E INSTALAÇÃO. AF_04/2024</t>
  </si>
  <si>
    <t>13.7</t>
  </si>
  <si>
    <t>ADAPTADOR CURTO COM BOLSA E ROSCA PARA REGISTRO, PVC, SOLDÁVEL, DN 32 MM X 1", INSTALADO EM RESERVAÇÃO PREDIAL DE ÁGUA - FORNECIMENTO E INSTALAÇÃO. AF_04/2024</t>
  </si>
  <si>
    <t>13.8</t>
  </si>
  <si>
    <t>BUCHA DE REDUÇÃO, CURTA, PVC, SOLDÁVEL, DN 32 X 25 MM, INSTALADO EM PRUMADA DE ÁGUA - FORNECIMENTO E INSTALAÇÃO. AF_06/2022</t>
  </si>
  <si>
    <t>13.9</t>
  </si>
  <si>
    <t>JOELHO 45 GRAUS, PVC, SOLDÁVEL, DN 50MM, INSTALADO EM PRUMADA DE ÁGUA - FORNECIMENTO E INSTALAÇÃO. AF_06/2022</t>
  </si>
  <si>
    <t>13.10</t>
  </si>
  <si>
    <t>JOELHO 90 GRAUS, PVC, SOLDÁVEL, DN 25MM, INSTALADO EM RAMAL DE DISTRIBUIÇÃO DE ÁGUA - FORNECIMENTO E INSTALAÇÃO. AF_06/2022</t>
  </si>
  <si>
    <t>13.11</t>
  </si>
  <si>
    <t>JOELHO 90 GRAUS, PVC, SOLDÁVEL, DN 32MM, INSTALADO EM RAMAL DE DISTRIBUIÇÃO DE ÁGUA - FORNECIMENTO E INSTALAÇÃO. AF_06/2022</t>
  </si>
  <si>
    <t>13.12</t>
  </si>
  <si>
    <t>JOELHO 90 GRAUS, PVC, SOLDÁVEL, DN 50MM, INSTALADO EM RAMAL DE DISTRIBUIÇÃO DE ÁGUA - FORNECIMENTO E INSTALAÇÃO. AF_06/2022</t>
  </si>
  <si>
    <t>13.13</t>
  </si>
  <si>
    <t>JOELHO DE REDUÇÃO, 90 GRAUS, PVC, SOLDÁVEL, DN 32 MM X 25 MM, INSTALADO EM PRUMADA DE ÁGUA - FORNECIMENTO E INSTALAÇÃO. AF_06/2022</t>
  </si>
  <si>
    <t>13.14</t>
  </si>
  <si>
    <t xml:space="preserve">JOELHO PVC, SOLDAVEL COM ROSCA, 90 GRAUS, 20 MM X 1/2", COR MARROM, PARA AGUA FRIA PREDIAL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</si>
  <si>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13.15</t>
  </si>
  <si>
    <t xml:space="preserve">JOELHO PVC, SOLDAVEL COM ROSCA, 90 GRAUS, 25 MM X 1/2", COR MARROM, PARA AGUA FRIA PREDIAL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</si>
  <si>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13.16</t>
  </si>
  <si>
    <t>LUVA SOLDÁVEL E COM ROSCA, PVC, SOLDÁVEL, DN 25MM X 3/4 , INSTALADO EM RAMAL OU SUB-RAMAL DE ÁGUA - FORNECIMENTO E INSTALAÇÃO. AF_06/2022</t>
  </si>
  <si>
    <t>13.17</t>
  </si>
  <si>
    <t>TUBO, PVC, SOLDÁVEL, DE 25MM, INSTALADO EM RAMAL DE DISTRIBUIÇÃO DE ÁGUA - FORNECIMENTO E INSTALAÇÃO. AF_06/2022</t>
  </si>
  <si>
    <t>13.18</t>
  </si>
  <si>
    <t>TUBO, PVC, SOLDÁVEL, DE 32MM, INSTALADO EM RAMAL DE DISTRIBUIÇÃO DE ÁGUA - FORNECIMENTO E INSTALAÇÃO. AF_06/2022</t>
  </si>
  <si>
    <t>13.19</t>
  </si>
  <si>
    <t>TUBO, PVC, SOLDÁVEL, DE 50MM, INSTALADO EM RAMAL DE DISTRIBUIÇÃO DE ÁGUA - FORNECIMENTO E INSTALAÇÃO. AF_06/2022</t>
  </si>
  <si>
    <t>13.20</t>
  </si>
  <si>
    <t>TE, PVC, SOLDÁVEL, DN 25MM, INSTALADO EM PRUMADA DE ÁGUA - FORNECIMENTO E INSTALAÇÃO. AF_06/2022</t>
  </si>
  <si>
    <t>13.21</t>
  </si>
  <si>
    <t>TE, PVC, SOLDÁVEL, DN 32MM, INSTALADO EM RAMAL DE DISTRIBUIÇÃO DE ÁGUA - FORNECIMENTO E INSTALAÇÃO. AF_06/2022</t>
  </si>
  <si>
    <t>13.22</t>
  </si>
  <si>
    <t>TÊ DE REDUÇÃO, PVC, SOLDÁVEL, DN 32 MM X  25 MM, INSTALADO EM RESERVAÇÃO PREDIAL DE ÁGUA - FORNECIMENTO E INSTALAÇÃO. AF_04/2024</t>
  </si>
  <si>
    <t>13.23</t>
  </si>
  <si>
    <t>TÊ DE REDUÇÃO, PVC, SOLDÁVEL, DN 50MM X 25MM, INSTALADO EM PRUMADA DE ÁGUA - FORNECIMENTO E INSTALAÇÃO. AF_06/2022</t>
  </si>
  <si>
    <t>13.24</t>
  </si>
  <si>
    <t>TE DE REDUÇÃO, 90 GRAUS, PVC, SOLDÁVEL, DN 50 MM X 32 MM, INSTALADO EM PRUMADA DE ÁGUA - FORNECIMENTO E INSTALAÇÃO. AF_06/2022</t>
  </si>
  <si>
    <t>13.25</t>
  </si>
  <si>
    <t>JOELHO 90 GRAUS COM BUCHA DE LATÃO, PVC, SOLDÁVEL, DN 25MM, X 1/2  INSTALADO EM RAMAL OU SUB-RAMAL DE ÁGUA - FORNECIMENTO E INSTALAÇÃO. AF_06/2022</t>
  </si>
  <si>
    <t>13.26</t>
  </si>
  <si>
    <t>TÊ COM BUCHA DE LATÃO NA BOLSA CENTRAL, PVC, SOLDÁVEL, DN 25MM X 1/2 , INSTALADO EM RAMAL OU SUB-RAMAL DE ÁGUA - FORNECIMENTO E INSTALAÇÃO. AF_06/2022</t>
  </si>
  <si>
    <t>13.27</t>
  </si>
  <si>
    <t>TÊ COM BUCHA DE LATÃO NA BOLSA CENTRAL, PVC, SOLDÁVEL, DN 20MM X 1/2 , INSTALADO EM RAMAL OU SUB-RAMAL DE ÁGUA - FORNECIMENTO E INSTALAÇÃO. AF_06/2022</t>
  </si>
  <si>
    <t>13.28</t>
  </si>
  <si>
    <t>FURO MECANIZADO EM CONCRETO, COM PERFURATRIZ, PARA INSTALAÇÕES HIDRÁULICAS, DIÂMETROS MAIORES QUE 40 MM E MENORES OU IGUAIS A 75 MM. AF_09/2023</t>
  </si>
  <si>
    <t>14.0</t>
  </si>
  <si>
    <t xml:space="preserve">INSTALAÇÃO SANITÁRIA </t>
  </si>
  <si>
    <t>14.1</t>
  </si>
  <si>
    <t>10.71.11</t>
  </si>
  <si>
    <t>CAIXA DE PASSAGEM/INSPEÇÃO PRÉ-FABRICADA CONCRETO 0,6 X 0,6 X 0,5 (C X L X H) DRENAGEM/ESGOTO ADP REF 97897</t>
  </si>
  <si>
    <t>14.2</t>
  </si>
  <si>
    <t>BASE PARA POÇO DE VISITA CIRCULAR PARA ESGOTO, EM CONCRETO PRÉ-MOLDADO, DIÂMETRO INTERNO = 0,80 M, PROFUNDIDADE = 1,35 M, EXCLUINDO TAMPÃO. AF_12/2020_PA</t>
  </si>
  <si>
    <t>14.3</t>
  </si>
  <si>
    <t>ED-48666</t>
  </si>
  <si>
    <t>TAMPÃO CIRCULAR EM FERRO FUNDIDO PARA POÇO DE VISITA, ARTICULADO COM DIÂMETRO DE 60CM, CLASSE 400, INCLUSIVE ASSENTAMENTO, EXCLUSIVE POÇO DE VISITA</t>
  </si>
  <si>
    <t>14.4</t>
  </si>
  <si>
    <t xml:space="preserve">LAJE PRE-MOLDADA DE TRANSICAO EXCENTRICA EM CONCRETO ARMADO, DN 1200 MM, FURO CIRCULAR DN 600 MM, ESPESSURA 12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</si>
  <si>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14.5</t>
  </si>
  <si>
    <t>COTADO</t>
  </si>
  <si>
    <t>VALVULA RETENÇÃO, PVCESGOTO, DN 150MM - FORNECIMENTO E INSTALAÇÃO</t>
  </si>
  <si>
    <t>14.6</t>
  </si>
  <si>
    <t>CAIXA SIFONADA, COM GRELHA QUADRADA, PVC, DN 150 X 150 X 50 MM, JUNTA SOLDÁVEL, FORNECIDA E INSTALADA EM RAMAL DE DESCARGA OU EM RAMAL DE ESGOTO SANITÁRIO. AF_08/2022</t>
  </si>
  <si>
    <t>14.7</t>
  </si>
  <si>
    <t>ED-49939</t>
  </si>
  <si>
    <t>CAIXA DE GORDURA SIMPLES (CGS), CIRCULAR, EM CONCRETO PRÉ-MOLDADO, CAPACIDADE DE 31L, INCLUSIVE ESCAVAÇÃO, REATERRO, TRANSPORTE E RETIRADA DO MATERIAL ESCAVADO (EM CAÇAMBA)</t>
  </si>
  <si>
    <t>14.8</t>
  </si>
  <si>
    <t>ED-49956</t>
  </si>
  <si>
    <t>RALO SIFONADO PVC CILINDRÍCO 100 X 70 X 40 MM COM GRELHA REDONDA</t>
  </si>
  <si>
    <t>14.9</t>
  </si>
  <si>
    <t>CURVA CURTA 90 GRAUS, PVC, SERIE NORMAL, ESGOTO PREDIAL, DN 100 MM, JUNTA ELÁSTICA, FORNECIDO E INSTALADO EM PRUMADA DE ESGOTO SANITÁRIO OU VENTILAÇÃO. AF_08/2022</t>
  </si>
  <si>
    <t>14.10</t>
  </si>
  <si>
    <t>CURVA CURTA 90 GRAUS, PVC, SERIE NORMAL, ESGOTO PREDIAL, DN 40 MM, JUNTA SOLDÁVEL, FORNECIDO E INSTALADO EM RAMAL DE DESCARGA OU RAMAL DE ESGOTO SANITÁRIO. AF_08/2022</t>
  </si>
  <si>
    <t>14.11</t>
  </si>
  <si>
    <t>JOELHO 45 GRAUS, PVC, SERIE NORMAL, ESGOTO PREDIAL, DN 100 MM, JUNTA ELÁSTICA, FORNECIDO E INSTALADO EM PRUMADA DE ESGOTO SANITÁRIO OU VENTILAÇÃO. AF_08/2022</t>
  </si>
  <si>
    <t>14.12</t>
  </si>
  <si>
    <t>JOELHO 45 GRAUS, PVC, SERIE NORMAL, ESGOTO PREDIAL, DN 50 MM, JUNTA ELÁSTICA, FORNECIDO E INSTALADO EM PRUMADA DE ESGOTO SANITÁRIO OU VENTILAÇÃO. AF_08/2022</t>
  </si>
  <si>
    <t>14.13</t>
  </si>
  <si>
    <t>JOELHO 45 GRAUS, PVC, SERIE NORMAL, ESGOTO PREDIAL, DN 40 MM, JUNTA SOLDÁVEL, FORNECIDO E INSTALADO EM RAMAL DE DESCARGA OU RAMAL DE ESGOTO SANITÁRIO. AF_08/2022</t>
  </si>
  <si>
    <t>14.14</t>
  </si>
  <si>
    <t>JOELHO 90 GRAUS, PVC, SERIE NORMAL, ESGOTO PREDIAL, DN 40 MM, JUNTA SOLDÁVEL, FORNECIDO E INSTALADO EM RAMAL DE DESCARGA OU RAMAL DE ESGOTO SANITÁRIO. AF_08/2022</t>
  </si>
  <si>
    <t>14.15</t>
  </si>
  <si>
    <t>JOELHO 90 GRAUS, PVC, SERIE NORMAL, ESGOTO PREDIAL, DN 50 MM, JUNTA ELÁSTICA, FORNECIDO E INSTALADO EM PRUMADA DE ESGOTO SANITÁRIO OU VENTILAÇÃO. AF_08/2022</t>
  </si>
  <si>
    <t>14.16</t>
  </si>
  <si>
    <t xml:space="preserve">JOELHO PVC, COM BOLSA E ANEL, 90 GRAUS, DN 40 X *38* MM, SERIE NORMAL, PARA ESGOTO PREDIAL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</si>
  <si>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14.17</t>
  </si>
  <si>
    <t xml:space="preserve">JUNCAO SIMPLES, PVC, 45 GRAUS, DN 40 X 40 MM, SERIE NORMAL PARA ESGOTO PREDIAL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</si>
  <si>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14.18</t>
  </si>
  <si>
    <t>JUNÇÃO DE REDUÇÃO INVERTIDA, PVC, SÉRIE NORMAL, ESGOTO PREDIAL, DN 100 X 50 MM, JUNTA ELÁSTICA, FORNECIDO E INSTALADO EM RAMAL DE DESCARGA OU RAMAL DE ESGOTO SANITÁRIO. AF_08/2022</t>
  </si>
  <si>
    <t>14.19</t>
  </si>
  <si>
    <t>JUNÇÃO SIMPLES, PVC, SERIE NORMAL, ESGOTO PREDIAL, DN 100 X 100 MM, JUNTA ELÁSTICA, FORNECIDO E INSTALADO EM PRUMADA DE ESGOTO SANITÁRIO OU VENTILAÇÃO. AF_08/2022</t>
  </si>
  <si>
    <t>14.20</t>
  </si>
  <si>
    <t>LUVA SIMPLES, PVC, SERIE NORMAL, ESGOTO PREDIAL, DN 100 MM, JUNTA ELÁSTICA, FORNECIDO E INSTALADO EM RAMAL DE DESCARGA OU RAMAL DE ESGOTO SANITÁRIO. AF_08/2022</t>
  </si>
  <si>
    <t>14.21</t>
  </si>
  <si>
    <t>LUVA SIMPLES, PVC, SERIE NORMAL, ESGOTO PREDIAL, DN 50 MM, JUNTA ELÁSTICA, FORNECIDO E INSTALADO EM PRUMADA DE ESGOTO SANITÁRIO OU VENTILAÇÃO. AF_08/2022</t>
  </si>
  <si>
    <t>14.22</t>
  </si>
  <si>
    <t>TUBO PVC, SERIE NORMAL, ESGOTO PREDIAL, DN 100 MM, FORNECIDO E INSTALADO EM RAMAL DE DESCARGA OU RAMAL DE ESGOTO SANITÁRIO. AF_08/2022</t>
  </si>
  <si>
    <t>14.23</t>
  </si>
  <si>
    <t>TUBO PVC, SERIE NORMAL, ESGOTO PREDIAL, DN 50 MM, FORNECIDO E INSTALADO EM RAMAL DE DESCARGA OU RAMAL DE ESGOTO SANITÁRIO. AF_08/2022</t>
  </si>
  <si>
    <t>14.24</t>
  </si>
  <si>
    <t>TUBO PVC, SERIE NORMAL, ESGOTO PREDIAL, DN 40 MM, FORNECIDO E INSTALADO EM RAMAL DE DESCARGA OU RAMAL DE ESGOTO SANITÁRIO. AF_08/2022</t>
  </si>
  <si>
    <t>14.25</t>
  </si>
  <si>
    <t>TUBO DE PVC PARA REDE COLETORA DE ESGOTO DE PAREDE MACIÇA, DN 150 MM, JUNTA ELÁSTICA  - FORNECIMENTO E ASSENTAMENTO. AF_01/2021</t>
  </si>
  <si>
    <t>14.26</t>
  </si>
  <si>
    <t>TE, PVC, SERIE NORMAL, ESGOTO PREDIAL, DN 40 X 40 MM, JUNTA SOLDÁVEL, FORNECIDO E INSTALADO EM RAMAL DE DESCARGA OU RAMAL DE ESGOTO SANITÁRIO. AF_08/2022</t>
  </si>
  <si>
    <t>14.27</t>
  </si>
  <si>
    <t>TE, PVC, SÉRIE NORMAL, ESGOTO PREDIAL, DN 100 X 50 MM, JUNTA ELÁSTICA, FORNECIDO E INSTALADO EM PRUMADA DE ESGOTO SANITÁRIO OU VENTILAÇÃO. AF_08/2022</t>
  </si>
  <si>
    <t>14.28</t>
  </si>
  <si>
    <t>FURO MECANIZADO EM CONCRETO, COM MARTELO DEMOLIDOR, PARA INSTALAÇÕES ELÉTRICAS, DIÂMETROS MAIORES QUE 75 MM E MENORES OU IGUAIS A 150 MM. AF_09/2023</t>
  </si>
  <si>
    <t>15.0</t>
  </si>
  <si>
    <t>DRENAGEM DE ÁGUAS PLUVIAIS</t>
  </si>
  <si>
    <t>TUBULAÇÕES E CONEXÕES DE PVC</t>
  </si>
  <si>
    <t>15.1</t>
  </si>
  <si>
    <t>TUBO PVC, SERIE NORMAL, ESGOTO PREDIAL, DN 100 MM, FORNECIDO E INSTALADO EM PRUMADA DE ESGOTO SANITÁRIO OU VENTILAÇÃO. AF_08/2022</t>
  </si>
  <si>
    <t>15.2</t>
  </si>
  <si>
    <t>ACESSÓRIOS</t>
  </si>
  <si>
    <t>15.3</t>
  </si>
  <si>
    <t>CAIXA ENTERRADA HIDRÁULICA RETANGULAR, EM CONCRETO PRÉ-MOLDADO, DIMENSÕES INTERNAS: 0,6X0,6X0,5 M COM TAMPA. AF_12/2020</t>
  </si>
  <si>
    <t>15.4</t>
  </si>
  <si>
    <t>ED-49962</t>
  </si>
  <si>
    <t>RALO HEMISFÉRICO, TIPO ABACAXI, DIÂMETRO DE 100MM, EXCLUSIVE CONDUTOR DE ÁGUA PLUVIAL</t>
  </si>
  <si>
    <t>15.5</t>
  </si>
  <si>
    <t>ED-14725</t>
  </si>
  <si>
    <t>CANALETA PARA DRENAGEM, EM CONCRETO COM FCK 15MPA, MOLDADA IN LOCO, SEÇÃO 30X20CM, FORMA EM CONTRA BARRANCO, COM GRELHA EM BARRA REDONDA DN 12,5MM (1/2") E REQUADRO EM BARRA REDONDA DN 20MM (3/4") COM UMA (1) DEMÃO DE FUNDO ANTICORROSIVO E DUAS (2) DEMÃOS DE PINTURA ESMALTE, INCLUSIVE ESCAVAÇÃO, REATERRO COM TRANSPORTE E RETIRADA DO MATERIAL ESCAVADO (EM CAÇAMBA) (CALHA DE PISO - CONFORME PROJETO)</t>
  </si>
  <si>
    <t>15.6</t>
  </si>
  <si>
    <t>15.7</t>
  </si>
  <si>
    <t>JOELHO 90 GRAUS, PVC, SERIE NORMAL, ESGOTO PREDIAL, DN 150 MM, JUNTA ELÁSTICA, FORNECIDO E INSTALADO EM SUBCOLETOR AÉREO DE ESGOTO SANITÁRIO. AF_08/2022</t>
  </si>
  <si>
    <t>15.8</t>
  </si>
  <si>
    <t>TÊ, PVC, SERIE R, ÁGUA PLUVIAL, DN 150 X 150 MM, JUNTA ELÁSTICA, FORNECIDO E INSTALADO EM CONDUTORES VERTICAIS DE ÁGUAS PLUVIAIS. AF_06/2022</t>
  </si>
  <si>
    <t>16.0</t>
  </si>
  <si>
    <t>DIVERSOS</t>
  </si>
  <si>
    <t>16.1</t>
  </si>
  <si>
    <t>CAIXA ENTERRADA HIDRÁULICA RETANGULAR, EM CONCRETO PRÉ-MOLDADO, DIMENSÕES INTERNAS: 0,4X0,4X0,4 M. AF_12/2020</t>
  </si>
  <si>
    <t>ENTORNO DA BASE DO RESERVATÓRIO DE AGUA EXISTENTE E POÇO ARTESIANO</t>
  </si>
  <si>
    <t>16.2</t>
  </si>
  <si>
    <t>16.3</t>
  </si>
  <si>
    <t>16.4</t>
  </si>
  <si>
    <t>ATERRO MANUAL DE VALAS COM AREIA PARA ATERRO. AF_08/2023</t>
  </si>
  <si>
    <t>16.5</t>
  </si>
  <si>
    <t>ALVENARIA DE BLOCO DE CONCRETO CHEIO SEM ARMAÇÃO, EM CONCRETO COM FCK 15MPA , ESP. 9CM, PARA REVESTIMENTO, INCLUSIVE ARGAMASSA PARA ASSENTAMENTO (DETALHE D - CADERNO SEDS)</t>
  </si>
  <si>
    <t>16.6</t>
  </si>
  <si>
    <t>ED-49627</t>
  </si>
  <si>
    <t>FORNECIMENTO DE CONCRETO NÃO ESTRUTURAL, USINADO, COM FCK 15MPA, INCLUSIVE LANÇAMENTO, ADENSAMENTO E ACABAMENTO</t>
  </si>
  <si>
    <t>17.0</t>
  </si>
  <si>
    <t>PREVENÇÃO E COMBATE A INCÊNCIO E PÂNICO</t>
  </si>
  <si>
    <t>EXTINTORES/ABRIGO</t>
  </si>
  <si>
    <t>17.1</t>
  </si>
  <si>
    <t>EXTINTOR DE INCÊNCIO PQS - 4A:40BC - FORNECIMENTO</t>
  </si>
  <si>
    <t>17.2</t>
  </si>
  <si>
    <t>COPOSIÇÃO 02</t>
  </si>
  <si>
    <t>FORNECIMENTO E ASSENTAMENTO DE EXINTOR DE INCÊNDIO FIXADO EM PAREDE - EXCETO EXTINTOR</t>
  </si>
  <si>
    <t>17.3</t>
  </si>
  <si>
    <t xml:space="preserve">ED-50842 </t>
  </si>
  <si>
    <t>PILAR EM CONCRETO APARENTE 20 MPa, INCLUSIVE ARMAÇÃO, FÔRMA PLASTIFICADA E DESFORMA</t>
  </si>
  <si>
    <t>17.4</t>
  </si>
  <si>
    <t>ED-22698</t>
  </si>
  <si>
    <t>ABRIGO EM CHAPA DE AÇO CARBONO DE SOBREPOR, PINTADO DE VERMELHO NAS DIMENSÕES (75X30X25)CM COM UMA PORTA COM VIDRO TRANSPARENTE COM A INSCRIÇÃO "INCÊNDIO", PARA EXTINTOR, FORNECIMENTO E INSTALAÇÃO, EXCLUSIVE EXTINTOR</t>
  </si>
  <si>
    <t>LUMINÁRIAS</t>
  </si>
  <si>
    <t>17.5</t>
  </si>
  <si>
    <t>LUMINÁRIA DE EMERGÊNCIA, COM 30 LÂMPADAS LED DE 2 W, SEM REATOR - FORNECIMENTO E INSTALAÇÃO. AF_02/2020</t>
  </si>
  <si>
    <t>17.6</t>
  </si>
  <si>
    <t>COTAÇÃO PNCP</t>
  </si>
  <si>
    <t>LUMINARIA DE EMERGÊNICA, COM 60 LAMPADAS LED DE 2 W, SEM REATOR - FORNECIMENTO E INSTALAÇÃO.</t>
  </si>
  <si>
    <t>PLACAS DE SINALIZAÇÕES</t>
  </si>
  <si>
    <t>17.7</t>
  </si>
  <si>
    <t>ED-50199</t>
  </si>
  <si>
    <t>PLACA FOTOLUMINESCENTE PARA SINALIZAÇÃO DE EMERGÊNCIA, TIPO "E5", DIMENSÃO (300X300)MM, INCLUSIVE FIXAÇÃO</t>
  </si>
  <si>
    <t>17.8</t>
  </si>
  <si>
    <t>ED-32246</t>
  </si>
  <si>
    <t>PLACA FOTOLUMINESCENTE PARA SINALIZAÇÃO DE EMERGÊNCIA, TIPO "M1", DIMENSÃO (400X600)MM, INCLUSIVE FIXAÇÃO</t>
  </si>
  <si>
    <t>17.9</t>
  </si>
  <si>
    <t>ED-50201</t>
  </si>
  <si>
    <t>PLACA FOTOLUMINESCENTE PARA SINALIZAÇÃO DE EMERGÊNCIA, TIPO "S2", DIMENSÃO (380X190)MM, INCLUSIVE FIXAÇÃO</t>
  </si>
  <si>
    <t>17.10</t>
  </si>
  <si>
    <t>ED-29400</t>
  </si>
  <si>
    <t>PLACA FOTOLUMINESCENTE PARA SINALIZAÇÃO DE EMERGÊNCIA, TIPO "S3", DIMENSÃO (380X190)MM, INCLUSIVE FIXAÇÃO</t>
  </si>
  <si>
    <t>17.11</t>
  </si>
  <si>
    <t>ED-29395</t>
  </si>
  <si>
    <t>PLACA FOTOLUMINESCENTE PARA SINALIZAÇÃO DE EMERGÊNCIA, TIPO "E12", INSTALADA EM PISO, DIMENSÃO (100X100)CM, INCLUSIVE FIXAÇÃO</t>
  </si>
  <si>
    <t>18.0</t>
  </si>
  <si>
    <t>INSTALAÇÕES ELÉTRICAS</t>
  </si>
  <si>
    <t>CENTRO DE DISTRIBUIÇÃO</t>
  </si>
  <si>
    <t>18.1</t>
  </si>
  <si>
    <t>18.2</t>
  </si>
  <si>
    <t>DISJUNTORES</t>
  </si>
  <si>
    <t>18.3</t>
  </si>
  <si>
    <t>18.4</t>
  </si>
  <si>
    <t>18.6</t>
  </si>
  <si>
    <t>18.7</t>
  </si>
  <si>
    <t>18.8</t>
  </si>
  <si>
    <t>18.9</t>
  </si>
  <si>
    <t>18.10</t>
  </si>
  <si>
    <t>ED-34493</t>
  </si>
  <si>
    <t>18.11</t>
  </si>
  <si>
    <t>ED-34495</t>
  </si>
  <si>
    <t>18.12</t>
  </si>
  <si>
    <t>ED-15117</t>
  </si>
  <si>
    <t>18.13</t>
  </si>
  <si>
    <t>ED-5441</t>
  </si>
  <si>
    <t>18.14</t>
  </si>
  <si>
    <t>ED-16601</t>
  </si>
  <si>
    <t>ELETRODUTOS E ACESSÓRIOS</t>
  </si>
  <si>
    <t>18.15</t>
  </si>
  <si>
    <t>m</t>
  </si>
  <si>
    <t>CABOS E FIOS (CONDUTORES)</t>
  </si>
  <si>
    <t>18.16</t>
  </si>
  <si>
    <t>18.17</t>
  </si>
  <si>
    <t>18.18</t>
  </si>
  <si>
    <t>18.19</t>
  </si>
  <si>
    <t>18.20</t>
  </si>
  <si>
    <t>ILUMINAÇÃO E TOMADAS</t>
  </si>
  <si>
    <t>18.21</t>
  </si>
  <si>
    <t>18.22</t>
  </si>
  <si>
    <t>18.23</t>
  </si>
  <si>
    <t>18.24</t>
  </si>
  <si>
    <t>18.25</t>
  </si>
  <si>
    <t>18.26</t>
  </si>
  <si>
    <t>18.27</t>
  </si>
  <si>
    <t>18.28</t>
  </si>
  <si>
    <t>ED-13336</t>
  </si>
  <si>
    <t>18.29</t>
  </si>
  <si>
    <t>ED-13338</t>
  </si>
  <si>
    <t>18.30</t>
  </si>
  <si>
    <t>ED-27082</t>
  </si>
  <si>
    <t>18.31</t>
  </si>
  <si>
    <t>ED-27080</t>
  </si>
  <si>
    <t>18.32</t>
  </si>
  <si>
    <t>19.0</t>
  </si>
  <si>
    <t>INSTALAÇÕES DE CABEAMENTO ESTRUTURADO</t>
  </si>
  <si>
    <t>19.1</t>
  </si>
  <si>
    <t>ED-9194</t>
  </si>
  <si>
    <t>19.2</t>
  </si>
  <si>
    <t>ED-48373</t>
  </si>
  <si>
    <t>un</t>
  </si>
  <si>
    <t>19.3</t>
  </si>
  <si>
    <t>ED-15762</t>
  </si>
  <si>
    <t>19.4</t>
  </si>
  <si>
    <t>ED-48371</t>
  </si>
  <si>
    <t>19.5</t>
  </si>
  <si>
    <t>ADMINISTRAÇÃO LOCAL</t>
  </si>
  <si>
    <t>20.1</t>
  </si>
  <si>
    <t>CO-27348</t>
  </si>
  <si>
    <t>ENGENHEIRO/ARQUITETO, NÍVEL JÚNIOR, INCLUSIVE ENCARGOS COMPLEMENTARES</t>
  </si>
  <si>
    <t>H</t>
  </si>
  <si>
    <t>20.2</t>
  </si>
  <si>
    <t>ED-21776</t>
  </si>
  <si>
    <t>ENCARREGADO GERAL DE OBRAS COM ENCARGOS COMPLEMENTARES</t>
  </si>
  <si>
    <t>MÊS</t>
  </si>
  <si>
    <t>SERVIÇOS FINAIS</t>
  </si>
  <si>
    <t>21.1</t>
  </si>
  <si>
    <t xml:space="preserve"> ED-50266 </t>
  </si>
  <si>
    <t>LIMPEZA FINAL PARA ENTREGA DA OBRA</t>
  </si>
  <si>
    <t>m2</t>
  </si>
  <si>
    <t>Custo TOTAL com BDI incluso</t>
  </si>
  <si>
    <t>TOTAL</t>
  </si>
  <si>
    <t>ANTÔNIO CARLOS NICOLAU                                JOSÉ CELSO MELGAÇO</t>
  </si>
  <si>
    <t>JANICE CAMPOS VASCONCELOS ALVES</t>
  </si>
  <si>
    <t>ENGENHEIRO CIVIL - CREA/MG 148.345/D                   ENG. ELETRICISTA - CREA/MG 126.671/D</t>
  </si>
  <si>
    <t>ARQUITETA URBANISTA - CAU A38399-6</t>
  </si>
  <si>
    <t>SISTEMA DE VENTILAÇÃO</t>
  </si>
  <si>
    <t>14.29</t>
  </si>
  <si>
    <t>14.30</t>
  </si>
  <si>
    <t>14.31</t>
  </si>
  <si>
    <t>TE, PVC, SERIE NORMAL, ESGOTO PREDIAL, DN 50 X 50 MM, JUNTA ELÁSTICA, FORNECIDO E INSTALADO EM PRUMADA DE ESGOTO SANITÁRIO OU VENTILAÇÃO. AF_08/2022</t>
  </si>
  <si>
    <t>14.32</t>
  </si>
  <si>
    <t>CAIXA DE GORDURA SIMPLES, CIRCULAR, EM CONCRETO PRÉ-MOLDADO, DIÂMETRO INTERNO = 0,4 M, ALTURA INTERNA = 0,4 M. AF_12/2020</t>
  </si>
  <si>
    <t>14.33</t>
  </si>
  <si>
    <t>CONCRETO FCK = 30MPA, TRAÇO 1:2,1:2,5 (EM MASSA SECA DE CIMENTO/ AREIA MÉDIA/ BRITA 1) - PREPARO MECÂNICO COM BETONEIRA 400 L. AF_05/2021</t>
  </si>
  <si>
    <t>VÁLVULA DE DESCARGA METÁLICA PARA MICTÓRIO COM FECHAMENTO AUTOMÁTICO, EXCLUSIVE MICTÓRIO - (PARA SUBSTITUIÇÃO DA VÁLVULA EXISTENTE).</t>
  </si>
  <si>
    <t>Planilha Referência: SINAP AGOSTO/2026  e SICOR ABRIL/2026   DESONERADO</t>
  </si>
  <si>
    <t xml:space="preserve"> ED-49603</t>
  </si>
  <si>
    <t>1.3</t>
  </si>
  <si>
    <t>CO-29036</t>
  </si>
  <si>
    <t>SONDAGEM A PERCUSSÃO COM ENSAIO DE PENETRAÇÃO PADRÃO (SPT), DIÂMETRO 2.1/2", SEM REVESTIMENTO, EXCLUSIVE DIÁRIA, MOBILIZAÇÃO E DESMOBILIZAÇÃO</t>
  </si>
  <si>
    <t>ED-14762</t>
  </si>
  <si>
    <t>SARJETA DE CONCRETO URBANO (SCU), TIPO 1, COM FCK 15 MPA , LARGURA DE 50CM COM INCLINAÇÃO DE 3%, ESP. 7CM, PADRÃO DER-MG, EXCLUSIVE MEIO-FIO, INCLUSIVE ESCAVAÇÃO, APILAOMENTO E TRANSPORTE COM RETIRADA DO MATERIAL ESCAVADO (EM CAÇAMBA)</t>
  </si>
  <si>
    <t>PISO CIMENTADO COM ARGAMASSA, TRAÇO 1:3 (CIMENTO E AREIA), ESP. 30MM, ACABAMENTO DESEMPENADO E FELTRADO, MODULAÇÃO DE (200X200)CM, INCLUSIVE JUNTA PLÁSTICAA</t>
  </si>
  <si>
    <t>ED-50546</t>
  </si>
  <si>
    <t>EXECUÇÃO DE PASSEIO (CALÇADA) OU PISO DE CONCRETO COM CONCRETO MOLDADO IN LOCO, USINADO, ACABAMENTO CONVENCIONAL, ESPESSURA 6 CM, ARMADO. AF_08/2022</t>
  </si>
  <si>
    <t>ED-48209</t>
  </si>
  <si>
    <t>PAREDE EM CHAPA DE GESSO ACARTONADO (DRYWALL), DIVISÃO ENTRE ÁREAS SECAS DE UMA MESMA UNIDADE (ST/ST), ESP. 115 MM, INCLUSIVE MONTANTES, GUIAS E ACESSÓRIOS, EXCLUSIVE ISOLANTE TÉRMICO/ACÚSTICO</t>
  </si>
  <si>
    <t>ED-49603</t>
  </si>
  <si>
    <t>PINTURA ESMALTE BASE SOLVENTE EM ESQUADRIA DE MADEIRA, DUAS (2) DEMÃOS, COM APLICAÇÃO MANUAL, INCLUSIVE UMA (1) DEMÃO DE FUNDO NIVELADOR E PREPARAÇÃO DA SUPERFÍCIE COM LIXAMENTO, EXCLUSIVE MASSA A ÓLEO</t>
  </si>
  <si>
    <t>20.1.1</t>
  </si>
  <si>
    <t>20.1.2</t>
  </si>
  <si>
    <t>20.1.3</t>
  </si>
  <si>
    <t>20.1.4</t>
  </si>
  <si>
    <t>20.2.1</t>
  </si>
  <si>
    <t>20.3</t>
  </si>
  <si>
    <t>20.3.1</t>
  </si>
  <si>
    <t>20.3.2</t>
  </si>
  <si>
    <t>20.4</t>
  </si>
  <si>
    <t>20.4.1</t>
  </si>
  <si>
    <t>20.4.2</t>
  </si>
  <si>
    <t>20.4.3</t>
  </si>
  <si>
    <t>20.4.4</t>
  </si>
  <si>
    <t>20.4.5</t>
  </si>
  <si>
    <t>20.4.6</t>
  </si>
  <si>
    <t>21.2</t>
  </si>
  <si>
    <t>22.1</t>
  </si>
  <si>
    <t>QUADRO DE DISTRIBUIÇÃO DE ENERGIA EM CHAPA DE AÇO GALVANIZADO, DE EMBUTIR, COM BARRAMENTO TRIFÁSICO, PARA 24 DISJUNTORES DIN 100A - FORNECIMENTO E INSTALAÇÃO</t>
  </si>
  <si>
    <t>QUADRO DE DISTRIBUIÇÃO DE ENERGIA EM CHAPA DE AÇO GALVANIZADO, DE EMBUTIR, COM BARRAMENTO TRIFÁSICO, PARA 30 DISJUNTORES DIN 100A - FORNECIMENTO E INSTALAÇÃO</t>
  </si>
  <si>
    <t>DISJUNTOR MONOPOLAR TIPO DIN, CORRENTE NOMINAL DE 10A - FORNECIMENTO E INSTALAÇÃO</t>
  </si>
  <si>
    <t>DISJUNTOR MONOPOLAR TIPO DIN, CORRENTE NOMINAL DE 20A - FORNECIMENTO E INSTALAÇÃO</t>
  </si>
  <si>
    <t>DISJUNTOR BIPOLAR TIPO DIN, CORRENTE NOMINAL DE 10A - FORNECIMENTO E INSTALAÇÃO</t>
  </si>
  <si>
    <t>DISJUNTOR BIPOLAR TIPO DIN, CORRENTE NOMINAL DE 16A - FORNECIMENTO E INSTALAÇÃO</t>
  </si>
  <si>
    <t>DISJUNTOR BIPOLAR TIPO DIN, CORRENTE NOMINAL DE 40A - FORNECIMENTO E INSTALAÇÃO</t>
  </si>
  <si>
    <t>DISJUNTOR TRIPOLAR TIPO DIN, CORRENTE NOMINAL DE 63A, FORNECIMENTO E INSTALAÇÃO, INCLUSIVE TERMINAL ILHÓS</t>
  </si>
  <si>
    <t>DISJUNTOR TRIPOLAR TIPO DIN, CORRENTE NOMINAL DE 80A, FORNECIMENTO E INSTALAÇÃO, INCLUSIVE TERMINAL ILHÓS</t>
  </si>
  <si>
    <t>DISJUNTOR DE PROTEÇÃO DIFERENCIAL RESIDUAL (DR), TETRAPOLAR, TIPO DIN, CORRENTE NOMINAL DE 63A, ALTA SENSIBILIDADE, CORRENTE DIFERENCIAL RESIDUAL NOMINAL COM ATUAÇÃO DE 30MA</t>
  </si>
  <si>
    <t>DISJUNTOR DE PROTEÇÃO DIFERENCIAL RESIDUAL (DR), TETRAPOLAR, TIPO DIN, CORRENTE NOMINAL DE 80A, ALTA SENSIBILIDADE, CORRENTE DIFERENCIAL RESIDUAL NOMINAL COM ATUAÇÃO DE 30MA</t>
  </si>
  <si>
    <t>DISPOSITIVO DE PROTEÇÃO CONTRA SURTOS (DPS) MONOPOLAR, CORRENTE DE INTERRUPÇÃO 45KA, INCLUSIVE TERMINAL ILHÓS</t>
  </si>
  <si>
    <t>ELETRODUTO FLEXÍVEL CORRUGADO, PVC, DN 25 MM (3/4"), PARA CIRCUITOS TERMINAIS, INSTALADO EM PAREDE - FORNECIMENTO E INSTALAÇÃO</t>
  </si>
  <si>
    <t>CABO DE COBRE FLEXÍVEL ISOLADO, 1,5 MM², ANTI-CHAMA 450/750 V, PARA CIRCUITOS TERMINAIS - FORNECIMENTO E INSTALAÇÃO</t>
  </si>
  <si>
    <t>CABO DE COBRE FLEXÍVEL ISOLADO, 2,5 MM², ANTI-CHAMA 450/750 V, PARA CIRCUITOS TERMINAIS - FORNECIMENTO E INSTALAÇÃO</t>
  </si>
  <si>
    <t>CABO DE COBRE FLEXÍVEL ISOLADO, 6,0 MM², ANTI-CHAMA 450/750 V, PARA CIRCUITOS TERMINAIS - FORNECIMENTO E INSTALAÇÃO</t>
  </si>
  <si>
    <t>CABO DE COBRE FLEXÍVEL ISOLADO, 16,0 MM², ANTI-CHAMA 0,6/1,0 KV, PARA DISTRIBUIÇÃO - FORNECIMENTO E INSTALAÇÃO</t>
  </si>
  <si>
    <t>CABO DE COBRE FLEXÍVEL ISOLADO, 25,0 MM², ANTI-CHAMA 0,6/1,0 KV, PARA DISTRIBUIÇÃO - FORNECIMENTO E INSTALAÇÃO</t>
  </si>
  <si>
    <t>CABO DE COBRE FLEXÍVEL ISOLADO, 35,0 MM², ANTI-CHAMA 0,6/1,0 KV, PARA DISTRIBUIÇÃO - FORNECIMENTO E INSTALAÇÃO</t>
  </si>
  <si>
    <t>CABO DE COBRE FLEXÍVEL ISOLADO, 70,0 MM², ANTI-CHAMA 0,6/1,0 KV, PARA DISTRIBUIÇÃO - FORNECIMENTO E INSTALAÇÃO</t>
  </si>
  <si>
    <t>TOMADA ALTA DE EMBUTIR (1 MÓDULO), 2P+T 10 A, INCLUINDO SUPORTE E PLACA - FORNECIMENTO E INSTALAÇÃO</t>
  </si>
  <si>
    <t>TOMADA BAIXA DE EMBUTIR (1 MÓDULO), 2P+T 20 A, INCLUINDO SUPORTE E PLACA - FORNECIMENTO E INSTALAÇÃO</t>
  </si>
  <si>
    <t>TOMADA BAIXA DE EMBUTIR (2 MÓDULOS), 2P+T 20 A, INCLUINDO SUPORTE E PLACA - FORNECIMENTO E INSTALAÇÃO</t>
  </si>
  <si>
    <t>TOMADA MÉDIA DE EMBUTIR (2 MÓDULOS), 2P+T 20 A, INCLUINDO SUPORTE E PLACA - FORNECIMENTO E INSTALAÇÃO</t>
  </si>
  <si>
    <t>INTERRUPTOR SIMPLES (1 MÓDULO), 10A/250V, INCLUINDO SUPORTE E PLACA - FORNECIMENTO E INSTALAÇÃO</t>
  </si>
  <si>
    <t>INTERRUPTOR SIMPLES (2 MÓDULOS), 10A/250V, INCLUINDO SUPORTE E PLACA - FORNECIMENTO E INSTALAÇÃO</t>
  </si>
  <si>
    <t>INTERRUPTOR SIMPLES (3 MÓDULOS), 10A/250V, INCLUINDO SUPORTE E PLACA - FORNECIMENTO E INSTALAÇÃO</t>
  </si>
  <si>
    <t>LUMINÁRIA COMERCIAL CHANFRADA DE SOBREPOR COMPLETA, PARA UMA (1) LÂMPADA TUBULAR LED 1X18W-ØT8, TEMPERATURA DA COR 6500K, FORNECIMENTO E INSTALAÇÃO, INCLUSIVE BASE E LÂMPADA</t>
  </si>
  <si>
    <t>LUMINÁRIA COMERCIAL CHANFRADA DE SOBREPOR COMPLETA, PARA DUAS (2) LÂMPADAS TUBULARES LED 2X18W-ØT8, TEMPERATURA DA COR 6500K, FORNECIMENTO E INSTALAÇÃO, INCLUSIVE BASE E LÂMPADAS</t>
  </si>
  <si>
    <t>CAIXA RETANGULAR 4" X 2" BAIXA (0,30 M DO PISO), PVC, INSTALADA EM PAREDE - FORNECIMENTO E INSTALAÇÃO</t>
  </si>
  <si>
    <t>CABO UTP COM QUATRO (4) PARES, CATEGORIA 6, CLASSIFICAÇÃO LSZH, COM ISOLAMENTO NÃO HALOGENADO E
ANTICHAMA, EXCLUSIVE CONECTOR/PLUG MACHO RJ45 E CRIMPAGEM</t>
  </si>
  <si>
    <t>PATCH PANEL VINTE E QUATRO (24) POSIÇÕES, CATEGORIA 6, ALTURA DE 44,45MM (1U) PARA RACK DE 19"", INCLUSIVE GUIA TRASEIRO, EXCLUSIVE BASTIDOR/RACK DE REDE</t>
  </si>
  <si>
    <t>CONJUNTO DE DUAS (2) TOMADAS DE DADOS (CONECTOR RJ45 CAT.6E), COM PLACA 4"X2" DE DOIS (2) POSTOS, INCLUSIVE FORNECIMENTO, INSTALAÇÃO, SUPORTE, MÓDULO E PLACA</t>
  </si>
  <si>
    <t>PREPARAÇÃO PARA EMASSAMENTO OU PINTURA (LÁTEX/ACRÍLICA) EM PAREDE OU FORRO EM CHAPA DE GESSO ACARTONADO (DRYWALL), INCLUSIVE UMA (1) DEMÃO DE SELADOR ACRÍLICO</t>
  </si>
  <si>
    <t xml:space="preserve">EMASSAMENTO EM PAREDE EM CHAPA DE GESSO ACARTONADO (DRYWALL) COM MASSA CORRIDA (PVA), UMA (1) DEMÃO, INCLUSIVE LIXAMENTO PARA PINTURA </t>
  </si>
  <si>
    <t xml:space="preserve">ED-50516 </t>
  </si>
  <si>
    <t>ED-50484</t>
  </si>
  <si>
    <r>
      <t>Projeto:</t>
    </r>
    <r>
      <rPr>
        <sz val="10"/>
        <rFont val="Arial"/>
        <family val="2"/>
      </rPr>
      <t xml:space="preserve"> REFORMA E AMPLIAÇÃO - POSTO AVANÇADO DO CORPO DE BOMBEIROS MILITAR DE MINAS GERAIS NO MUNICÍPIO DE POMPÉU/MG </t>
    </r>
  </si>
  <si>
    <t>20.0</t>
  </si>
  <si>
    <t>GUARDA MUNICIPAL</t>
  </si>
  <si>
    <t>18.5</t>
  </si>
  <si>
    <r>
      <t>Data:</t>
    </r>
    <r>
      <rPr>
        <sz val="10"/>
        <rFont val="Arial"/>
        <family val="2"/>
      </rPr>
      <t xml:space="preserve"> 14/10/2026</t>
    </r>
  </si>
  <si>
    <t>ED-48509</t>
  </si>
  <si>
    <t>REMOÇÃO MANUAL DE TELHA METÁLICA OU PVC, COM REAPROVEITAMENTO, INCLUSIVE AFASTAMENTO E EMPILHAMENTO, EXCLUSIVE TRANSPORTE E RETIRADA DO MATERIAL REMOVIDO NÃO REAPROVEITÁVEL</t>
  </si>
  <si>
    <t>LUMINÁRIA COMERCIAL COM ALETAS DE EMBUTIR COMPLETA, PARA DUAS (2) LÂMPADAS TUBULARES LED 2X18W-ØT8, TEMPERATURA DA COR 6500K, FORNECIMENTO E INSTALAÇÃO, INCLUSIVE BASE E LÂMPADA</t>
  </si>
  <si>
    <t>LUMINÁRIA COMERCIAL COM ALETAS DE EMBUTIR COMPLETA, PARA DUAS (2) LÂMPADAS TUBULARES LED 2X9W-ØT8, TEMPERATURA DA COR 6500K, FORNECIMENTO E INSTALAÇÃO, INCLUSIVE BASE E LÂMPADA</t>
  </si>
  <si>
    <t>ESTABILIZADOR COM TENSÃO DE ENTRADA COM FAIXA DE 80V ATÉ 150V, FREQUÊNCIA 60HZ, TENSÃO DE SAÍDA 110V COM POTÊNCIA MÁXIMA 5KVA, INCLUSIVE INSTALAÇÃO</t>
  </si>
  <si>
    <t>PORTA DE MADEIRA COMPLETA, DIMENSÃO (90X210)CM, TIPO DE ABRIR, UMA (1) FOLHA, ACABAMENTO NATURAL PARA PINTURA/VERNIZ, TIPO PRANCHETA/SARRAFEADA, INCLUSIVE MARCO, ALIZAR E FERRAGENS, EXCLUSIVE PINTURA/VERNIZ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</si>
</sst>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&quot;R$&quot;\ #,##0.00"/>
    <numFmt numFmtId="169" formatCode="_(&quot;R$ &quot;* #,##0.00_);_(&quot;R$ &quot;* \(#,##0.00\);_(&quot;R$ &quot;* &quot;-&quot;??_);_(@_)"/>
    <numFmt numFmtId="170" formatCode="_(* #,##0.00_);_(* \(#,##0.00\);_(* \-??_);_(@_)"/>
    <numFmt numFmtId="171" formatCode="_(&quot;R$&quot;\ * #,##0.00_);_(&quot;R$&quot;\ * \(#,##0.00\);_(&quot;R$&quot;\ * &quot;-&quot;??_);_(@_)"/>
    <numFmt numFmtId="172" formatCode="_-* #,##0.00_-;\-* #,##0.00_-;_-* \-??_-;_-@_-"/>
    <numFmt numFmtId="173" formatCode="_-&quot;R$ &quot;* #,##0.00_-;&quot;-R$ &quot;* #,##0.00_-;_-&quot;R$ &quot;* \-??_-;_-@_-"/>
    <numFmt numFmtId="174" formatCode="_(* #,##0.000_);_(* \(#,##0.000\);_(* &quot;-&quot;??_);_(@_)"/>
    <numFmt numFmtId="175" formatCode="#,##0.000"/>
  </numFmts>
  <fonts count="43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0"/>
      <color rgb="FFFF0000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u/>
      <sz val="11"/>
      <color indexed="12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2"/>
      <color rgb="FFFF0000"/>
      <name val="Arial"/>
      <family val="2"/>
    </font>
    <font>
      <sz val="10"/>
      <color rgb="FF000000"/>
      <name val="Arial"/>
      <family val="1"/>
    </font>
    <font>
      <sz val="10"/>
      <name val="Arial"/>
      <family val="1"/>
    </font>
    <font>
      <sz val="12"/>
      <name val="Arial"/>
      <family val="2"/>
    </font>
    <font>
      <i/>
      <sz val="11"/>
      <color rgb="FF000000"/>
      <name val="Arial"/>
      <family val="2"/>
    </font>
    <font>
      <b/>
      <sz val="10"/>
      <color rgb="FF000000"/>
      <name val="Arial"/>
      <family val="2"/>
    </font>
    <font>
      <sz val="14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thin">
        <color rgb="FFCCCCCC"/>
      </top>
      <bottom style="medium">
        <color indexed="64"/>
      </bottom>
      <diagonal/>
    </border>
    <border>
      <left/>
      <right/>
      <top style="thin">
        <color rgb="FFCCCCCC"/>
      </top>
      <bottom style="medium">
        <color indexed="64"/>
      </bottom>
      <diagonal/>
    </border>
    <border>
      <left/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medium">
        <color indexed="64"/>
      </bottom>
      <diagonal/>
    </border>
  </borders>
  <cellStyleXfs count="174">
    <xf numFmtId="0" fontId="0" fillId="0" borderId="0"/>
    <xf numFmtId="0" fontId="8" fillId="0" borderId="0" applyNumberFormat="0" applyBorder="0" applyProtection="0"/>
    <xf numFmtId="0" fontId="8" fillId="0" borderId="0" applyNumberFormat="0" applyBorder="0" applyProtection="0"/>
    <xf numFmtId="165" fontId="8" fillId="0" borderId="0" applyBorder="0" applyProtection="0"/>
    <xf numFmtId="165" fontId="8" fillId="0" borderId="0" applyBorder="0" applyProtection="0"/>
    <xf numFmtId="0" fontId="9" fillId="0" borderId="0" applyNumberFormat="0" applyBorder="0" applyProtection="0"/>
    <xf numFmtId="0" fontId="8" fillId="0" borderId="0" applyNumberFormat="0" applyBorder="0" applyProtection="0"/>
    <xf numFmtId="166" fontId="9" fillId="0" borderId="0" applyBorder="0" applyProtection="0"/>
    <xf numFmtId="0" fontId="10" fillId="0" borderId="0" applyNumberFormat="0" applyBorder="0" applyProtection="0">
      <alignment horizontal="center"/>
    </xf>
    <xf numFmtId="0" fontId="10" fillId="0" borderId="0" applyNumberFormat="0" applyBorder="0" applyProtection="0">
      <alignment horizontal="center" textRotation="90"/>
    </xf>
    <xf numFmtId="0" fontId="5" fillId="0" borderId="0"/>
    <xf numFmtId="9" fontId="5" fillId="0" borderId="0" applyFont="0" applyFill="0" applyBorder="0" applyAlignment="0" applyProtection="0"/>
    <xf numFmtId="0" fontId="11" fillId="0" borderId="0" applyNumberFormat="0" applyBorder="0" applyProtection="0"/>
    <xf numFmtId="167" fontId="11" fillId="0" borderId="0" applyBorder="0" applyProtection="0"/>
    <xf numFmtId="164" fontId="5" fillId="0" borderId="0" applyFont="0" applyFill="0" applyBorder="0" applyAlignment="0" applyProtection="0"/>
    <xf numFmtId="165" fontId="8" fillId="0" borderId="0" applyBorder="0" applyProtection="0"/>
    <xf numFmtId="0" fontId="5" fillId="0" borderId="0"/>
    <xf numFmtId="0" fontId="5" fillId="0" borderId="0"/>
    <xf numFmtId="0" fontId="5" fillId="0" borderId="0"/>
    <xf numFmtId="0" fontId="13" fillId="0" borderId="0"/>
    <xf numFmtId="164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4" fillId="0" borderId="0"/>
    <xf numFmtId="0" fontId="3" fillId="0" borderId="0"/>
    <xf numFmtId="0" fontId="14" fillId="0" borderId="0"/>
    <xf numFmtId="164" fontId="7" fillId="0" borderId="0" applyFont="0" applyFill="0" applyBorder="0" applyAlignment="0" applyProtection="0"/>
    <xf numFmtId="0" fontId="13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9" fillId="0" borderId="0" applyNumberFormat="0" applyBorder="0" applyProtection="0"/>
    <xf numFmtId="0" fontId="15" fillId="0" borderId="0" applyNumberFormat="0" applyFill="0" applyBorder="0" applyAlignment="0" applyProtection="0">
      <alignment vertical="top"/>
      <protection locked="0"/>
    </xf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6" fillId="0" borderId="0"/>
    <xf numFmtId="0" fontId="5" fillId="0" borderId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5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1" fillId="4" borderId="0" applyNumberFormat="0" applyBorder="0" applyAlignment="0" applyProtection="0"/>
    <xf numFmtId="0" fontId="22" fillId="13" borderId="25" applyNumberFormat="0" applyAlignment="0" applyProtection="0"/>
    <xf numFmtId="0" fontId="23" fillId="14" borderId="26" applyNumberFormat="0" applyAlignment="0" applyProtection="0"/>
    <xf numFmtId="0" fontId="24" fillId="0" borderId="27" applyNumberFormat="0" applyFill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4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2" borderId="0" applyNumberFormat="0" applyBorder="0" applyAlignment="0" applyProtection="0"/>
    <xf numFmtId="0" fontId="25" fillId="5" borderId="25" applyNumberFormat="0" applyAlignment="0" applyProtection="0"/>
    <xf numFmtId="0" fontId="26" fillId="18" borderId="0" applyNumberFormat="0" applyBorder="0" applyAlignment="0" applyProtection="0"/>
    <xf numFmtId="171" fontId="2" fillId="0" borderId="0" applyFont="0" applyFill="0" applyBorder="0" applyAlignment="0" applyProtection="0"/>
    <xf numFmtId="173" fontId="5" fillId="0" borderId="0" applyFill="0" applyBorder="0" applyAlignment="0" applyProtection="0"/>
    <xf numFmtId="171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27" fillId="8" borderId="0" applyNumberFormat="0" applyBorder="0" applyAlignment="0" applyProtection="0"/>
    <xf numFmtId="4" fontId="5" fillId="0" borderId="24">
      <alignment vertical="justify"/>
    </xf>
    <xf numFmtId="0" fontId="2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/>
    <xf numFmtId="0" fontId="19" fillId="0" borderId="0"/>
    <xf numFmtId="0" fontId="5" fillId="0" borderId="0"/>
    <xf numFmtId="0" fontId="5" fillId="7" borderId="28" applyNumberFormat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ill="0" applyBorder="0" applyAlignment="0" applyProtection="0"/>
    <xf numFmtId="9" fontId="5" fillId="0" borderId="0" applyFont="0" applyFill="0" applyBorder="0" applyAlignment="0" applyProtection="0"/>
    <xf numFmtId="9" fontId="5" fillId="0" borderId="0" applyFill="0" applyBorder="0" applyAlignment="0" applyProtection="0"/>
    <xf numFmtId="0" fontId="28" fillId="13" borderId="29" applyNumberForma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2" fillId="0" borderId="30" applyNumberFormat="0" applyFill="0" applyAlignment="0" applyProtection="0"/>
    <xf numFmtId="0" fontId="33" fillId="0" borderId="31" applyNumberFormat="0" applyFill="0" applyAlignment="0" applyProtection="0"/>
    <xf numFmtId="0" fontId="34" fillId="0" borderId="32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1" fillId="0" borderId="33" applyNumberFormat="0" applyFill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70" fontId="5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0" fontId="5" fillId="0" borderId="0"/>
    <xf numFmtId="171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5" fillId="0" borderId="0"/>
    <xf numFmtId="44" fontId="7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13" fillId="0" borderId="0" applyFont="0" applyFill="0" applyBorder="0" applyAlignment="0" applyProtection="0"/>
  </cellStyleXfs>
  <cellXfs count="145">
    <xf numFmtId="0" fontId="0" fillId="0" borderId="0" xfId="0"/>
    <xf numFmtId="0" fontId="12" fillId="0" borderId="0" xfId="10" applyFont="1" applyAlignment="1">
      <alignment horizontal="center"/>
    </xf>
    <xf numFmtId="0" fontId="12" fillId="0" borderId="0" xfId="10" applyFont="1" applyAlignment="1">
      <alignment horizontal="left" vertical="center"/>
    </xf>
    <xf numFmtId="164" fontId="12" fillId="0" borderId="0" xfId="25" applyFont="1" applyBorder="1" applyAlignment="1">
      <alignment vertical="center"/>
    </xf>
    <xf numFmtId="164" fontId="12" fillId="0" borderId="0" xfId="25" applyFont="1" applyAlignment="1">
      <alignment vertical="center"/>
    </xf>
    <xf numFmtId="174" fontId="12" fillId="0" borderId="0" xfId="25" applyNumberFormat="1" applyFont="1" applyBorder="1" applyAlignment="1">
      <alignment horizontal="center" vertical="center"/>
    </xf>
    <xf numFmtId="174" fontId="12" fillId="0" borderId="0" xfId="25" applyNumberFormat="1" applyFont="1" applyAlignment="1">
      <alignment horizontal="center" vertical="center"/>
    </xf>
    <xf numFmtId="0" fontId="12" fillId="0" borderId="0" xfId="10" applyFont="1" applyAlignment="1">
      <alignment horizontal="center" vertical="center" wrapText="1"/>
    </xf>
    <xf numFmtId="0" fontId="12" fillId="0" borderId="0" xfId="10" applyFont="1" applyAlignment="1">
      <alignment vertical="center"/>
    </xf>
    <xf numFmtId="0" fontId="17" fillId="0" borderId="0" xfId="10" applyFont="1" applyAlignment="1">
      <alignment horizontal="center" vertical="center" wrapText="1"/>
    </xf>
    <xf numFmtId="0" fontId="17" fillId="0" borderId="0" xfId="10" applyFont="1" applyAlignment="1">
      <alignment horizontal="left" vertical="center"/>
    </xf>
    <xf numFmtId="0" fontId="12" fillId="0" borderId="0" xfId="10" applyFont="1" applyAlignment="1">
      <alignment horizontal="center" vertical="center"/>
    </xf>
    <xf numFmtId="0" fontId="17" fillId="0" borderId="0" xfId="10" applyFont="1" applyAlignment="1">
      <alignment horizontal="center" vertical="center"/>
    </xf>
    <xf numFmtId="0" fontId="17" fillId="0" borderId="12" xfId="10" applyFont="1" applyBorder="1" applyAlignment="1">
      <alignment horizontal="center" vertical="center"/>
    </xf>
    <xf numFmtId="174" fontId="17" fillId="0" borderId="12" xfId="25" applyNumberFormat="1" applyFont="1" applyBorder="1" applyAlignment="1">
      <alignment horizontal="center" vertical="center"/>
    </xf>
    <xf numFmtId="0" fontId="12" fillId="3" borderId="0" xfId="10" applyFont="1" applyFill="1" applyAlignment="1">
      <alignment vertical="center"/>
    </xf>
    <xf numFmtId="0" fontId="17" fillId="0" borderId="0" xfId="10" applyFont="1" applyAlignment="1">
      <alignment vertical="center"/>
    </xf>
    <xf numFmtId="4" fontId="12" fillId="0" borderId="0" xfId="10" applyNumberFormat="1" applyFont="1" applyAlignment="1">
      <alignment vertical="center"/>
    </xf>
    <xf numFmtId="0" fontId="5" fillId="0" borderId="0" xfId="10" applyAlignment="1">
      <alignment horizontal="center" vertical="center"/>
    </xf>
    <xf numFmtId="0" fontId="5" fillId="0" borderId="0" xfId="10" applyAlignment="1">
      <alignment vertical="center"/>
    </xf>
    <xf numFmtId="0" fontId="37" fillId="20" borderId="39" xfId="0" applyFont="1" applyFill="1" applyBorder="1" applyAlignment="1">
      <alignment horizontal="left" vertical="top" wrapText="1"/>
    </xf>
    <xf numFmtId="4" fontId="37" fillId="20" borderId="39" xfId="0" applyNumberFormat="1" applyFont="1" applyFill="1" applyBorder="1" applyAlignment="1">
      <alignment horizontal="center" vertical="center" wrapText="1"/>
    </xf>
    <xf numFmtId="0" fontId="37" fillId="20" borderId="39" xfId="0" applyFont="1" applyFill="1" applyBorder="1" applyAlignment="1">
      <alignment horizontal="left" vertical="center" wrapText="1"/>
    </xf>
    <xf numFmtId="4" fontId="37" fillId="20" borderId="39" xfId="0" applyNumberFormat="1" applyFont="1" applyFill="1" applyBorder="1" applyAlignment="1">
      <alignment horizontal="left" vertical="center" wrapText="1"/>
    </xf>
    <xf numFmtId="4" fontId="37" fillId="20" borderId="39" xfId="0" applyNumberFormat="1" applyFont="1" applyFill="1" applyBorder="1" applyAlignment="1">
      <alignment vertical="center" wrapText="1"/>
    </xf>
    <xf numFmtId="4" fontId="6" fillId="2" borderId="39" xfId="0" applyNumberFormat="1" applyFont="1" applyFill="1" applyBorder="1" applyAlignment="1">
      <alignment horizontal="center" vertical="center" wrapText="1"/>
    </xf>
    <xf numFmtId="4" fontId="6" fillId="2" borderId="39" xfId="0" applyNumberFormat="1" applyFont="1" applyFill="1" applyBorder="1" applyAlignment="1">
      <alignment horizontal="left" vertical="center" wrapText="1"/>
    </xf>
    <xf numFmtId="0" fontId="37" fillId="20" borderId="39" xfId="0" applyFont="1" applyFill="1" applyBorder="1" applyAlignment="1">
      <alignment horizontal="center" vertical="center" wrapText="1"/>
    </xf>
    <xf numFmtId="4" fontId="38" fillId="20" borderId="39" xfId="0" applyNumberFormat="1" applyFont="1" applyFill="1" applyBorder="1" applyAlignment="1">
      <alignment vertical="center" wrapText="1"/>
    </xf>
    <xf numFmtId="0" fontId="5" fillId="0" borderId="0" xfId="10" applyAlignment="1">
      <alignment horizontal="center"/>
    </xf>
    <xf numFmtId="0" fontId="5" fillId="0" borderId="0" xfId="10" applyAlignment="1">
      <alignment horizontal="left" vertical="center"/>
    </xf>
    <xf numFmtId="174" fontId="5" fillId="0" borderId="0" xfId="25" applyNumberFormat="1" applyFont="1" applyAlignment="1">
      <alignment horizontal="center" vertical="center"/>
    </xf>
    <xf numFmtId="164" fontId="5" fillId="0" borderId="0" xfId="25" applyFont="1" applyAlignment="1">
      <alignment vertical="center"/>
    </xf>
    <xf numFmtId="0" fontId="5" fillId="0" borderId="0" xfId="0" applyFont="1" applyAlignment="1">
      <alignment horizontal="center" vertical="center"/>
    </xf>
    <xf numFmtId="4" fontId="38" fillId="20" borderId="39" xfId="0" applyNumberFormat="1" applyFont="1" applyFill="1" applyBorder="1" applyAlignment="1">
      <alignment horizontal="right" vertical="center" wrapText="1"/>
    </xf>
    <xf numFmtId="49" fontId="6" fillId="2" borderId="19" xfId="10" applyNumberFormat="1" applyFont="1" applyFill="1" applyBorder="1" applyAlignment="1">
      <alignment horizontal="center" vertical="center"/>
    </xf>
    <xf numFmtId="49" fontId="6" fillId="2" borderId="20" xfId="10" applyNumberFormat="1" applyFont="1" applyFill="1" applyBorder="1" applyAlignment="1">
      <alignment horizontal="center" vertical="center"/>
    </xf>
    <xf numFmtId="49" fontId="6" fillId="2" borderId="21" xfId="10" applyNumberFormat="1" applyFont="1" applyFill="1" applyBorder="1" applyAlignment="1">
      <alignment horizontal="center" vertical="center"/>
    </xf>
    <xf numFmtId="49" fontId="6" fillId="2" borderId="21" xfId="10" applyNumberFormat="1" applyFont="1" applyFill="1" applyBorder="1" applyAlignment="1">
      <alignment horizontal="center" vertical="center" wrapText="1"/>
    </xf>
    <xf numFmtId="174" fontId="6" fillId="2" borderId="22" xfId="25" applyNumberFormat="1" applyFont="1" applyFill="1" applyBorder="1" applyAlignment="1">
      <alignment horizontal="center" vertical="center" wrapText="1"/>
    </xf>
    <xf numFmtId="4" fontId="6" fillId="2" borderId="19" xfId="10" applyNumberFormat="1" applyFont="1" applyFill="1" applyBorder="1" applyAlignment="1">
      <alignment horizontal="center" vertical="center" wrapText="1"/>
    </xf>
    <xf numFmtId="4" fontId="6" fillId="2" borderId="20" xfId="10" applyNumberFormat="1" applyFont="1" applyFill="1" applyBorder="1" applyAlignment="1">
      <alignment horizontal="center" vertical="center" wrapText="1"/>
    </xf>
    <xf numFmtId="4" fontId="6" fillId="2" borderId="23" xfId="10" applyNumberFormat="1" applyFont="1" applyFill="1" applyBorder="1" applyAlignment="1">
      <alignment horizontal="center" vertical="center" wrapText="1"/>
    </xf>
    <xf numFmtId="0" fontId="5" fillId="0" borderId="0" xfId="10" applyAlignment="1">
      <alignment horizontal="center" vertical="center" wrapText="1"/>
    </xf>
    <xf numFmtId="0" fontId="5" fillId="3" borderId="0" xfId="10" applyFill="1" applyAlignment="1">
      <alignment vertical="center"/>
    </xf>
    <xf numFmtId="0" fontId="40" fillId="0" borderId="0" xfId="0" applyFont="1"/>
    <xf numFmtId="164" fontId="6" fillId="0" borderId="12" xfId="25" applyFont="1" applyBorder="1" applyAlignment="1">
      <alignment vertical="center"/>
    </xf>
    <xf numFmtId="43" fontId="6" fillId="0" borderId="12" xfId="10" applyNumberFormat="1" applyFont="1" applyBorder="1" applyAlignment="1">
      <alignment vertical="center"/>
    </xf>
    <xf numFmtId="10" fontId="6" fillId="0" borderId="13" xfId="25" applyNumberFormat="1" applyFont="1" applyFill="1" applyBorder="1" applyAlignment="1">
      <alignment vertical="center"/>
    </xf>
    <xf numFmtId="0" fontId="5" fillId="0" borderId="8" xfId="10" applyBorder="1" applyAlignment="1">
      <alignment vertical="center" wrapText="1"/>
    </xf>
    <xf numFmtId="0" fontId="5" fillId="0" borderId="10" xfId="10" applyBorder="1" applyAlignment="1">
      <alignment vertical="center" wrapText="1"/>
    </xf>
    <xf numFmtId="0" fontId="5" fillId="3" borderId="10" xfId="10" applyFill="1" applyBorder="1" applyAlignment="1">
      <alignment horizontal="center" vertical="center" wrapText="1"/>
    </xf>
    <xf numFmtId="4" fontId="41" fillId="20" borderId="39" xfId="0" applyNumberFormat="1" applyFont="1" applyFill="1" applyBorder="1" applyAlignment="1">
      <alignment horizontal="left" vertical="center" wrapText="1"/>
    </xf>
    <xf numFmtId="4" fontId="38" fillId="0" borderId="39" xfId="0" applyNumberFormat="1" applyFont="1" applyBorder="1" applyAlignment="1">
      <alignment vertical="center" wrapText="1"/>
    </xf>
    <xf numFmtId="0" fontId="37" fillId="0" borderId="39" xfId="0" applyFont="1" applyBorder="1" applyAlignment="1">
      <alignment horizontal="center" vertical="center" wrapText="1"/>
    </xf>
    <xf numFmtId="4" fontId="37" fillId="0" borderId="39" xfId="0" applyNumberFormat="1" applyFont="1" applyBorder="1" applyAlignment="1">
      <alignment horizontal="left" vertical="center" wrapText="1"/>
    </xf>
    <xf numFmtId="4" fontId="37" fillId="0" borderId="39" xfId="0" applyNumberFormat="1" applyFont="1" applyBorder="1" applyAlignment="1">
      <alignment horizontal="center" vertical="center" wrapText="1"/>
    </xf>
    <xf numFmtId="175" fontId="38" fillId="0" borderId="39" xfId="0" applyNumberFormat="1" applyFont="1" applyBorder="1" applyAlignment="1">
      <alignment vertical="center" wrapText="1"/>
    </xf>
    <xf numFmtId="4" fontId="41" fillId="0" borderId="39" xfId="0" applyNumberFormat="1" applyFont="1" applyBorder="1" applyAlignment="1">
      <alignment horizontal="left" vertical="center" wrapText="1"/>
    </xf>
    <xf numFmtId="4" fontId="38" fillId="0" borderId="39" xfId="0" applyNumberFormat="1" applyFont="1" applyBorder="1" applyAlignment="1">
      <alignment horizontal="right" vertical="center" wrapText="1"/>
    </xf>
    <xf numFmtId="4" fontId="17" fillId="2" borderId="39" xfId="0" applyNumberFormat="1" applyFont="1" applyFill="1" applyBorder="1" applyAlignment="1">
      <alignment horizontal="center" vertical="center" wrapText="1"/>
    </xf>
    <xf numFmtId="0" fontId="41" fillId="20" borderId="39" xfId="0" applyFont="1" applyFill="1" applyBorder="1" applyAlignment="1">
      <alignment horizontal="center" vertical="center" wrapText="1"/>
    </xf>
    <xf numFmtId="4" fontId="41" fillId="20" borderId="39" xfId="0" applyNumberFormat="1" applyFont="1" applyFill="1" applyBorder="1" applyAlignment="1">
      <alignment horizontal="center" vertical="center" wrapText="1"/>
    </xf>
    <xf numFmtId="4" fontId="6" fillId="0" borderId="39" xfId="0" applyNumberFormat="1" applyFont="1" applyBorder="1" applyAlignment="1">
      <alignment horizontal="right" vertical="center" wrapText="1"/>
    </xf>
    <xf numFmtId="4" fontId="6" fillId="20" borderId="39" xfId="0" applyNumberFormat="1" applyFont="1" applyFill="1" applyBorder="1" applyAlignment="1">
      <alignment horizontal="right" vertical="center" wrapText="1"/>
    </xf>
    <xf numFmtId="4" fontId="6" fillId="20" borderId="39" xfId="0" applyNumberFormat="1" applyFont="1" applyFill="1" applyBorder="1" applyAlignment="1">
      <alignment vertical="center" wrapText="1"/>
    </xf>
    <xf numFmtId="0" fontId="17" fillId="3" borderId="0" xfId="10" applyFont="1" applyFill="1" applyAlignment="1">
      <alignment vertical="center"/>
    </xf>
    <xf numFmtId="0" fontId="6" fillId="3" borderId="0" xfId="10" applyFont="1" applyFill="1" applyAlignment="1">
      <alignment vertical="center"/>
    </xf>
    <xf numFmtId="0" fontId="6" fillId="0" borderId="14" xfId="17" applyFont="1" applyBorder="1" applyAlignment="1">
      <alignment vertical="center"/>
    </xf>
    <xf numFmtId="164" fontId="5" fillId="0" borderId="16" xfId="25" applyFont="1" applyBorder="1" applyAlignment="1">
      <alignment vertical="center" wrapText="1"/>
    </xf>
    <xf numFmtId="0" fontId="5" fillId="0" borderId="7" xfId="10" applyBorder="1" applyAlignment="1">
      <alignment vertical="center" wrapText="1"/>
    </xf>
    <xf numFmtId="4" fontId="6" fillId="2" borderId="43" xfId="0" applyNumberFormat="1" applyFont="1" applyFill="1" applyBorder="1" applyAlignment="1">
      <alignment horizontal="center" vertical="center" wrapText="1"/>
    </xf>
    <xf numFmtId="4" fontId="6" fillId="2" borderId="44" xfId="0" applyNumberFormat="1" applyFont="1" applyFill="1" applyBorder="1" applyAlignment="1">
      <alignment horizontal="left" vertical="center" wrapText="1"/>
    </xf>
    <xf numFmtId="0" fontId="37" fillId="20" borderId="43" xfId="0" applyFont="1" applyFill="1" applyBorder="1" applyAlignment="1">
      <alignment horizontal="center" vertical="center" wrapText="1"/>
    </xf>
    <xf numFmtId="4" fontId="38" fillId="20" borderId="44" xfId="0" applyNumberFormat="1" applyFont="1" applyFill="1" applyBorder="1" applyAlignment="1">
      <alignment vertical="center" wrapText="1"/>
    </xf>
    <xf numFmtId="4" fontId="6" fillId="19" borderId="44" xfId="0" applyNumberFormat="1" applyFont="1" applyFill="1" applyBorder="1" applyAlignment="1">
      <alignment horizontal="right" vertical="center" wrapText="1"/>
    </xf>
    <xf numFmtId="4" fontId="6" fillId="2" borderId="44" xfId="0" applyNumberFormat="1" applyFont="1" applyFill="1" applyBorder="1" applyAlignment="1">
      <alignment horizontal="center" vertical="center" wrapText="1"/>
    </xf>
    <xf numFmtId="0" fontId="37" fillId="0" borderId="43" xfId="0" applyFont="1" applyBorder="1" applyAlignment="1">
      <alignment horizontal="center" vertical="center" wrapText="1"/>
    </xf>
    <xf numFmtId="0" fontId="41" fillId="0" borderId="43" xfId="0" applyFont="1" applyBorder="1" applyAlignment="1">
      <alignment horizontal="center" vertical="center" wrapText="1"/>
    </xf>
    <xf numFmtId="4" fontId="6" fillId="20" borderId="44" xfId="0" applyNumberFormat="1" applyFont="1" applyFill="1" applyBorder="1" applyAlignment="1">
      <alignment vertical="center" wrapText="1"/>
    </xf>
    <xf numFmtId="4" fontId="37" fillId="20" borderId="44" xfId="0" applyNumberFormat="1" applyFont="1" applyFill="1" applyBorder="1" applyAlignment="1">
      <alignment vertical="center" wrapText="1"/>
    </xf>
    <xf numFmtId="0" fontId="12" fillId="0" borderId="5" xfId="10" applyFont="1" applyBorder="1" applyAlignment="1">
      <alignment horizontal="center"/>
    </xf>
    <xf numFmtId="0" fontId="36" fillId="0" borderId="0" xfId="10" applyFont="1" applyAlignment="1">
      <alignment horizontal="left" vertical="center" wrapText="1"/>
    </xf>
    <xf numFmtId="44" fontId="36" fillId="0" borderId="35" xfId="115" applyFont="1" applyBorder="1" applyAlignment="1">
      <alignment vertical="center"/>
    </xf>
    <xf numFmtId="174" fontId="5" fillId="0" borderId="0" xfId="25" applyNumberFormat="1" applyFont="1" applyBorder="1" applyAlignment="1">
      <alignment horizontal="center" vertical="center"/>
    </xf>
    <xf numFmtId="164" fontId="5" fillId="0" borderId="0" xfId="25" applyFont="1" applyBorder="1" applyAlignment="1">
      <alignment vertical="center"/>
    </xf>
    <xf numFmtId="0" fontId="5" fillId="0" borderId="35" xfId="10" applyBorder="1" applyAlignment="1">
      <alignment vertical="center"/>
    </xf>
    <xf numFmtId="164" fontId="5" fillId="0" borderId="0" xfId="25" applyFont="1" applyBorder="1" applyAlignment="1">
      <alignment horizontal="center" vertical="center"/>
    </xf>
    <xf numFmtId="174" fontId="5" fillId="0" borderId="0" xfId="25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44" fontId="39" fillId="0" borderId="35" xfId="115" applyFont="1" applyBorder="1" applyAlignment="1">
      <alignment vertical="center"/>
    </xf>
    <xf numFmtId="0" fontId="17" fillId="0" borderId="5" xfId="10" applyFont="1" applyBorder="1"/>
    <xf numFmtId="168" fontId="5" fillId="0" borderId="35" xfId="10" applyNumberFormat="1" applyBorder="1" applyAlignment="1">
      <alignment vertical="center"/>
    </xf>
    <xf numFmtId="0" fontId="12" fillId="0" borderId="36" xfId="10" applyFont="1" applyBorder="1" applyAlignment="1">
      <alignment horizontal="left"/>
    </xf>
    <xf numFmtId="0" fontId="5" fillId="0" borderId="37" xfId="0" applyFont="1" applyBorder="1" applyAlignment="1">
      <alignment horizontal="center" vertical="center"/>
    </xf>
    <xf numFmtId="0" fontId="5" fillId="3" borderId="37" xfId="0" applyFont="1" applyFill="1" applyBorder="1" applyAlignment="1">
      <alignment vertical="center" wrapText="1"/>
    </xf>
    <xf numFmtId="174" fontId="5" fillId="0" borderId="37" xfId="25" applyNumberFormat="1" applyFont="1" applyBorder="1" applyAlignment="1">
      <alignment horizontal="center" vertical="center"/>
    </xf>
    <xf numFmtId="164" fontId="5" fillId="0" borderId="37" xfId="25" applyFont="1" applyBorder="1" applyAlignment="1">
      <alignment vertical="center"/>
    </xf>
    <xf numFmtId="0" fontId="5" fillId="0" borderId="38" xfId="10" applyBorder="1" applyAlignment="1">
      <alignment vertical="center"/>
    </xf>
    <xf numFmtId="4" fontId="6" fillId="2" borderId="49" xfId="0" applyNumberFormat="1" applyFont="1" applyFill="1" applyBorder="1" applyAlignment="1">
      <alignment horizontal="left" vertical="center" wrapText="1"/>
    </xf>
    <xf numFmtId="168" fontId="6" fillId="2" borderId="50" xfId="0" applyNumberFormat="1" applyFont="1" applyFill="1" applyBorder="1" applyAlignment="1">
      <alignment horizontal="right" vertical="center" wrapText="1"/>
    </xf>
    <xf numFmtId="0" fontId="39" fillId="0" borderId="0" xfId="10" applyFont="1" applyAlignment="1">
      <alignment horizontal="center" vertical="center"/>
    </xf>
    <xf numFmtId="1" fontId="37" fillId="0" borderId="39" xfId="173" applyNumberFormat="1" applyFont="1" applyBorder="1" applyAlignment="1">
      <alignment horizontal="center" vertical="center" wrapText="1"/>
    </xf>
    <xf numFmtId="0" fontId="12" fillId="0" borderId="0" xfId="10" applyFont="1" applyAlignment="1">
      <alignment vertical="center" wrapText="1"/>
    </xf>
    <xf numFmtId="0" fontId="41" fillId="20" borderId="43" xfId="0" applyFont="1" applyFill="1" applyBorder="1" applyAlignment="1">
      <alignment horizontal="center" vertical="center" wrapText="1"/>
    </xf>
    <xf numFmtId="4" fontId="41" fillId="20" borderId="39" xfId="0" applyNumberFormat="1" applyFont="1" applyFill="1" applyBorder="1" applyAlignment="1">
      <alignment vertical="center" wrapText="1"/>
    </xf>
    <xf numFmtId="10" fontId="12" fillId="0" borderId="0" xfId="10" applyNumberFormat="1" applyFont="1" applyAlignment="1">
      <alignment horizontal="center" vertical="center" wrapText="1"/>
    </xf>
    <xf numFmtId="4" fontId="37" fillId="0" borderId="39" xfId="0" applyNumberFormat="1" applyFont="1" applyBorder="1" applyAlignment="1">
      <alignment vertical="center" wrapText="1"/>
    </xf>
    <xf numFmtId="168" fontId="12" fillId="0" borderId="0" xfId="10" applyNumberFormat="1" applyFont="1" applyAlignment="1">
      <alignment vertical="center"/>
    </xf>
    <xf numFmtId="4" fontId="37" fillId="0" borderId="44" xfId="0" applyNumberFormat="1" applyFont="1" applyBorder="1" applyAlignment="1">
      <alignment vertical="center" wrapText="1"/>
    </xf>
    <xf numFmtId="0" fontId="37" fillId="0" borderId="39" xfId="0" applyFont="1" applyBorder="1" applyAlignment="1">
      <alignment horizontal="left" vertical="center" wrapText="1"/>
    </xf>
    <xf numFmtId="4" fontId="38" fillId="0" borderId="44" xfId="0" applyNumberFormat="1" applyFont="1" applyBorder="1" applyAlignment="1">
      <alignment vertical="center" wrapText="1"/>
    </xf>
    <xf numFmtId="4" fontId="38" fillId="0" borderId="39" xfId="0" applyNumberFormat="1" applyFont="1" applyBorder="1" applyAlignment="1">
      <alignment horizontal="center" vertical="center" wrapText="1"/>
    </xf>
    <xf numFmtId="4" fontId="38" fillId="0" borderId="39" xfId="0" applyNumberFormat="1" applyFont="1" applyBorder="1" applyAlignment="1">
      <alignment horizontal="left" vertical="center" wrapText="1"/>
    </xf>
    <xf numFmtId="168" fontId="42" fillId="0" borderId="0" xfId="10" applyNumberFormat="1" applyFont="1" applyAlignment="1">
      <alignment vertical="center"/>
    </xf>
    <xf numFmtId="4" fontId="6" fillId="19" borderId="45" xfId="0" applyNumberFormat="1" applyFont="1" applyFill="1" applyBorder="1" applyAlignment="1">
      <alignment horizontal="right" vertical="center" wrapText="1"/>
    </xf>
    <xf numFmtId="4" fontId="6" fillId="19" borderId="40" xfId="0" applyNumberFormat="1" applyFont="1" applyFill="1" applyBorder="1" applyAlignment="1">
      <alignment horizontal="right" vertical="center" wrapText="1"/>
    </xf>
    <xf numFmtId="4" fontId="6" fillId="19" borderId="41" xfId="0" applyNumberFormat="1" applyFont="1" applyFill="1" applyBorder="1" applyAlignment="1">
      <alignment horizontal="right" vertical="center" wrapText="1"/>
    </xf>
    <xf numFmtId="0" fontId="6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4" fontId="6" fillId="2" borderId="46" xfId="0" applyNumberFormat="1" applyFont="1" applyFill="1" applyBorder="1" applyAlignment="1">
      <alignment horizontal="center" vertical="center" wrapText="1"/>
    </xf>
    <xf numFmtId="4" fontId="6" fillId="2" borderId="47" xfId="0" applyNumberFormat="1" applyFont="1" applyFill="1" applyBorder="1" applyAlignment="1">
      <alignment horizontal="center" vertical="center" wrapText="1"/>
    </xf>
    <xf numFmtId="4" fontId="6" fillId="2" borderId="48" xfId="0" applyNumberFormat="1" applyFont="1" applyFill="1" applyBorder="1" applyAlignment="1">
      <alignment horizontal="center" vertical="center" wrapText="1"/>
    </xf>
    <xf numFmtId="0" fontId="12" fillId="0" borderId="3" xfId="10" applyFont="1" applyBorder="1" applyAlignment="1">
      <alignment horizontal="center" vertical="center" wrapText="1"/>
    </xf>
    <xf numFmtId="0" fontId="12" fillId="0" borderId="4" xfId="10" applyFont="1" applyBorder="1" applyAlignment="1">
      <alignment horizontal="center" vertical="center" wrapText="1"/>
    </xf>
    <xf numFmtId="0" fontId="12" fillId="0" borderId="5" xfId="10" applyFont="1" applyBorder="1" applyAlignment="1">
      <alignment horizontal="center" vertical="center" wrapText="1"/>
    </xf>
    <xf numFmtId="0" fontId="12" fillId="0" borderId="0" xfId="10" applyFont="1" applyAlignment="1">
      <alignment horizontal="center" vertical="center" wrapText="1"/>
    </xf>
    <xf numFmtId="0" fontId="6" fillId="2" borderId="15" xfId="17" applyFont="1" applyFill="1" applyBorder="1" applyAlignment="1">
      <alignment horizontal="center" vertical="center"/>
    </xf>
    <xf numFmtId="0" fontId="6" fillId="2" borderId="1" xfId="17" applyFont="1" applyFill="1" applyBorder="1" applyAlignment="1">
      <alignment horizontal="center" vertical="center"/>
    </xf>
    <xf numFmtId="0" fontId="6" fillId="2" borderId="2" xfId="17" applyFont="1" applyFill="1" applyBorder="1" applyAlignment="1">
      <alignment horizontal="center" vertical="center"/>
    </xf>
    <xf numFmtId="0" fontId="6" fillId="0" borderId="11" xfId="10" applyFont="1" applyBorder="1" applyAlignment="1">
      <alignment horizontal="left" vertical="center"/>
    </xf>
    <xf numFmtId="0" fontId="6" fillId="0" borderId="12" xfId="10" applyFont="1" applyBorder="1" applyAlignment="1">
      <alignment horizontal="left" vertical="center"/>
    </xf>
    <xf numFmtId="0" fontId="6" fillId="0" borderId="34" xfId="17" applyFont="1" applyBorder="1" applyAlignment="1">
      <alignment horizontal="left" vertical="center"/>
    </xf>
    <xf numFmtId="0" fontId="6" fillId="0" borderId="7" xfId="17" applyFont="1" applyBorder="1" applyAlignment="1">
      <alignment horizontal="left" vertical="center"/>
    </xf>
    <xf numFmtId="0" fontId="6" fillId="0" borderId="42" xfId="17" applyFont="1" applyBorder="1" applyAlignment="1">
      <alignment horizontal="left" vertical="center"/>
    </xf>
    <xf numFmtId="0" fontId="6" fillId="0" borderId="17" xfId="17" applyFont="1" applyBorder="1" applyAlignment="1">
      <alignment horizontal="left" vertical="center"/>
    </xf>
    <xf numFmtId="0" fontId="6" fillId="0" borderId="9" xfId="17" applyFont="1" applyBorder="1" applyAlignment="1">
      <alignment horizontal="left" vertical="center"/>
    </xf>
    <xf numFmtId="0" fontId="6" fillId="0" borderId="18" xfId="17" applyFont="1" applyBorder="1" applyAlignment="1">
      <alignment horizontal="left" vertical="center"/>
    </xf>
    <xf numFmtId="0" fontId="6" fillId="0" borderId="6" xfId="17" applyFont="1" applyBorder="1" applyAlignment="1">
      <alignment horizontal="left" vertical="center"/>
    </xf>
    <xf numFmtId="0" fontId="6" fillId="21" borderId="18" xfId="17" applyFont="1" applyFill="1" applyBorder="1" applyAlignment="1">
      <alignment horizontal="center" vertical="center"/>
    </xf>
    <xf numFmtId="0" fontId="6" fillId="21" borderId="9" xfId="17" applyFont="1" applyFill="1" applyBorder="1" applyAlignment="1">
      <alignment horizontal="center" vertical="center"/>
    </xf>
    <xf numFmtId="0" fontId="6" fillId="21" borderId="6" xfId="17" applyFont="1" applyFill="1" applyBorder="1" applyAlignment="1">
      <alignment horizontal="center" vertical="center"/>
    </xf>
    <xf numFmtId="0" fontId="6" fillId="0" borderId="18" xfId="17" applyFont="1" applyBorder="1" applyAlignment="1">
      <alignment horizontal="left" wrapText="1"/>
    </xf>
    <xf numFmtId="0" fontId="6" fillId="0" borderId="9" xfId="17" applyFont="1" applyBorder="1" applyAlignment="1">
      <alignment horizontal="left" wrapText="1"/>
    </xf>
    <xf numFmtId="0" fontId="6" fillId="0" borderId="6" xfId="17" applyFont="1" applyBorder="1" applyAlignment="1">
      <alignment horizontal="left" wrapText="1"/>
    </xf>
  </cellXfs>
  <cellStyles count="174">
    <cellStyle name="20% - Ênfase1 100" xfId="1" xr:uid="{00000000-0005-0000-0000-000000000000}"/>
    <cellStyle name="20% - Ênfase1 2" xfId="40" xr:uid="{00000000-0005-0000-0000-000001000000}"/>
    <cellStyle name="20% - Ênfase2 2" xfId="41" xr:uid="{00000000-0005-0000-0000-000002000000}"/>
    <cellStyle name="20% - Ênfase3 2" xfId="42" xr:uid="{00000000-0005-0000-0000-000003000000}"/>
    <cellStyle name="20% - Ênfase4 2" xfId="43" xr:uid="{00000000-0005-0000-0000-000004000000}"/>
    <cellStyle name="20% - Ênfase5 2" xfId="44" xr:uid="{00000000-0005-0000-0000-000005000000}"/>
    <cellStyle name="20% - Ênfase6 2" xfId="45" xr:uid="{00000000-0005-0000-0000-000006000000}"/>
    <cellStyle name="40% - Ênfase1 2" xfId="46" xr:uid="{00000000-0005-0000-0000-000007000000}"/>
    <cellStyle name="40% - Ênfase2 2" xfId="47" xr:uid="{00000000-0005-0000-0000-000008000000}"/>
    <cellStyle name="40% - Ênfase3 2" xfId="48" xr:uid="{00000000-0005-0000-0000-000009000000}"/>
    <cellStyle name="40% - Ênfase4 2" xfId="49" xr:uid="{00000000-0005-0000-0000-00000A000000}"/>
    <cellStyle name="40% - Ênfase5 2" xfId="50" xr:uid="{00000000-0005-0000-0000-00000B000000}"/>
    <cellStyle name="40% - Ênfase6 2" xfId="51" xr:uid="{00000000-0005-0000-0000-00000C000000}"/>
    <cellStyle name="60% - Ênfase1 2" xfId="52" xr:uid="{00000000-0005-0000-0000-00000D000000}"/>
    <cellStyle name="60% - Ênfase2 2" xfId="53" xr:uid="{00000000-0005-0000-0000-00000E000000}"/>
    <cellStyle name="60% - Ênfase3 2" xfId="54" xr:uid="{00000000-0005-0000-0000-00000F000000}"/>
    <cellStyle name="60% - Ênfase4 2" xfId="55" xr:uid="{00000000-0005-0000-0000-000010000000}"/>
    <cellStyle name="60% - Ênfase5 2" xfId="56" xr:uid="{00000000-0005-0000-0000-000011000000}"/>
    <cellStyle name="60% - Ênfase6 2" xfId="57" xr:uid="{00000000-0005-0000-0000-000012000000}"/>
    <cellStyle name="60% - Ênfase6 37" xfId="2" xr:uid="{00000000-0005-0000-0000-000013000000}"/>
    <cellStyle name="Bom 2" xfId="58" xr:uid="{00000000-0005-0000-0000-000014000000}"/>
    <cellStyle name="Cálculo 2" xfId="59" xr:uid="{00000000-0005-0000-0000-000015000000}"/>
    <cellStyle name="Célula de Verificação 2" xfId="60" xr:uid="{00000000-0005-0000-0000-000016000000}"/>
    <cellStyle name="Célula Vinculada 2" xfId="61" xr:uid="{00000000-0005-0000-0000-000017000000}"/>
    <cellStyle name="Ênfase1 2" xfId="62" xr:uid="{00000000-0005-0000-0000-000018000000}"/>
    <cellStyle name="Ênfase2 2" xfId="63" xr:uid="{00000000-0005-0000-0000-000019000000}"/>
    <cellStyle name="Ênfase3 2" xfId="64" xr:uid="{00000000-0005-0000-0000-00001A000000}"/>
    <cellStyle name="Ênfase4 2" xfId="65" xr:uid="{00000000-0005-0000-0000-00001B000000}"/>
    <cellStyle name="Ênfase5 2" xfId="66" xr:uid="{00000000-0005-0000-0000-00001C000000}"/>
    <cellStyle name="Ênfase6 2" xfId="67" xr:uid="{00000000-0005-0000-0000-00001D000000}"/>
    <cellStyle name="Entrada 2" xfId="68" xr:uid="{00000000-0005-0000-0000-00001E000000}"/>
    <cellStyle name="Excel Built-in Excel Built-in Excel Built-in Excel Built-in Excel Built-in Excel Built-in Excel Built-in Excel Built-in Separador de milhares 4" xfId="3" xr:uid="{00000000-0005-0000-0000-00001F000000}"/>
    <cellStyle name="Excel Built-in Excel Built-in Excel Built-in Excel Built-in Excel Built-in Excel Built-in Excel Built-in Separador de milhares 4" xfId="4" xr:uid="{00000000-0005-0000-0000-000020000000}"/>
    <cellStyle name="Excel Built-in Normal" xfId="5" xr:uid="{00000000-0005-0000-0000-000021000000}"/>
    <cellStyle name="Excel Built-in Normal 1" xfId="6" xr:uid="{00000000-0005-0000-0000-000022000000}"/>
    <cellStyle name="Excel Built-in Normal 2" xfId="29" xr:uid="{00000000-0005-0000-0000-000023000000}"/>
    <cellStyle name="Excel_BuiltIn_Comma" xfId="7" xr:uid="{00000000-0005-0000-0000-000024000000}"/>
    <cellStyle name="Heading" xfId="8" xr:uid="{00000000-0005-0000-0000-000025000000}"/>
    <cellStyle name="Heading1" xfId="9" xr:uid="{00000000-0005-0000-0000-000026000000}"/>
    <cellStyle name="Hiperlink 2" xfId="30" xr:uid="{00000000-0005-0000-0000-000027000000}"/>
    <cellStyle name="Incorreto 2" xfId="69" xr:uid="{00000000-0005-0000-0000-000028000000}"/>
    <cellStyle name="Moeda" xfId="115" builtinId="4"/>
    <cellStyle name="Moeda 2" xfId="31" xr:uid="{00000000-0005-0000-0000-00002A000000}"/>
    <cellStyle name="Moeda 2 2" xfId="71" xr:uid="{00000000-0005-0000-0000-00002B000000}"/>
    <cellStyle name="Moeda 2 3" xfId="70" xr:uid="{00000000-0005-0000-0000-00002C000000}"/>
    <cellStyle name="Moeda 2 3 2" xfId="118" xr:uid="{00000000-0005-0000-0000-00002D000000}"/>
    <cellStyle name="Moeda 2 4" xfId="120" xr:uid="{00000000-0005-0000-0000-00002E000000}"/>
    <cellStyle name="Moeda 2 5" xfId="127" xr:uid="{00000000-0005-0000-0000-00002F000000}"/>
    <cellStyle name="Moeda 3" xfId="72" xr:uid="{00000000-0005-0000-0000-000030000000}"/>
    <cellStyle name="Moeda 3 2" xfId="73" xr:uid="{00000000-0005-0000-0000-000031000000}"/>
    <cellStyle name="Moeda 3 3" xfId="122" xr:uid="{00000000-0005-0000-0000-000032000000}"/>
    <cellStyle name="Moeda 4" xfId="172" xr:uid="{00000000-0005-0000-0000-000033000000}"/>
    <cellStyle name="Neutra 2" xfId="74" xr:uid="{00000000-0005-0000-0000-000034000000}"/>
    <cellStyle name="Normal" xfId="0" builtinId="0"/>
    <cellStyle name="Normal 10" xfId="75" xr:uid="{00000000-0005-0000-0000-000036000000}"/>
    <cellStyle name="Normal 2" xfId="10" xr:uid="{00000000-0005-0000-0000-000037000000}"/>
    <cellStyle name="Normal 2 2" xfId="16" xr:uid="{00000000-0005-0000-0000-000038000000}"/>
    <cellStyle name="Normal 2 2 2" xfId="126" xr:uid="{00000000-0005-0000-0000-000039000000}"/>
    <cellStyle name="Normal 2 2 3" xfId="125" xr:uid="{00000000-0005-0000-0000-00003A000000}"/>
    <cellStyle name="Normal 2 3" xfId="77" xr:uid="{00000000-0005-0000-0000-00003B000000}"/>
    <cellStyle name="Normal 2 4" xfId="78" xr:uid="{00000000-0005-0000-0000-00003C000000}"/>
    <cellStyle name="Normal 2 5" xfId="76" xr:uid="{00000000-0005-0000-0000-00003D000000}"/>
    <cellStyle name="Normal 2 5 2" xfId="117" xr:uid="{00000000-0005-0000-0000-00003E000000}"/>
    <cellStyle name="Normal 3" xfId="17" xr:uid="{00000000-0005-0000-0000-00003F000000}"/>
    <cellStyle name="Normal 3 2" xfId="18" xr:uid="{00000000-0005-0000-0000-000040000000}"/>
    <cellStyle name="Normal 3 2 2" xfId="80" xr:uid="{00000000-0005-0000-0000-000041000000}"/>
    <cellStyle name="Normal 3 2 3" xfId="79" xr:uid="{00000000-0005-0000-0000-000042000000}"/>
    <cellStyle name="Normal 3 2 3 2" xfId="116" xr:uid="{00000000-0005-0000-0000-000043000000}"/>
    <cellStyle name="Normal 3 2 4" xfId="128" xr:uid="{00000000-0005-0000-0000-000044000000}"/>
    <cellStyle name="Normal 3 3" xfId="26" xr:uid="{00000000-0005-0000-0000-000045000000}"/>
    <cellStyle name="Normal 3 3 2" xfId="129" xr:uid="{00000000-0005-0000-0000-000046000000}"/>
    <cellStyle name="Normal 4" xfId="19" xr:uid="{00000000-0005-0000-0000-000047000000}"/>
    <cellStyle name="Normal 4 2" xfId="81" xr:uid="{00000000-0005-0000-0000-000048000000}"/>
    <cellStyle name="Normal 5" xfId="22" xr:uid="{00000000-0005-0000-0000-000049000000}"/>
    <cellStyle name="Normal 5 2" xfId="130" xr:uid="{00000000-0005-0000-0000-00004A000000}"/>
    <cellStyle name="Normal 5 3" xfId="133" xr:uid="{00000000-0005-0000-0000-00004B000000}"/>
    <cellStyle name="Normal 6" xfId="23" xr:uid="{00000000-0005-0000-0000-00004C000000}"/>
    <cellStyle name="Normal 6 2" xfId="132" xr:uid="{00000000-0005-0000-0000-00004D000000}"/>
    <cellStyle name="Normal 7" xfId="24" xr:uid="{00000000-0005-0000-0000-00004E000000}"/>
    <cellStyle name="Normal 7 2" xfId="39" xr:uid="{00000000-0005-0000-0000-00004F000000}"/>
    <cellStyle name="Normal 8" xfId="38" xr:uid="{00000000-0005-0000-0000-000050000000}"/>
    <cellStyle name="Normal 8 2" xfId="119" xr:uid="{00000000-0005-0000-0000-000051000000}"/>
    <cellStyle name="Nota 2" xfId="82" xr:uid="{00000000-0005-0000-0000-000052000000}"/>
    <cellStyle name="Porcentagem 2" xfId="11" xr:uid="{00000000-0005-0000-0000-000053000000}"/>
    <cellStyle name="Porcentagem 2 2" xfId="83" xr:uid="{00000000-0005-0000-0000-000054000000}"/>
    <cellStyle name="Porcentagem 2 2 2" xfId="84" xr:uid="{00000000-0005-0000-0000-000055000000}"/>
    <cellStyle name="Porcentagem 2 2 2 2" xfId="134" xr:uid="{00000000-0005-0000-0000-000056000000}"/>
    <cellStyle name="Porcentagem 2 3" xfId="85" xr:uid="{00000000-0005-0000-0000-000057000000}"/>
    <cellStyle name="Porcentagem 2 4" xfId="136" xr:uid="{00000000-0005-0000-0000-000058000000}"/>
    <cellStyle name="Porcentagem 3" xfId="32" xr:uid="{00000000-0005-0000-0000-000059000000}"/>
    <cellStyle name="Porcentagem 3 2" xfId="87" xr:uid="{00000000-0005-0000-0000-00005A000000}"/>
    <cellStyle name="Porcentagem 3 3" xfId="86" xr:uid="{00000000-0005-0000-0000-00005B000000}"/>
    <cellStyle name="Porcentagem 4" xfId="28" xr:uid="{00000000-0005-0000-0000-00005C000000}"/>
    <cellStyle name="Porcentagem 4 2" xfId="33" xr:uid="{00000000-0005-0000-0000-00005D000000}"/>
    <cellStyle name="Porcentagem 5" xfId="137" xr:uid="{00000000-0005-0000-0000-00005E000000}"/>
    <cellStyle name="Result" xfId="12" xr:uid="{00000000-0005-0000-0000-00005F000000}"/>
    <cellStyle name="Result2" xfId="13" xr:uid="{00000000-0005-0000-0000-000060000000}"/>
    <cellStyle name="Saída 2" xfId="88" xr:uid="{00000000-0005-0000-0000-000061000000}"/>
    <cellStyle name="Separador de milhares 2" xfId="14" xr:uid="{00000000-0005-0000-0000-000062000000}"/>
    <cellStyle name="Separador de milhares 2 2" xfId="20" xr:uid="{00000000-0005-0000-0000-000063000000}"/>
    <cellStyle name="Separador de milhares 2 2 2" xfId="90" xr:uid="{00000000-0005-0000-0000-000064000000}"/>
    <cellStyle name="Separador de milhares 2 2 2 2" xfId="140" xr:uid="{00000000-0005-0000-0000-000065000000}"/>
    <cellStyle name="Separador de milhares 2 2 3" xfId="139" xr:uid="{00000000-0005-0000-0000-000066000000}"/>
    <cellStyle name="Separador de milhares 2 3" xfId="89" xr:uid="{00000000-0005-0000-0000-000067000000}"/>
    <cellStyle name="Separador de milhares 2 3 2" xfId="141" xr:uid="{00000000-0005-0000-0000-000068000000}"/>
    <cellStyle name="Separador de milhares 2 4" xfId="138" xr:uid="{00000000-0005-0000-0000-000069000000}"/>
    <cellStyle name="Separador de milhares 3" xfId="21" xr:uid="{00000000-0005-0000-0000-00006A000000}"/>
    <cellStyle name="Separador de milhares 3 2" xfId="135" xr:uid="{00000000-0005-0000-0000-00006B000000}"/>
    <cellStyle name="Separador de milhares 4" xfId="15" xr:uid="{00000000-0005-0000-0000-00006C000000}"/>
    <cellStyle name="Separador de milhares 5" xfId="91" xr:uid="{00000000-0005-0000-0000-00006D000000}"/>
    <cellStyle name="Separador de milhares 5 2" xfId="143" xr:uid="{00000000-0005-0000-0000-00006E000000}"/>
    <cellStyle name="Separador de milhares 5 3" xfId="142" xr:uid="{00000000-0005-0000-0000-00006F000000}"/>
    <cellStyle name="Texto de Aviso 2" xfId="92" xr:uid="{00000000-0005-0000-0000-000070000000}"/>
    <cellStyle name="Texto Explicativo 2" xfId="93" xr:uid="{00000000-0005-0000-0000-000071000000}"/>
    <cellStyle name="Título 1 2" xfId="94" xr:uid="{00000000-0005-0000-0000-000072000000}"/>
    <cellStyle name="Título 2 2" xfId="95" xr:uid="{00000000-0005-0000-0000-000073000000}"/>
    <cellStyle name="Título 3 2" xfId="96" xr:uid="{00000000-0005-0000-0000-000074000000}"/>
    <cellStyle name="Título 4 2" xfId="97" xr:uid="{00000000-0005-0000-0000-000075000000}"/>
    <cellStyle name="Título 5" xfId="98" xr:uid="{00000000-0005-0000-0000-000076000000}"/>
    <cellStyle name="Total 2" xfId="99" xr:uid="{00000000-0005-0000-0000-000077000000}"/>
    <cellStyle name="Vírgula" xfId="173" builtinId="3"/>
    <cellStyle name="Vírgula 2" xfId="25" xr:uid="{00000000-0005-0000-0000-000079000000}"/>
    <cellStyle name="Vírgula 2 2" xfId="102" xr:uid="{00000000-0005-0000-0000-00007A000000}"/>
    <cellStyle name="Vírgula 2 3" xfId="103" xr:uid="{00000000-0005-0000-0000-00007B000000}"/>
    <cellStyle name="Vírgula 2 3 2" xfId="104" xr:uid="{00000000-0005-0000-0000-00007C000000}"/>
    <cellStyle name="Vírgula 2 3 2 2" xfId="147" xr:uid="{00000000-0005-0000-0000-00007D000000}"/>
    <cellStyle name="Vírgula 2 3 2 3" xfId="146" xr:uid="{00000000-0005-0000-0000-00007E000000}"/>
    <cellStyle name="Vírgula 2 3 3" xfId="148" xr:uid="{00000000-0005-0000-0000-00007F000000}"/>
    <cellStyle name="Vírgula 2 3 4" xfId="145" xr:uid="{00000000-0005-0000-0000-000080000000}"/>
    <cellStyle name="Vírgula 2 4" xfId="105" xr:uid="{00000000-0005-0000-0000-000081000000}"/>
    <cellStyle name="Vírgula 2 4 2" xfId="150" xr:uid="{00000000-0005-0000-0000-000082000000}"/>
    <cellStyle name="Vírgula 2 4 3" xfId="149" xr:uid="{00000000-0005-0000-0000-000083000000}"/>
    <cellStyle name="Vírgula 2 5" xfId="106" xr:uid="{00000000-0005-0000-0000-000084000000}"/>
    <cellStyle name="Vírgula 2 5 2" xfId="152" xr:uid="{00000000-0005-0000-0000-000085000000}"/>
    <cellStyle name="Vírgula 2 5 3" xfId="151" xr:uid="{00000000-0005-0000-0000-000086000000}"/>
    <cellStyle name="Vírgula 2 6" xfId="101" xr:uid="{00000000-0005-0000-0000-000087000000}"/>
    <cellStyle name="Vírgula 2 6 2" xfId="153" xr:uid="{00000000-0005-0000-0000-000088000000}"/>
    <cellStyle name="Vírgula 2 7" xfId="154" xr:uid="{00000000-0005-0000-0000-000089000000}"/>
    <cellStyle name="Vírgula 2 8" xfId="131" xr:uid="{00000000-0005-0000-0000-00008A000000}"/>
    <cellStyle name="Vírgula 3" xfId="34" xr:uid="{00000000-0005-0000-0000-00008B000000}"/>
    <cellStyle name="Vírgula 3 2" xfId="35" xr:uid="{00000000-0005-0000-0000-00008C000000}"/>
    <cellStyle name="Vírgula 3 2 2" xfId="108" xr:uid="{00000000-0005-0000-0000-00008D000000}"/>
    <cellStyle name="Vírgula 3 2 3" xfId="124" xr:uid="{00000000-0005-0000-0000-00008E000000}"/>
    <cellStyle name="Vírgula 3 3" xfId="109" xr:uid="{00000000-0005-0000-0000-00008F000000}"/>
    <cellStyle name="Vírgula 3 3 2" xfId="157" xr:uid="{00000000-0005-0000-0000-000090000000}"/>
    <cellStyle name="Vírgula 3 3 3" xfId="156" xr:uid="{00000000-0005-0000-0000-000091000000}"/>
    <cellStyle name="Vírgula 3 4" xfId="110" xr:uid="{00000000-0005-0000-0000-000092000000}"/>
    <cellStyle name="Vírgula 3 4 2" xfId="159" xr:uid="{00000000-0005-0000-0000-000093000000}"/>
    <cellStyle name="Vírgula 3 4 3" xfId="158" xr:uid="{00000000-0005-0000-0000-000094000000}"/>
    <cellStyle name="Vírgula 3 5" xfId="107" xr:uid="{00000000-0005-0000-0000-000095000000}"/>
    <cellStyle name="Vírgula 3 5 2" xfId="160" xr:uid="{00000000-0005-0000-0000-000096000000}"/>
    <cellStyle name="Vírgula 3 6" xfId="155" xr:uid="{00000000-0005-0000-0000-000097000000}"/>
    <cellStyle name="Vírgula 4" xfId="36" xr:uid="{00000000-0005-0000-0000-000098000000}"/>
    <cellStyle name="Vírgula 4 2" xfId="112" xr:uid="{00000000-0005-0000-0000-000099000000}"/>
    <cellStyle name="Vírgula 4 2 2" xfId="163" xr:uid="{00000000-0005-0000-0000-00009A000000}"/>
    <cellStyle name="Vírgula 4 2 3" xfId="162" xr:uid="{00000000-0005-0000-0000-00009B000000}"/>
    <cellStyle name="Vírgula 4 3" xfId="111" xr:uid="{00000000-0005-0000-0000-00009C000000}"/>
    <cellStyle name="Vírgula 4 3 2" xfId="164" xr:uid="{00000000-0005-0000-0000-00009D000000}"/>
    <cellStyle name="Vírgula 4 4" xfId="161" xr:uid="{00000000-0005-0000-0000-00009E000000}"/>
    <cellStyle name="Vírgula 4 5" xfId="123" xr:uid="{00000000-0005-0000-0000-00009F000000}"/>
    <cellStyle name="Vírgula 5" xfId="27" xr:uid="{00000000-0005-0000-0000-0000A0000000}"/>
    <cellStyle name="Vírgula 5 2" xfId="37" xr:uid="{00000000-0005-0000-0000-0000A1000000}"/>
    <cellStyle name="Vírgula 5 2 2" xfId="166" xr:uid="{00000000-0005-0000-0000-0000A2000000}"/>
    <cellStyle name="Vírgula 5 2 3" xfId="121" xr:uid="{00000000-0005-0000-0000-0000A3000000}"/>
    <cellStyle name="Vírgula 5 3" xfId="113" xr:uid="{00000000-0005-0000-0000-0000A4000000}"/>
    <cellStyle name="Vírgula 5 3 2" xfId="171" xr:uid="{00000000-0005-0000-0000-0000A5000000}"/>
    <cellStyle name="Vírgula 5 4" xfId="165" xr:uid="{00000000-0005-0000-0000-0000A6000000}"/>
    <cellStyle name="Vírgula 6" xfId="114" xr:uid="{00000000-0005-0000-0000-0000A7000000}"/>
    <cellStyle name="Vírgula 6 2" xfId="168" xr:uid="{00000000-0005-0000-0000-0000A8000000}"/>
    <cellStyle name="Vírgula 6 3" xfId="167" xr:uid="{00000000-0005-0000-0000-0000A9000000}"/>
    <cellStyle name="Vírgula 7" xfId="100" xr:uid="{00000000-0005-0000-0000-0000AA000000}"/>
    <cellStyle name="Vírgula 7 2" xfId="169" xr:uid="{00000000-0005-0000-0000-0000AB000000}"/>
    <cellStyle name="Vírgula 8" xfId="170" xr:uid="{00000000-0005-0000-0000-0000AC000000}"/>
    <cellStyle name="Vírgula 9" xfId="144" xr:uid="{00000000-0005-0000-0000-0000AD000000}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E5E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L347"/>
  <sheetViews>
    <sheetView tabSelected="1" topLeftCell="A310" zoomScale="90" zoomScaleNormal="90" zoomScaleSheetLayoutView="100" workbookViewId="0">
      <selection activeCell="G339" sqref="G339"/>
    </sheetView>
  </sheetViews>
  <sheetFormatPr defaultColWidth="9" defaultRowHeight="12.75"/>
  <cols>
    <col min="1" max="1" width="1.875" style="11" customWidth="1"/>
    <col min="2" max="2" width="10.375" style="1" customWidth="1"/>
    <col min="3" max="3" width="14.75" style="1" customWidth="1"/>
    <col min="4" max="4" width="78.375" style="2" customWidth="1"/>
    <col min="5" max="5" width="7.625" style="11" customWidth="1"/>
    <col min="6" max="6" width="9.75" style="6" customWidth="1"/>
    <col min="7" max="7" width="11.25" style="4" customWidth="1"/>
    <col min="8" max="8" width="12.875" style="8" customWidth="1"/>
    <col min="9" max="9" width="15.125" style="8" customWidth="1"/>
    <col min="10" max="10" width="11.875" style="8" bestFit="1" customWidth="1"/>
    <col min="11" max="11" width="17.375" style="8" bestFit="1" customWidth="1"/>
    <col min="12" max="16384" width="9" style="8"/>
  </cols>
  <sheetData>
    <row r="1" spans="1:10">
      <c r="A1" s="123"/>
      <c r="B1" s="124"/>
      <c r="C1" s="124"/>
      <c r="D1" s="124"/>
      <c r="E1" s="124"/>
      <c r="F1" s="124"/>
      <c r="G1" s="124"/>
      <c r="H1" s="124"/>
      <c r="I1" s="124"/>
      <c r="J1" s="7"/>
    </row>
    <row r="2" spans="1:10">
      <c r="A2" s="125"/>
      <c r="B2" s="126"/>
      <c r="C2" s="126"/>
      <c r="D2" s="126"/>
      <c r="E2" s="126"/>
      <c r="F2" s="126"/>
      <c r="G2" s="126"/>
      <c r="H2" s="126"/>
      <c r="I2" s="126"/>
      <c r="J2" s="7"/>
    </row>
    <row r="3" spans="1:10" ht="13.5" thickBot="1">
      <c r="A3" s="125"/>
      <c r="B3" s="126"/>
      <c r="C3" s="126"/>
      <c r="D3" s="126"/>
      <c r="E3" s="126"/>
      <c r="F3" s="126"/>
      <c r="G3" s="126"/>
      <c r="H3" s="126"/>
      <c r="I3" s="126"/>
      <c r="J3" s="7"/>
    </row>
    <row r="4" spans="1:10" ht="13.5" thickBot="1">
      <c r="A4" s="9"/>
      <c r="B4" s="127" t="s">
        <v>0</v>
      </c>
      <c r="C4" s="128"/>
      <c r="D4" s="128"/>
      <c r="E4" s="128"/>
      <c r="F4" s="128"/>
      <c r="G4" s="128"/>
      <c r="H4" s="128"/>
      <c r="I4" s="129"/>
      <c r="J4" s="7"/>
    </row>
    <row r="5" spans="1:10">
      <c r="A5" s="10"/>
      <c r="B5" s="132" t="s">
        <v>1</v>
      </c>
      <c r="C5" s="133"/>
      <c r="D5" s="133"/>
      <c r="E5" s="134"/>
      <c r="F5" s="68" t="s">
        <v>2</v>
      </c>
      <c r="G5" s="69"/>
      <c r="H5" s="70"/>
      <c r="I5" s="49"/>
      <c r="J5" s="7"/>
    </row>
    <row r="6" spans="1:10" ht="26.25" customHeight="1">
      <c r="A6" s="10"/>
      <c r="B6" s="142" t="s">
        <v>662</v>
      </c>
      <c r="C6" s="143"/>
      <c r="D6" s="143"/>
      <c r="E6" s="144"/>
      <c r="F6" s="135" t="s">
        <v>666</v>
      </c>
      <c r="G6" s="136"/>
      <c r="H6" s="136"/>
      <c r="I6" s="50"/>
      <c r="J6" s="7"/>
    </row>
    <row r="7" spans="1:10">
      <c r="B7" s="137" t="s">
        <v>3</v>
      </c>
      <c r="C7" s="136"/>
      <c r="D7" s="136"/>
      <c r="E7" s="138"/>
      <c r="F7" s="135" t="s">
        <v>4</v>
      </c>
      <c r="G7" s="136"/>
      <c r="H7" s="136"/>
      <c r="I7" s="51"/>
      <c r="J7" s="7"/>
    </row>
    <row r="8" spans="1:10">
      <c r="B8" s="139" t="s">
        <v>594</v>
      </c>
      <c r="C8" s="140"/>
      <c r="D8" s="140"/>
      <c r="E8" s="141"/>
      <c r="F8" s="135" t="s">
        <v>5</v>
      </c>
      <c r="G8" s="136"/>
      <c r="H8" s="136"/>
      <c r="I8" s="51"/>
      <c r="J8" s="7"/>
    </row>
    <row r="9" spans="1:10" ht="13.5" thickBot="1">
      <c r="A9" s="12"/>
      <c r="B9" s="130"/>
      <c r="C9" s="131"/>
      <c r="D9" s="131"/>
      <c r="E9" s="13"/>
      <c r="F9" s="14"/>
      <c r="G9" s="46" t="s">
        <v>6</v>
      </c>
      <c r="H9" s="47" t="s">
        <v>7</v>
      </c>
      <c r="I9" s="48">
        <v>0.27689999999999998</v>
      </c>
      <c r="J9" s="106"/>
    </row>
    <row r="10" spans="1:10" s="19" customFormat="1" ht="26.25" thickBot="1">
      <c r="B10" s="35" t="s">
        <v>8</v>
      </c>
      <c r="C10" s="36" t="s">
        <v>9</v>
      </c>
      <c r="D10" s="37" t="s">
        <v>10</v>
      </c>
      <c r="E10" s="38" t="s">
        <v>11</v>
      </c>
      <c r="F10" s="39" t="s">
        <v>12</v>
      </c>
      <c r="G10" s="40" t="s">
        <v>13</v>
      </c>
      <c r="H10" s="41" t="s">
        <v>13</v>
      </c>
      <c r="I10" s="42" t="s">
        <v>14</v>
      </c>
      <c r="J10" s="43"/>
    </row>
    <row r="11" spans="1:10" s="19" customFormat="1">
      <c r="A11" s="18"/>
      <c r="B11" s="71" t="s">
        <v>15</v>
      </c>
      <c r="C11" s="25"/>
      <c r="D11" s="26" t="s">
        <v>16</v>
      </c>
      <c r="E11" s="26"/>
      <c r="F11" s="26"/>
      <c r="G11" s="26"/>
      <c r="H11" s="26"/>
      <c r="I11" s="72"/>
    </row>
    <row r="12" spans="1:10" ht="51">
      <c r="B12" s="73" t="s">
        <v>17</v>
      </c>
      <c r="C12" s="27" t="s">
        <v>18</v>
      </c>
      <c r="D12" s="23" t="s">
        <v>19</v>
      </c>
      <c r="E12" s="21" t="s">
        <v>20</v>
      </c>
      <c r="F12" s="28">
        <v>1</v>
      </c>
      <c r="G12" s="28">
        <v>3142.32</v>
      </c>
      <c r="H12" s="28">
        <f>(ROUND(G12+(G12*I$9),2))</f>
        <v>4012.43</v>
      </c>
      <c r="I12" s="74">
        <f>ROUND(F12*H12,2)</f>
        <v>4012.43</v>
      </c>
      <c r="J12" s="17"/>
    </row>
    <row r="13" spans="1:10" ht="25.5">
      <c r="B13" s="73" t="s">
        <v>21</v>
      </c>
      <c r="C13" s="27" t="s">
        <v>22</v>
      </c>
      <c r="D13" s="23" t="s">
        <v>23</v>
      </c>
      <c r="E13" s="21" t="s">
        <v>24</v>
      </c>
      <c r="F13" s="28">
        <f>8*3</f>
        <v>24</v>
      </c>
      <c r="G13" s="28">
        <v>60</v>
      </c>
      <c r="H13" s="28">
        <f>(ROUND(G13+(G13*I$9),2))</f>
        <v>76.61</v>
      </c>
      <c r="I13" s="74">
        <f t="shared" ref="I13" si="0">ROUND(F13*H13,2)</f>
        <v>1838.64</v>
      </c>
      <c r="J13" s="17"/>
    </row>
    <row r="14" spans="1:10" ht="25.5">
      <c r="B14" s="73" t="s">
        <v>596</v>
      </c>
      <c r="C14" s="27" t="s">
        <v>597</v>
      </c>
      <c r="D14" s="23" t="s">
        <v>598</v>
      </c>
      <c r="E14" s="21" t="s">
        <v>41</v>
      </c>
      <c r="F14" s="28">
        <v>30</v>
      </c>
      <c r="G14" s="28">
        <v>124.45</v>
      </c>
      <c r="H14" s="28">
        <f>(ROUND(G14+(G14*I$9),2))</f>
        <v>158.91</v>
      </c>
      <c r="I14" s="74">
        <f t="shared" ref="I14" si="1">ROUND(F14*H14,2)</f>
        <v>4767.3</v>
      </c>
      <c r="J14" s="17"/>
    </row>
    <row r="15" spans="1:10">
      <c r="B15" s="115" t="s">
        <v>25</v>
      </c>
      <c r="C15" s="116"/>
      <c r="D15" s="116"/>
      <c r="E15" s="116"/>
      <c r="F15" s="116"/>
      <c r="G15" s="116"/>
      <c r="H15" s="117"/>
      <c r="I15" s="75">
        <f>SUM(I12:I14)</f>
        <v>10618.369999999999</v>
      </c>
      <c r="J15" s="17"/>
    </row>
    <row r="16" spans="1:10" s="19" customFormat="1" collapsed="1">
      <c r="A16" s="18"/>
      <c r="B16" s="71" t="s">
        <v>26</v>
      </c>
      <c r="C16" s="25"/>
      <c r="D16" s="26" t="s">
        <v>27</v>
      </c>
      <c r="E16" s="26"/>
      <c r="F16" s="26"/>
      <c r="G16" s="26"/>
      <c r="H16" s="26"/>
      <c r="I16" s="72"/>
      <c r="J16" s="17"/>
    </row>
    <row r="17" spans="1:11" s="19" customFormat="1" ht="25.5">
      <c r="A17" s="18"/>
      <c r="B17" s="73" t="s">
        <v>28</v>
      </c>
      <c r="C17" s="27">
        <v>96522</v>
      </c>
      <c r="D17" s="23" t="s">
        <v>29</v>
      </c>
      <c r="E17" s="21" t="s">
        <v>24</v>
      </c>
      <c r="F17" s="28">
        <v>24.56</v>
      </c>
      <c r="G17" s="53">
        <v>158.01</v>
      </c>
      <c r="H17" s="28">
        <f t="shared" ref="H17:H19" si="2">(ROUND(G17+(G17*I$9),2))</f>
        <v>201.76</v>
      </c>
      <c r="I17" s="74">
        <f t="shared" ref="I17" si="3">ROUND(F17*H17,2)</f>
        <v>4955.2299999999996</v>
      </c>
      <c r="J17" s="17"/>
    </row>
    <row r="18" spans="1:11" s="19" customFormat="1" ht="25.5">
      <c r="A18" s="18"/>
      <c r="B18" s="73" t="s">
        <v>30</v>
      </c>
      <c r="C18" s="27">
        <v>96526</v>
      </c>
      <c r="D18" s="23" t="s">
        <v>31</v>
      </c>
      <c r="E18" s="21" t="s">
        <v>24</v>
      </c>
      <c r="F18" s="28">
        <v>10.6</v>
      </c>
      <c r="G18" s="28">
        <v>226.48</v>
      </c>
      <c r="H18" s="28">
        <f t="shared" si="2"/>
        <v>289.19</v>
      </c>
      <c r="I18" s="74">
        <f t="shared" ref="I18:I19" si="4">ROUND(F18*H18,2)</f>
        <v>3065.41</v>
      </c>
      <c r="J18" s="17"/>
    </row>
    <row r="19" spans="1:11" s="19" customFormat="1">
      <c r="A19" s="18"/>
      <c r="B19" s="73" t="s">
        <v>32</v>
      </c>
      <c r="C19" s="27" t="s">
        <v>33</v>
      </c>
      <c r="D19" s="23" t="s">
        <v>34</v>
      </c>
      <c r="E19" s="21" t="s">
        <v>35</v>
      </c>
      <c r="F19" s="28">
        <v>50.49</v>
      </c>
      <c r="G19" s="28">
        <v>27.13</v>
      </c>
      <c r="H19" s="28">
        <f t="shared" si="2"/>
        <v>34.64</v>
      </c>
      <c r="I19" s="74">
        <f t="shared" si="4"/>
        <v>1748.97</v>
      </c>
      <c r="J19" s="17"/>
    </row>
    <row r="20" spans="1:11">
      <c r="B20" s="115" t="s">
        <v>25</v>
      </c>
      <c r="C20" s="116"/>
      <c r="D20" s="116"/>
      <c r="E20" s="116"/>
      <c r="F20" s="116"/>
      <c r="G20" s="116"/>
      <c r="H20" s="117"/>
      <c r="I20" s="75">
        <f>SUM(I17:I19)</f>
        <v>9769.6099999999988</v>
      </c>
      <c r="J20" s="17"/>
      <c r="K20" s="17"/>
    </row>
    <row r="21" spans="1:11" s="19" customFormat="1" collapsed="1">
      <c r="A21" s="18"/>
      <c r="B21" s="71" t="s">
        <v>36</v>
      </c>
      <c r="C21" s="25"/>
      <c r="D21" s="26" t="s">
        <v>37</v>
      </c>
      <c r="E21" s="26"/>
      <c r="F21" s="26"/>
      <c r="G21" s="26"/>
      <c r="H21" s="26"/>
      <c r="I21" s="72"/>
      <c r="J21" s="17"/>
    </row>
    <row r="22" spans="1:11" s="19" customFormat="1" ht="14.25">
      <c r="A22" s="18"/>
      <c r="B22" s="73"/>
      <c r="C22" s="27"/>
      <c r="D22" s="52" t="s">
        <v>38</v>
      </c>
      <c r="E22" s="21"/>
      <c r="F22" s="28"/>
      <c r="G22" s="28"/>
      <c r="H22" s="28"/>
      <c r="I22" s="74"/>
      <c r="J22" s="17"/>
      <c r="K22" s="45"/>
    </row>
    <row r="23" spans="1:11" s="19" customFormat="1" ht="25.5">
      <c r="A23" s="18"/>
      <c r="B23" s="73" t="s">
        <v>39</v>
      </c>
      <c r="C23" s="54">
        <v>101174</v>
      </c>
      <c r="D23" s="23" t="s">
        <v>40</v>
      </c>
      <c r="E23" s="21" t="s">
        <v>41</v>
      </c>
      <c r="F23" s="28">
        <v>143.1</v>
      </c>
      <c r="G23" s="28">
        <v>93.54</v>
      </c>
      <c r="H23" s="28">
        <f t="shared" ref="H23:H49" si="5">(ROUND(G23+(G23*I$9),2))</f>
        <v>119.44</v>
      </c>
      <c r="I23" s="74">
        <f t="shared" ref="I23:I49" si="6">ROUND(F23*H23,2)</f>
        <v>17091.86</v>
      </c>
      <c r="J23" s="17"/>
      <c r="K23" s="45"/>
    </row>
    <row r="24" spans="1:11" s="19" customFormat="1" ht="25.5">
      <c r="A24" s="18"/>
      <c r="B24" s="73" t="s">
        <v>42</v>
      </c>
      <c r="C24" s="27">
        <v>95583</v>
      </c>
      <c r="D24" s="23" t="s">
        <v>43</v>
      </c>
      <c r="E24" s="21" t="s">
        <v>44</v>
      </c>
      <c r="F24" s="28">
        <v>89.36</v>
      </c>
      <c r="G24" s="28">
        <v>19.22</v>
      </c>
      <c r="H24" s="28">
        <f t="shared" si="5"/>
        <v>24.54</v>
      </c>
      <c r="I24" s="74">
        <f t="shared" si="6"/>
        <v>2192.89</v>
      </c>
      <c r="J24" s="17"/>
      <c r="K24" s="45"/>
    </row>
    <row r="25" spans="1:11" s="19" customFormat="1" ht="14.25">
      <c r="A25" s="18"/>
      <c r="B25" s="73" t="s">
        <v>45</v>
      </c>
      <c r="C25" s="27">
        <v>95576</v>
      </c>
      <c r="D25" s="23" t="s">
        <v>46</v>
      </c>
      <c r="E25" s="21" t="s">
        <v>44</v>
      </c>
      <c r="F25" s="28">
        <v>340.8</v>
      </c>
      <c r="G25" s="28">
        <v>13.48</v>
      </c>
      <c r="H25" s="28">
        <f t="shared" si="5"/>
        <v>17.21</v>
      </c>
      <c r="I25" s="74">
        <f t="shared" si="6"/>
        <v>5865.17</v>
      </c>
      <c r="J25" s="17"/>
      <c r="K25" s="45"/>
    </row>
    <row r="26" spans="1:11" s="19" customFormat="1" ht="14.25">
      <c r="A26" s="18"/>
      <c r="B26" s="73"/>
      <c r="C26" s="27"/>
      <c r="D26" s="52" t="s">
        <v>47</v>
      </c>
      <c r="E26" s="21"/>
      <c r="F26" s="28"/>
      <c r="G26" s="28"/>
      <c r="H26" s="28"/>
      <c r="I26" s="74"/>
      <c r="J26" s="17"/>
      <c r="K26" s="45"/>
    </row>
    <row r="27" spans="1:11" s="19" customFormat="1" ht="14.25">
      <c r="A27" s="18"/>
      <c r="B27" s="73" t="s">
        <v>48</v>
      </c>
      <c r="C27" s="27">
        <v>96544</v>
      </c>
      <c r="D27" s="23" t="s">
        <v>49</v>
      </c>
      <c r="E27" s="21" t="s">
        <v>44</v>
      </c>
      <c r="F27" s="28">
        <v>61.5</v>
      </c>
      <c r="G27" s="28">
        <v>17.87</v>
      </c>
      <c r="H27" s="28">
        <f t="shared" si="5"/>
        <v>22.82</v>
      </c>
      <c r="I27" s="74">
        <f t="shared" si="6"/>
        <v>1403.43</v>
      </c>
      <c r="J27" s="17"/>
      <c r="K27" s="45"/>
    </row>
    <row r="28" spans="1:11" s="19" customFormat="1" ht="25.5">
      <c r="A28" s="18"/>
      <c r="B28" s="73" t="s">
        <v>50</v>
      </c>
      <c r="C28" s="27">
        <v>96617</v>
      </c>
      <c r="D28" s="23" t="s">
        <v>51</v>
      </c>
      <c r="E28" s="21" t="s">
        <v>35</v>
      </c>
      <c r="F28" s="28">
        <v>5.04</v>
      </c>
      <c r="G28" s="28">
        <v>23.1</v>
      </c>
      <c r="H28" s="28">
        <f t="shared" si="5"/>
        <v>29.5</v>
      </c>
      <c r="I28" s="74">
        <f t="shared" si="6"/>
        <v>148.68</v>
      </c>
      <c r="J28" s="17"/>
      <c r="K28" s="45"/>
    </row>
    <row r="29" spans="1:11" s="19" customFormat="1" ht="25.5">
      <c r="A29" s="18"/>
      <c r="B29" s="73" t="s">
        <v>52</v>
      </c>
      <c r="C29" s="27">
        <v>94965</v>
      </c>
      <c r="D29" s="23" t="s">
        <v>53</v>
      </c>
      <c r="E29" s="21" t="s">
        <v>24</v>
      </c>
      <c r="F29" s="28">
        <v>3.02</v>
      </c>
      <c r="G29" s="28">
        <v>576.88</v>
      </c>
      <c r="H29" s="28">
        <f t="shared" si="5"/>
        <v>736.62</v>
      </c>
      <c r="I29" s="74">
        <f t="shared" si="6"/>
        <v>2224.59</v>
      </c>
      <c r="J29" s="17"/>
      <c r="K29" s="45"/>
    </row>
    <row r="30" spans="1:11" s="19" customFormat="1" ht="25.5">
      <c r="A30" s="18"/>
      <c r="B30" s="73" t="s">
        <v>54</v>
      </c>
      <c r="C30" s="27">
        <v>103670</v>
      </c>
      <c r="D30" s="23" t="s">
        <v>55</v>
      </c>
      <c r="E30" s="21" t="s">
        <v>24</v>
      </c>
      <c r="F30" s="28">
        <f>F29</f>
        <v>3.02</v>
      </c>
      <c r="G30" s="28">
        <v>330.43</v>
      </c>
      <c r="H30" s="28">
        <f t="shared" si="5"/>
        <v>421.93</v>
      </c>
      <c r="I30" s="74">
        <f t="shared" si="6"/>
        <v>1274.23</v>
      </c>
      <c r="J30" s="17"/>
      <c r="K30" s="45"/>
    </row>
    <row r="31" spans="1:11" s="19" customFormat="1" ht="14.25">
      <c r="A31" s="18"/>
      <c r="B31" s="73"/>
      <c r="C31" s="27"/>
      <c r="D31" s="52" t="s">
        <v>56</v>
      </c>
      <c r="E31" s="21"/>
      <c r="F31" s="28"/>
      <c r="G31" s="28"/>
      <c r="H31" s="28"/>
      <c r="I31" s="74"/>
      <c r="J31" s="17"/>
      <c r="K31" s="45"/>
    </row>
    <row r="32" spans="1:11" s="19" customFormat="1" ht="25.5">
      <c r="A32" s="18"/>
      <c r="B32" s="73" t="s">
        <v>57</v>
      </c>
      <c r="C32" s="27">
        <v>104916</v>
      </c>
      <c r="D32" s="23" t="s">
        <v>58</v>
      </c>
      <c r="E32" s="21" t="s">
        <v>44</v>
      </c>
      <c r="F32" s="28">
        <v>41.6</v>
      </c>
      <c r="G32" s="53">
        <v>16.77</v>
      </c>
      <c r="H32" s="28">
        <f t="shared" si="5"/>
        <v>21.41</v>
      </c>
      <c r="I32" s="74">
        <f t="shared" si="6"/>
        <v>890.66</v>
      </c>
      <c r="J32" s="17"/>
      <c r="K32" s="45"/>
    </row>
    <row r="33" spans="1:12" s="19" customFormat="1" ht="25.5">
      <c r="A33" s="18"/>
      <c r="B33" s="73" t="s">
        <v>59</v>
      </c>
      <c r="C33" s="27">
        <v>104919</v>
      </c>
      <c r="D33" s="23" t="s">
        <v>60</v>
      </c>
      <c r="E33" s="21" t="s">
        <v>44</v>
      </c>
      <c r="F33" s="53">
        <v>268.89999999999998</v>
      </c>
      <c r="G33" s="53">
        <v>12.07</v>
      </c>
      <c r="H33" s="28">
        <f t="shared" si="5"/>
        <v>15.41</v>
      </c>
      <c r="I33" s="74">
        <f t="shared" si="6"/>
        <v>4143.75</v>
      </c>
      <c r="J33" s="17"/>
      <c r="K33" s="45"/>
    </row>
    <row r="34" spans="1:12" s="19" customFormat="1" ht="25.5">
      <c r="A34" s="18"/>
      <c r="B34" s="73" t="s">
        <v>61</v>
      </c>
      <c r="C34" s="27" t="s">
        <v>62</v>
      </c>
      <c r="D34" s="23" t="s">
        <v>63</v>
      </c>
      <c r="E34" s="21" t="s">
        <v>35</v>
      </c>
      <c r="F34" s="28">
        <v>53.89</v>
      </c>
      <c r="G34" s="53">
        <v>80.36</v>
      </c>
      <c r="H34" s="28">
        <f t="shared" si="5"/>
        <v>102.61</v>
      </c>
      <c r="I34" s="74">
        <f t="shared" si="6"/>
        <v>5529.65</v>
      </c>
      <c r="J34" s="17"/>
      <c r="K34" s="45"/>
    </row>
    <row r="35" spans="1:12" s="19" customFormat="1" ht="25.5">
      <c r="A35" s="18"/>
      <c r="B35" s="73" t="s">
        <v>64</v>
      </c>
      <c r="C35" s="27">
        <v>94965</v>
      </c>
      <c r="D35" s="23" t="s">
        <v>53</v>
      </c>
      <c r="E35" s="21" t="s">
        <v>24</v>
      </c>
      <c r="F35" s="28">
        <v>2.7</v>
      </c>
      <c r="G35" s="28">
        <v>576.88</v>
      </c>
      <c r="H35" s="28">
        <f t="shared" si="5"/>
        <v>736.62</v>
      </c>
      <c r="I35" s="74">
        <f t="shared" si="6"/>
        <v>1988.87</v>
      </c>
      <c r="J35" s="17"/>
      <c r="K35" s="45"/>
    </row>
    <row r="36" spans="1:12" s="19" customFormat="1" ht="25.5">
      <c r="A36" s="18"/>
      <c r="B36" s="73" t="s">
        <v>65</v>
      </c>
      <c r="C36" s="27">
        <v>103670</v>
      </c>
      <c r="D36" s="23" t="s">
        <v>55</v>
      </c>
      <c r="E36" s="21" t="s">
        <v>24</v>
      </c>
      <c r="F36" s="28">
        <v>2.7</v>
      </c>
      <c r="G36" s="28">
        <v>330.43</v>
      </c>
      <c r="H36" s="28">
        <f t="shared" si="5"/>
        <v>421.93</v>
      </c>
      <c r="I36" s="74">
        <f t="shared" si="6"/>
        <v>1139.21</v>
      </c>
      <c r="J36" s="17"/>
      <c r="K36" s="45"/>
    </row>
    <row r="37" spans="1:12" s="19" customFormat="1" ht="14.25">
      <c r="A37" s="18"/>
      <c r="B37" s="73"/>
      <c r="C37" s="27"/>
      <c r="D37" s="52" t="s">
        <v>66</v>
      </c>
      <c r="E37" s="21"/>
      <c r="F37" s="28"/>
      <c r="G37" s="28"/>
      <c r="H37" s="28"/>
      <c r="I37" s="74"/>
      <c r="J37" s="17"/>
      <c r="K37" s="45"/>
    </row>
    <row r="38" spans="1:12" s="19" customFormat="1" ht="25.5">
      <c r="A38" s="18"/>
      <c r="B38" s="73" t="s">
        <v>67</v>
      </c>
      <c r="C38" s="54">
        <v>101175</v>
      </c>
      <c r="D38" s="23" t="s">
        <v>68</v>
      </c>
      <c r="E38" s="21" t="s">
        <v>41</v>
      </c>
      <c r="F38" s="28">
        <v>135</v>
      </c>
      <c r="G38" s="28">
        <v>159.03</v>
      </c>
      <c r="H38" s="28">
        <f t="shared" si="5"/>
        <v>203.07</v>
      </c>
      <c r="I38" s="74">
        <f t="shared" si="6"/>
        <v>27414.45</v>
      </c>
      <c r="J38" s="17"/>
      <c r="K38" s="45"/>
    </row>
    <row r="39" spans="1:12" s="19" customFormat="1" ht="25.5">
      <c r="A39" s="18"/>
      <c r="B39" s="73" t="s">
        <v>69</v>
      </c>
      <c r="C39" s="27">
        <v>95583</v>
      </c>
      <c r="D39" s="23" t="s">
        <v>43</v>
      </c>
      <c r="E39" s="21" t="s">
        <v>44</v>
      </c>
      <c r="F39" s="53">
        <v>97</v>
      </c>
      <c r="G39" s="28">
        <v>19.22</v>
      </c>
      <c r="H39" s="28">
        <f t="shared" si="5"/>
        <v>24.54</v>
      </c>
      <c r="I39" s="74">
        <f t="shared" si="6"/>
        <v>2380.38</v>
      </c>
      <c r="J39" s="17"/>
      <c r="K39" s="45"/>
      <c r="L39" s="101"/>
    </row>
    <row r="40" spans="1:12" s="19" customFormat="1" ht="15">
      <c r="A40" s="18"/>
      <c r="B40" s="73" t="s">
        <v>70</v>
      </c>
      <c r="C40" s="27">
        <v>95577</v>
      </c>
      <c r="D40" s="23" t="s">
        <v>71</v>
      </c>
      <c r="E40" s="21" t="s">
        <v>44</v>
      </c>
      <c r="F40" s="53">
        <v>340</v>
      </c>
      <c r="G40" s="53">
        <v>10.88</v>
      </c>
      <c r="H40" s="28">
        <f t="shared" si="5"/>
        <v>13.89</v>
      </c>
      <c r="I40" s="74">
        <f t="shared" si="6"/>
        <v>4722.6000000000004</v>
      </c>
      <c r="J40" s="17"/>
      <c r="K40" s="45"/>
      <c r="L40" s="101"/>
    </row>
    <row r="41" spans="1:12" s="19" customFormat="1" ht="15">
      <c r="A41" s="18"/>
      <c r="B41" s="73" t="s">
        <v>72</v>
      </c>
      <c r="C41" s="27">
        <v>96543</v>
      </c>
      <c r="D41" s="23" t="s">
        <v>73</v>
      </c>
      <c r="E41" s="21" t="s">
        <v>44</v>
      </c>
      <c r="F41" s="53">
        <v>103</v>
      </c>
      <c r="G41" s="53">
        <v>20.399999999999999</v>
      </c>
      <c r="H41" s="28">
        <f t="shared" si="5"/>
        <v>26.05</v>
      </c>
      <c r="I41" s="74">
        <f t="shared" si="6"/>
        <v>2683.15</v>
      </c>
      <c r="J41" s="17"/>
      <c r="K41" s="45"/>
      <c r="L41" s="101"/>
    </row>
    <row r="42" spans="1:12" s="19" customFormat="1" ht="14.25">
      <c r="A42" s="18"/>
      <c r="B42" s="73" t="s">
        <v>74</v>
      </c>
      <c r="C42" s="27">
        <v>96545</v>
      </c>
      <c r="D42" s="23" t="s">
        <v>75</v>
      </c>
      <c r="E42" s="21" t="s">
        <v>44</v>
      </c>
      <c r="F42" s="53">
        <v>45.5</v>
      </c>
      <c r="G42" s="53">
        <v>15.7</v>
      </c>
      <c r="H42" s="28">
        <f t="shared" si="5"/>
        <v>20.05</v>
      </c>
      <c r="I42" s="74">
        <f t="shared" si="6"/>
        <v>912.28</v>
      </c>
      <c r="J42" s="17"/>
      <c r="K42" s="45"/>
    </row>
    <row r="43" spans="1:12" s="19" customFormat="1" ht="14.25">
      <c r="A43" s="18"/>
      <c r="B43" s="73" t="s">
        <v>76</v>
      </c>
      <c r="C43" s="27">
        <v>96546</v>
      </c>
      <c r="D43" s="23" t="s">
        <v>77</v>
      </c>
      <c r="E43" s="21" t="s">
        <v>44</v>
      </c>
      <c r="F43" s="53">
        <v>11</v>
      </c>
      <c r="G43" s="53">
        <v>13.53</v>
      </c>
      <c r="H43" s="28">
        <f t="shared" si="5"/>
        <v>17.28</v>
      </c>
      <c r="I43" s="74">
        <f t="shared" si="6"/>
        <v>190.08</v>
      </c>
      <c r="J43" s="17"/>
      <c r="K43" s="45"/>
    </row>
    <row r="44" spans="1:12" s="19" customFormat="1" ht="25.5">
      <c r="A44" s="18"/>
      <c r="B44" s="73" t="s">
        <v>78</v>
      </c>
      <c r="C44" s="27">
        <v>104922</v>
      </c>
      <c r="D44" s="23" t="s">
        <v>79</v>
      </c>
      <c r="E44" s="21" t="s">
        <v>44</v>
      </c>
      <c r="F44" s="53">
        <v>88.5</v>
      </c>
      <c r="G44" s="53">
        <v>10.23</v>
      </c>
      <c r="H44" s="28">
        <f t="shared" si="5"/>
        <v>13.06</v>
      </c>
      <c r="I44" s="74">
        <f t="shared" si="6"/>
        <v>1155.81</v>
      </c>
      <c r="J44" s="17"/>
      <c r="K44" s="45"/>
    </row>
    <row r="45" spans="1:12" s="19" customFormat="1" ht="25.5">
      <c r="A45" s="18"/>
      <c r="B45" s="73" t="s">
        <v>80</v>
      </c>
      <c r="C45" s="27">
        <v>104916</v>
      </c>
      <c r="D45" s="23" t="s">
        <v>58</v>
      </c>
      <c r="E45" s="21" t="s">
        <v>44</v>
      </c>
      <c r="F45" s="53">
        <v>71</v>
      </c>
      <c r="G45" s="53">
        <v>16.77</v>
      </c>
      <c r="H45" s="28">
        <f t="shared" si="5"/>
        <v>21.41</v>
      </c>
      <c r="I45" s="74">
        <f t="shared" si="6"/>
        <v>1520.11</v>
      </c>
      <c r="J45" s="17"/>
      <c r="K45" s="45"/>
    </row>
    <row r="46" spans="1:12" s="19" customFormat="1" ht="25.5">
      <c r="A46" s="18"/>
      <c r="B46" s="73" t="s">
        <v>81</v>
      </c>
      <c r="C46" s="27">
        <v>104919</v>
      </c>
      <c r="D46" s="23" t="s">
        <v>60</v>
      </c>
      <c r="E46" s="21" t="s">
        <v>44</v>
      </c>
      <c r="F46" s="53">
        <v>149</v>
      </c>
      <c r="G46" s="53">
        <v>12.07</v>
      </c>
      <c r="H46" s="28">
        <f t="shared" si="5"/>
        <v>15.41</v>
      </c>
      <c r="I46" s="74">
        <f t="shared" si="6"/>
        <v>2296.09</v>
      </c>
      <c r="J46" s="17"/>
      <c r="K46" s="45"/>
    </row>
    <row r="47" spans="1:12" s="19" customFormat="1" ht="25.5">
      <c r="A47" s="18"/>
      <c r="B47" s="73" t="s">
        <v>82</v>
      </c>
      <c r="C47" s="27" t="s">
        <v>62</v>
      </c>
      <c r="D47" s="23" t="s">
        <v>63</v>
      </c>
      <c r="E47" s="21" t="s">
        <v>35</v>
      </c>
      <c r="F47" s="53">
        <v>69.599999999999994</v>
      </c>
      <c r="G47" s="53">
        <v>80.260000000000005</v>
      </c>
      <c r="H47" s="28">
        <f t="shared" si="5"/>
        <v>102.48</v>
      </c>
      <c r="I47" s="74">
        <f t="shared" si="6"/>
        <v>7132.61</v>
      </c>
      <c r="J47" s="17"/>
      <c r="K47" s="45"/>
    </row>
    <row r="48" spans="1:12" s="19" customFormat="1" ht="25.5">
      <c r="A48" s="18"/>
      <c r="B48" s="73" t="s">
        <v>83</v>
      </c>
      <c r="C48" s="54">
        <v>94966</v>
      </c>
      <c r="D48" s="23" t="s">
        <v>592</v>
      </c>
      <c r="E48" s="21" t="s">
        <v>24</v>
      </c>
      <c r="F48" s="53">
        <v>16.05</v>
      </c>
      <c r="G48" s="28">
        <v>593.5</v>
      </c>
      <c r="H48" s="28">
        <f t="shared" si="5"/>
        <v>757.84</v>
      </c>
      <c r="I48" s="74">
        <f t="shared" si="6"/>
        <v>12163.33</v>
      </c>
      <c r="J48" s="17"/>
      <c r="K48" s="45"/>
    </row>
    <row r="49" spans="1:11" s="19" customFormat="1" ht="25.5">
      <c r="A49" s="18"/>
      <c r="B49" s="73" t="s">
        <v>84</v>
      </c>
      <c r="C49" s="27">
        <v>103670</v>
      </c>
      <c r="D49" s="23" t="s">
        <v>55</v>
      </c>
      <c r="E49" s="21" t="s">
        <v>24</v>
      </c>
      <c r="F49" s="53">
        <v>16.05</v>
      </c>
      <c r="G49" s="28">
        <v>330.43</v>
      </c>
      <c r="H49" s="28">
        <f t="shared" si="5"/>
        <v>421.93</v>
      </c>
      <c r="I49" s="74">
        <f t="shared" si="6"/>
        <v>6771.98</v>
      </c>
      <c r="J49" s="17"/>
      <c r="K49" s="45"/>
    </row>
    <row r="50" spans="1:11">
      <c r="B50" s="115" t="s">
        <v>25</v>
      </c>
      <c r="C50" s="116"/>
      <c r="D50" s="116"/>
      <c r="E50" s="116"/>
      <c r="F50" s="116"/>
      <c r="G50" s="116"/>
      <c r="H50" s="117"/>
      <c r="I50" s="75">
        <f>SUM(I23:I49)</f>
        <v>113235.86</v>
      </c>
      <c r="J50" s="17"/>
      <c r="K50" s="17"/>
    </row>
    <row r="51" spans="1:11" s="19" customFormat="1" collapsed="1">
      <c r="A51" s="18"/>
      <c r="B51" s="71" t="s">
        <v>85</v>
      </c>
      <c r="C51" s="25"/>
      <c r="D51" s="26" t="s">
        <v>86</v>
      </c>
      <c r="E51" s="26"/>
      <c r="F51" s="26"/>
      <c r="G51" s="26"/>
      <c r="H51" s="26"/>
      <c r="I51" s="72"/>
      <c r="J51" s="17"/>
    </row>
    <row r="52" spans="1:11" s="19" customFormat="1" ht="14.25">
      <c r="A52" s="18"/>
      <c r="B52" s="73"/>
      <c r="C52" s="27"/>
      <c r="D52" s="52" t="s">
        <v>87</v>
      </c>
      <c r="E52" s="21"/>
      <c r="F52" s="28"/>
      <c r="G52" s="28"/>
      <c r="H52" s="28"/>
      <c r="I52" s="74"/>
      <c r="J52" s="17"/>
      <c r="K52" s="45"/>
    </row>
    <row r="53" spans="1:11" s="19" customFormat="1" ht="25.5">
      <c r="A53" s="18"/>
      <c r="B53" s="73" t="s">
        <v>88</v>
      </c>
      <c r="C53" s="27">
        <v>104111</v>
      </c>
      <c r="D53" s="23" t="s">
        <v>89</v>
      </c>
      <c r="E53" s="21" t="s">
        <v>44</v>
      </c>
      <c r="F53" s="28">
        <v>7.12</v>
      </c>
      <c r="G53" s="28">
        <v>21.01</v>
      </c>
      <c r="H53" s="28">
        <f t="shared" ref="H53:H56" si="7">(ROUND(G53+(G53*I$9),2))</f>
        <v>26.83</v>
      </c>
      <c r="I53" s="74">
        <f t="shared" ref="I53:I57" si="8">ROUND(F53*H53,2)</f>
        <v>191.03</v>
      </c>
      <c r="J53" s="17"/>
      <c r="K53" s="45"/>
    </row>
    <row r="54" spans="1:11" s="19" customFormat="1" ht="25.5">
      <c r="A54" s="18"/>
      <c r="B54" s="73" t="s">
        <v>90</v>
      </c>
      <c r="C54" s="27">
        <v>104108</v>
      </c>
      <c r="D54" s="23" t="s">
        <v>91</v>
      </c>
      <c r="E54" s="21" t="s">
        <v>44</v>
      </c>
      <c r="F54" s="28">
        <v>22.68</v>
      </c>
      <c r="G54" s="28">
        <v>12.16</v>
      </c>
      <c r="H54" s="28">
        <f t="shared" si="7"/>
        <v>15.53</v>
      </c>
      <c r="I54" s="74">
        <f t="shared" si="8"/>
        <v>352.22</v>
      </c>
      <c r="J54" s="17"/>
      <c r="K54" s="45"/>
    </row>
    <row r="55" spans="1:11" s="19" customFormat="1" ht="38.25">
      <c r="A55" s="18"/>
      <c r="B55" s="73" t="s">
        <v>92</v>
      </c>
      <c r="C55" s="27">
        <v>92419</v>
      </c>
      <c r="D55" s="23" t="s">
        <v>93</v>
      </c>
      <c r="E55" s="21" t="s">
        <v>35</v>
      </c>
      <c r="F55" s="28">
        <v>7.32</v>
      </c>
      <c r="G55" s="28">
        <v>92.37</v>
      </c>
      <c r="H55" s="28">
        <f t="shared" si="7"/>
        <v>117.95</v>
      </c>
      <c r="I55" s="74">
        <f t="shared" si="8"/>
        <v>863.39</v>
      </c>
      <c r="J55" s="17"/>
      <c r="K55" s="45"/>
    </row>
    <row r="56" spans="1:11" s="19" customFormat="1" ht="25.5">
      <c r="A56" s="18"/>
      <c r="B56" s="73" t="s">
        <v>94</v>
      </c>
      <c r="C56" s="27">
        <v>94965</v>
      </c>
      <c r="D56" s="23" t="s">
        <v>53</v>
      </c>
      <c r="E56" s="21" t="s">
        <v>24</v>
      </c>
      <c r="F56" s="28">
        <v>0.32</v>
      </c>
      <c r="G56" s="28">
        <v>576.88</v>
      </c>
      <c r="H56" s="28">
        <f t="shared" si="7"/>
        <v>736.62</v>
      </c>
      <c r="I56" s="74">
        <f t="shared" si="8"/>
        <v>235.72</v>
      </c>
      <c r="J56" s="17"/>
      <c r="K56" s="45"/>
    </row>
    <row r="57" spans="1:11" s="19" customFormat="1" ht="25.5">
      <c r="A57" s="18"/>
      <c r="B57" s="73" t="s">
        <v>95</v>
      </c>
      <c r="C57" s="27">
        <v>103670</v>
      </c>
      <c r="D57" s="23" t="s">
        <v>55</v>
      </c>
      <c r="E57" s="21" t="s">
        <v>24</v>
      </c>
      <c r="F57" s="28">
        <v>0.32</v>
      </c>
      <c r="G57" s="28">
        <v>330.43</v>
      </c>
      <c r="H57" s="28">
        <f>(ROUND(G57+(G57*I$9),2))</f>
        <v>421.93</v>
      </c>
      <c r="I57" s="74">
        <f t="shared" si="8"/>
        <v>135.02000000000001</v>
      </c>
      <c r="J57" s="17"/>
      <c r="K57" s="45"/>
    </row>
    <row r="58" spans="1:11" s="19" customFormat="1" ht="51">
      <c r="A58" s="18"/>
      <c r="B58" s="73" t="s">
        <v>96</v>
      </c>
      <c r="C58" s="27" t="s">
        <v>97</v>
      </c>
      <c r="D58" s="23" t="s">
        <v>98</v>
      </c>
      <c r="E58" s="21" t="s">
        <v>41</v>
      </c>
      <c r="F58" s="28">
        <v>108.85</v>
      </c>
      <c r="G58" s="28">
        <v>218.36999999999998</v>
      </c>
      <c r="H58" s="28">
        <f>(ROUND(G58+(G58*I$9),2))</f>
        <v>278.83999999999997</v>
      </c>
      <c r="I58" s="74">
        <f t="shared" ref="I58" si="9">ROUND(F58*H58,2)</f>
        <v>30351.73</v>
      </c>
      <c r="J58" s="17"/>
      <c r="K58" s="45"/>
    </row>
    <row r="59" spans="1:11">
      <c r="B59" s="115" t="s">
        <v>25</v>
      </c>
      <c r="C59" s="116"/>
      <c r="D59" s="116"/>
      <c r="E59" s="116"/>
      <c r="F59" s="116"/>
      <c r="G59" s="116"/>
      <c r="H59" s="117"/>
      <c r="I59" s="75">
        <f>SUM(I53:I58)</f>
        <v>32129.11</v>
      </c>
      <c r="J59" s="17"/>
      <c r="K59" s="17"/>
    </row>
    <row r="60" spans="1:11" s="19" customFormat="1" collapsed="1">
      <c r="A60" s="18"/>
      <c r="B60" s="71" t="s">
        <v>99</v>
      </c>
      <c r="C60" s="25"/>
      <c r="D60" s="26" t="s">
        <v>100</v>
      </c>
      <c r="E60" s="26"/>
      <c r="F60" s="26"/>
      <c r="G60" s="26"/>
      <c r="H60" s="26"/>
      <c r="I60" s="72"/>
      <c r="J60" s="17"/>
    </row>
    <row r="61" spans="1:11" s="19" customFormat="1" ht="25.5">
      <c r="A61" s="18"/>
      <c r="B61" s="73" t="s">
        <v>101</v>
      </c>
      <c r="C61" s="27" t="s">
        <v>102</v>
      </c>
      <c r="D61" s="23" t="s">
        <v>103</v>
      </c>
      <c r="E61" s="21" t="s">
        <v>35</v>
      </c>
      <c r="F61" s="28">
        <v>275.41000000000003</v>
      </c>
      <c r="G61" s="28">
        <v>65.209999999999994</v>
      </c>
      <c r="H61" s="28">
        <f t="shared" ref="H61:H64" si="10">(ROUND(G61+(G61*I$9),2))</f>
        <v>83.27</v>
      </c>
      <c r="I61" s="74">
        <f t="shared" ref="I61:I64" si="11">ROUND(F61*H61,2)</f>
        <v>22933.39</v>
      </c>
      <c r="J61" s="17"/>
      <c r="K61" s="45"/>
    </row>
    <row r="62" spans="1:11" s="19" customFormat="1" ht="25.5">
      <c r="A62" s="18"/>
      <c r="B62" s="73" t="s">
        <v>104</v>
      </c>
      <c r="C62" s="27" t="s">
        <v>105</v>
      </c>
      <c r="D62" s="23" t="s">
        <v>106</v>
      </c>
      <c r="E62" s="21" t="s">
        <v>35</v>
      </c>
      <c r="F62" s="28">
        <v>158.99</v>
      </c>
      <c r="G62" s="28">
        <v>8.26</v>
      </c>
      <c r="H62" s="28">
        <f t="shared" si="10"/>
        <v>10.55</v>
      </c>
      <c r="I62" s="74">
        <f t="shared" si="11"/>
        <v>1677.34</v>
      </c>
      <c r="J62" s="17"/>
      <c r="K62" s="45"/>
    </row>
    <row r="63" spans="1:11" ht="38.25">
      <c r="B63" s="73" t="s">
        <v>107</v>
      </c>
      <c r="C63" s="27" t="s">
        <v>108</v>
      </c>
      <c r="D63" s="23" t="s">
        <v>109</v>
      </c>
      <c r="E63" s="21" t="s">
        <v>35</v>
      </c>
      <c r="F63" s="28">
        <v>23.1</v>
      </c>
      <c r="G63" s="28">
        <v>10.61</v>
      </c>
      <c r="H63" s="28">
        <f t="shared" si="10"/>
        <v>13.55</v>
      </c>
      <c r="I63" s="74">
        <f t="shared" si="11"/>
        <v>313.01</v>
      </c>
      <c r="J63" s="17"/>
    </row>
    <row r="64" spans="1:11" ht="25.5">
      <c r="B64" s="73" t="s">
        <v>110</v>
      </c>
      <c r="C64" s="27">
        <v>100698</v>
      </c>
      <c r="D64" s="23" t="s">
        <v>111</v>
      </c>
      <c r="E64" s="21" t="s">
        <v>35</v>
      </c>
      <c r="F64" s="28">
        <f>F63</f>
        <v>23.1</v>
      </c>
      <c r="G64" s="28">
        <v>124.3</v>
      </c>
      <c r="H64" s="28">
        <f t="shared" si="10"/>
        <v>158.72</v>
      </c>
      <c r="I64" s="74">
        <f t="shared" si="11"/>
        <v>3666.43</v>
      </c>
      <c r="J64" s="17"/>
    </row>
    <row r="65" spans="2:11" ht="38.25">
      <c r="B65" s="73" t="s">
        <v>112</v>
      </c>
      <c r="C65" s="54" t="s">
        <v>113</v>
      </c>
      <c r="D65" s="55" t="s">
        <v>114</v>
      </c>
      <c r="E65" s="21" t="s">
        <v>35</v>
      </c>
      <c r="F65" s="57">
        <v>4.8639999999999999</v>
      </c>
      <c r="G65" s="53">
        <v>196.61</v>
      </c>
      <c r="H65" s="28">
        <f t="shared" ref="H65" si="12">(ROUND(G65+(G65*I$9),2))</f>
        <v>251.05</v>
      </c>
      <c r="I65" s="74">
        <f t="shared" ref="I65" si="13">ROUND(F65*H65,2)</f>
        <v>1221.1099999999999</v>
      </c>
      <c r="J65" s="17"/>
    </row>
    <row r="66" spans="2:11">
      <c r="B66" s="115" t="s">
        <v>25</v>
      </c>
      <c r="C66" s="116"/>
      <c r="D66" s="116"/>
      <c r="E66" s="116"/>
      <c r="F66" s="116"/>
      <c r="G66" s="116"/>
      <c r="H66" s="117"/>
      <c r="I66" s="75">
        <f>SUM(I61:I65)</f>
        <v>29811.279999999999</v>
      </c>
      <c r="J66" s="17"/>
    </row>
    <row r="67" spans="2:11" collapsed="1">
      <c r="B67" s="71" t="s">
        <v>115</v>
      </c>
      <c r="C67" s="25"/>
      <c r="D67" s="26" t="s">
        <v>116</v>
      </c>
      <c r="E67" s="26"/>
      <c r="F67" s="26"/>
      <c r="G67" s="26"/>
      <c r="H67" s="26"/>
      <c r="I67" s="72"/>
      <c r="J67" s="17"/>
    </row>
    <row r="68" spans="2:11" ht="25.5">
      <c r="B68" s="73" t="s">
        <v>117</v>
      </c>
      <c r="C68" s="27">
        <v>91341</v>
      </c>
      <c r="D68" s="20" t="s">
        <v>118</v>
      </c>
      <c r="E68" s="21" t="s">
        <v>35</v>
      </c>
      <c r="F68" s="28">
        <v>7.92</v>
      </c>
      <c r="G68" s="28">
        <v>658.25</v>
      </c>
      <c r="H68" s="28">
        <f t="shared" ref="H68:H72" si="14">(ROUND(G68+(G68*I$9),2))</f>
        <v>840.52</v>
      </c>
      <c r="I68" s="74">
        <f t="shared" ref="I68:I72" si="15">ROUND(F68*H68,2)</f>
        <v>6656.92</v>
      </c>
      <c r="J68" s="17"/>
    </row>
    <row r="69" spans="2:11" ht="25.5">
      <c r="B69" s="73" t="s">
        <v>119</v>
      </c>
      <c r="C69" s="27" t="s">
        <v>120</v>
      </c>
      <c r="D69" s="20" t="s">
        <v>121</v>
      </c>
      <c r="E69" s="21" t="s">
        <v>20</v>
      </c>
      <c r="F69" s="28">
        <v>2</v>
      </c>
      <c r="G69" s="28">
        <v>1076.1400000000001</v>
      </c>
      <c r="H69" s="28">
        <f t="shared" si="14"/>
        <v>1374.12</v>
      </c>
      <c r="I69" s="74">
        <f t="shared" si="15"/>
        <v>2748.24</v>
      </c>
      <c r="J69" s="17"/>
    </row>
    <row r="70" spans="2:11" ht="25.5">
      <c r="B70" s="73" t="s">
        <v>122</v>
      </c>
      <c r="C70" s="27" t="s">
        <v>123</v>
      </c>
      <c r="D70" s="20" t="s">
        <v>124</v>
      </c>
      <c r="E70" s="21" t="s">
        <v>20</v>
      </c>
      <c r="F70" s="28">
        <v>2</v>
      </c>
      <c r="G70" s="28">
        <v>1113.5</v>
      </c>
      <c r="H70" s="28">
        <f t="shared" si="14"/>
        <v>1421.83</v>
      </c>
      <c r="I70" s="74">
        <f t="shared" si="15"/>
        <v>2843.66</v>
      </c>
      <c r="J70" s="17"/>
    </row>
    <row r="71" spans="2:11" ht="25.5">
      <c r="B71" s="73" t="s">
        <v>125</v>
      </c>
      <c r="C71" s="27" t="s">
        <v>595</v>
      </c>
      <c r="D71" s="20" t="s">
        <v>126</v>
      </c>
      <c r="E71" s="21" t="s">
        <v>20</v>
      </c>
      <c r="F71" s="28">
        <v>1</v>
      </c>
      <c r="G71" s="28">
        <v>1156.1199999999999</v>
      </c>
      <c r="H71" s="28">
        <f t="shared" si="14"/>
        <v>1476.25</v>
      </c>
      <c r="I71" s="74">
        <f t="shared" si="15"/>
        <v>1476.25</v>
      </c>
      <c r="J71" s="17"/>
    </row>
    <row r="72" spans="2:11" ht="38.25">
      <c r="B72" s="73" t="s">
        <v>127</v>
      </c>
      <c r="C72" s="27" t="s">
        <v>128</v>
      </c>
      <c r="D72" s="23" t="s">
        <v>129</v>
      </c>
      <c r="E72" s="21" t="s">
        <v>20</v>
      </c>
      <c r="F72" s="28">
        <f>6</f>
        <v>6</v>
      </c>
      <c r="G72" s="28">
        <v>219.77</v>
      </c>
      <c r="H72" s="28">
        <f t="shared" si="14"/>
        <v>280.62</v>
      </c>
      <c r="I72" s="74">
        <f t="shared" si="15"/>
        <v>1683.72</v>
      </c>
      <c r="J72" s="17"/>
    </row>
    <row r="73" spans="2:11" collapsed="1">
      <c r="B73" s="115" t="s">
        <v>25</v>
      </c>
      <c r="C73" s="116"/>
      <c r="D73" s="116"/>
      <c r="E73" s="116"/>
      <c r="F73" s="116"/>
      <c r="G73" s="116"/>
      <c r="H73" s="117"/>
      <c r="I73" s="75">
        <f>SUM(I68:I72)</f>
        <v>15408.789999999999</v>
      </c>
      <c r="J73" s="17"/>
      <c r="K73" s="17"/>
    </row>
    <row r="74" spans="2:11">
      <c r="B74" s="71" t="s">
        <v>130</v>
      </c>
      <c r="C74" s="25"/>
      <c r="D74" s="26" t="s">
        <v>131</v>
      </c>
      <c r="E74" s="25"/>
      <c r="F74" s="25"/>
      <c r="G74" s="25"/>
      <c r="H74" s="25"/>
      <c r="I74" s="76"/>
      <c r="J74" s="17"/>
    </row>
    <row r="75" spans="2:11">
      <c r="B75" s="73"/>
      <c r="C75" s="56"/>
      <c r="D75" s="58" t="s">
        <v>132</v>
      </c>
      <c r="E75" s="56"/>
      <c r="F75" s="53"/>
      <c r="G75" s="53"/>
      <c r="H75" s="28"/>
      <c r="I75" s="74"/>
      <c r="J75" s="17"/>
    </row>
    <row r="76" spans="2:11" ht="38.25">
      <c r="B76" s="73" t="s">
        <v>133</v>
      </c>
      <c r="C76" s="21" t="s">
        <v>134</v>
      </c>
      <c r="D76" s="22" t="s">
        <v>135</v>
      </c>
      <c r="E76" s="21" t="s">
        <v>41</v>
      </c>
      <c r="F76" s="28">
        <f>F80</f>
        <v>59.59</v>
      </c>
      <c r="G76" s="53">
        <v>5.39</v>
      </c>
      <c r="H76" s="28">
        <f t="shared" ref="H76:H89" si="16">(ROUND(G76+(G76*I$9),2))</f>
        <v>6.88</v>
      </c>
      <c r="I76" s="74">
        <f t="shared" ref="I76:I89" si="17">ROUND(F76*H76,2)</f>
        <v>409.98</v>
      </c>
      <c r="J76" s="17"/>
    </row>
    <row r="77" spans="2:11" ht="38.25">
      <c r="B77" s="73" t="s">
        <v>136</v>
      </c>
      <c r="C77" s="21" t="s">
        <v>137</v>
      </c>
      <c r="D77" s="22" t="s">
        <v>138</v>
      </c>
      <c r="E77" s="21" t="s">
        <v>41</v>
      </c>
      <c r="F77" s="28">
        <v>95.65</v>
      </c>
      <c r="G77" s="53">
        <v>7.92</v>
      </c>
      <c r="H77" s="28">
        <f t="shared" si="16"/>
        <v>10.11</v>
      </c>
      <c r="I77" s="74">
        <f t="shared" si="17"/>
        <v>967.02</v>
      </c>
      <c r="J77" s="17"/>
    </row>
    <row r="78" spans="2:11" ht="38.25">
      <c r="B78" s="73" t="s">
        <v>139</v>
      </c>
      <c r="C78" s="56" t="s">
        <v>667</v>
      </c>
      <c r="D78" s="110" t="s">
        <v>668</v>
      </c>
      <c r="E78" s="56" t="s">
        <v>35</v>
      </c>
      <c r="F78" s="53">
        <v>542.74</v>
      </c>
      <c r="G78" s="53">
        <v>10.31</v>
      </c>
      <c r="H78" s="53">
        <f t="shared" si="16"/>
        <v>13.16</v>
      </c>
      <c r="I78" s="111">
        <f t="shared" si="17"/>
        <v>7142.46</v>
      </c>
      <c r="J78" s="17"/>
    </row>
    <row r="79" spans="2:11" ht="38.25">
      <c r="B79" s="73" t="s">
        <v>140</v>
      </c>
      <c r="C79" s="112" t="s">
        <v>153</v>
      </c>
      <c r="D79" s="113" t="s">
        <v>154</v>
      </c>
      <c r="E79" s="56" t="s">
        <v>35</v>
      </c>
      <c r="F79" s="53">
        <v>542.74</v>
      </c>
      <c r="G79" s="53">
        <v>98.51</v>
      </c>
      <c r="H79" s="53">
        <f t="shared" ref="H79" si="18">(ROUND(G79+(G79*I$9),2))</f>
        <v>125.79</v>
      </c>
      <c r="I79" s="111">
        <f t="shared" ref="I79" si="19">ROUND(F79*H79,2)</f>
        <v>68271.259999999995</v>
      </c>
      <c r="J79" s="17"/>
    </row>
    <row r="80" spans="2:11" ht="25.5">
      <c r="B80" s="73" t="s">
        <v>141</v>
      </c>
      <c r="C80" s="56" t="s">
        <v>142</v>
      </c>
      <c r="D80" s="55" t="s">
        <v>143</v>
      </c>
      <c r="E80" s="56" t="s">
        <v>41</v>
      </c>
      <c r="F80" s="53">
        <v>59.59</v>
      </c>
      <c r="G80" s="53">
        <v>47.16</v>
      </c>
      <c r="H80" s="28">
        <f t="shared" si="16"/>
        <v>60.22</v>
      </c>
      <c r="I80" s="74">
        <f t="shared" si="17"/>
        <v>3588.51</v>
      </c>
      <c r="J80" s="17"/>
    </row>
    <row r="81" spans="2:11" ht="25.5">
      <c r="B81" s="73" t="s">
        <v>144</v>
      </c>
      <c r="C81" s="56" t="s">
        <v>145</v>
      </c>
      <c r="D81" s="55" t="s">
        <v>146</v>
      </c>
      <c r="E81" s="56" t="s">
        <v>41</v>
      </c>
      <c r="F81" s="53">
        <v>95.65</v>
      </c>
      <c r="G81" s="53">
        <v>28.66</v>
      </c>
      <c r="H81" s="28">
        <f t="shared" si="16"/>
        <v>36.6</v>
      </c>
      <c r="I81" s="74">
        <f t="shared" si="17"/>
        <v>3500.79</v>
      </c>
      <c r="J81" s="17"/>
    </row>
    <row r="82" spans="2:11" ht="25.5">
      <c r="B82" s="77" t="s">
        <v>147</v>
      </c>
      <c r="C82" s="102">
        <v>2408149</v>
      </c>
      <c r="D82" s="55" t="s">
        <v>148</v>
      </c>
      <c r="E82" s="56" t="s">
        <v>44</v>
      </c>
      <c r="F82" s="53">
        <v>705.56</v>
      </c>
      <c r="G82" s="53">
        <v>18.559999999999999</v>
      </c>
      <c r="H82" s="28">
        <f t="shared" si="16"/>
        <v>23.7</v>
      </c>
      <c r="I82" s="74">
        <f t="shared" si="17"/>
        <v>16721.77</v>
      </c>
      <c r="J82" s="17"/>
    </row>
    <row r="83" spans="2:11" collapsed="1">
      <c r="B83" s="73"/>
      <c r="C83" s="56"/>
      <c r="D83" s="58" t="s">
        <v>149</v>
      </c>
      <c r="E83" s="56"/>
      <c r="F83" s="53"/>
      <c r="G83" s="53"/>
      <c r="H83" s="28"/>
      <c r="I83" s="74"/>
      <c r="J83" s="17"/>
    </row>
    <row r="84" spans="2:11" ht="25.5">
      <c r="B84" s="77" t="s">
        <v>150</v>
      </c>
      <c r="C84" s="54">
        <v>2408149</v>
      </c>
      <c r="D84" s="55" t="s">
        <v>151</v>
      </c>
      <c r="E84" s="56" t="s">
        <v>44</v>
      </c>
      <c r="F84" s="53">
        <v>4934.78</v>
      </c>
      <c r="G84" s="53">
        <v>18.559999999999999</v>
      </c>
      <c r="H84" s="28">
        <f>(ROUND(G84+(G84*I$9),2))</f>
        <v>23.7</v>
      </c>
      <c r="I84" s="74">
        <f>ROUND(F84*H84,2)</f>
        <v>116954.29</v>
      </c>
      <c r="J84" s="17"/>
    </row>
    <row r="85" spans="2:11" ht="38.25" collapsed="1">
      <c r="B85" s="77" t="s">
        <v>152</v>
      </c>
      <c r="C85" s="112" t="s">
        <v>153</v>
      </c>
      <c r="D85" s="113" t="s">
        <v>154</v>
      </c>
      <c r="E85" s="112" t="s">
        <v>35</v>
      </c>
      <c r="F85" s="53">
        <v>147.51</v>
      </c>
      <c r="G85" s="53">
        <v>98.51</v>
      </c>
      <c r="H85" s="53">
        <f t="shared" si="16"/>
        <v>125.79</v>
      </c>
      <c r="I85" s="111">
        <f t="shared" si="17"/>
        <v>18555.28</v>
      </c>
      <c r="J85" s="17"/>
    </row>
    <row r="86" spans="2:11" ht="25.5">
      <c r="B86" s="77" t="s">
        <v>155</v>
      </c>
      <c r="C86" s="56" t="s">
        <v>156</v>
      </c>
      <c r="D86" s="55" t="s">
        <v>157</v>
      </c>
      <c r="E86" s="21" t="s">
        <v>35</v>
      </c>
      <c r="F86" s="53">
        <v>135.32</v>
      </c>
      <c r="G86" s="53">
        <v>35.590000000000003</v>
      </c>
      <c r="H86" s="28">
        <f t="shared" si="16"/>
        <v>45.44</v>
      </c>
      <c r="I86" s="74">
        <f t="shared" si="17"/>
        <v>6148.94</v>
      </c>
      <c r="J86" s="17"/>
    </row>
    <row r="87" spans="2:11">
      <c r="B87" s="77" t="s">
        <v>158</v>
      </c>
      <c r="C87" s="56" t="s">
        <v>159</v>
      </c>
      <c r="D87" s="55" t="s">
        <v>160</v>
      </c>
      <c r="E87" s="56" t="s">
        <v>41</v>
      </c>
      <c r="F87" s="53">
        <v>9.9</v>
      </c>
      <c r="G87" s="53">
        <v>81.849999999999994</v>
      </c>
      <c r="H87" s="28">
        <f t="shared" si="16"/>
        <v>104.51</v>
      </c>
      <c r="I87" s="74">
        <f t="shared" si="17"/>
        <v>1034.6500000000001</v>
      </c>
      <c r="J87" s="17"/>
    </row>
    <row r="88" spans="2:11" ht="25.5">
      <c r="B88" s="77" t="s">
        <v>161</v>
      </c>
      <c r="C88" s="56" t="s">
        <v>162</v>
      </c>
      <c r="D88" s="55" t="s">
        <v>163</v>
      </c>
      <c r="E88" s="56" t="s">
        <v>41</v>
      </c>
      <c r="F88" s="53">
        <v>19.8</v>
      </c>
      <c r="G88" s="53">
        <v>84.89</v>
      </c>
      <c r="H88" s="28">
        <f t="shared" si="16"/>
        <v>108.4</v>
      </c>
      <c r="I88" s="74">
        <f t="shared" si="17"/>
        <v>2146.3200000000002</v>
      </c>
      <c r="J88" s="17"/>
    </row>
    <row r="89" spans="2:11" ht="25.5">
      <c r="B89" s="77" t="s">
        <v>164</v>
      </c>
      <c r="C89" s="56" t="s">
        <v>165</v>
      </c>
      <c r="D89" s="55" t="s">
        <v>166</v>
      </c>
      <c r="E89" s="56" t="s">
        <v>41</v>
      </c>
      <c r="F89" s="53">
        <v>49.6</v>
      </c>
      <c r="G89" s="53">
        <v>67.78</v>
      </c>
      <c r="H89" s="28">
        <f t="shared" si="16"/>
        <v>86.55</v>
      </c>
      <c r="I89" s="74">
        <f t="shared" si="17"/>
        <v>4292.88</v>
      </c>
      <c r="J89" s="17"/>
    </row>
    <row r="90" spans="2:11">
      <c r="B90" s="115" t="s">
        <v>25</v>
      </c>
      <c r="C90" s="116"/>
      <c r="D90" s="116"/>
      <c r="E90" s="116"/>
      <c r="F90" s="116"/>
      <c r="G90" s="116"/>
      <c r="H90" s="117"/>
      <c r="I90" s="75">
        <f>SUM(I76:I89)</f>
        <v>249734.15</v>
      </c>
      <c r="J90" s="17"/>
      <c r="K90" s="17"/>
    </row>
    <row r="91" spans="2:11">
      <c r="B91" s="71" t="s">
        <v>167</v>
      </c>
      <c r="C91" s="25"/>
      <c r="D91" s="26" t="s">
        <v>168</v>
      </c>
      <c r="E91" s="25"/>
      <c r="F91" s="25"/>
      <c r="G91" s="25"/>
      <c r="H91" s="25"/>
      <c r="I91" s="72"/>
      <c r="J91" s="17"/>
    </row>
    <row r="92" spans="2:11" ht="38.25" collapsed="1">
      <c r="B92" s="73" t="s">
        <v>169</v>
      </c>
      <c r="C92" s="21" t="s">
        <v>170</v>
      </c>
      <c r="D92" s="23" t="s">
        <v>171</v>
      </c>
      <c r="E92" s="21" t="s">
        <v>35</v>
      </c>
      <c r="F92" s="28">
        <v>494.5</v>
      </c>
      <c r="G92" s="28">
        <v>10.58</v>
      </c>
      <c r="H92" s="28">
        <f t="shared" ref="H92:H99" si="20">(ROUND(G92+(G92*I$9),2))</f>
        <v>13.51</v>
      </c>
      <c r="I92" s="74">
        <f t="shared" ref="I92:I99" si="21">ROUND(F92*H92,2)</f>
        <v>6680.7</v>
      </c>
      <c r="J92" s="17"/>
    </row>
    <row r="93" spans="2:11" ht="25.5">
      <c r="B93" s="73" t="s">
        <v>172</v>
      </c>
      <c r="C93" s="21" t="s">
        <v>173</v>
      </c>
      <c r="D93" s="23" t="s">
        <v>174</v>
      </c>
      <c r="E93" s="21" t="s">
        <v>35</v>
      </c>
      <c r="F93" s="28">
        <v>114.97</v>
      </c>
      <c r="G93" s="28">
        <v>38.979999999999997</v>
      </c>
      <c r="H93" s="28">
        <f t="shared" si="20"/>
        <v>49.77</v>
      </c>
      <c r="I93" s="74">
        <f t="shared" si="21"/>
        <v>5722.06</v>
      </c>
      <c r="J93" s="17"/>
    </row>
    <row r="94" spans="2:11" ht="25.5">
      <c r="B94" s="73" t="s">
        <v>175</v>
      </c>
      <c r="C94" s="21" t="s">
        <v>176</v>
      </c>
      <c r="D94" s="23" t="s">
        <v>177</v>
      </c>
      <c r="E94" s="21" t="s">
        <v>35</v>
      </c>
      <c r="F94" s="28">
        <v>379.53</v>
      </c>
      <c r="G94" s="28">
        <v>41.89</v>
      </c>
      <c r="H94" s="28">
        <f t="shared" si="20"/>
        <v>53.49</v>
      </c>
      <c r="I94" s="74">
        <f t="shared" si="21"/>
        <v>20301.060000000001</v>
      </c>
      <c r="J94" s="17"/>
    </row>
    <row r="95" spans="2:11" ht="38.25">
      <c r="B95" s="73" t="s">
        <v>178</v>
      </c>
      <c r="C95" s="21" t="s">
        <v>179</v>
      </c>
      <c r="D95" s="23" t="s">
        <v>180</v>
      </c>
      <c r="E95" s="21" t="s">
        <v>35</v>
      </c>
      <c r="F95" s="28">
        <v>114.97</v>
      </c>
      <c r="G95" s="28">
        <v>79.67</v>
      </c>
      <c r="H95" s="28">
        <f t="shared" si="20"/>
        <v>101.73</v>
      </c>
      <c r="I95" s="74">
        <f t="shared" si="21"/>
        <v>11695.9</v>
      </c>
      <c r="J95" s="17"/>
    </row>
    <row r="96" spans="2:11" ht="38.25">
      <c r="B96" s="73" t="s">
        <v>181</v>
      </c>
      <c r="C96" s="21" t="s">
        <v>170</v>
      </c>
      <c r="D96" s="23" t="s">
        <v>171</v>
      </c>
      <c r="E96" s="21" t="s">
        <v>35</v>
      </c>
      <c r="F96" s="28">
        <v>164.11</v>
      </c>
      <c r="G96" s="28">
        <v>10.58</v>
      </c>
      <c r="H96" s="28">
        <f t="shared" si="20"/>
        <v>13.51</v>
      </c>
      <c r="I96" s="74">
        <f t="shared" si="21"/>
        <v>2217.13</v>
      </c>
      <c r="J96" s="17"/>
    </row>
    <row r="97" spans="1:11" ht="25.5">
      <c r="B97" s="73" t="s">
        <v>182</v>
      </c>
      <c r="C97" s="21" t="s">
        <v>176</v>
      </c>
      <c r="D97" s="23" t="s">
        <v>177</v>
      </c>
      <c r="E97" s="21" t="s">
        <v>35</v>
      </c>
      <c r="F97" s="28">
        <f>F96</f>
        <v>164.11</v>
      </c>
      <c r="G97" s="28">
        <v>41.89</v>
      </c>
      <c r="H97" s="28">
        <f t="shared" si="20"/>
        <v>53.49</v>
      </c>
      <c r="I97" s="74">
        <f t="shared" si="21"/>
        <v>8778.24</v>
      </c>
      <c r="J97" s="17"/>
    </row>
    <row r="98" spans="1:11" ht="38.25">
      <c r="B98" s="73" t="s">
        <v>183</v>
      </c>
      <c r="C98" s="21" t="s">
        <v>184</v>
      </c>
      <c r="D98" s="23" t="s">
        <v>185</v>
      </c>
      <c r="E98" s="21" t="s">
        <v>35</v>
      </c>
      <c r="F98" s="28">
        <f>F105</f>
        <v>244.89</v>
      </c>
      <c r="G98" s="28">
        <v>57.03</v>
      </c>
      <c r="H98" s="28">
        <f t="shared" si="20"/>
        <v>72.819999999999993</v>
      </c>
      <c r="I98" s="74">
        <f t="shared" si="21"/>
        <v>17832.89</v>
      </c>
      <c r="J98" s="17"/>
    </row>
    <row r="99" spans="1:11" ht="25.5">
      <c r="B99" s="73" t="s">
        <v>186</v>
      </c>
      <c r="C99" s="21" t="s">
        <v>187</v>
      </c>
      <c r="D99" s="23" t="s">
        <v>188</v>
      </c>
      <c r="E99" s="56" t="s">
        <v>41</v>
      </c>
      <c r="F99" s="28">
        <v>151.6</v>
      </c>
      <c r="G99" s="28">
        <v>18.440000000000001</v>
      </c>
      <c r="H99" s="28">
        <f t="shared" si="20"/>
        <v>23.55</v>
      </c>
      <c r="I99" s="74">
        <f t="shared" si="21"/>
        <v>3570.18</v>
      </c>
      <c r="J99" s="17"/>
    </row>
    <row r="100" spans="1:11">
      <c r="B100" s="115" t="s">
        <v>25</v>
      </c>
      <c r="C100" s="116"/>
      <c r="D100" s="116"/>
      <c r="E100" s="116"/>
      <c r="F100" s="116"/>
      <c r="G100" s="116"/>
      <c r="H100" s="117"/>
      <c r="I100" s="75">
        <f>SUM(I92:I99)</f>
        <v>76798.159999999989</v>
      </c>
      <c r="J100" s="17"/>
    </row>
    <row r="101" spans="1:11">
      <c r="B101" s="71" t="s">
        <v>189</v>
      </c>
      <c r="C101" s="26"/>
      <c r="D101" s="26" t="s">
        <v>190</v>
      </c>
      <c r="E101" s="26"/>
      <c r="F101" s="26"/>
      <c r="G101" s="26"/>
      <c r="H101" s="26"/>
      <c r="I101" s="72"/>
      <c r="J101" s="17"/>
    </row>
    <row r="102" spans="1:11" ht="25.5">
      <c r="B102" s="73" t="s">
        <v>191</v>
      </c>
      <c r="C102" s="27" t="s">
        <v>192</v>
      </c>
      <c r="D102" s="23" t="s">
        <v>193</v>
      </c>
      <c r="E102" s="21" t="s">
        <v>24</v>
      </c>
      <c r="F102" s="53">
        <v>4.21</v>
      </c>
      <c r="G102" s="28">
        <v>339.8</v>
      </c>
      <c r="H102" s="28">
        <f t="shared" ref="H102:H108" si="22">(ROUND(G102+(G102*I$9),2))</f>
        <v>433.89</v>
      </c>
      <c r="I102" s="74">
        <f t="shared" ref="I102:I108" si="23">ROUND(F102*H102,2)</f>
        <v>1826.68</v>
      </c>
      <c r="J102" s="17"/>
    </row>
    <row r="103" spans="1:11" ht="25.5">
      <c r="B103" s="73" t="s">
        <v>194</v>
      </c>
      <c r="C103" s="54">
        <v>94993</v>
      </c>
      <c r="D103" s="55" t="s">
        <v>603</v>
      </c>
      <c r="E103" s="56" t="s">
        <v>35</v>
      </c>
      <c r="F103" s="53">
        <v>576.4</v>
      </c>
      <c r="G103" s="53">
        <v>68.150000000000006</v>
      </c>
      <c r="H103" s="53">
        <f t="shared" si="22"/>
        <v>87.02</v>
      </c>
      <c r="I103" s="111">
        <f t="shared" si="23"/>
        <v>50158.33</v>
      </c>
      <c r="J103" s="17"/>
    </row>
    <row r="104" spans="1:11" ht="38.25">
      <c r="B104" s="73" t="s">
        <v>195</v>
      </c>
      <c r="C104" s="54" t="s">
        <v>602</v>
      </c>
      <c r="D104" s="55" t="s">
        <v>601</v>
      </c>
      <c r="E104" s="56" t="s">
        <v>35</v>
      </c>
      <c r="F104" s="53">
        <v>330.65</v>
      </c>
      <c r="G104" s="53">
        <v>69.31</v>
      </c>
      <c r="H104" s="53">
        <f t="shared" si="22"/>
        <v>88.5</v>
      </c>
      <c r="I104" s="111">
        <f t="shared" si="23"/>
        <v>29262.53</v>
      </c>
      <c r="J104" s="17"/>
    </row>
    <row r="105" spans="1:11" s="15" customFormat="1" ht="25.5" collapsed="1">
      <c r="A105" s="11"/>
      <c r="B105" s="73" t="s">
        <v>196</v>
      </c>
      <c r="C105" s="54">
        <v>87262</v>
      </c>
      <c r="D105" s="55" t="s">
        <v>197</v>
      </c>
      <c r="E105" s="56" t="s">
        <v>35</v>
      </c>
      <c r="F105" s="53">
        <v>244.89</v>
      </c>
      <c r="G105" s="53">
        <v>125.09</v>
      </c>
      <c r="H105" s="53">
        <f t="shared" si="22"/>
        <v>159.72999999999999</v>
      </c>
      <c r="I105" s="111">
        <f t="shared" si="23"/>
        <v>39116.28</v>
      </c>
      <c r="J105" s="17"/>
      <c r="K105" s="8"/>
    </row>
    <row r="106" spans="1:11" s="15" customFormat="1" ht="25.5">
      <c r="A106" s="11"/>
      <c r="B106" s="73" t="s">
        <v>198</v>
      </c>
      <c r="C106" s="54" t="s">
        <v>199</v>
      </c>
      <c r="D106" s="55" t="s">
        <v>200</v>
      </c>
      <c r="E106" s="56" t="s">
        <v>41</v>
      </c>
      <c r="F106" s="53">
        <v>214.81</v>
      </c>
      <c r="G106" s="53">
        <v>21.79</v>
      </c>
      <c r="H106" s="53">
        <f t="shared" si="22"/>
        <v>27.82</v>
      </c>
      <c r="I106" s="111">
        <f t="shared" si="23"/>
        <v>5976.01</v>
      </c>
      <c r="J106" s="17"/>
      <c r="K106" s="8"/>
    </row>
    <row r="107" spans="1:11" ht="25.5">
      <c r="B107" s="73" t="s">
        <v>201</v>
      </c>
      <c r="C107" s="54" t="s">
        <v>202</v>
      </c>
      <c r="D107" s="55" t="s">
        <v>203</v>
      </c>
      <c r="E107" s="56" t="s">
        <v>35</v>
      </c>
      <c r="F107" s="53">
        <v>2.0699999999999998</v>
      </c>
      <c r="G107" s="53">
        <v>339.38</v>
      </c>
      <c r="H107" s="53">
        <f t="shared" si="22"/>
        <v>433.35</v>
      </c>
      <c r="I107" s="111">
        <f t="shared" si="23"/>
        <v>897.03</v>
      </c>
      <c r="J107" s="17"/>
    </row>
    <row r="108" spans="1:11" ht="38.25">
      <c r="B108" s="73" t="s">
        <v>204</v>
      </c>
      <c r="C108" s="54" t="s">
        <v>205</v>
      </c>
      <c r="D108" s="55" t="s">
        <v>206</v>
      </c>
      <c r="E108" s="56" t="s">
        <v>24</v>
      </c>
      <c r="F108" s="53">
        <v>97.86</v>
      </c>
      <c r="G108" s="53">
        <v>4.17</v>
      </c>
      <c r="H108" s="53">
        <f t="shared" si="22"/>
        <v>5.32</v>
      </c>
      <c r="I108" s="111">
        <f t="shared" si="23"/>
        <v>520.62</v>
      </c>
      <c r="J108" s="17"/>
    </row>
    <row r="109" spans="1:11" ht="25.5">
      <c r="B109" s="73" t="s">
        <v>207</v>
      </c>
      <c r="C109" s="54">
        <v>97102</v>
      </c>
      <c r="D109" s="55" t="s">
        <v>209</v>
      </c>
      <c r="E109" s="56" t="s">
        <v>35</v>
      </c>
      <c r="F109" s="53">
        <v>187.5</v>
      </c>
      <c r="G109" s="53">
        <v>214.99</v>
      </c>
      <c r="H109" s="53">
        <f t="shared" ref="H109:H114" si="24">(ROUND(G109+(G109*I$9),2))</f>
        <v>274.52</v>
      </c>
      <c r="I109" s="111">
        <f t="shared" ref="I109:I114" si="25">ROUND(F109*H109,2)</f>
        <v>51472.5</v>
      </c>
      <c r="J109" s="17"/>
    </row>
    <row r="110" spans="1:11" ht="25.5">
      <c r="B110" s="73" t="s">
        <v>208</v>
      </c>
      <c r="C110" s="27">
        <v>97084</v>
      </c>
      <c r="D110" s="55" t="s">
        <v>211</v>
      </c>
      <c r="E110" s="21" t="s">
        <v>35</v>
      </c>
      <c r="F110" s="28">
        <f>F103</f>
        <v>576.4</v>
      </c>
      <c r="G110" s="28">
        <v>0.87</v>
      </c>
      <c r="H110" s="28">
        <f t="shared" si="24"/>
        <v>1.1100000000000001</v>
      </c>
      <c r="I110" s="74">
        <f t="shared" si="25"/>
        <v>639.79999999999995</v>
      </c>
      <c r="J110" s="17"/>
    </row>
    <row r="111" spans="1:11" ht="38.25">
      <c r="B111" s="73" t="s">
        <v>210</v>
      </c>
      <c r="C111" s="27" t="s">
        <v>213</v>
      </c>
      <c r="D111" s="23" t="s">
        <v>214</v>
      </c>
      <c r="E111" s="21" t="s">
        <v>41</v>
      </c>
      <c r="F111" s="53">
        <v>29.1</v>
      </c>
      <c r="G111" s="28">
        <v>79.14</v>
      </c>
      <c r="H111" s="28">
        <f t="shared" si="24"/>
        <v>101.05</v>
      </c>
      <c r="I111" s="74">
        <f t="shared" si="25"/>
        <v>2940.56</v>
      </c>
      <c r="J111" s="17"/>
    </row>
    <row r="112" spans="1:11" ht="25.5">
      <c r="B112" s="73" t="s">
        <v>212</v>
      </c>
      <c r="C112" s="27" t="s">
        <v>216</v>
      </c>
      <c r="D112" s="23" t="s">
        <v>217</v>
      </c>
      <c r="E112" s="21" t="s">
        <v>35</v>
      </c>
      <c r="F112" s="28">
        <v>9.3800000000000008</v>
      </c>
      <c r="G112" s="28">
        <v>101.83</v>
      </c>
      <c r="H112" s="28">
        <f t="shared" si="24"/>
        <v>130.03</v>
      </c>
      <c r="I112" s="74">
        <f t="shared" si="25"/>
        <v>1219.68</v>
      </c>
      <c r="J112" s="17"/>
    </row>
    <row r="113" spans="1:11" ht="25.5">
      <c r="B113" s="73" t="s">
        <v>215</v>
      </c>
      <c r="C113" s="27" t="s">
        <v>219</v>
      </c>
      <c r="D113" s="23" t="s">
        <v>220</v>
      </c>
      <c r="E113" s="21" t="s">
        <v>20</v>
      </c>
      <c r="F113" s="28">
        <v>1</v>
      </c>
      <c r="G113" s="28">
        <v>488.53</v>
      </c>
      <c r="H113" s="28">
        <f t="shared" si="24"/>
        <v>623.79999999999995</v>
      </c>
      <c r="I113" s="74">
        <f t="shared" si="25"/>
        <v>623.79999999999995</v>
      </c>
      <c r="J113" s="17"/>
    </row>
    <row r="114" spans="1:11" ht="38.25">
      <c r="B114" s="73" t="s">
        <v>218</v>
      </c>
      <c r="C114" s="27" t="s">
        <v>222</v>
      </c>
      <c r="D114" s="55" t="s">
        <v>223</v>
      </c>
      <c r="E114" s="21" t="s">
        <v>35</v>
      </c>
      <c r="F114" s="28">
        <v>2.4</v>
      </c>
      <c r="G114" s="28">
        <v>103.39</v>
      </c>
      <c r="H114" s="28">
        <f t="shared" si="24"/>
        <v>132.02000000000001</v>
      </c>
      <c r="I114" s="74">
        <f t="shared" si="25"/>
        <v>316.85000000000002</v>
      </c>
      <c r="J114" s="17"/>
    </row>
    <row r="115" spans="1:11" ht="25.5">
      <c r="B115" s="73" t="s">
        <v>221</v>
      </c>
      <c r="C115" s="27">
        <v>94287</v>
      </c>
      <c r="D115" s="55" t="s">
        <v>225</v>
      </c>
      <c r="E115" s="21" t="s">
        <v>41</v>
      </c>
      <c r="F115" s="28">
        <v>18.899999999999999</v>
      </c>
      <c r="G115" s="28">
        <v>35.6</v>
      </c>
      <c r="H115" s="28">
        <f t="shared" ref="H115:H116" si="26">(ROUND(G115+(G115*I$9),2))</f>
        <v>45.46</v>
      </c>
      <c r="I115" s="74">
        <f t="shared" ref="I115:I116" si="27">ROUND(F115*H115,2)</f>
        <v>859.19</v>
      </c>
      <c r="J115" s="17"/>
    </row>
    <row r="116" spans="1:11" ht="51">
      <c r="B116" s="73" t="s">
        <v>224</v>
      </c>
      <c r="C116" s="27" t="s">
        <v>599</v>
      </c>
      <c r="D116" s="55" t="s">
        <v>600</v>
      </c>
      <c r="E116" s="21" t="s">
        <v>41</v>
      </c>
      <c r="F116" s="28">
        <v>68.27</v>
      </c>
      <c r="G116" s="28">
        <v>41.86</v>
      </c>
      <c r="H116" s="28">
        <f t="shared" si="26"/>
        <v>53.45</v>
      </c>
      <c r="I116" s="74">
        <f t="shared" si="27"/>
        <v>3649.03</v>
      </c>
      <c r="J116" s="17"/>
      <c r="K116" s="103"/>
    </row>
    <row r="117" spans="1:11" s="15" customFormat="1">
      <c r="A117" s="11"/>
      <c r="B117" s="115" t="s">
        <v>25</v>
      </c>
      <c r="C117" s="116"/>
      <c r="D117" s="116"/>
      <c r="E117" s="116"/>
      <c r="F117" s="116"/>
      <c r="G117" s="116"/>
      <c r="H117" s="117"/>
      <c r="I117" s="75">
        <f>SUM(I102:I116)</f>
        <v>189478.88999999996</v>
      </c>
      <c r="J117" s="17"/>
      <c r="K117" s="17"/>
    </row>
    <row r="118" spans="1:11" s="15" customFormat="1">
      <c r="A118" s="11"/>
      <c r="B118" s="71" t="s">
        <v>226</v>
      </c>
      <c r="C118" s="26"/>
      <c r="D118" s="26" t="s">
        <v>227</v>
      </c>
      <c r="E118" s="26"/>
      <c r="F118" s="26"/>
      <c r="G118" s="26"/>
      <c r="H118" s="26"/>
      <c r="I118" s="72"/>
      <c r="J118" s="17"/>
      <c r="K118" s="8"/>
    </row>
    <row r="119" spans="1:11" s="15" customFormat="1" ht="25.5">
      <c r="A119" s="11"/>
      <c r="B119" s="73" t="s">
        <v>228</v>
      </c>
      <c r="C119" s="27" t="s">
        <v>229</v>
      </c>
      <c r="D119" s="23" t="s">
        <v>230</v>
      </c>
      <c r="E119" s="21" t="s">
        <v>35</v>
      </c>
      <c r="F119" s="28">
        <v>543.64</v>
      </c>
      <c r="G119" s="34">
        <v>7.95</v>
      </c>
      <c r="H119" s="28">
        <f t="shared" ref="H119:H130" si="28">(ROUND(G119+(G119*I$9),2))</f>
        <v>10.15</v>
      </c>
      <c r="I119" s="74">
        <f t="shared" ref="I119:I130" si="29">ROUND(F119*H119,2)</f>
        <v>5517.95</v>
      </c>
      <c r="J119" s="17"/>
      <c r="K119" s="8"/>
    </row>
    <row r="120" spans="1:11" s="15" customFormat="1" ht="25.5">
      <c r="A120" s="11"/>
      <c r="B120" s="73" t="s">
        <v>231</v>
      </c>
      <c r="C120" s="27" t="s">
        <v>232</v>
      </c>
      <c r="D120" s="23" t="s">
        <v>233</v>
      </c>
      <c r="E120" s="21" t="s">
        <v>35</v>
      </c>
      <c r="F120" s="28">
        <f>F119</f>
        <v>543.64</v>
      </c>
      <c r="G120" s="34">
        <v>20.98</v>
      </c>
      <c r="H120" s="28">
        <f t="shared" si="28"/>
        <v>26.79</v>
      </c>
      <c r="I120" s="74">
        <f t="shared" si="29"/>
        <v>14564.12</v>
      </c>
      <c r="J120" s="17"/>
      <c r="K120" s="8"/>
    </row>
    <row r="121" spans="1:11" s="15" customFormat="1" ht="25.5">
      <c r="A121" s="11"/>
      <c r="B121" s="73" t="s">
        <v>234</v>
      </c>
      <c r="C121" s="27" t="s">
        <v>235</v>
      </c>
      <c r="D121" s="23" t="s">
        <v>236</v>
      </c>
      <c r="E121" s="21" t="s">
        <v>35</v>
      </c>
      <c r="F121" s="28">
        <f>F120</f>
        <v>543.64</v>
      </c>
      <c r="G121" s="34">
        <v>17.09</v>
      </c>
      <c r="H121" s="28">
        <f t="shared" si="28"/>
        <v>21.82</v>
      </c>
      <c r="I121" s="74">
        <f t="shared" si="29"/>
        <v>11862.22</v>
      </c>
      <c r="J121" s="17"/>
      <c r="K121" s="8"/>
    </row>
    <row r="122" spans="1:11" s="15" customFormat="1" ht="25.5" collapsed="1">
      <c r="A122" s="11"/>
      <c r="B122" s="73" t="s">
        <v>237</v>
      </c>
      <c r="C122" s="27" t="s">
        <v>238</v>
      </c>
      <c r="D122" s="23" t="s">
        <v>239</v>
      </c>
      <c r="E122" s="21" t="s">
        <v>35</v>
      </c>
      <c r="F122" s="28">
        <v>286.20999999999998</v>
      </c>
      <c r="G122" s="34">
        <v>10</v>
      </c>
      <c r="H122" s="28">
        <f t="shared" si="28"/>
        <v>12.77</v>
      </c>
      <c r="I122" s="74">
        <f t="shared" si="29"/>
        <v>3654.9</v>
      </c>
      <c r="J122" s="17"/>
      <c r="K122" s="8"/>
    </row>
    <row r="123" spans="1:11" s="15" customFormat="1" ht="25.5">
      <c r="A123" s="11"/>
      <c r="B123" s="73" t="s">
        <v>240</v>
      </c>
      <c r="C123" s="54" t="s">
        <v>241</v>
      </c>
      <c r="D123" s="55" t="s">
        <v>242</v>
      </c>
      <c r="E123" s="56" t="s">
        <v>35</v>
      </c>
      <c r="F123" s="53">
        <v>252.75</v>
      </c>
      <c r="G123" s="59">
        <v>18.75</v>
      </c>
      <c r="H123" s="53">
        <f t="shared" si="28"/>
        <v>23.94</v>
      </c>
      <c r="I123" s="111">
        <f t="shared" si="29"/>
        <v>6050.84</v>
      </c>
      <c r="J123" s="17"/>
      <c r="K123" s="8"/>
    </row>
    <row r="124" spans="1:11" s="15" customFormat="1" ht="25.5">
      <c r="A124" s="11"/>
      <c r="B124" s="73" t="s">
        <v>243</v>
      </c>
      <c r="C124" s="27" t="s">
        <v>244</v>
      </c>
      <c r="D124" s="23" t="s">
        <v>245</v>
      </c>
      <c r="E124" s="21" t="s">
        <v>35</v>
      </c>
      <c r="F124" s="28">
        <v>33.46</v>
      </c>
      <c r="G124" s="34">
        <v>21.56</v>
      </c>
      <c r="H124" s="28">
        <f t="shared" ref="H124" si="30">(ROUND(G124+(G124*I$9),2))</f>
        <v>27.53</v>
      </c>
      <c r="I124" s="74">
        <f t="shared" ref="I124" si="31">ROUND(F124*H124,2)</f>
        <v>921.15</v>
      </c>
      <c r="J124" s="17"/>
      <c r="K124" s="8"/>
    </row>
    <row r="125" spans="1:11" s="15" customFormat="1" ht="25.5">
      <c r="A125" s="11"/>
      <c r="B125" s="73" t="s">
        <v>246</v>
      </c>
      <c r="C125" s="27" t="s">
        <v>229</v>
      </c>
      <c r="D125" s="23" t="s">
        <v>247</v>
      </c>
      <c r="E125" s="21" t="s">
        <v>35</v>
      </c>
      <c r="F125" s="28">
        <v>484.14</v>
      </c>
      <c r="G125" s="34">
        <v>7.95</v>
      </c>
      <c r="H125" s="28">
        <f t="shared" si="28"/>
        <v>10.15</v>
      </c>
      <c r="I125" s="74">
        <f t="shared" si="29"/>
        <v>4914.0200000000004</v>
      </c>
      <c r="J125" s="17"/>
      <c r="K125" s="8"/>
    </row>
    <row r="126" spans="1:11" s="15" customFormat="1" ht="25.5">
      <c r="A126" s="11"/>
      <c r="B126" s="73" t="s">
        <v>248</v>
      </c>
      <c r="C126" s="54" t="s">
        <v>235</v>
      </c>
      <c r="D126" s="55" t="s">
        <v>249</v>
      </c>
      <c r="E126" s="56" t="s">
        <v>35</v>
      </c>
      <c r="F126" s="53">
        <f>F125</f>
        <v>484.14</v>
      </c>
      <c r="G126" s="59">
        <v>17.09</v>
      </c>
      <c r="H126" s="53">
        <f t="shared" si="28"/>
        <v>21.82</v>
      </c>
      <c r="I126" s="111">
        <f t="shared" si="29"/>
        <v>10563.93</v>
      </c>
      <c r="J126" s="17"/>
      <c r="K126" s="8"/>
    </row>
    <row r="127" spans="1:11" s="15" customFormat="1" ht="25.5">
      <c r="A127" s="11"/>
      <c r="B127" s="73" t="s">
        <v>250</v>
      </c>
      <c r="C127" s="27" t="s">
        <v>238</v>
      </c>
      <c r="D127" s="23" t="s">
        <v>239</v>
      </c>
      <c r="E127" s="21" t="s">
        <v>35</v>
      </c>
      <c r="F127" s="34">
        <v>122.2</v>
      </c>
      <c r="G127" s="34">
        <v>10</v>
      </c>
      <c r="H127" s="28">
        <f t="shared" si="28"/>
        <v>12.77</v>
      </c>
      <c r="I127" s="74">
        <f t="shared" si="29"/>
        <v>1560.49</v>
      </c>
      <c r="J127" s="17"/>
      <c r="K127" s="8"/>
    </row>
    <row r="128" spans="1:11" s="15" customFormat="1" ht="25.5">
      <c r="A128" s="11"/>
      <c r="B128" s="73" t="s">
        <v>251</v>
      </c>
      <c r="C128" s="27" t="s">
        <v>241</v>
      </c>
      <c r="D128" s="23" t="s">
        <v>242</v>
      </c>
      <c r="E128" s="21" t="s">
        <v>35</v>
      </c>
      <c r="F128" s="34">
        <f>F127</f>
        <v>122.2</v>
      </c>
      <c r="G128" s="34">
        <v>18.75</v>
      </c>
      <c r="H128" s="28">
        <f t="shared" si="28"/>
        <v>23.94</v>
      </c>
      <c r="I128" s="74">
        <f t="shared" si="29"/>
        <v>2925.47</v>
      </c>
      <c r="J128" s="17"/>
      <c r="K128" s="8"/>
    </row>
    <row r="129" spans="1:12" s="15" customFormat="1" ht="25.5">
      <c r="A129" s="11"/>
      <c r="B129" s="73" t="s">
        <v>252</v>
      </c>
      <c r="C129" s="27" t="s">
        <v>253</v>
      </c>
      <c r="D129" s="23" t="s">
        <v>254</v>
      </c>
      <c r="E129" s="21" t="s">
        <v>35</v>
      </c>
      <c r="F129" s="59">
        <v>104.99</v>
      </c>
      <c r="G129" s="34">
        <v>32.020000000000003</v>
      </c>
      <c r="H129" s="28">
        <f t="shared" si="28"/>
        <v>40.89</v>
      </c>
      <c r="I129" s="74">
        <f t="shared" si="29"/>
        <v>4293.04</v>
      </c>
      <c r="J129" s="17"/>
      <c r="K129" s="8"/>
    </row>
    <row r="130" spans="1:12" s="15" customFormat="1" ht="38.25">
      <c r="A130" s="11"/>
      <c r="B130" s="73" t="s">
        <v>255</v>
      </c>
      <c r="C130" s="27" t="s">
        <v>256</v>
      </c>
      <c r="D130" s="23" t="s">
        <v>257</v>
      </c>
      <c r="E130" s="21" t="s">
        <v>35</v>
      </c>
      <c r="F130" s="34">
        <v>152.13</v>
      </c>
      <c r="G130" s="34">
        <v>36.54</v>
      </c>
      <c r="H130" s="28">
        <f t="shared" si="28"/>
        <v>46.66</v>
      </c>
      <c r="I130" s="74">
        <f t="shared" si="29"/>
        <v>7098.39</v>
      </c>
      <c r="J130" s="17"/>
      <c r="K130" s="8"/>
    </row>
    <row r="131" spans="1:12" s="15" customFormat="1">
      <c r="A131" s="11"/>
      <c r="B131" s="115" t="s">
        <v>25</v>
      </c>
      <c r="C131" s="116"/>
      <c r="D131" s="116"/>
      <c r="E131" s="116"/>
      <c r="F131" s="116"/>
      <c r="G131" s="116"/>
      <c r="H131" s="117"/>
      <c r="I131" s="75">
        <f>SUM(I119:I130)</f>
        <v>73926.51999999999</v>
      </c>
      <c r="J131" s="17"/>
      <c r="K131" s="17"/>
    </row>
    <row r="132" spans="1:12" s="15" customFormat="1">
      <c r="A132" s="11"/>
      <c r="B132" s="71" t="s">
        <v>258</v>
      </c>
      <c r="C132" s="26"/>
      <c r="D132" s="26" t="s">
        <v>259</v>
      </c>
      <c r="E132" s="26"/>
      <c r="F132" s="26"/>
      <c r="G132" s="26"/>
      <c r="H132" s="26"/>
      <c r="I132" s="72"/>
      <c r="J132" s="17"/>
      <c r="K132" s="8"/>
    </row>
    <row r="133" spans="1:12" s="15" customFormat="1" ht="38.25">
      <c r="A133" s="11"/>
      <c r="B133" s="73" t="s">
        <v>260</v>
      </c>
      <c r="C133" s="27" t="s">
        <v>261</v>
      </c>
      <c r="D133" s="23" t="s">
        <v>262</v>
      </c>
      <c r="E133" s="21" t="s">
        <v>35</v>
      </c>
      <c r="F133" s="28">
        <v>7.17</v>
      </c>
      <c r="G133" s="28">
        <v>431.98</v>
      </c>
      <c r="H133" s="28">
        <f t="shared" ref="H133:H137" si="32">(ROUND(G133+(G133*I$9),2))</f>
        <v>551.6</v>
      </c>
      <c r="I133" s="74">
        <f t="shared" ref="I133:I137" si="33">ROUND(F133*H133,2)</f>
        <v>3954.97</v>
      </c>
      <c r="J133" s="17"/>
      <c r="K133" s="8"/>
    </row>
    <row r="134" spans="1:12" s="15" customFormat="1" ht="25.5">
      <c r="A134" s="11"/>
      <c r="B134" s="73" t="s">
        <v>263</v>
      </c>
      <c r="C134" s="27" t="s">
        <v>264</v>
      </c>
      <c r="D134" s="23" t="s">
        <v>265</v>
      </c>
      <c r="E134" s="21" t="s">
        <v>41</v>
      </c>
      <c r="F134" s="34">
        <v>10.25</v>
      </c>
      <c r="G134" s="34">
        <v>56.24</v>
      </c>
      <c r="H134" s="28">
        <f t="shared" si="32"/>
        <v>71.81</v>
      </c>
      <c r="I134" s="74">
        <f t="shared" si="33"/>
        <v>736.05</v>
      </c>
      <c r="J134" s="17"/>
      <c r="K134" s="8"/>
    </row>
    <row r="135" spans="1:12" s="15" customFormat="1" ht="38.25">
      <c r="A135" s="11"/>
      <c r="B135" s="73" t="s">
        <v>266</v>
      </c>
      <c r="C135" s="27" t="s">
        <v>267</v>
      </c>
      <c r="D135" s="23" t="s">
        <v>268</v>
      </c>
      <c r="E135" s="21" t="s">
        <v>41</v>
      </c>
      <c r="F135" s="34">
        <v>10.25</v>
      </c>
      <c r="G135" s="34">
        <v>229.04</v>
      </c>
      <c r="H135" s="28">
        <f t="shared" si="32"/>
        <v>292.45999999999998</v>
      </c>
      <c r="I135" s="74">
        <f t="shared" si="33"/>
        <v>2997.72</v>
      </c>
      <c r="J135" s="17"/>
      <c r="K135" s="8"/>
    </row>
    <row r="136" spans="1:12" s="15" customFormat="1" ht="25.5">
      <c r="A136" s="11"/>
      <c r="B136" s="73" t="s">
        <v>269</v>
      </c>
      <c r="C136" s="27" t="s">
        <v>270</v>
      </c>
      <c r="D136" s="23" t="s">
        <v>271</v>
      </c>
      <c r="E136" s="21" t="s">
        <v>20</v>
      </c>
      <c r="F136" s="34">
        <v>6</v>
      </c>
      <c r="G136" s="34">
        <v>131.54</v>
      </c>
      <c r="H136" s="28">
        <f t="shared" si="32"/>
        <v>167.96</v>
      </c>
      <c r="I136" s="74">
        <f t="shared" si="33"/>
        <v>1007.76</v>
      </c>
      <c r="J136" s="17"/>
      <c r="K136" s="8"/>
    </row>
    <row r="137" spans="1:12" s="15" customFormat="1" ht="25.5">
      <c r="A137" s="11"/>
      <c r="B137" s="73" t="s">
        <v>272</v>
      </c>
      <c r="C137" s="27" t="s">
        <v>273</v>
      </c>
      <c r="D137" s="23" t="s">
        <v>274</v>
      </c>
      <c r="E137" s="21" t="s">
        <v>35</v>
      </c>
      <c r="F137" s="28">
        <v>21.46</v>
      </c>
      <c r="G137" s="28">
        <v>839.77</v>
      </c>
      <c r="H137" s="28">
        <f t="shared" si="32"/>
        <v>1072.3</v>
      </c>
      <c r="I137" s="74">
        <f t="shared" si="33"/>
        <v>23011.56</v>
      </c>
      <c r="J137" s="17"/>
      <c r="K137" s="8"/>
    </row>
    <row r="138" spans="1:12" s="15" customFormat="1">
      <c r="A138" s="11"/>
      <c r="B138" s="115" t="s">
        <v>25</v>
      </c>
      <c r="C138" s="116"/>
      <c r="D138" s="116"/>
      <c r="E138" s="116"/>
      <c r="F138" s="116"/>
      <c r="G138" s="116"/>
      <c r="H138" s="117"/>
      <c r="I138" s="75">
        <f>SUM(I133:I137)</f>
        <v>31708.06</v>
      </c>
      <c r="J138" s="17"/>
      <c r="K138" s="17"/>
    </row>
    <row r="139" spans="1:12" s="15" customFormat="1">
      <c r="A139" s="11"/>
      <c r="B139" s="71" t="s">
        <v>275</v>
      </c>
      <c r="C139" s="25"/>
      <c r="D139" s="26" t="s">
        <v>276</v>
      </c>
      <c r="E139" s="25"/>
      <c r="F139" s="25"/>
      <c r="G139" s="25"/>
      <c r="H139" s="25"/>
      <c r="I139" s="76"/>
      <c r="J139" s="17"/>
      <c r="K139" s="8"/>
    </row>
    <row r="140" spans="1:12" s="15" customFormat="1" ht="25.5">
      <c r="A140" s="11"/>
      <c r="B140" s="73" t="s">
        <v>277</v>
      </c>
      <c r="C140" s="27">
        <v>86931</v>
      </c>
      <c r="D140" s="23" t="s">
        <v>278</v>
      </c>
      <c r="E140" s="21" t="s">
        <v>20</v>
      </c>
      <c r="F140" s="24">
        <v>7</v>
      </c>
      <c r="G140" s="28">
        <v>581.38</v>
      </c>
      <c r="H140" s="28">
        <f t="shared" ref="H140:H154" si="34">(ROUND(G140+(G140*I$9),2))</f>
        <v>742.36</v>
      </c>
      <c r="I140" s="74">
        <f t="shared" ref="I140:I154" si="35">ROUND(F140*H140,2)</f>
        <v>5196.5200000000004</v>
      </c>
      <c r="J140" s="17"/>
      <c r="K140" s="8"/>
    </row>
    <row r="141" spans="1:12" s="15" customFormat="1">
      <c r="A141" s="11"/>
      <c r="B141" s="73" t="s">
        <v>279</v>
      </c>
      <c r="C141" s="27">
        <v>100851</v>
      </c>
      <c r="D141" s="23" t="s">
        <v>280</v>
      </c>
      <c r="E141" s="21" t="s">
        <v>20</v>
      </c>
      <c r="F141" s="24">
        <f>F140</f>
        <v>7</v>
      </c>
      <c r="G141" s="28">
        <v>104.04</v>
      </c>
      <c r="H141" s="28">
        <f t="shared" si="34"/>
        <v>132.85</v>
      </c>
      <c r="I141" s="74">
        <f t="shared" si="35"/>
        <v>929.95</v>
      </c>
      <c r="J141" s="17"/>
      <c r="K141" s="8"/>
    </row>
    <row r="142" spans="1:12" s="15" customFormat="1">
      <c r="A142" s="11"/>
      <c r="B142" s="73" t="s">
        <v>281</v>
      </c>
      <c r="C142" s="27">
        <v>95544</v>
      </c>
      <c r="D142" s="23" t="s">
        <v>282</v>
      </c>
      <c r="E142" s="21" t="s">
        <v>20</v>
      </c>
      <c r="F142" s="24">
        <v>6</v>
      </c>
      <c r="G142" s="28">
        <v>43.47</v>
      </c>
      <c r="H142" s="28">
        <f t="shared" si="34"/>
        <v>55.51</v>
      </c>
      <c r="I142" s="74">
        <f t="shared" si="35"/>
        <v>333.06</v>
      </c>
      <c r="J142" s="17"/>
      <c r="K142" s="8"/>
    </row>
    <row r="143" spans="1:12" ht="25.5" collapsed="1">
      <c r="B143" s="73" t="s">
        <v>283</v>
      </c>
      <c r="C143" s="27">
        <v>86938</v>
      </c>
      <c r="D143" s="23" t="s">
        <v>284</v>
      </c>
      <c r="E143" s="21" t="s">
        <v>20</v>
      </c>
      <c r="F143" s="24">
        <v>6</v>
      </c>
      <c r="G143" s="28">
        <v>473.62</v>
      </c>
      <c r="H143" s="28">
        <f t="shared" si="34"/>
        <v>604.77</v>
      </c>
      <c r="I143" s="74">
        <f t="shared" si="35"/>
        <v>3628.62</v>
      </c>
      <c r="J143" s="17"/>
      <c r="L143" s="15"/>
    </row>
    <row r="144" spans="1:12">
      <c r="B144" s="73" t="s">
        <v>285</v>
      </c>
      <c r="C144" s="27">
        <v>86887</v>
      </c>
      <c r="D144" s="23" t="s">
        <v>286</v>
      </c>
      <c r="E144" s="21" t="s">
        <v>20</v>
      </c>
      <c r="F144" s="24">
        <f>F143</f>
        <v>6</v>
      </c>
      <c r="G144" s="28">
        <v>61.32</v>
      </c>
      <c r="H144" s="28">
        <f t="shared" si="34"/>
        <v>78.3</v>
      </c>
      <c r="I144" s="74">
        <f t="shared" si="35"/>
        <v>469.8</v>
      </c>
      <c r="J144" s="17"/>
      <c r="L144" s="15"/>
    </row>
    <row r="145" spans="1:12" ht="38.25">
      <c r="B145" s="77" t="s">
        <v>287</v>
      </c>
      <c r="C145" s="27">
        <v>106779</v>
      </c>
      <c r="D145" s="23" t="s">
        <v>288</v>
      </c>
      <c r="E145" s="21" t="s">
        <v>289</v>
      </c>
      <c r="F145" s="24">
        <v>6</v>
      </c>
      <c r="G145" s="28">
        <v>153.13</v>
      </c>
      <c r="H145" s="28">
        <f t="shared" si="34"/>
        <v>195.53</v>
      </c>
      <c r="I145" s="74">
        <f>ROUND(F145*H145,2)</f>
        <v>1173.18</v>
      </c>
      <c r="J145" s="17"/>
      <c r="L145" s="15"/>
    </row>
    <row r="146" spans="1:12" ht="38.25">
      <c r="B146" s="77" t="s">
        <v>290</v>
      </c>
      <c r="C146" s="27" t="s">
        <v>291</v>
      </c>
      <c r="D146" s="23" t="s">
        <v>292</v>
      </c>
      <c r="E146" s="21" t="s">
        <v>289</v>
      </c>
      <c r="F146" s="24">
        <v>2</v>
      </c>
      <c r="G146" s="28">
        <v>337.86</v>
      </c>
      <c r="H146" s="28">
        <f t="shared" si="34"/>
        <v>431.41</v>
      </c>
      <c r="I146" s="74">
        <f>ROUND(F146*H146,2)</f>
        <v>862.82</v>
      </c>
      <c r="J146" s="17"/>
      <c r="L146" s="15"/>
    </row>
    <row r="147" spans="1:12" s="15" customFormat="1" ht="25.5">
      <c r="A147" s="11"/>
      <c r="B147" s="73" t="s">
        <v>293</v>
      </c>
      <c r="C147" s="27">
        <v>95547</v>
      </c>
      <c r="D147" s="23" t="s">
        <v>294</v>
      </c>
      <c r="E147" s="21" t="s">
        <v>20</v>
      </c>
      <c r="F147" s="24">
        <v>6</v>
      </c>
      <c r="G147" s="28">
        <v>57.87</v>
      </c>
      <c r="H147" s="28">
        <f t="shared" si="34"/>
        <v>73.89</v>
      </c>
      <c r="I147" s="74">
        <f t="shared" si="35"/>
        <v>443.34</v>
      </c>
      <c r="J147" s="17"/>
      <c r="K147" s="8"/>
    </row>
    <row r="148" spans="1:12" s="15" customFormat="1" ht="25.5">
      <c r="A148" s="11"/>
      <c r="B148" s="73" t="s">
        <v>295</v>
      </c>
      <c r="C148" s="27" t="s">
        <v>296</v>
      </c>
      <c r="D148" s="23" t="s">
        <v>297</v>
      </c>
      <c r="E148" s="21" t="s">
        <v>20</v>
      </c>
      <c r="F148" s="24">
        <v>4</v>
      </c>
      <c r="G148" s="28">
        <v>74.67</v>
      </c>
      <c r="H148" s="28">
        <f t="shared" si="34"/>
        <v>95.35</v>
      </c>
      <c r="I148" s="74">
        <f t="shared" si="35"/>
        <v>381.4</v>
      </c>
      <c r="J148" s="17"/>
      <c r="K148" s="8"/>
    </row>
    <row r="149" spans="1:12" s="15" customFormat="1" ht="25.5">
      <c r="A149" s="11"/>
      <c r="B149" s="73" t="s">
        <v>298</v>
      </c>
      <c r="C149" s="27">
        <v>100860</v>
      </c>
      <c r="D149" s="23" t="s">
        <v>299</v>
      </c>
      <c r="E149" s="21" t="s">
        <v>20</v>
      </c>
      <c r="F149" s="24">
        <v>4</v>
      </c>
      <c r="G149" s="28">
        <v>147.22999999999999</v>
      </c>
      <c r="H149" s="28">
        <f t="shared" si="34"/>
        <v>188</v>
      </c>
      <c r="I149" s="74">
        <f t="shared" si="35"/>
        <v>752</v>
      </c>
      <c r="J149" s="17"/>
      <c r="K149" s="8"/>
    </row>
    <row r="150" spans="1:12" s="15" customFormat="1" ht="25.5">
      <c r="A150" s="11"/>
      <c r="B150" s="73" t="s">
        <v>300</v>
      </c>
      <c r="C150" s="27">
        <v>86936</v>
      </c>
      <c r="D150" s="23" t="s">
        <v>301</v>
      </c>
      <c r="E150" s="21" t="s">
        <v>20</v>
      </c>
      <c r="F150" s="24">
        <v>1</v>
      </c>
      <c r="G150" s="28">
        <v>530.09</v>
      </c>
      <c r="H150" s="28">
        <f t="shared" si="34"/>
        <v>676.87</v>
      </c>
      <c r="I150" s="74">
        <f t="shared" si="35"/>
        <v>676.87</v>
      </c>
      <c r="J150" s="17"/>
      <c r="K150" s="8"/>
    </row>
    <row r="151" spans="1:12" s="15" customFormat="1" ht="25.5">
      <c r="A151" s="11"/>
      <c r="B151" s="73" t="s">
        <v>302</v>
      </c>
      <c r="C151" s="27">
        <v>86909</v>
      </c>
      <c r="D151" s="23" t="s">
        <v>303</v>
      </c>
      <c r="E151" s="21" t="s">
        <v>20</v>
      </c>
      <c r="F151" s="24">
        <v>1</v>
      </c>
      <c r="G151" s="28">
        <v>133.46</v>
      </c>
      <c r="H151" s="28">
        <f t="shared" si="34"/>
        <v>170.42</v>
      </c>
      <c r="I151" s="74">
        <f t="shared" si="35"/>
        <v>170.42</v>
      </c>
      <c r="J151" s="17"/>
      <c r="K151" s="8"/>
    </row>
    <row r="152" spans="1:12" s="15" customFormat="1" ht="25.5">
      <c r="A152" s="11"/>
      <c r="B152" s="77" t="s">
        <v>304</v>
      </c>
      <c r="C152" s="27">
        <v>86903</v>
      </c>
      <c r="D152" s="23" t="s">
        <v>305</v>
      </c>
      <c r="E152" s="21" t="s">
        <v>289</v>
      </c>
      <c r="F152" s="24">
        <v>2</v>
      </c>
      <c r="G152" s="28">
        <v>407.66</v>
      </c>
      <c r="H152" s="28">
        <f t="shared" si="34"/>
        <v>520.54</v>
      </c>
      <c r="I152" s="74">
        <f t="shared" si="35"/>
        <v>1041.08</v>
      </c>
      <c r="J152" s="17"/>
      <c r="K152" s="8"/>
    </row>
    <row r="153" spans="1:12" s="15" customFormat="1" ht="25.5">
      <c r="A153" s="11"/>
      <c r="B153" s="77" t="s">
        <v>306</v>
      </c>
      <c r="C153" s="27">
        <v>86881</v>
      </c>
      <c r="D153" s="23" t="s">
        <v>307</v>
      </c>
      <c r="E153" s="21" t="s">
        <v>308</v>
      </c>
      <c r="F153" s="24">
        <v>2</v>
      </c>
      <c r="G153" s="28">
        <v>232.19</v>
      </c>
      <c r="H153" s="28">
        <f t="shared" si="34"/>
        <v>296.48</v>
      </c>
      <c r="I153" s="74">
        <f t="shared" si="35"/>
        <v>592.96</v>
      </c>
      <c r="J153" s="17"/>
      <c r="K153" s="8"/>
    </row>
    <row r="154" spans="1:12" s="15" customFormat="1">
      <c r="A154" s="11"/>
      <c r="B154" s="73" t="s">
        <v>309</v>
      </c>
      <c r="C154" s="27">
        <v>86885</v>
      </c>
      <c r="D154" s="23" t="s">
        <v>310</v>
      </c>
      <c r="E154" s="21" t="s">
        <v>20</v>
      </c>
      <c r="F154" s="24">
        <v>3</v>
      </c>
      <c r="G154" s="28">
        <v>15.25</v>
      </c>
      <c r="H154" s="28">
        <f t="shared" si="34"/>
        <v>19.47</v>
      </c>
      <c r="I154" s="74">
        <f t="shared" si="35"/>
        <v>58.41</v>
      </c>
      <c r="J154" s="17"/>
      <c r="K154" s="8"/>
    </row>
    <row r="155" spans="1:12" s="15" customFormat="1">
      <c r="A155" s="11"/>
      <c r="B155" s="115" t="s">
        <v>25</v>
      </c>
      <c r="C155" s="116"/>
      <c r="D155" s="116"/>
      <c r="E155" s="116"/>
      <c r="F155" s="116"/>
      <c r="G155" s="116"/>
      <c r="H155" s="117"/>
      <c r="I155" s="75">
        <f>SUM(I140:I154)</f>
        <v>16710.43</v>
      </c>
      <c r="J155" s="17"/>
      <c r="K155" s="17"/>
    </row>
    <row r="156" spans="1:12" s="15" customFormat="1">
      <c r="A156" s="11"/>
      <c r="B156" s="71" t="s">
        <v>311</v>
      </c>
      <c r="C156" s="25"/>
      <c r="D156" s="26" t="s">
        <v>312</v>
      </c>
      <c r="E156" s="25"/>
      <c r="F156" s="25"/>
      <c r="G156" s="25"/>
      <c r="H156" s="25"/>
      <c r="I156" s="76"/>
      <c r="J156" s="17"/>
      <c r="K156" s="8"/>
    </row>
    <row r="157" spans="1:12" s="15" customFormat="1" ht="25.5">
      <c r="A157" s="11"/>
      <c r="B157" s="73" t="s">
        <v>313</v>
      </c>
      <c r="C157" s="27" t="s">
        <v>314</v>
      </c>
      <c r="D157" s="23" t="s">
        <v>593</v>
      </c>
      <c r="E157" s="21" t="s">
        <v>20</v>
      </c>
      <c r="F157" s="34">
        <v>1</v>
      </c>
      <c r="G157" s="34">
        <v>300.01</v>
      </c>
      <c r="H157" s="28">
        <f t="shared" ref="H157:H184" si="36">(ROUND(G157+(G157*I$9),2))</f>
        <v>383.08</v>
      </c>
      <c r="I157" s="74">
        <f t="shared" ref="I157:I184" si="37">ROUND(F157*H157,2)</f>
        <v>383.08</v>
      </c>
      <c r="J157" s="17"/>
      <c r="K157" s="8"/>
    </row>
    <row r="158" spans="1:12" s="15" customFormat="1" ht="25.5">
      <c r="A158" s="11"/>
      <c r="B158" s="73" t="s">
        <v>315</v>
      </c>
      <c r="C158" s="27">
        <v>94792</v>
      </c>
      <c r="D158" s="23" t="s">
        <v>316</v>
      </c>
      <c r="E158" s="21" t="s">
        <v>20</v>
      </c>
      <c r="F158" s="34">
        <v>4</v>
      </c>
      <c r="G158" s="34">
        <v>192.49</v>
      </c>
      <c r="H158" s="28">
        <f t="shared" si="36"/>
        <v>245.79</v>
      </c>
      <c r="I158" s="74">
        <f t="shared" si="37"/>
        <v>983.16</v>
      </c>
      <c r="J158" s="17"/>
      <c r="K158" s="8"/>
    </row>
    <row r="159" spans="1:12" s="15" customFormat="1" ht="25.5">
      <c r="A159" s="11"/>
      <c r="B159" s="73" t="s">
        <v>317</v>
      </c>
      <c r="C159" s="27">
        <v>89987</v>
      </c>
      <c r="D159" s="23" t="s">
        <v>318</v>
      </c>
      <c r="E159" s="21" t="s">
        <v>20</v>
      </c>
      <c r="F159" s="34">
        <v>3</v>
      </c>
      <c r="G159" s="34">
        <v>161.46</v>
      </c>
      <c r="H159" s="28">
        <f t="shared" si="36"/>
        <v>206.17</v>
      </c>
      <c r="I159" s="74">
        <f t="shared" si="37"/>
        <v>618.51</v>
      </c>
      <c r="J159" s="17"/>
      <c r="K159" s="8"/>
    </row>
    <row r="160" spans="1:12" s="15" customFormat="1">
      <c r="A160" s="11"/>
      <c r="B160" s="73" t="s">
        <v>319</v>
      </c>
      <c r="C160" s="27">
        <v>89985</v>
      </c>
      <c r="D160" s="23" t="s">
        <v>320</v>
      </c>
      <c r="E160" s="21" t="s">
        <v>20</v>
      </c>
      <c r="F160" s="34">
        <v>6</v>
      </c>
      <c r="G160" s="34">
        <v>157.76</v>
      </c>
      <c r="H160" s="28">
        <f t="shared" si="36"/>
        <v>201.44</v>
      </c>
      <c r="I160" s="74">
        <f t="shared" si="37"/>
        <v>1208.6400000000001</v>
      </c>
      <c r="J160" s="17"/>
      <c r="K160" s="8"/>
    </row>
    <row r="161" spans="1:11" s="15" customFormat="1">
      <c r="A161" s="11"/>
      <c r="B161" s="73" t="s">
        <v>321</v>
      </c>
      <c r="C161" s="27" t="s">
        <v>322</v>
      </c>
      <c r="D161" s="23" t="s">
        <v>323</v>
      </c>
      <c r="E161" s="21" t="s">
        <v>324</v>
      </c>
      <c r="F161" s="34">
        <v>6</v>
      </c>
      <c r="G161" s="34">
        <v>18.510000000000002</v>
      </c>
      <c r="H161" s="28">
        <f t="shared" si="36"/>
        <v>23.64</v>
      </c>
      <c r="I161" s="74">
        <f t="shared" si="37"/>
        <v>141.84</v>
      </c>
      <c r="J161" s="17"/>
      <c r="K161" s="8"/>
    </row>
    <row r="162" spans="1:11" s="15" customFormat="1" ht="38.25">
      <c r="A162" s="11"/>
      <c r="B162" s="73" t="s">
        <v>325</v>
      </c>
      <c r="C162" s="27">
        <v>94656</v>
      </c>
      <c r="D162" s="23" t="s">
        <v>326</v>
      </c>
      <c r="E162" s="21" t="s">
        <v>20</v>
      </c>
      <c r="F162" s="34">
        <v>12</v>
      </c>
      <c r="G162" s="34">
        <v>3.91</v>
      </c>
      <c r="H162" s="28">
        <f t="shared" si="36"/>
        <v>4.99</v>
      </c>
      <c r="I162" s="74">
        <f t="shared" si="37"/>
        <v>59.88</v>
      </c>
      <c r="J162" s="17"/>
      <c r="K162" s="8"/>
    </row>
    <row r="163" spans="1:11" s="15" customFormat="1" ht="38.25">
      <c r="A163" s="11"/>
      <c r="B163" s="73" t="s">
        <v>327</v>
      </c>
      <c r="C163" s="27">
        <v>94658</v>
      </c>
      <c r="D163" s="23" t="s">
        <v>328</v>
      </c>
      <c r="E163" s="21" t="s">
        <v>20</v>
      </c>
      <c r="F163" s="34">
        <v>8</v>
      </c>
      <c r="G163" s="34">
        <v>5.9</v>
      </c>
      <c r="H163" s="28">
        <f t="shared" si="36"/>
        <v>7.53</v>
      </c>
      <c r="I163" s="74">
        <f t="shared" si="37"/>
        <v>60.24</v>
      </c>
      <c r="J163" s="17"/>
      <c r="K163" s="8"/>
    </row>
    <row r="164" spans="1:11" s="15" customFormat="1" ht="25.5">
      <c r="A164" s="11"/>
      <c r="B164" s="73" t="s">
        <v>329</v>
      </c>
      <c r="C164" s="27">
        <v>103957</v>
      </c>
      <c r="D164" s="23" t="s">
        <v>330</v>
      </c>
      <c r="E164" s="21" t="s">
        <v>20</v>
      </c>
      <c r="F164" s="34">
        <v>4</v>
      </c>
      <c r="G164" s="34">
        <v>5.56</v>
      </c>
      <c r="H164" s="28">
        <f t="shared" si="36"/>
        <v>7.1</v>
      </c>
      <c r="I164" s="74">
        <f t="shared" si="37"/>
        <v>28.4</v>
      </c>
      <c r="J164" s="17"/>
      <c r="K164" s="8"/>
    </row>
    <row r="165" spans="1:11" s="15" customFormat="1" ht="25.5">
      <c r="A165" s="11"/>
      <c r="B165" s="73" t="s">
        <v>331</v>
      </c>
      <c r="C165" s="27">
        <v>89502</v>
      </c>
      <c r="D165" s="23" t="s">
        <v>332</v>
      </c>
      <c r="E165" s="21" t="s">
        <v>20</v>
      </c>
      <c r="F165" s="34">
        <v>2</v>
      </c>
      <c r="G165" s="34">
        <v>19.32</v>
      </c>
      <c r="H165" s="28">
        <f t="shared" si="36"/>
        <v>24.67</v>
      </c>
      <c r="I165" s="74">
        <f t="shared" si="37"/>
        <v>49.34</v>
      </c>
      <c r="J165" s="17"/>
      <c r="K165" s="8"/>
    </row>
    <row r="166" spans="1:11" s="15" customFormat="1" ht="25.5">
      <c r="A166" s="11"/>
      <c r="B166" s="73" t="s">
        <v>333</v>
      </c>
      <c r="C166" s="27">
        <v>89408</v>
      </c>
      <c r="D166" s="23" t="s">
        <v>334</v>
      </c>
      <c r="E166" s="21" t="s">
        <v>20</v>
      </c>
      <c r="F166" s="34">
        <v>12</v>
      </c>
      <c r="G166" s="34">
        <v>9.85</v>
      </c>
      <c r="H166" s="28">
        <f t="shared" si="36"/>
        <v>12.58</v>
      </c>
      <c r="I166" s="74">
        <f t="shared" si="37"/>
        <v>150.96</v>
      </c>
      <c r="J166" s="17"/>
      <c r="K166" s="8"/>
    </row>
    <row r="167" spans="1:11" s="15" customFormat="1" ht="25.5">
      <c r="A167" s="11"/>
      <c r="B167" s="73" t="s">
        <v>335</v>
      </c>
      <c r="C167" s="27">
        <v>89413</v>
      </c>
      <c r="D167" s="23" t="s">
        <v>336</v>
      </c>
      <c r="E167" s="21" t="s">
        <v>20</v>
      </c>
      <c r="F167" s="34">
        <v>4</v>
      </c>
      <c r="G167" s="34">
        <v>13.82</v>
      </c>
      <c r="H167" s="28">
        <f t="shared" si="36"/>
        <v>17.649999999999999</v>
      </c>
      <c r="I167" s="74">
        <f t="shared" si="37"/>
        <v>70.599999999999994</v>
      </c>
      <c r="J167" s="17"/>
      <c r="K167" s="8"/>
    </row>
    <row r="168" spans="1:11" s="15" customFormat="1" ht="25.5">
      <c r="A168" s="11"/>
      <c r="B168" s="73" t="s">
        <v>337</v>
      </c>
      <c r="C168" s="27">
        <v>103984</v>
      </c>
      <c r="D168" s="23" t="s">
        <v>338</v>
      </c>
      <c r="E168" s="21" t="s">
        <v>20</v>
      </c>
      <c r="F168" s="34">
        <v>2</v>
      </c>
      <c r="G168" s="34">
        <v>22.23</v>
      </c>
      <c r="H168" s="28">
        <f t="shared" si="36"/>
        <v>28.39</v>
      </c>
      <c r="I168" s="74">
        <f t="shared" si="37"/>
        <v>56.78</v>
      </c>
      <c r="J168" s="17"/>
      <c r="K168" s="8"/>
    </row>
    <row r="169" spans="1:11" s="15" customFormat="1" ht="25.5">
      <c r="A169" s="11"/>
      <c r="B169" s="73" t="s">
        <v>339</v>
      </c>
      <c r="C169" s="27">
        <v>103974</v>
      </c>
      <c r="D169" s="23" t="s">
        <v>340</v>
      </c>
      <c r="E169" s="21" t="s">
        <v>20</v>
      </c>
      <c r="F169" s="34">
        <v>2</v>
      </c>
      <c r="G169" s="34">
        <v>12.05</v>
      </c>
      <c r="H169" s="28">
        <f t="shared" si="36"/>
        <v>15.39</v>
      </c>
      <c r="I169" s="74">
        <f t="shared" si="37"/>
        <v>30.78</v>
      </c>
      <c r="J169" s="17"/>
      <c r="K169" s="8"/>
    </row>
    <row r="170" spans="1:11" s="15" customFormat="1" ht="25.5">
      <c r="A170" s="11"/>
      <c r="B170" s="73" t="s">
        <v>341</v>
      </c>
      <c r="C170" s="27">
        <v>3521</v>
      </c>
      <c r="D170" s="23" t="s">
        <v>342</v>
      </c>
      <c r="E170" s="21" t="s">
        <v>324</v>
      </c>
      <c r="F170" s="34">
        <v>4</v>
      </c>
      <c r="G170" s="34">
        <v>2.36</v>
      </c>
      <c r="H170" s="28">
        <f t="shared" si="36"/>
        <v>3.01</v>
      </c>
      <c r="I170" s="74">
        <f t="shared" si="37"/>
        <v>12.04</v>
      </c>
      <c r="J170" s="17"/>
      <c r="K170" s="8"/>
    </row>
    <row r="171" spans="1:11" s="15" customFormat="1" ht="25.5">
      <c r="A171" s="11"/>
      <c r="B171" s="73" t="s">
        <v>343</v>
      </c>
      <c r="C171" s="27">
        <v>3531</v>
      </c>
      <c r="D171" s="23" t="s">
        <v>344</v>
      </c>
      <c r="E171" s="21" t="s">
        <v>324</v>
      </c>
      <c r="F171" s="34">
        <v>2</v>
      </c>
      <c r="G171" s="34">
        <v>4.49</v>
      </c>
      <c r="H171" s="28">
        <f t="shared" si="36"/>
        <v>5.73</v>
      </c>
      <c r="I171" s="74">
        <f t="shared" si="37"/>
        <v>11.46</v>
      </c>
      <c r="J171" s="17"/>
      <c r="K171" s="8"/>
    </row>
    <row r="172" spans="1:11" s="15" customFormat="1" ht="25.5">
      <c r="A172" s="11"/>
      <c r="B172" s="73" t="s">
        <v>345</v>
      </c>
      <c r="C172" s="27">
        <v>89385</v>
      </c>
      <c r="D172" s="23" t="s">
        <v>346</v>
      </c>
      <c r="E172" s="21" t="s">
        <v>20</v>
      </c>
      <c r="F172" s="34">
        <v>6</v>
      </c>
      <c r="G172" s="34">
        <v>8.2799999999999994</v>
      </c>
      <c r="H172" s="28">
        <f t="shared" si="36"/>
        <v>10.57</v>
      </c>
      <c r="I172" s="74">
        <f t="shared" si="37"/>
        <v>63.42</v>
      </c>
      <c r="J172" s="17"/>
      <c r="K172" s="8"/>
    </row>
    <row r="173" spans="1:11" s="15" customFormat="1" ht="25.5">
      <c r="A173" s="11"/>
      <c r="B173" s="73" t="s">
        <v>347</v>
      </c>
      <c r="C173" s="27">
        <v>89402</v>
      </c>
      <c r="D173" s="23" t="s">
        <v>348</v>
      </c>
      <c r="E173" s="21" t="s">
        <v>41</v>
      </c>
      <c r="F173" s="34">
        <f>31</f>
        <v>31</v>
      </c>
      <c r="G173" s="34">
        <v>14.25</v>
      </c>
      <c r="H173" s="28">
        <f t="shared" si="36"/>
        <v>18.2</v>
      </c>
      <c r="I173" s="74">
        <f t="shared" si="37"/>
        <v>564.20000000000005</v>
      </c>
      <c r="J173" s="17"/>
      <c r="K173" s="8"/>
    </row>
    <row r="174" spans="1:11" s="15" customFormat="1" ht="25.5">
      <c r="A174" s="11"/>
      <c r="B174" s="73" t="s">
        <v>349</v>
      </c>
      <c r="C174" s="27">
        <v>89403</v>
      </c>
      <c r="D174" s="23" t="s">
        <v>350</v>
      </c>
      <c r="E174" s="21" t="s">
        <v>41</v>
      </c>
      <c r="F174" s="34">
        <f>22</f>
        <v>22</v>
      </c>
      <c r="G174" s="34">
        <v>22.01</v>
      </c>
      <c r="H174" s="28">
        <f t="shared" si="36"/>
        <v>28.1</v>
      </c>
      <c r="I174" s="74">
        <f t="shared" si="37"/>
        <v>618.20000000000005</v>
      </c>
      <c r="J174" s="17"/>
      <c r="K174" s="8"/>
    </row>
    <row r="175" spans="1:11" s="15" customFormat="1" ht="25.5">
      <c r="A175" s="11"/>
      <c r="B175" s="73" t="s">
        <v>351</v>
      </c>
      <c r="C175" s="27">
        <v>103979</v>
      </c>
      <c r="D175" s="23" t="s">
        <v>352</v>
      </c>
      <c r="E175" s="21" t="s">
        <v>41</v>
      </c>
      <c r="F175" s="34">
        <f>26</f>
        <v>26</v>
      </c>
      <c r="G175" s="34">
        <v>34.520000000000003</v>
      </c>
      <c r="H175" s="28">
        <f t="shared" si="36"/>
        <v>44.08</v>
      </c>
      <c r="I175" s="74">
        <f t="shared" si="37"/>
        <v>1146.08</v>
      </c>
      <c r="J175" s="17"/>
      <c r="K175" s="8"/>
    </row>
    <row r="176" spans="1:11" s="15" customFormat="1" ht="25.5">
      <c r="A176" s="11"/>
      <c r="B176" s="73" t="s">
        <v>353</v>
      </c>
      <c r="C176" s="27">
        <v>89617</v>
      </c>
      <c r="D176" s="23" t="s">
        <v>354</v>
      </c>
      <c r="E176" s="21" t="s">
        <v>20</v>
      </c>
      <c r="F176" s="34">
        <v>2</v>
      </c>
      <c r="G176" s="34">
        <v>8.64</v>
      </c>
      <c r="H176" s="28">
        <f t="shared" si="36"/>
        <v>11.03</v>
      </c>
      <c r="I176" s="74">
        <f t="shared" si="37"/>
        <v>22.06</v>
      </c>
      <c r="J176" s="17"/>
      <c r="K176" s="8"/>
    </row>
    <row r="177" spans="1:12" s="15" customFormat="1" ht="25.5">
      <c r="A177" s="11"/>
      <c r="B177" s="73" t="s">
        <v>355</v>
      </c>
      <c r="C177" s="27">
        <v>89443</v>
      </c>
      <c r="D177" s="23" t="s">
        <v>356</v>
      </c>
      <c r="E177" s="21" t="s">
        <v>20</v>
      </c>
      <c r="F177" s="34">
        <v>2</v>
      </c>
      <c r="G177" s="34">
        <v>19.37</v>
      </c>
      <c r="H177" s="28">
        <f t="shared" si="36"/>
        <v>24.73</v>
      </c>
      <c r="I177" s="74">
        <f t="shared" si="37"/>
        <v>49.46</v>
      </c>
      <c r="J177" s="17"/>
      <c r="K177" s="8"/>
    </row>
    <row r="178" spans="1:12" s="15" customFormat="1" ht="25.5">
      <c r="A178" s="11"/>
      <c r="B178" s="73" t="s">
        <v>357</v>
      </c>
      <c r="C178" s="27">
        <v>94691</v>
      </c>
      <c r="D178" s="23" t="s">
        <v>358</v>
      </c>
      <c r="E178" s="21" t="s">
        <v>20</v>
      </c>
      <c r="F178" s="34">
        <v>6</v>
      </c>
      <c r="G178" s="34">
        <v>15.4</v>
      </c>
      <c r="H178" s="28">
        <f t="shared" si="36"/>
        <v>19.66</v>
      </c>
      <c r="I178" s="74">
        <f t="shared" si="37"/>
        <v>117.96</v>
      </c>
      <c r="J178" s="17"/>
      <c r="K178" s="8"/>
    </row>
    <row r="179" spans="1:12" s="15" customFormat="1" ht="25.5">
      <c r="A179" s="11"/>
      <c r="B179" s="77" t="s">
        <v>359</v>
      </c>
      <c r="C179" s="54">
        <v>89627</v>
      </c>
      <c r="D179" s="55" t="s">
        <v>360</v>
      </c>
      <c r="E179" s="56" t="s">
        <v>20</v>
      </c>
      <c r="F179" s="59">
        <v>1</v>
      </c>
      <c r="G179" s="59">
        <v>22.93</v>
      </c>
      <c r="H179" s="53">
        <f t="shared" si="36"/>
        <v>29.28</v>
      </c>
      <c r="I179" s="111">
        <f t="shared" si="37"/>
        <v>29.28</v>
      </c>
      <c r="J179" s="17"/>
      <c r="K179" s="8"/>
    </row>
    <row r="180" spans="1:12" s="15" customFormat="1" ht="25.5">
      <c r="A180" s="11"/>
      <c r="B180" s="77" t="s">
        <v>361</v>
      </c>
      <c r="C180" s="54">
        <v>103976</v>
      </c>
      <c r="D180" s="55" t="s">
        <v>362</v>
      </c>
      <c r="E180" s="56" t="s">
        <v>20</v>
      </c>
      <c r="F180" s="59">
        <v>3</v>
      </c>
      <c r="G180" s="59">
        <v>28.21</v>
      </c>
      <c r="H180" s="53">
        <f t="shared" si="36"/>
        <v>36.020000000000003</v>
      </c>
      <c r="I180" s="111">
        <f t="shared" si="37"/>
        <v>108.06</v>
      </c>
      <c r="J180" s="17"/>
      <c r="K180" s="8"/>
    </row>
    <row r="181" spans="1:12" s="15" customFormat="1" ht="25.5">
      <c r="A181" s="11"/>
      <c r="B181" s="77" t="s">
        <v>363</v>
      </c>
      <c r="C181" s="54">
        <v>90373</v>
      </c>
      <c r="D181" s="55" t="s">
        <v>364</v>
      </c>
      <c r="E181" s="56" t="s">
        <v>20</v>
      </c>
      <c r="F181" s="59">
        <v>9</v>
      </c>
      <c r="G181" s="59">
        <v>14.92</v>
      </c>
      <c r="H181" s="53">
        <f t="shared" si="36"/>
        <v>19.05</v>
      </c>
      <c r="I181" s="111">
        <f t="shared" si="37"/>
        <v>171.45</v>
      </c>
      <c r="J181" s="17"/>
      <c r="K181" s="8"/>
    </row>
    <row r="182" spans="1:12" s="15" customFormat="1" ht="25.5">
      <c r="A182" s="11"/>
      <c r="B182" s="77" t="s">
        <v>365</v>
      </c>
      <c r="C182" s="54">
        <v>89396</v>
      </c>
      <c r="D182" s="55" t="s">
        <v>366</v>
      </c>
      <c r="E182" s="56" t="s">
        <v>20</v>
      </c>
      <c r="F182" s="59">
        <v>2</v>
      </c>
      <c r="G182" s="59">
        <v>23.52</v>
      </c>
      <c r="H182" s="53">
        <f t="shared" si="36"/>
        <v>30.03</v>
      </c>
      <c r="I182" s="111">
        <f t="shared" si="37"/>
        <v>60.06</v>
      </c>
      <c r="J182" s="17"/>
      <c r="K182" s="8"/>
    </row>
    <row r="183" spans="1:12" s="15" customFormat="1" ht="25.5">
      <c r="A183" s="11"/>
      <c r="B183" s="77" t="s">
        <v>367</v>
      </c>
      <c r="C183" s="54">
        <v>89394</v>
      </c>
      <c r="D183" s="55" t="s">
        <v>368</v>
      </c>
      <c r="E183" s="56" t="s">
        <v>20</v>
      </c>
      <c r="F183" s="59">
        <v>2</v>
      </c>
      <c r="G183" s="59">
        <v>21.45</v>
      </c>
      <c r="H183" s="53">
        <f t="shared" si="36"/>
        <v>27.39</v>
      </c>
      <c r="I183" s="111">
        <f t="shared" si="37"/>
        <v>54.78</v>
      </c>
      <c r="J183" s="17"/>
      <c r="K183" s="8"/>
    </row>
    <row r="184" spans="1:12" s="15" customFormat="1" ht="25.5">
      <c r="A184" s="11"/>
      <c r="B184" s="77" t="s">
        <v>369</v>
      </c>
      <c r="C184" s="54">
        <v>104775</v>
      </c>
      <c r="D184" s="55" t="s">
        <v>370</v>
      </c>
      <c r="E184" s="56" t="s">
        <v>20</v>
      </c>
      <c r="F184" s="59">
        <v>7</v>
      </c>
      <c r="G184" s="59">
        <v>6.52</v>
      </c>
      <c r="H184" s="53">
        <f t="shared" si="36"/>
        <v>8.33</v>
      </c>
      <c r="I184" s="111">
        <f t="shared" si="37"/>
        <v>58.31</v>
      </c>
      <c r="J184" s="17"/>
      <c r="K184" s="8"/>
    </row>
    <row r="185" spans="1:12" s="15" customFormat="1">
      <c r="A185" s="11"/>
      <c r="B185" s="115" t="s">
        <v>25</v>
      </c>
      <c r="C185" s="116"/>
      <c r="D185" s="116"/>
      <c r="E185" s="116"/>
      <c r="F185" s="116"/>
      <c r="G185" s="116"/>
      <c r="H185" s="117"/>
      <c r="I185" s="75">
        <f>SUM(I157:I184)</f>
        <v>6929.0300000000016</v>
      </c>
      <c r="J185" s="17"/>
      <c r="K185" s="17"/>
    </row>
    <row r="186" spans="1:12" s="15" customFormat="1">
      <c r="A186" s="11"/>
      <c r="B186" s="71" t="s">
        <v>371</v>
      </c>
      <c r="C186" s="25"/>
      <c r="D186" s="26" t="s">
        <v>372</v>
      </c>
      <c r="E186" s="25"/>
      <c r="F186" s="25"/>
      <c r="G186" s="25"/>
      <c r="H186" s="25"/>
      <c r="I186" s="76"/>
      <c r="J186" s="17"/>
      <c r="K186" s="8"/>
    </row>
    <row r="187" spans="1:12" s="15" customFormat="1" ht="25.5">
      <c r="A187" s="11"/>
      <c r="B187" s="77" t="s">
        <v>373</v>
      </c>
      <c r="C187" s="54" t="s">
        <v>374</v>
      </c>
      <c r="D187" s="55" t="s">
        <v>375</v>
      </c>
      <c r="E187" s="56" t="s">
        <v>20</v>
      </c>
      <c r="F187" s="59">
        <v>5</v>
      </c>
      <c r="G187" s="59">
        <v>388.8</v>
      </c>
      <c r="H187" s="53">
        <f t="shared" ref="H187:H215" si="38">(ROUND(G187+(G187*I$9),2))</f>
        <v>496.46</v>
      </c>
      <c r="I187" s="111">
        <f t="shared" ref="I187:I215" si="39">ROUND(F187*H187,2)</f>
        <v>2482.3000000000002</v>
      </c>
      <c r="J187" s="17"/>
      <c r="K187" s="8"/>
      <c r="L187" s="44"/>
    </row>
    <row r="188" spans="1:12" s="15" customFormat="1" ht="25.5">
      <c r="A188" s="11"/>
      <c r="B188" s="77" t="s">
        <v>376</v>
      </c>
      <c r="C188" s="54">
        <v>97978</v>
      </c>
      <c r="D188" s="55" t="s">
        <v>377</v>
      </c>
      <c r="E188" s="56" t="s">
        <v>20</v>
      </c>
      <c r="F188" s="59">
        <v>1</v>
      </c>
      <c r="G188" s="59">
        <v>1015.7430000000001</v>
      </c>
      <c r="H188" s="53">
        <f t="shared" si="38"/>
        <v>1297</v>
      </c>
      <c r="I188" s="111">
        <f t="shared" si="39"/>
        <v>1297</v>
      </c>
      <c r="J188" s="17"/>
      <c r="K188" s="8"/>
      <c r="L188" s="44"/>
    </row>
    <row r="189" spans="1:12" s="15" customFormat="1" ht="25.5">
      <c r="A189" s="11"/>
      <c r="B189" s="77" t="s">
        <v>378</v>
      </c>
      <c r="C189" s="54" t="s">
        <v>379</v>
      </c>
      <c r="D189" s="55" t="s">
        <v>380</v>
      </c>
      <c r="E189" s="56" t="s">
        <v>20</v>
      </c>
      <c r="F189" s="59">
        <v>1</v>
      </c>
      <c r="G189" s="59">
        <v>779.42</v>
      </c>
      <c r="H189" s="53">
        <f t="shared" si="38"/>
        <v>995.24</v>
      </c>
      <c r="I189" s="111">
        <f t="shared" si="39"/>
        <v>995.24</v>
      </c>
      <c r="J189" s="17"/>
      <c r="K189" s="8"/>
      <c r="L189" s="44"/>
    </row>
    <row r="190" spans="1:12" s="15" customFormat="1" ht="25.5">
      <c r="A190" s="11"/>
      <c r="B190" s="77" t="s">
        <v>381</v>
      </c>
      <c r="C190" s="54">
        <v>11649</v>
      </c>
      <c r="D190" s="55" t="s">
        <v>382</v>
      </c>
      <c r="E190" s="56" t="s">
        <v>324</v>
      </c>
      <c r="F190" s="59">
        <v>1</v>
      </c>
      <c r="G190" s="59">
        <v>504.48</v>
      </c>
      <c r="H190" s="53">
        <f t="shared" si="38"/>
        <v>644.16999999999996</v>
      </c>
      <c r="I190" s="111">
        <f t="shared" si="39"/>
        <v>644.16999999999996</v>
      </c>
      <c r="J190" s="17"/>
      <c r="K190" s="8"/>
      <c r="L190" s="44"/>
    </row>
    <row r="191" spans="1:12" s="15" customFormat="1">
      <c r="A191" s="11"/>
      <c r="B191" s="77" t="s">
        <v>383</v>
      </c>
      <c r="C191" s="54" t="s">
        <v>384</v>
      </c>
      <c r="D191" s="55" t="s">
        <v>385</v>
      </c>
      <c r="E191" s="56" t="s">
        <v>20</v>
      </c>
      <c r="F191" s="59">
        <v>1</v>
      </c>
      <c r="G191" s="59">
        <v>305</v>
      </c>
      <c r="H191" s="53">
        <f t="shared" si="38"/>
        <v>389.45</v>
      </c>
      <c r="I191" s="111">
        <f t="shared" si="39"/>
        <v>389.45</v>
      </c>
      <c r="J191" s="17"/>
      <c r="K191" s="8"/>
      <c r="L191" s="44"/>
    </row>
    <row r="192" spans="1:12" s="15" customFormat="1" ht="38.25">
      <c r="A192" s="11"/>
      <c r="B192" s="77" t="s">
        <v>386</v>
      </c>
      <c r="C192" s="54">
        <v>104328</v>
      </c>
      <c r="D192" s="55" t="s">
        <v>387</v>
      </c>
      <c r="E192" s="56" t="s">
        <v>20</v>
      </c>
      <c r="F192" s="59">
        <v>5</v>
      </c>
      <c r="G192" s="59">
        <v>79.92</v>
      </c>
      <c r="H192" s="53">
        <f t="shared" si="38"/>
        <v>102.05</v>
      </c>
      <c r="I192" s="111">
        <f t="shared" si="39"/>
        <v>510.25</v>
      </c>
      <c r="J192" s="17"/>
      <c r="K192" s="8"/>
      <c r="L192" s="44"/>
    </row>
    <row r="193" spans="1:12" s="15" customFormat="1" ht="38.25">
      <c r="A193" s="11"/>
      <c r="B193" s="77" t="s">
        <v>388</v>
      </c>
      <c r="C193" s="54" t="s">
        <v>389</v>
      </c>
      <c r="D193" s="55" t="s">
        <v>390</v>
      </c>
      <c r="E193" s="56" t="s">
        <v>20</v>
      </c>
      <c r="F193" s="59">
        <v>1</v>
      </c>
      <c r="G193" s="59">
        <v>269.11</v>
      </c>
      <c r="H193" s="53">
        <f t="shared" si="38"/>
        <v>343.63</v>
      </c>
      <c r="I193" s="111">
        <f t="shared" si="39"/>
        <v>343.63</v>
      </c>
      <c r="J193" s="17"/>
      <c r="K193" s="8"/>
      <c r="L193" s="44"/>
    </row>
    <row r="194" spans="1:12" s="15" customFormat="1">
      <c r="A194" s="11"/>
      <c r="B194" s="77" t="s">
        <v>391</v>
      </c>
      <c r="C194" s="54" t="s">
        <v>392</v>
      </c>
      <c r="D194" s="55" t="s">
        <v>393</v>
      </c>
      <c r="E194" s="56" t="s">
        <v>20</v>
      </c>
      <c r="F194" s="59">
        <v>6</v>
      </c>
      <c r="G194" s="59">
        <v>37.92</v>
      </c>
      <c r="H194" s="53">
        <f t="shared" si="38"/>
        <v>48.42</v>
      </c>
      <c r="I194" s="111">
        <f t="shared" si="39"/>
        <v>290.52</v>
      </c>
      <c r="J194" s="17"/>
      <c r="K194" s="8"/>
      <c r="L194" s="44"/>
    </row>
    <row r="195" spans="1:12" s="15" customFormat="1" ht="38.25">
      <c r="A195" s="11"/>
      <c r="B195" s="77" t="s">
        <v>394</v>
      </c>
      <c r="C195" s="54">
        <v>89811</v>
      </c>
      <c r="D195" s="55" t="s">
        <v>395</v>
      </c>
      <c r="E195" s="56" t="s">
        <v>20</v>
      </c>
      <c r="F195" s="59">
        <v>6</v>
      </c>
      <c r="G195" s="59">
        <v>49.27</v>
      </c>
      <c r="H195" s="53">
        <f t="shared" si="38"/>
        <v>62.91</v>
      </c>
      <c r="I195" s="111">
        <f t="shared" si="39"/>
        <v>377.46</v>
      </c>
      <c r="J195" s="17"/>
      <c r="K195" s="8"/>
      <c r="L195" s="44"/>
    </row>
    <row r="196" spans="1:12" s="15" customFormat="1" ht="38.25">
      <c r="A196" s="11"/>
      <c r="B196" s="77" t="s">
        <v>396</v>
      </c>
      <c r="C196" s="54">
        <v>89728</v>
      </c>
      <c r="D196" s="55" t="s">
        <v>397</v>
      </c>
      <c r="E196" s="56" t="s">
        <v>20</v>
      </c>
      <c r="F196" s="59">
        <v>6</v>
      </c>
      <c r="G196" s="59">
        <v>15.15</v>
      </c>
      <c r="H196" s="53">
        <f t="shared" si="38"/>
        <v>19.350000000000001</v>
      </c>
      <c r="I196" s="111">
        <f t="shared" si="39"/>
        <v>116.1</v>
      </c>
      <c r="J196" s="17"/>
      <c r="K196" s="8"/>
      <c r="L196" s="44"/>
    </row>
    <row r="197" spans="1:12" s="15" customFormat="1" ht="25.5">
      <c r="A197" s="11"/>
      <c r="B197" s="77" t="s">
        <v>398</v>
      </c>
      <c r="C197" s="54">
        <v>89810</v>
      </c>
      <c r="D197" s="55" t="s">
        <v>399</v>
      </c>
      <c r="E197" s="56" t="s">
        <v>20</v>
      </c>
      <c r="F197" s="59">
        <v>4</v>
      </c>
      <c r="G197" s="59">
        <v>32.64</v>
      </c>
      <c r="H197" s="53">
        <f t="shared" si="38"/>
        <v>41.68</v>
      </c>
      <c r="I197" s="111">
        <f t="shared" si="39"/>
        <v>166.72</v>
      </c>
      <c r="J197" s="17"/>
      <c r="K197" s="8"/>
      <c r="L197" s="44"/>
    </row>
    <row r="198" spans="1:12" s="15" customFormat="1" ht="25.5">
      <c r="A198" s="11"/>
      <c r="B198" s="77" t="s">
        <v>400</v>
      </c>
      <c r="C198" s="54">
        <v>89802</v>
      </c>
      <c r="D198" s="55" t="s">
        <v>401</v>
      </c>
      <c r="E198" s="56" t="s">
        <v>20</v>
      </c>
      <c r="F198" s="59">
        <v>1</v>
      </c>
      <c r="G198" s="59">
        <v>11.34</v>
      </c>
      <c r="H198" s="53">
        <f t="shared" si="38"/>
        <v>14.48</v>
      </c>
      <c r="I198" s="111">
        <f t="shared" si="39"/>
        <v>14.48</v>
      </c>
      <c r="J198" s="17"/>
      <c r="K198" s="8"/>
      <c r="L198" s="44"/>
    </row>
    <row r="199" spans="1:12" s="15" customFormat="1" ht="38.25">
      <c r="A199" s="11"/>
      <c r="B199" s="77" t="s">
        <v>402</v>
      </c>
      <c r="C199" s="54">
        <v>89726</v>
      </c>
      <c r="D199" s="55" t="s">
        <v>403</v>
      </c>
      <c r="E199" s="56" t="s">
        <v>20</v>
      </c>
      <c r="F199" s="59">
        <v>6</v>
      </c>
      <c r="G199" s="59">
        <v>12</v>
      </c>
      <c r="H199" s="53">
        <f t="shared" si="38"/>
        <v>15.32</v>
      </c>
      <c r="I199" s="111">
        <f t="shared" si="39"/>
        <v>91.92</v>
      </c>
      <c r="J199" s="17"/>
      <c r="K199" s="8"/>
      <c r="L199" s="44"/>
    </row>
    <row r="200" spans="1:12" s="15" customFormat="1" ht="38.25">
      <c r="A200" s="11"/>
      <c r="B200" s="77" t="s">
        <v>404</v>
      </c>
      <c r="C200" s="54">
        <v>89724</v>
      </c>
      <c r="D200" s="55" t="s">
        <v>405</v>
      </c>
      <c r="E200" s="56" t="s">
        <v>20</v>
      </c>
      <c r="F200" s="59">
        <v>6</v>
      </c>
      <c r="G200" s="59">
        <v>11.73</v>
      </c>
      <c r="H200" s="53">
        <f t="shared" si="38"/>
        <v>14.98</v>
      </c>
      <c r="I200" s="111">
        <f t="shared" si="39"/>
        <v>89.88</v>
      </c>
      <c r="J200" s="17"/>
      <c r="K200" s="8"/>
      <c r="L200" s="44"/>
    </row>
    <row r="201" spans="1:12" s="15" customFormat="1" ht="25.5">
      <c r="A201" s="11"/>
      <c r="B201" s="77" t="s">
        <v>406</v>
      </c>
      <c r="C201" s="54">
        <v>89801</v>
      </c>
      <c r="D201" s="55" t="s">
        <v>407</v>
      </c>
      <c r="E201" s="56" t="s">
        <v>20</v>
      </c>
      <c r="F201" s="59">
        <v>2</v>
      </c>
      <c r="G201" s="59">
        <v>10.48</v>
      </c>
      <c r="H201" s="53">
        <f t="shared" si="38"/>
        <v>13.38</v>
      </c>
      <c r="I201" s="111">
        <f t="shared" si="39"/>
        <v>26.76</v>
      </c>
      <c r="J201" s="17"/>
      <c r="K201" s="8"/>
      <c r="L201" s="44"/>
    </row>
    <row r="202" spans="1:12" s="15" customFormat="1" ht="25.5">
      <c r="A202" s="11"/>
      <c r="B202" s="77" t="s">
        <v>408</v>
      </c>
      <c r="C202" s="54">
        <v>10835</v>
      </c>
      <c r="D202" s="55" t="s">
        <v>409</v>
      </c>
      <c r="E202" s="56" t="s">
        <v>20</v>
      </c>
      <c r="F202" s="59">
        <v>6</v>
      </c>
      <c r="G202" s="59">
        <v>6.65</v>
      </c>
      <c r="H202" s="53">
        <f t="shared" si="38"/>
        <v>8.49</v>
      </c>
      <c r="I202" s="111">
        <f t="shared" si="39"/>
        <v>50.94</v>
      </c>
      <c r="J202" s="17"/>
      <c r="K202" s="8"/>
      <c r="L202" s="44"/>
    </row>
    <row r="203" spans="1:12" s="15" customFormat="1">
      <c r="A203" s="11"/>
      <c r="B203" s="77" t="s">
        <v>410</v>
      </c>
      <c r="C203" s="54">
        <v>3666</v>
      </c>
      <c r="D203" s="55" t="s">
        <v>411</v>
      </c>
      <c r="E203" s="56" t="s">
        <v>20</v>
      </c>
      <c r="F203" s="59">
        <v>2</v>
      </c>
      <c r="G203" s="59">
        <v>4.25</v>
      </c>
      <c r="H203" s="53">
        <f t="shared" si="38"/>
        <v>5.43</v>
      </c>
      <c r="I203" s="111">
        <f t="shared" si="39"/>
        <v>10.86</v>
      </c>
      <c r="J203" s="17"/>
      <c r="K203" s="8"/>
      <c r="L203" s="44"/>
    </row>
    <row r="204" spans="1:12" s="15" customFormat="1" ht="38.25">
      <c r="A204" s="11"/>
      <c r="B204" s="77" t="s">
        <v>412</v>
      </c>
      <c r="C204" s="54">
        <v>104345</v>
      </c>
      <c r="D204" s="55" t="s">
        <v>413</v>
      </c>
      <c r="E204" s="56" t="s">
        <v>20</v>
      </c>
      <c r="F204" s="59">
        <v>2</v>
      </c>
      <c r="G204" s="59">
        <v>47.64</v>
      </c>
      <c r="H204" s="53">
        <f t="shared" si="38"/>
        <v>60.83</v>
      </c>
      <c r="I204" s="111">
        <f t="shared" si="39"/>
        <v>121.66</v>
      </c>
      <c r="J204" s="17"/>
      <c r="K204" s="8"/>
      <c r="L204" s="44"/>
    </row>
    <row r="205" spans="1:12" s="15" customFormat="1" ht="38.25">
      <c r="A205" s="11"/>
      <c r="B205" s="77" t="s">
        <v>414</v>
      </c>
      <c r="C205" s="54">
        <v>89834</v>
      </c>
      <c r="D205" s="55" t="s">
        <v>415</v>
      </c>
      <c r="E205" s="56" t="s">
        <v>20</v>
      </c>
      <c r="F205" s="59">
        <v>2</v>
      </c>
      <c r="G205" s="59">
        <v>59.02</v>
      </c>
      <c r="H205" s="53">
        <f t="shared" si="38"/>
        <v>75.36</v>
      </c>
      <c r="I205" s="111">
        <f t="shared" si="39"/>
        <v>150.72</v>
      </c>
      <c r="J205" s="17"/>
      <c r="K205" s="8"/>
      <c r="L205" s="44"/>
    </row>
    <row r="206" spans="1:12" s="15" customFormat="1" ht="38.25">
      <c r="A206" s="11"/>
      <c r="B206" s="77" t="s">
        <v>416</v>
      </c>
      <c r="C206" s="54">
        <v>89778</v>
      </c>
      <c r="D206" s="55" t="s">
        <v>417</v>
      </c>
      <c r="E206" s="56" t="s">
        <v>20</v>
      </c>
      <c r="F206" s="59">
        <v>5</v>
      </c>
      <c r="G206" s="59">
        <v>20.29</v>
      </c>
      <c r="H206" s="53">
        <f t="shared" si="38"/>
        <v>25.91</v>
      </c>
      <c r="I206" s="111">
        <f t="shared" si="39"/>
        <v>129.55000000000001</v>
      </c>
      <c r="J206" s="17"/>
      <c r="K206" s="8"/>
      <c r="L206" s="44"/>
    </row>
    <row r="207" spans="1:12" s="15" customFormat="1" ht="25.5">
      <c r="A207" s="11"/>
      <c r="B207" s="77" t="s">
        <v>418</v>
      </c>
      <c r="C207" s="54">
        <v>89813</v>
      </c>
      <c r="D207" s="55" t="s">
        <v>419</v>
      </c>
      <c r="E207" s="56" t="s">
        <v>20</v>
      </c>
      <c r="F207" s="59">
        <v>3</v>
      </c>
      <c r="G207" s="59">
        <v>6.69</v>
      </c>
      <c r="H207" s="53">
        <f t="shared" si="38"/>
        <v>8.5399999999999991</v>
      </c>
      <c r="I207" s="111">
        <f t="shared" si="39"/>
        <v>25.62</v>
      </c>
      <c r="J207" s="17"/>
      <c r="K207" s="8"/>
      <c r="L207" s="44"/>
    </row>
    <row r="208" spans="1:12" s="15" customFormat="1" ht="25.5">
      <c r="A208" s="11"/>
      <c r="B208" s="77" t="s">
        <v>420</v>
      </c>
      <c r="C208" s="54">
        <v>89714</v>
      </c>
      <c r="D208" s="55" t="s">
        <v>421</v>
      </c>
      <c r="E208" s="56" t="s">
        <v>41</v>
      </c>
      <c r="F208" s="59">
        <v>45</v>
      </c>
      <c r="G208" s="59">
        <v>43.64</v>
      </c>
      <c r="H208" s="53">
        <f t="shared" si="38"/>
        <v>55.72</v>
      </c>
      <c r="I208" s="111">
        <f t="shared" si="39"/>
        <v>2507.4</v>
      </c>
      <c r="J208" s="17"/>
      <c r="K208" s="8"/>
      <c r="L208" s="44"/>
    </row>
    <row r="209" spans="1:12" s="15" customFormat="1" ht="25.5">
      <c r="A209" s="11"/>
      <c r="B209" s="77" t="s">
        <v>422</v>
      </c>
      <c r="C209" s="54">
        <v>89712</v>
      </c>
      <c r="D209" s="55" t="s">
        <v>423</v>
      </c>
      <c r="E209" s="56" t="s">
        <v>41</v>
      </c>
      <c r="F209" s="59">
        <v>8.1999999999999993</v>
      </c>
      <c r="G209" s="59">
        <v>31.35</v>
      </c>
      <c r="H209" s="53">
        <f t="shared" si="38"/>
        <v>40.03</v>
      </c>
      <c r="I209" s="111">
        <f t="shared" si="39"/>
        <v>328.25</v>
      </c>
      <c r="J209" s="17"/>
      <c r="K209" s="8"/>
      <c r="L209" s="44"/>
    </row>
    <row r="210" spans="1:12" s="15" customFormat="1" ht="25.5">
      <c r="A210" s="11"/>
      <c r="B210" s="77" t="s">
        <v>424</v>
      </c>
      <c r="C210" s="54">
        <v>89711</v>
      </c>
      <c r="D210" s="55" t="s">
        <v>425</v>
      </c>
      <c r="E210" s="56" t="s">
        <v>41</v>
      </c>
      <c r="F210" s="59">
        <v>23.5</v>
      </c>
      <c r="G210" s="59">
        <v>24.32</v>
      </c>
      <c r="H210" s="53">
        <f t="shared" si="38"/>
        <v>31.05</v>
      </c>
      <c r="I210" s="111">
        <f t="shared" si="39"/>
        <v>729.68</v>
      </c>
      <c r="J210" s="17"/>
      <c r="K210" s="8"/>
      <c r="L210" s="44"/>
    </row>
    <row r="211" spans="1:12" s="15" customFormat="1" ht="25.5">
      <c r="A211" s="11"/>
      <c r="B211" s="77" t="s">
        <v>426</v>
      </c>
      <c r="C211" s="54">
        <v>90695</v>
      </c>
      <c r="D211" s="55" t="s">
        <v>427</v>
      </c>
      <c r="E211" s="56" t="s">
        <v>41</v>
      </c>
      <c r="F211" s="59">
        <v>63.5</v>
      </c>
      <c r="G211" s="59">
        <v>101.75</v>
      </c>
      <c r="H211" s="53">
        <f t="shared" si="38"/>
        <v>129.91999999999999</v>
      </c>
      <c r="I211" s="111">
        <f t="shared" si="39"/>
        <v>8249.92</v>
      </c>
      <c r="J211" s="17"/>
      <c r="K211" s="8"/>
      <c r="L211" s="44"/>
    </row>
    <row r="212" spans="1:12" s="15" customFormat="1" ht="25.5">
      <c r="A212" s="11"/>
      <c r="B212" s="77" t="s">
        <v>428</v>
      </c>
      <c r="C212" s="54">
        <v>89782</v>
      </c>
      <c r="D212" s="55" t="s">
        <v>429</v>
      </c>
      <c r="E212" s="56" t="s">
        <v>20</v>
      </c>
      <c r="F212" s="59">
        <v>2</v>
      </c>
      <c r="G212" s="59">
        <v>17</v>
      </c>
      <c r="H212" s="53">
        <f t="shared" si="38"/>
        <v>21.71</v>
      </c>
      <c r="I212" s="111">
        <f t="shared" si="39"/>
        <v>43.42</v>
      </c>
      <c r="J212" s="17"/>
      <c r="K212" s="8"/>
      <c r="L212" s="44"/>
    </row>
    <row r="213" spans="1:12" s="15" customFormat="1" ht="25.5">
      <c r="A213" s="11"/>
      <c r="B213" s="77" t="s">
        <v>430</v>
      </c>
      <c r="C213" s="54">
        <v>104352</v>
      </c>
      <c r="D213" s="55" t="s">
        <v>431</v>
      </c>
      <c r="E213" s="56" t="s">
        <v>20</v>
      </c>
      <c r="F213" s="59">
        <v>2</v>
      </c>
      <c r="G213" s="59">
        <v>43.84</v>
      </c>
      <c r="H213" s="53">
        <f t="shared" si="38"/>
        <v>55.98</v>
      </c>
      <c r="I213" s="111">
        <f t="shared" si="39"/>
        <v>111.96</v>
      </c>
      <c r="J213" s="17"/>
      <c r="K213" s="8"/>
      <c r="L213" s="44"/>
    </row>
    <row r="214" spans="1:12" s="15" customFormat="1" ht="25.5">
      <c r="A214" s="11"/>
      <c r="B214" s="77" t="s">
        <v>432</v>
      </c>
      <c r="C214" s="54">
        <v>104763</v>
      </c>
      <c r="D214" s="55" t="s">
        <v>433</v>
      </c>
      <c r="E214" s="56" t="s">
        <v>20</v>
      </c>
      <c r="F214" s="59">
        <v>14</v>
      </c>
      <c r="G214" s="59">
        <v>42.08</v>
      </c>
      <c r="H214" s="53">
        <f t="shared" si="38"/>
        <v>53.73</v>
      </c>
      <c r="I214" s="111">
        <f t="shared" si="39"/>
        <v>752.22</v>
      </c>
      <c r="J214" s="17"/>
      <c r="K214" s="8"/>
      <c r="L214" s="44"/>
    </row>
    <row r="215" spans="1:12" s="15" customFormat="1" ht="25.5">
      <c r="A215" s="11"/>
      <c r="B215" s="77" t="s">
        <v>585</v>
      </c>
      <c r="C215" s="54">
        <v>98102</v>
      </c>
      <c r="D215" s="55" t="s">
        <v>590</v>
      </c>
      <c r="E215" s="56" t="s">
        <v>20</v>
      </c>
      <c r="F215" s="59">
        <v>1</v>
      </c>
      <c r="G215" s="59">
        <v>167.03</v>
      </c>
      <c r="H215" s="53">
        <f t="shared" si="38"/>
        <v>213.28</v>
      </c>
      <c r="I215" s="111">
        <f t="shared" si="39"/>
        <v>213.28</v>
      </c>
      <c r="J215" s="17"/>
      <c r="K215" s="8"/>
      <c r="L215" s="44"/>
    </row>
    <row r="216" spans="1:12" s="15" customFormat="1">
      <c r="A216" s="11"/>
      <c r="B216" s="77"/>
      <c r="C216" s="27"/>
      <c r="D216" s="52" t="s">
        <v>584</v>
      </c>
      <c r="E216" s="21"/>
      <c r="F216" s="34"/>
      <c r="G216" s="34"/>
      <c r="H216" s="28"/>
      <c r="I216" s="74"/>
      <c r="J216" s="17"/>
      <c r="K216" s="8"/>
      <c r="L216" s="44"/>
    </row>
    <row r="217" spans="1:12" s="15" customFormat="1" ht="25.5">
      <c r="A217" s="11"/>
      <c r="B217" s="77" t="s">
        <v>586</v>
      </c>
      <c r="C217" s="54">
        <v>89802</v>
      </c>
      <c r="D217" s="55" t="s">
        <v>401</v>
      </c>
      <c r="E217" s="56" t="s">
        <v>20</v>
      </c>
      <c r="F217" s="59">
        <v>6</v>
      </c>
      <c r="G217" s="59">
        <v>11.34</v>
      </c>
      <c r="H217" s="53">
        <f t="shared" ref="H217:H220" si="40">(ROUND(G217+(G217*I$9),2))</f>
        <v>14.48</v>
      </c>
      <c r="I217" s="111">
        <f t="shared" ref="I217:I220" si="41">ROUND(F217*H217,2)</f>
        <v>86.88</v>
      </c>
      <c r="J217" s="17"/>
      <c r="K217" s="8"/>
      <c r="L217" s="44"/>
    </row>
    <row r="218" spans="1:12" s="15" customFormat="1" ht="38.25">
      <c r="A218" s="11"/>
      <c r="B218" s="77" t="s">
        <v>587</v>
      </c>
      <c r="C218" s="54">
        <v>89724</v>
      </c>
      <c r="D218" s="55" t="s">
        <v>405</v>
      </c>
      <c r="E218" s="56" t="s">
        <v>20</v>
      </c>
      <c r="F218" s="59">
        <v>6</v>
      </c>
      <c r="G218" s="59">
        <v>11.73</v>
      </c>
      <c r="H218" s="53">
        <f t="shared" si="40"/>
        <v>14.98</v>
      </c>
      <c r="I218" s="111">
        <f t="shared" si="41"/>
        <v>89.88</v>
      </c>
      <c r="J218" s="17"/>
      <c r="K218" s="8"/>
      <c r="L218" s="44"/>
    </row>
    <row r="219" spans="1:12" s="15" customFormat="1" ht="25.5">
      <c r="A219" s="11"/>
      <c r="B219" s="77" t="s">
        <v>589</v>
      </c>
      <c r="C219" s="54">
        <v>89825</v>
      </c>
      <c r="D219" s="55" t="s">
        <v>588</v>
      </c>
      <c r="E219" s="56" t="s">
        <v>20</v>
      </c>
      <c r="F219" s="59">
        <v>7</v>
      </c>
      <c r="G219" s="59">
        <v>18.829999999999998</v>
      </c>
      <c r="H219" s="53">
        <f t="shared" si="40"/>
        <v>24.04</v>
      </c>
      <c r="I219" s="111">
        <f t="shared" si="41"/>
        <v>168.28</v>
      </c>
      <c r="J219" s="17"/>
      <c r="K219" s="8"/>
      <c r="L219" s="44"/>
    </row>
    <row r="220" spans="1:12" s="15" customFormat="1" ht="25.5">
      <c r="A220" s="11"/>
      <c r="B220" s="77" t="s">
        <v>591</v>
      </c>
      <c r="C220" s="54">
        <v>89712</v>
      </c>
      <c r="D220" s="55" t="s">
        <v>423</v>
      </c>
      <c r="E220" s="56" t="s">
        <v>41</v>
      </c>
      <c r="F220" s="59">
        <v>24.6</v>
      </c>
      <c r="G220" s="59">
        <v>31.35</v>
      </c>
      <c r="H220" s="53">
        <f t="shared" si="40"/>
        <v>40.03</v>
      </c>
      <c r="I220" s="111">
        <f t="shared" si="41"/>
        <v>984.74</v>
      </c>
      <c r="J220" s="17"/>
      <c r="K220" s="8"/>
      <c r="L220" s="44"/>
    </row>
    <row r="221" spans="1:12" s="15" customFormat="1">
      <c r="A221" s="11"/>
      <c r="B221" s="115" t="s">
        <v>25</v>
      </c>
      <c r="C221" s="116"/>
      <c r="D221" s="116"/>
      <c r="E221" s="116"/>
      <c r="F221" s="116"/>
      <c r="G221" s="116"/>
      <c r="H221" s="117"/>
      <c r="I221" s="75">
        <f>SUM(I187:I220)</f>
        <v>22591.14</v>
      </c>
      <c r="J221" s="17"/>
      <c r="K221" s="17"/>
    </row>
    <row r="222" spans="1:12" s="15" customFormat="1">
      <c r="A222" s="11"/>
      <c r="B222" s="71" t="s">
        <v>434</v>
      </c>
      <c r="C222" s="25"/>
      <c r="D222" s="26" t="s">
        <v>435</v>
      </c>
      <c r="E222" s="25"/>
      <c r="F222" s="25"/>
      <c r="G222" s="25"/>
      <c r="H222" s="25"/>
      <c r="I222" s="76"/>
      <c r="J222" s="17"/>
      <c r="K222" s="8"/>
    </row>
    <row r="223" spans="1:12" s="15" customFormat="1">
      <c r="A223" s="11"/>
      <c r="B223" s="73"/>
      <c r="C223" s="27"/>
      <c r="D223" s="52" t="s">
        <v>436</v>
      </c>
      <c r="E223" s="21"/>
      <c r="F223" s="34"/>
      <c r="G223" s="34"/>
      <c r="H223" s="28"/>
      <c r="I223" s="74"/>
      <c r="J223" s="17"/>
      <c r="K223" s="8"/>
      <c r="L223" s="44"/>
    </row>
    <row r="224" spans="1:12" s="15" customFormat="1" ht="25.5">
      <c r="A224" s="11"/>
      <c r="B224" s="77" t="s">
        <v>437</v>
      </c>
      <c r="C224" s="54">
        <v>89800</v>
      </c>
      <c r="D224" s="55" t="s">
        <v>438</v>
      </c>
      <c r="E224" s="56" t="s">
        <v>41</v>
      </c>
      <c r="F224" s="59">
        <v>36.299999999999997</v>
      </c>
      <c r="G224" s="59">
        <v>33.369999999999997</v>
      </c>
      <c r="H224" s="53">
        <f t="shared" ref="H224:H229" si="42">(ROUND(G224+(G224*I$9),2))</f>
        <v>42.61</v>
      </c>
      <c r="I224" s="111">
        <f t="shared" ref="I224:I229" si="43">ROUND(F224*H224,2)</f>
        <v>1546.74</v>
      </c>
      <c r="J224" s="17"/>
      <c r="K224" s="8"/>
      <c r="L224" s="44"/>
    </row>
    <row r="225" spans="1:12" s="15" customFormat="1" ht="25.5">
      <c r="A225" s="11"/>
      <c r="B225" s="77" t="s">
        <v>439</v>
      </c>
      <c r="C225" s="54">
        <v>89810</v>
      </c>
      <c r="D225" s="55" t="s">
        <v>399</v>
      </c>
      <c r="E225" s="56" t="s">
        <v>20</v>
      </c>
      <c r="F225" s="59">
        <v>11</v>
      </c>
      <c r="G225" s="59">
        <v>32.64</v>
      </c>
      <c r="H225" s="53">
        <f t="shared" si="42"/>
        <v>41.68</v>
      </c>
      <c r="I225" s="111">
        <f t="shared" si="43"/>
        <v>458.48</v>
      </c>
      <c r="J225" s="17"/>
      <c r="K225" s="8"/>
      <c r="L225" s="44"/>
    </row>
    <row r="226" spans="1:12" s="15" customFormat="1">
      <c r="A226" s="11"/>
      <c r="B226" s="77"/>
      <c r="C226" s="54"/>
      <c r="D226" s="58" t="s">
        <v>440</v>
      </c>
      <c r="E226" s="56"/>
      <c r="F226" s="59"/>
      <c r="G226" s="59"/>
      <c r="H226" s="53"/>
      <c r="I226" s="111"/>
      <c r="J226" s="17"/>
      <c r="K226" s="8"/>
      <c r="L226" s="44"/>
    </row>
    <row r="227" spans="1:12" s="15" customFormat="1" ht="25.5">
      <c r="A227" s="11"/>
      <c r="B227" s="77" t="s">
        <v>441</v>
      </c>
      <c r="C227" s="54">
        <v>97897</v>
      </c>
      <c r="D227" s="55" t="s">
        <v>442</v>
      </c>
      <c r="E227" s="56" t="s">
        <v>20</v>
      </c>
      <c r="F227" s="59">
        <v>11</v>
      </c>
      <c r="G227" s="59">
        <v>422.16</v>
      </c>
      <c r="H227" s="53">
        <f t="shared" si="42"/>
        <v>539.05999999999995</v>
      </c>
      <c r="I227" s="111">
        <f t="shared" si="43"/>
        <v>5929.66</v>
      </c>
      <c r="J227" s="17"/>
      <c r="K227" s="8"/>
      <c r="L227" s="44"/>
    </row>
    <row r="228" spans="1:12" s="15" customFormat="1" ht="25.5">
      <c r="A228" s="11"/>
      <c r="B228" s="77" t="s">
        <v>443</v>
      </c>
      <c r="C228" s="54" t="s">
        <v>444</v>
      </c>
      <c r="D228" s="55" t="s">
        <v>445</v>
      </c>
      <c r="E228" s="56" t="s">
        <v>20</v>
      </c>
      <c r="F228" s="59">
        <v>11</v>
      </c>
      <c r="G228" s="59">
        <v>54.1</v>
      </c>
      <c r="H228" s="53">
        <f t="shared" si="42"/>
        <v>69.08</v>
      </c>
      <c r="I228" s="111">
        <f t="shared" si="43"/>
        <v>759.88</v>
      </c>
      <c r="J228" s="17"/>
      <c r="K228" s="8"/>
      <c r="L228" s="44"/>
    </row>
    <row r="229" spans="1:12" s="15" customFormat="1" ht="76.5">
      <c r="A229" s="11"/>
      <c r="B229" s="77" t="s">
        <v>446</v>
      </c>
      <c r="C229" s="54" t="s">
        <v>447</v>
      </c>
      <c r="D229" s="55" t="s">
        <v>448</v>
      </c>
      <c r="E229" s="56" t="s">
        <v>41</v>
      </c>
      <c r="F229" s="59">
        <v>53.02</v>
      </c>
      <c r="G229" s="59">
        <v>337.11</v>
      </c>
      <c r="H229" s="53">
        <f t="shared" si="42"/>
        <v>430.46</v>
      </c>
      <c r="I229" s="111">
        <f t="shared" si="43"/>
        <v>22822.99</v>
      </c>
      <c r="J229" s="17"/>
      <c r="K229" s="8"/>
      <c r="L229" s="44"/>
    </row>
    <row r="230" spans="1:12" s="15" customFormat="1" ht="25.5">
      <c r="A230" s="11"/>
      <c r="B230" s="77" t="s">
        <v>449</v>
      </c>
      <c r="C230" s="54">
        <v>90695</v>
      </c>
      <c r="D230" s="55" t="s">
        <v>427</v>
      </c>
      <c r="E230" s="56" t="s">
        <v>41</v>
      </c>
      <c r="F230" s="59">
        <v>28.6</v>
      </c>
      <c r="G230" s="59">
        <v>101.75</v>
      </c>
      <c r="H230" s="53">
        <f t="shared" ref="H230:H232" si="44">(ROUND(G230+(G230*I$9),2))</f>
        <v>129.91999999999999</v>
      </c>
      <c r="I230" s="111">
        <f t="shared" ref="I230:I232" si="45">ROUND(F230*H230,2)</f>
        <v>3715.71</v>
      </c>
      <c r="J230" s="17"/>
      <c r="K230" s="8"/>
      <c r="L230" s="44"/>
    </row>
    <row r="231" spans="1:12" s="15" customFormat="1" ht="25.5">
      <c r="A231" s="11"/>
      <c r="B231" s="77" t="s">
        <v>450</v>
      </c>
      <c r="C231" s="54">
        <v>89854</v>
      </c>
      <c r="D231" s="55" t="s">
        <v>451</v>
      </c>
      <c r="E231" s="56" t="s">
        <v>20</v>
      </c>
      <c r="F231" s="59">
        <v>6</v>
      </c>
      <c r="G231" s="59">
        <v>117.6</v>
      </c>
      <c r="H231" s="53">
        <f t="shared" si="44"/>
        <v>150.16</v>
      </c>
      <c r="I231" s="111">
        <f t="shared" si="45"/>
        <v>900.96</v>
      </c>
      <c r="J231" s="17"/>
      <c r="K231" s="8"/>
      <c r="L231" s="44"/>
    </row>
    <row r="232" spans="1:12" s="15" customFormat="1" ht="25.5">
      <c r="A232" s="11"/>
      <c r="B232" s="77" t="s">
        <v>452</v>
      </c>
      <c r="C232" s="54">
        <v>89701</v>
      </c>
      <c r="D232" s="55" t="s">
        <v>453</v>
      </c>
      <c r="E232" s="56" t="s">
        <v>20</v>
      </c>
      <c r="F232" s="59">
        <v>2</v>
      </c>
      <c r="G232" s="59">
        <v>216.45</v>
      </c>
      <c r="H232" s="53">
        <f t="shared" si="44"/>
        <v>276.39</v>
      </c>
      <c r="I232" s="111">
        <f t="shared" si="45"/>
        <v>552.78</v>
      </c>
      <c r="J232" s="17"/>
      <c r="K232" s="8"/>
      <c r="L232" s="44"/>
    </row>
    <row r="233" spans="1:12" s="15" customFormat="1">
      <c r="A233" s="11"/>
      <c r="B233" s="115" t="s">
        <v>25</v>
      </c>
      <c r="C233" s="116"/>
      <c r="D233" s="116"/>
      <c r="E233" s="116"/>
      <c r="F233" s="116"/>
      <c r="G233" s="116"/>
      <c r="H233" s="117"/>
      <c r="I233" s="75">
        <f>SUM(I224:I232)</f>
        <v>36687.199999999997</v>
      </c>
      <c r="J233" s="17"/>
      <c r="K233" s="17"/>
    </row>
    <row r="234" spans="1:12" s="15" customFormat="1">
      <c r="A234" s="11"/>
      <c r="B234" s="71" t="s">
        <v>454</v>
      </c>
      <c r="C234" s="25"/>
      <c r="D234" s="26" t="s">
        <v>455</v>
      </c>
      <c r="E234" s="25"/>
      <c r="F234" s="25"/>
      <c r="G234" s="25"/>
      <c r="H234" s="25"/>
      <c r="I234" s="76"/>
      <c r="J234" s="17"/>
      <c r="K234" s="8"/>
    </row>
    <row r="235" spans="1:12" s="15" customFormat="1" ht="25.5">
      <c r="A235" s="11"/>
      <c r="B235" s="77" t="s">
        <v>456</v>
      </c>
      <c r="C235" s="54">
        <v>97896</v>
      </c>
      <c r="D235" s="55" t="s">
        <v>457</v>
      </c>
      <c r="E235" s="56" t="s">
        <v>20</v>
      </c>
      <c r="F235" s="59">
        <v>5</v>
      </c>
      <c r="G235" s="59">
        <v>324.08999999999997</v>
      </c>
      <c r="H235" s="53">
        <f t="shared" ref="H235" si="46">(ROUND(G235+(G235*I$9),2))</f>
        <v>413.83</v>
      </c>
      <c r="I235" s="111">
        <f t="shared" ref="I235" si="47">ROUND(F235*H235,2)</f>
        <v>2069.15</v>
      </c>
      <c r="J235" s="17"/>
      <c r="K235" s="8"/>
      <c r="L235" s="44"/>
    </row>
    <row r="236" spans="1:12" s="15" customFormat="1">
      <c r="A236" s="11"/>
      <c r="B236" s="77"/>
      <c r="C236" s="54"/>
      <c r="D236" s="58" t="s">
        <v>458</v>
      </c>
      <c r="E236" s="56"/>
      <c r="F236" s="59"/>
      <c r="G236" s="59"/>
      <c r="H236" s="53"/>
      <c r="I236" s="111"/>
      <c r="J236" s="17"/>
      <c r="K236" s="8"/>
      <c r="L236" s="44"/>
    </row>
    <row r="237" spans="1:12" s="15" customFormat="1" ht="25.5">
      <c r="A237" s="11"/>
      <c r="B237" s="77" t="s">
        <v>459</v>
      </c>
      <c r="C237" s="54" t="s">
        <v>192</v>
      </c>
      <c r="D237" s="55" t="s">
        <v>193</v>
      </c>
      <c r="E237" s="56" t="s">
        <v>24</v>
      </c>
      <c r="F237" s="59">
        <v>0.44</v>
      </c>
      <c r="G237" s="59">
        <v>339.8</v>
      </c>
      <c r="H237" s="53">
        <f t="shared" ref="H237:H241" si="48">(ROUND(G237+(G237*I$9),2))</f>
        <v>433.89</v>
      </c>
      <c r="I237" s="111">
        <f t="shared" ref="I237:I241" si="49">ROUND(F237*H237,2)</f>
        <v>190.91</v>
      </c>
      <c r="J237" s="17"/>
      <c r="K237" s="8"/>
      <c r="L237" s="44"/>
    </row>
    <row r="238" spans="1:12" s="15" customFormat="1" ht="25.5">
      <c r="A238" s="11"/>
      <c r="B238" s="77" t="s">
        <v>460</v>
      </c>
      <c r="C238" s="54">
        <v>96526</v>
      </c>
      <c r="D238" s="55" t="s">
        <v>31</v>
      </c>
      <c r="E238" s="56" t="s">
        <v>24</v>
      </c>
      <c r="F238" s="59">
        <v>0.78</v>
      </c>
      <c r="G238" s="59">
        <v>226.48</v>
      </c>
      <c r="H238" s="53">
        <f t="shared" si="48"/>
        <v>289.19</v>
      </c>
      <c r="I238" s="111">
        <f t="shared" si="49"/>
        <v>225.57</v>
      </c>
      <c r="J238" s="17"/>
      <c r="K238" s="8"/>
      <c r="L238" s="44"/>
    </row>
    <row r="239" spans="1:12" s="15" customFormat="1">
      <c r="A239" s="11"/>
      <c r="B239" s="77" t="s">
        <v>461</v>
      </c>
      <c r="C239" s="54">
        <v>94342</v>
      </c>
      <c r="D239" s="55" t="s">
        <v>462</v>
      </c>
      <c r="E239" s="56" t="s">
        <v>24</v>
      </c>
      <c r="F239" s="59">
        <v>3.34</v>
      </c>
      <c r="G239" s="59">
        <v>143.94</v>
      </c>
      <c r="H239" s="53">
        <f t="shared" si="48"/>
        <v>183.8</v>
      </c>
      <c r="I239" s="111">
        <f t="shared" si="49"/>
        <v>613.89</v>
      </c>
      <c r="J239" s="17"/>
      <c r="K239" s="8"/>
      <c r="L239" s="44"/>
    </row>
    <row r="240" spans="1:12" s="15" customFormat="1" ht="38.25">
      <c r="A240" s="11"/>
      <c r="B240" s="77" t="s">
        <v>463</v>
      </c>
      <c r="C240" s="54" t="s">
        <v>222</v>
      </c>
      <c r="D240" s="55" t="s">
        <v>464</v>
      </c>
      <c r="E240" s="56" t="s">
        <v>35</v>
      </c>
      <c r="F240" s="59">
        <v>5.2</v>
      </c>
      <c r="G240" s="59">
        <v>103.39</v>
      </c>
      <c r="H240" s="53">
        <f t="shared" si="48"/>
        <v>132.02000000000001</v>
      </c>
      <c r="I240" s="111">
        <f t="shared" si="49"/>
        <v>686.5</v>
      </c>
      <c r="J240" s="17"/>
      <c r="K240" s="8"/>
      <c r="L240" s="44"/>
    </row>
    <row r="241" spans="1:12" s="15" customFormat="1" ht="25.5">
      <c r="A241" s="11"/>
      <c r="B241" s="77" t="s">
        <v>465</v>
      </c>
      <c r="C241" s="54" t="s">
        <v>466</v>
      </c>
      <c r="D241" s="55" t="s">
        <v>467</v>
      </c>
      <c r="E241" s="56" t="s">
        <v>24</v>
      </c>
      <c r="F241" s="59">
        <v>1.34</v>
      </c>
      <c r="G241" s="59">
        <v>619.86</v>
      </c>
      <c r="H241" s="53">
        <f t="shared" si="48"/>
        <v>791.5</v>
      </c>
      <c r="I241" s="111">
        <f t="shared" si="49"/>
        <v>1060.6099999999999</v>
      </c>
      <c r="J241" s="17"/>
      <c r="K241" s="8"/>
      <c r="L241" s="44"/>
    </row>
    <row r="242" spans="1:12" s="15" customFormat="1">
      <c r="A242" s="11"/>
      <c r="B242" s="115" t="s">
        <v>25</v>
      </c>
      <c r="C242" s="116"/>
      <c r="D242" s="116"/>
      <c r="E242" s="116"/>
      <c r="F242" s="116"/>
      <c r="G242" s="116"/>
      <c r="H242" s="117"/>
      <c r="I242" s="75">
        <f>SUM(I235:I241)</f>
        <v>4846.63</v>
      </c>
      <c r="J242" s="17"/>
      <c r="K242" s="17"/>
    </row>
    <row r="243" spans="1:12" s="15" customFormat="1">
      <c r="A243" s="11"/>
      <c r="B243" s="71" t="s">
        <v>468</v>
      </c>
      <c r="C243" s="25"/>
      <c r="D243" s="26" t="s">
        <v>469</v>
      </c>
      <c r="E243" s="25"/>
      <c r="F243" s="25"/>
      <c r="G243" s="25"/>
      <c r="H243" s="25"/>
      <c r="I243" s="76"/>
      <c r="J243" s="17"/>
      <c r="K243" s="8"/>
    </row>
    <row r="244" spans="1:12" s="66" customFormat="1">
      <c r="A244" s="12"/>
      <c r="B244" s="78"/>
      <c r="C244" s="61"/>
      <c r="D244" s="52" t="s">
        <v>470</v>
      </c>
      <c r="E244" s="62"/>
      <c r="F244" s="63"/>
      <c r="G244" s="64"/>
      <c r="H244" s="65"/>
      <c r="I244" s="79"/>
      <c r="J244" s="17"/>
      <c r="K244" s="16"/>
      <c r="L244" s="67"/>
    </row>
    <row r="245" spans="1:12" s="15" customFormat="1">
      <c r="A245" s="11"/>
      <c r="B245" s="77" t="s">
        <v>471</v>
      </c>
      <c r="C245" s="54" t="s">
        <v>384</v>
      </c>
      <c r="D245" s="55" t="s">
        <v>472</v>
      </c>
      <c r="E245" s="56" t="s">
        <v>20</v>
      </c>
      <c r="F245" s="59">
        <v>8</v>
      </c>
      <c r="G245" s="59">
        <v>261.66666666666669</v>
      </c>
      <c r="H245" s="53">
        <f t="shared" ref="H245:H251" si="50">(ROUND(G245+(G245*I$9),2))</f>
        <v>334.12</v>
      </c>
      <c r="I245" s="111">
        <f t="shared" ref="I245:I251" si="51">ROUND(F245*H245,2)</f>
        <v>2672.96</v>
      </c>
      <c r="J245" s="17"/>
      <c r="K245" s="8"/>
      <c r="L245" s="44"/>
    </row>
    <row r="246" spans="1:12" s="15" customFormat="1" ht="25.5">
      <c r="A246" s="11"/>
      <c r="B246" s="77" t="s">
        <v>473</v>
      </c>
      <c r="C246" s="54" t="s">
        <v>474</v>
      </c>
      <c r="D246" s="55" t="s">
        <v>475</v>
      </c>
      <c r="E246" s="56" t="s">
        <v>20</v>
      </c>
      <c r="F246" s="59">
        <v>8</v>
      </c>
      <c r="G246" s="59">
        <v>36.700000000000003</v>
      </c>
      <c r="H246" s="53">
        <f t="shared" si="50"/>
        <v>46.86</v>
      </c>
      <c r="I246" s="111">
        <f t="shared" si="51"/>
        <v>374.88</v>
      </c>
      <c r="J246" s="17"/>
      <c r="K246" s="8"/>
      <c r="L246" s="44"/>
    </row>
    <row r="247" spans="1:12" s="15" customFormat="1" ht="25.5">
      <c r="A247" s="11"/>
      <c r="B247" s="77" t="s">
        <v>476</v>
      </c>
      <c r="C247" s="54" t="s">
        <v>477</v>
      </c>
      <c r="D247" s="55" t="s">
        <v>478</v>
      </c>
      <c r="E247" s="56" t="s">
        <v>24</v>
      </c>
      <c r="F247" s="59">
        <v>0.27</v>
      </c>
      <c r="G247" s="59">
        <v>3252.76</v>
      </c>
      <c r="H247" s="53">
        <f t="shared" si="50"/>
        <v>4153.45</v>
      </c>
      <c r="I247" s="111">
        <f t="shared" si="51"/>
        <v>1121.43</v>
      </c>
      <c r="J247" s="17"/>
      <c r="K247" s="8"/>
      <c r="L247" s="44"/>
    </row>
    <row r="248" spans="1:12" s="15" customFormat="1" ht="38.25">
      <c r="A248" s="11"/>
      <c r="B248" s="77" t="s">
        <v>479</v>
      </c>
      <c r="C248" s="54" t="s">
        <v>480</v>
      </c>
      <c r="D248" s="55" t="s">
        <v>481</v>
      </c>
      <c r="E248" s="56" t="s">
        <v>20</v>
      </c>
      <c r="F248" s="59">
        <v>4</v>
      </c>
      <c r="G248" s="59">
        <v>279.12</v>
      </c>
      <c r="H248" s="53">
        <f t="shared" si="50"/>
        <v>356.41</v>
      </c>
      <c r="I248" s="111">
        <f t="shared" si="51"/>
        <v>1425.64</v>
      </c>
      <c r="J248" s="17"/>
      <c r="K248" s="8"/>
      <c r="L248" s="44"/>
    </row>
    <row r="249" spans="1:12" s="15" customFormat="1">
      <c r="A249" s="11"/>
      <c r="B249" s="77"/>
      <c r="C249" s="27"/>
      <c r="D249" s="23"/>
      <c r="E249" s="21"/>
      <c r="F249" s="59"/>
      <c r="G249" s="34"/>
      <c r="H249" s="28">
        <f t="shared" si="50"/>
        <v>0</v>
      </c>
      <c r="I249" s="74">
        <f t="shared" si="51"/>
        <v>0</v>
      </c>
      <c r="J249" s="17"/>
      <c r="K249" s="8"/>
      <c r="L249" s="44"/>
    </row>
    <row r="250" spans="1:12" s="66" customFormat="1">
      <c r="A250" s="12"/>
      <c r="B250" s="78"/>
      <c r="C250" s="61"/>
      <c r="D250" s="52" t="s">
        <v>482</v>
      </c>
      <c r="E250" s="62"/>
      <c r="F250" s="63"/>
      <c r="G250" s="64"/>
      <c r="H250" s="65"/>
      <c r="I250" s="79"/>
      <c r="J250" s="17"/>
      <c r="K250" s="8"/>
      <c r="L250" s="67"/>
    </row>
    <row r="251" spans="1:12" s="15" customFormat="1" ht="25.5">
      <c r="A251" s="11"/>
      <c r="B251" s="77" t="s">
        <v>483</v>
      </c>
      <c r="C251" s="54">
        <v>97599</v>
      </c>
      <c r="D251" s="55" t="s">
        <v>484</v>
      </c>
      <c r="E251" s="56" t="s">
        <v>20</v>
      </c>
      <c r="F251" s="59">
        <v>30</v>
      </c>
      <c r="G251" s="59">
        <v>19.690000000000001</v>
      </c>
      <c r="H251" s="53">
        <f t="shared" si="50"/>
        <v>25.14</v>
      </c>
      <c r="I251" s="111">
        <f t="shared" si="51"/>
        <v>754.2</v>
      </c>
      <c r="J251" s="17"/>
      <c r="K251" s="8"/>
      <c r="L251" s="44"/>
    </row>
    <row r="252" spans="1:12" s="15" customFormat="1" ht="25.5">
      <c r="A252" s="11"/>
      <c r="B252" s="77" t="s">
        <v>485</v>
      </c>
      <c r="C252" s="54" t="s">
        <v>486</v>
      </c>
      <c r="D252" s="55" t="s">
        <v>487</v>
      </c>
      <c r="E252" s="56" t="s">
        <v>20</v>
      </c>
      <c r="F252" s="59">
        <v>2</v>
      </c>
      <c r="G252" s="59">
        <v>68.17</v>
      </c>
      <c r="H252" s="53">
        <f t="shared" ref="H252" si="52">(ROUND(G252+(G252*I$9),2))</f>
        <v>87.05</v>
      </c>
      <c r="I252" s="111">
        <f t="shared" ref="I252" si="53">ROUND(F252*H252,2)</f>
        <v>174.1</v>
      </c>
      <c r="J252" s="17"/>
      <c r="K252" s="8"/>
      <c r="L252" s="44"/>
    </row>
    <row r="253" spans="1:12" s="15" customFormat="1">
      <c r="A253" s="11"/>
      <c r="B253" s="77"/>
      <c r="C253" s="27"/>
      <c r="D253" s="23"/>
      <c r="E253" s="21"/>
      <c r="F253" s="59"/>
      <c r="G253" s="34"/>
      <c r="H253" s="28"/>
      <c r="I253" s="74"/>
      <c r="J253" s="17"/>
      <c r="K253" s="8"/>
      <c r="L253" s="44"/>
    </row>
    <row r="254" spans="1:12" s="15" customFormat="1">
      <c r="A254" s="11"/>
      <c r="B254" s="77"/>
      <c r="C254" s="54"/>
      <c r="D254" s="58" t="s">
        <v>488</v>
      </c>
      <c r="E254" s="56"/>
      <c r="F254" s="59"/>
      <c r="G254" s="59"/>
      <c r="H254" s="53"/>
      <c r="I254" s="111"/>
      <c r="J254" s="17"/>
      <c r="K254" s="8"/>
      <c r="L254" s="44"/>
    </row>
    <row r="255" spans="1:12" s="15" customFormat="1" ht="25.5">
      <c r="A255" s="11"/>
      <c r="B255" s="77" t="s">
        <v>489</v>
      </c>
      <c r="C255" s="54" t="s">
        <v>490</v>
      </c>
      <c r="D255" s="55" t="s">
        <v>491</v>
      </c>
      <c r="E255" s="56" t="s">
        <v>20</v>
      </c>
      <c r="F255" s="59">
        <v>8</v>
      </c>
      <c r="G255" s="59">
        <v>21.87</v>
      </c>
      <c r="H255" s="53">
        <f t="shared" ref="H255:H259" si="54">(ROUND(G255+(G255*I$9),2))</f>
        <v>27.93</v>
      </c>
      <c r="I255" s="111">
        <f t="shared" ref="I255:I259" si="55">ROUND(F255*H255,2)</f>
        <v>223.44</v>
      </c>
      <c r="J255" s="17"/>
      <c r="K255" s="8"/>
      <c r="L255" s="44"/>
    </row>
    <row r="256" spans="1:12" s="15" customFormat="1" ht="25.5">
      <c r="A256" s="11"/>
      <c r="B256" s="77" t="s">
        <v>492</v>
      </c>
      <c r="C256" s="54" t="s">
        <v>493</v>
      </c>
      <c r="D256" s="55" t="s">
        <v>494</v>
      </c>
      <c r="E256" s="56" t="s">
        <v>20</v>
      </c>
      <c r="F256" s="59">
        <v>1</v>
      </c>
      <c r="G256" s="59">
        <v>142.28</v>
      </c>
      <c r="H256" s="53">
        <f t="shared" si="54"/>
        <v>181.68</v>
      </c>
      <c r="I256" s="111">
        <f t="shared" si="55"/>
        <v>181.68</v>
      </c>
      <c r="J256" s="17"/>
      <c r="K256" s="8"/>
      <c r="L256" s="44"/>
    </row>
    <row r="257" spans="1:12" s="15" customFormat="1" ht="25.5">
      <c r="A257" s="11"/>
      <c r="B257" s="77" t="s">
        <v>495</v>
      </c>
      <c r="C257" s="54" t="s">
        <v>496</v>
      </c>
      <c r="D257" s="55" t="s">
        <v>497</v>
      </c>
      <c r="E257" s="56" t="s">
        <v>20</v>
      </c>
      <c r="F257" s="59">
        <v>5</v>
      </c>
      <c r="G257" s="59">
        <v>42.88</v>
      </c>
      <c r="H257" s="53">
        <f t="shared" si="54"/>
        <v>54.75</v>
      </c>
      <c r="I257" s="111">
        <f t="shared" si="55"/>
        <v>273.75</v>
      </c>
      <c r="J257" s="17"/>
      <c r="K257" s="8"/>
      <c r="L257" s="44"/>
    </row>
    <row r="258" spans="1:12" s="15" customFormat="1" ht="25.5">
      <c r="A258" s="11"/>
      <c r="B258" s="77" t="s">
        <v>498</v>
      </c>
      <c r="C258" s="54" t="s">
        <v>499</v>
      </c>
      <c r="D258" s="55" t="s">
        <v>500</v>
      </c>
      <c r="E258" s="56" t="s">
        <v>20</v>
      </c>
      <c r="F258" s="59">
        <v>13</v>
      </c>
      <c r="G258" s="59">
        <v>42.88</v>
      </c>
      <c r="H258" s="53">
        <f t="shared" si="54"/>
        <v>54.75</v>
      </c>
      <c r="I258" s="111">
        <f t="shared" si="55"/>
        <v>711.75</v>
      </c>
      <c r="J258" s="17"/>
      <c r="K258" s="8"/>
      <c r="L258" s="44"/>
    </row>
    <row r="259" spans="1:12" s="15" customFormat="1" ht="25.5">
      <c r="A259" s="11"/>
      <c r="B259" s="77" t="s">
        <v>501</v>
      </c>
      <c r="C259" s="54" t="s">
        <v>502</v>
      </c>
      <c r="D259" s="55" t="s">
        <v>503</v>
      </c>
      <c r="E259" s="56" t="s">
        <v>35</v>
      </c>
      <c r="F259" s="59">
        <v>4</v>
      </c>
      <c r="G259" s="59">
        <v>84.77</v>
      </c>
      <c r="H259" s="53">
        <f t="shared" si="54"/>
        <v>108.24</v>
      </c>
      <c r="I259" s="111">
        <f t="shared" si="55"/>
        <v>432.96</v>
      </c>
      <c r="J259" s="17"/>
      <c r="K259" s="8"/>
      <c r="L259" s="44"/>
    </row>
    <row r="260" spans="1:12" s="15" customFormat="1">
      <c r="A260" s="11"/>
      <c r="B260" s="115" t="s">
        <v>25</v>
      </c>
      <c r="C260" s="116"/>
      <c r="D260" s="116"/>
      <c r="E260" s="116"/>
      <c r="F260" s="116"/>
      <c r="G260" s="116"/>
      <c r="H260" s="117"/>
      <c r="I260" s="75">
        <f>SUM(I244:I259)</f>
        <v>8346.7900000000009</v>
      </c>
      <c r="J260" s="17"/>
      <c r="K260" s="17"/>
    </row>
    <row r="261" spans="1:12" s="15" customFormat="1">
      <c r="A261" s="11"/>
      <c r="B261" s="71" t="s">
        <v>504</v>
      </c>
      <c r="C261" s="60"/>
      <c r="D261" s="26" t="s">
        <v>505</v>
      </c>
      <c r="E261" s="25"/>
      <c r="F261" s="25"/>
      <c r="G261" s="25"/>
      <c r="H261" s="25"/>
      <c r="I261" s="76"/>
      <c r="J261" s="17"/>
      <c r="K261" s="8"/>
    </row>
    <row r="262" spans="1:12" s="15" customFormat="1">
      <c r="A262" s="11"/>
      <c r="B262" s="73"/>
      <c r="C262" s="27"/>
      <c r="D262" s="52" t="s">
        <v>506</v>
      </c>
      <c r="E262" s="21"/>
      <c r="F262" s="24"/>
      <c r="G262" s="24"/>
      <c r="H262" s="24"/>
      <c r="I262" s="80"/>
      <c r="J262" s="17"/>
      <c r="K262" s="8"/>
    </row>
    <row r="263" spans="1:12" s="44" customFormat="1" ht="38.25">
      <c r="A263" s="18"/>
      <c r="B263" s="77" t="s">
        <v>507</v>
      </c>
      <c r="C263" s="54">
        <v>101879</v>
      </c>
      <c r="D263" s="55" t="s">
        <v>625</v>
      </c>
      <c r="E263" s="56" t="s">
        <v>20</v>
      </c>
      <c r="F263" s="107">
        <v>4</v>
      </c>
      <c r="G263" s="107">
        <v>605.39</v>
      </c>
      <c r="H263" s="107">
        <f t="shared" ref="H263:H264" si="56">(ROUND(G263+(G263*I$9),2))</f>
        <v>773.02</v>
      </c>
      <c r="I263" s="109">
        <f t="shared" ref="I263:I264" si="57">ROUND(F263*H263,2)</f>
        <v>3092.08</v>
      </c>
      <c r="J263" s="17"/>
      <c r="K263" s="19"/>
    </row>
    <row r="264" spans="1:12" s="44" customFormat="1" ht="38.25">
      <c r="A264" s="18"/>
      <c r="B264" s="77" t="s">
        <v>508</v>
      </c>
      <c r="C264" s="54">
        <v>101880</v>
      </c>
      <c r="D264" s="55" t="s">
        <v>626</v>
      </c>
      <c r="E264" s="56" t="s">
        <v>20</v>
      </c>
      <c r="F264" s="107">
        <v>1</v>
      </c>
      <c r="G264" s="107">
        <v>704.56</v>
      </c>
      <c r="H264" s="107">
        <f t="shared" si="56"/>
        <v>899.65</v>
      </c>
      <c r="I264" s="109">
        <f t="shared" si="57"/>
        <v>899.65</v>
      </c>
      <c r="J264" s="17"/>
      <c r="K264" s="19"/>
    </row>
    <row r="265" spans="1:12" s="44" customFormat="1" collapsed="1">
      <c r="A265" s="18"/>
      <c r="B265" s="73"/>
      <c r="C265" s="27"/>
      <c r="D265" s="52" t="s">
        <v>509</v>
      </c>
      <c r="E265" s="21"/>
      <c r="F265" s="107"/>
      <c r="G265" s="24"/>
      <c r="H265" s="24"/>
      <c r="I265" s="80"/>
      <c r="J265" s="17"/>
      <c r="K265" s="19"/>
    </row>
    <row r="266" spans="1:12" s="44" customFormat="1" ht="25.5">
      <c r="A266" s="18"/>
      <c r="B266" s="77" t="s">
        <v>510</v>
      </c>
      <c r="C266" s="54">
        <v>93653</v>
      </c>
      <c r="D266" s="55" t="s">
        <v>627</v>
      </c>
      <c r="E266" s="56" t="s">
        <v>20</v>
      </c>
      <c r="F266" s="107">
        <v>10</v>
      </c>
      <c r="G266" s="107">
        <v>13.87</v>
      </c>
      <c r="H266" s="107">
        <f t="shared" ref="H266:H275" si="58">(ROUND(G266+(G266*I$9),2))</f>
        <v>17.71</v>
      </c>
      <c r="I266" s="109">
        <f t="shared" ref="I266:I275" si="59">ROUND(F266*H266,2)</f>
        <v>177.1</v>
      </c>
      <c r="J266" s="17"/>
      <c r="K266" s="19"/>
    </row>
    <row r="267" spans="1:12" s="44" customFormat="1" ht="25.5">
      <c r="A267" s="18"/>
      <c r="B267" s="77" t="s">
        <v>511</v>
      </c>
      <c r="C267" s="54">
        <v>93655</v>
      </c>
      <c r="D267" s="55" t="s">
        <v>628</v>
      </c>
      <c r="E267" s="56" t="s">
        <v>20</v>
      </c>
      <c r="F267" s="107">
        <v>14</v>
      </c>
      <c r="G267" s="107">
        <v>14.94</v>
      </c>
      <c r="H267" s="107">
        <f t="shared" si="58"/>
        <v>19.079999999999998</v>
      </c>
      <c r="I267" s="109">
        <f t="shared" si="59"/>
        <v>267.12</v>
      </c>
      <c r="J267" s="17"/>
      <c r="K267" s="19"/>
    </row>
    <row r="268" spans="1:12" s="44" customFormat="1">
      <c r="A268" s="18"/>
      <c r="B268" s="77" t="s">
        <v>665</v>
      </c>
      <c r="C268" s="54">
        <v>93660</v>
      </c>
      <c r="D268" s="55" t="s">
        <v>629</v>
      </c>
      <c r="E268" s="56" t="s">
        <v>20</v>
      </c>
      <c r="F268" s="107">
        <v>7</v>
      </c>
      <c r="G268" s="107">
        <v>66.930000000000007</v>
      </c>
      <c r="H268" s="107">
        <f t="shared" si="58"/>
        <v>85.46</v>
      </c>
      <c r="I268" s="109">
        <f t="shared" si="59"/>
        <v>598.22</v>
      </c>
      <c r="J268" s="17"/>
      <c r="K268" s="19"/>
    </row>
    <row r="269" spans="1:12" s="44" customFormat="1">
      <c r="A269" s="18"/>
      <c r="B269" s="77" t="s">
        <v>512</v>
      </c>
      <c r="C269" s="54">
        <v>93661</v>
      </c>
      <c r="D269" s="55" t="s">
        <v>630</v>
      </c>
      <c r="E269" s="56" t="s">
        <v>20</v>
      </c>
      <c r="F269" s="107">
        <v>16</v>
      </c>
      <c r="G269" s="107">
        <v>66.53</v>
      </c>
      <c r="H269" s="107">
        <f t="shared" si="58"/>
        <v>84.95</v>
      </c>
      <c r="I269" s="109">
        <f t="shared" si="59"/>
        <v>1359.2</v>
      </c>
      <c r="J269" s="17"/>
      <c r="K269" s="19"/>
    </row>
    <row r="270" spans="1:12" s="44" customFormat="1" collapsed="1">
      <c r="A270" s="18"/>
      <c r="B270" s="77" t="s">
        <v>513</v>
      </c>
      <c r="C270" s="54">
        <v>93665</v>
      </c>
      <c r="D270" s="55" t="s">
        <v>631</v>
      </c>
      <c r="E270" s="56" t="s">
        <v>20</v>
      </c>
      <c r="F270" s="107">
        <v>6</v>
      </c>
      <c r="G270" s="107">
        <v>78.540000000000006</v>
      </c>
      <c r="H270" s="107">
        <f t="shared" si="58"/>
        <v>100.29</v>
      </c>
      <c r="I270" s="109">
        <f t="shared" si="59"/>
        <v>601.74</v>
      </c>
      <c r="J270" s="17"/>
      <c r="K270" s="19"/>
    </row>
    <row r="271" spans="1:12" s="19" customFormat="1" ht="25.5">
      <c r="A271" s="18"/>
      <c r="B271" s="77" t="s">
        <v>514</v>
      </c>
      <c r="C271" s="54" t="s">
        <v>517</v>
      </c>
      <c r="D271" s="55" t="s">
        <v>632</v>
      </c>
      <c r="E271" s="56" t="s">
        <v>20</v>
      </c>
      <c r="F271" s="107">
        <v>8</v>
      </c>
      <c r="G271" s="107">
        <v>84.76</v>
      </c>
      <c r="H271" s="107">
        <f t="shared" si="58"/>
        <v>108.23</v>
      </c>
      <c r="I271" s="109">
        <f t="shared" si="59"/>
        <v>865.84</v>
      </c>
      <c r="J271" s="17"/>
    </row>
    <row r="272" spans="1:12" s="19" customFormat="1" ht="25.5">
      <c r="A272" s="18"/>
      <c r="B272" s="77" t="s">
        <v>515</v>
      </c>
      <c r="C272" s="54" t="s">
        <v>519</v>
      </c>
      <c r="D272" s="55" t="s">
        <v>633</v>
      </c>
      <c r="E272" s="56" t="s">
        <v>20</v>
      </c>
      <c r="F272" s="107">
        <v>2</v>
      </c>
      <c r="G272" s="107">
        <v>220.64</v>
      </c>
      <c r="H272" s="107">
        <f t="shared" si="58"/>
        <v>281.74</v>
      </c>
      <c r="I272" s="109">
        <f t="shared" si="59"/>
        <v>563.48</v>
      </c>
      <c r="J272" s="17"/>
    </row>
    <row r="273" spans="1:11" s="19" customFormat="1" ht="38.25">
      <c r="A273" s="18"/>
      <c r="B273" s="77" t="s">
        <v>516</v>
      </c>
      <c r="C273" s="54" t="s">
        <v>521</v>
      </c>
      <c r="D273" s="55" t="s">
        <v>634</v>
      </c>
      <c r="E273" s="56" t="s">
        <v>20</v>
      </c>
      <c r="F273" s="107">
        <v>4</v>
      </c>
      <c r="G273" s="107">
        <v>277.45999999999998</v>
      </c>
      <c r="H273" s="107">
        <f t="shared" si="58"/>
        <v>354.29</v>
      </c>
      <c r="I273" s="109">
        <f t="shared" si="59"/>
        <v>1417.16</v>
      </c>
      <c r="J273" s="17"/>
    </row>
    <row r="274" spans="1:11" s="19" customFormat="1" ht="38.25">
      <c r="A274" s="18"/>
      <c r="B274" s="77" t="s">
        <v>518</v>
      </c>
      <c r="C274" s="54" t="s">
        <v>523</v>
      </c>
      <c r="D274" s="55" t="s">
        <v>635</v>
      </c>
      <c r="E274" s="56" t="s">
        <v>20</v>
      </c>
      <c r="F274" s="107">
        <v>1</v>
      </c>
      <c r="G274" s="107">
        <v>421.35</v>
      </c>
      <c r="H274" s="107">
        <f t="shared" si="58"/>
        <v>538.02</v>
      </c>
      <c r="I274" s="109">
        <f t="shared" si="59"/>
        <v>538.02</v>
      </c>
      <c r="J274" s="17"/>
    </row>
    <row r="275" spans="1:11" s="19" customFormat="1" ht="25.5">
      <c r="A275" s="18"/>
      <c r="B275" s="77" t="s">
        <v>520</v>
      </c>
      <c r="C275" s="54" t="s">
        <v>525</v>
      </c>
      <c r="D275" s="55" t="s">
        <v>636</v>
      </c>
      <c r="E275" s="56" t="s">
        <v>20</v>
      </c>
      <c r="F275" s="107">
        <v>20</v>
      </c>
      <c r="G275" s="107">
        <v>57.99</v>
      </c>
      <c r="H275" s="107">
        <f t="shared" si="58"/>
        <v>74.05</v>
      </c>
      <c r="I275" s="109">
        <f t="shared" si="59"/>
        <v>1481</v>
      </c>
      <c r="J275" s="17"/>
    </row>
    <row r="276" spans="1:11" collapsed="1">
      <c r="B276" s="73"/>
      <c r="C276" s="27"/>
      <c r="D276" s="52" t="s">
        <v>526</v>
      </c>
      <c r="E276" s="21"/>
      <c r="F276" s="107"/>
      <c r="G276" s="24"/>
      <c r="H276" s="24"/>
      <c r="I276" s="80"/>
      <c r="J276" s="17"/>
      <c r="K276" s="19"/>
    </row>
    <row r="277" spans="1:11" s="19" customFormat="1" ht="25.5">
      <c r="A277" s="18"/>
      <c r="B277" s="77" t="s">
        <v>522</v>
      </c>
      <c r="C277" s="54">
        <v>91854</v>
      </c>
      <c r="D277" s="55" t="s">
        <v>637</v>
      </c>
      <c r="E277" s="56" t="s">
        <v>528</v>
      </c>
      <c r="F277" s="107">
        <v>600</v>
      </c>
      <c r="G277" s="107">
        <v>10.62</v>
      </c>
      <c r="H277" s="107">
        <f t="shared" ref="H277" si="60">(ROUND(G277+(G277*I$9),2))</f>
        <v>13.56</v>
      </c>
      <c r="I277" s="109">
        <f t="shared" ref="I277" si="61">ROUND(F277*H277,2)</f>
        <v>8136</v>
      </c>
      <c r="J277" s="17"/>
    </row>
    <row r="278" spans="1:11" collapsed="1">
      <c r="B278" s="73"/>
      <c r="C278" s="27"/>
      <c r="D278" s="52" t="s">
        <v>529</v>
      </c>
      <c r="E278" s="21"/>
      <c r="F278" s="107"/>
      <c r="G278" s="24"/>
      <c r="H278" s="24"/>
      <c r="I278" s="80"/>
      <c r="J278" s="17"/>
      <c r="K278" s="19"/>
    </row>
    <row r="279" spans="1:11" s="19" customFormat="1" ht="25.5">
      <c r="A279" s="18"/>
      <c r="B279" s="77" t="s">
        <v>524</v>
      </c>
      <c r="C279" s="54">
        <v>91924</v>
      </c>
      <c r="D279" s="55" t="s">
        <v>638</v>
      </c>
      <c r="E279" s="56" t="s">
        <v>528</v>
      </c>
      <c r="F279" s="107">
        <v>600</v>
      </c>
      <c r="G279" s="107">
        <v>3.67</v>
      </c>
      <c r="H279" s="107">
        <f t="shared" ref="H279:H283" si="62">(ROUND(G279+(G279*I$9),2))</f>
        <v>4.6900000000000004</v>
      </c>
      <c r="I279" s="109">
        <f t="shared" ref="I279:I283" si="63">ROUND(F279*H279,2)</f>
        <v>2814</v>
      </c>
      <c r="J279" s="17"/>
    </row>
    <row r="280" spans="1:11" s="19" customFormat="1" ht="25.5">
      <c r="A280" s="18"/>
      <c r="B280" s="77" t="s">
        <v>527</v>
      </c>
      <c r="C280" s="54">
        <v>91926</v>
      </c>
      <c r="D280" s="55" t="s">
        <v>639</v>
      </c>
      <c r="E280" s="56" t="s">
        <v>528</v>
      </c>
      <c r="F280" s="107">
        <v>2600</v>
      </c>
      <c r="G280" s="107">
        <v>5.38</v>
      </c>
      <c r="H280" s="107">
        <f t="shared" si="62"/>
        <v>6.87</v>
      </c>
      <c r="I280" s="109">
        <f t="shared" si="63"/>
        <v>17862</v>
      </c>
      <c r="J280" s="17"/>
    </row>
    <row r="281" spans="1:11" s="19" customFormat="1" ht="25.5">
      <c r="A281" s="18"/>
      <c r="B281" s="77" t="s">
        <v>530</v>
      </c>
      <c r="C281" s="54">
        <v>91930</v>
      </c>
      <c r="D281" s="55" t="s">
        <v>640</v>
      </c>
      <c r="E281" s="56" t="s">
        <v>528</v>
      </c>
      <c r="F281" s="107">
        <v>250</v>
      </c>
      <c r="G281" s="107">
        <v>11.69</v>
      </c>
      <c r="H281" s="107">
        <f t="shared" si="62"/>
        <v>14.93</v>
      </c>
      <c r="I281" s="109">
        <f t="shared" si="63"/>
        <v>3732.5</v>
      </c>
      <c r="J281" s="17"/>
    </row>
    <row r="282" spans="1:11" s="19" customFormat="1" ht="25.5">
      <c r="A282" s="18"/>
      <c r="B282" s="77" t="s">
        <v>531</v>
      </c>
      <c r="C282" s="54">
        <v>101561</v>
      </c>
      <c r="D282" s="55" t="s">
        <v>641</v>
      </c>
      <c r="E282" s="56" t="s">
        <v>528</v>
      </c>
      <c r="F282" s="107">
        <v>180</v>
      </c>
      <c r="G282" s="107">
        <v>21.08</v>
      </c>
      <c r="H282" s="107">
        <f t="shared" si="62"/>
        <v>26.92</v>
      </c>
      <c r="I282" s="109">
        <f t="shared" si="63"/>
        <v>4845.6000000000004</v>
      </c>
      <c r="J282" s="17"/>
    </row>
    <row r="283" spans="1:11" s="19" customFormat="1" ht="25.5">
      <c r="A283" s="18"/>
      <c r="B283" s="77" t="s">
        <v>532</v>
      </c>
      <c r="C283" s="54">
        <v>101562</v>
      </c>
      <c r="D283" s="55" t="s">
        <v>642</v>
      </c>
      <c r="E283" s="56" t="s">
        <v>528</v>
      </c>
      <c r="F283" s="107">
        <v>100</v>
      </c>
      <c r="G283" s="107">
        <v>31.9</v>
      </c>
      <c r="H283" s="107">
        <f t="shared" si="62"/>
        <v>40.729999999999997</v>
      </c>
      <c r="I283" s="109">
        <f t="shared" si="63"/>
        <v>4073</v>
      </c>
      <c r="J283" s="17"/>
    </row>
    <row r="284" spans="1:11" s="19" customFormat="1" ht="25.5">
      <c r="A284" s="18"/>
      <c r="B284" s="77" t="s">
        <v>533</v>
      </c>
      <c r="C284" s="54">
        <v>101563</v>
      </c>
      <c r="D284" s="55" t="s">
        <v>643</v>
      </c>
      <c r="E284" s="56" t="s">
        <v>528</v>
      </c>
      <c r="F284" s="107">
        <v>32</v>
      </c>
      <c r="G284" s="107">
        <v>46.1</v>
      </c>
      <c r="H284" s="107">
        <f t="shared" ref="H284" si="64">(ROUND(G284+(G284*I$9),2))</f>
        <v>58.87</v>
      </c>
      <c r="I284" s="109">
        <f t="shared" ref="I284" si="65">ROUND(F284*H284,2)</f>
        <v>1883.84</v>
      </c>
      <c r="J284" s="17"/>
    </row>
    <row r="285" spans="1:11" s="19" customFormat="1" ht="25.5">
      <c r="A285" s="18"/>
      <c r="B285" s="77" t="s">
        <v>534</v>
      </c>
      <c r="C285" s="54">
        <v>101565</v>
      </c>
      <c r="D285" s="55" t="s">
        <v>644</v>
      </c>
      <c r="E285" s="56" t="s">
        <v>528</v>
      </c>
      <c r="F285" s="107">
        <v>130</v>
      </c>
      <c r="G285" s="107">
        <v>95.26</v>
      </c>
      <c r="H285" s="107">
        <f t="shared" ref="H285" si="66">(ROUND(G285+(G285*I$9),2))</f>
        <v>121.64</v>
      </c>
      <c r="I285" s="109">
        <f t="shared" ref="I285" si="67">ROUND(F285*H285,2)</f>
        <v>15813.2</v>
      </c>
      <c r="J285" s="17"/>
    </row>
    <row r="286" spans="1:11">
      <c r="B286" s="73"/>
      <c r="C286" s="27"/>
      <c r="D286" s="52" t="s">
        <v>535</v>
      </c>
      <c r="E286" s="21"/>
      <c r="F286" s="107"/>
      <c r="G286" s="24"/>
      <c r="H286" s="24"/>
      <c r="I286" s="80"/>
      <c r="J286" s="17"/>
      <c r="K286" s="19"/>
    </row>
    <row r="287" spans="1:11" s="19" customFormat="1" ht="25.5">
      <c r="A287" s="18"/>
      <c r="B287" s="77" t="s">
        <v>536</v>
      </c>
      <c r="C287" s="54">
        <v>91992</v>
      </c>
      <c r="D287" s="55" t="s">
        <v>645</v>
      </c>
      <c r="E287" s="56" t="s">
        <v>20</v>
      </c>
      <c r="F287" s="107">
        <v>19</v>
      </c>
      <c r="G287" s="107">
        <v>49.8</v>
      </c>
      <c r="H287" s="107">
        <f t="shared" ref="H287:H298" si="68">(ROUND(G287+(G287*I$9),2))</f>
        <v>63.59</v>
      </c>
      <c r="I287" s="109">
        <f t="shared" ref="I287:I298" si="69">ROUND(F287*H287,2)</f>
        <v>1208.21</v>
      </c>
      <c r="J287" s="17"/>
    </row>
    <row r="288" spans="1:11" s="19" customFormat="1" ht="25.5">
      <c r="A288" s="18"/>
      <c r="B288" s="77" t="s">
        <v>537</v>
      </c>
      <c r="C288" s="54">
        <v>92001</v>
      </c>
      <c r="D288" s="55" t="s">
        <v>646</v>
      </c>
      <c r="E288" s="56" t="s">
        <v>20</v>
      </c>
      <c r="F288" s="107">
        <v>14</v>
      </c>
      <c r="G288" s="107">
        <v>36.229999999999997</v>
      </c>
      <c r="H288" s="107">
        <f t="shared" si="68"/>
        <v>46.26</v>
      </c>
      <c r="I288" s="109">
        <f t="shared" si="69"/>
        <v>647.64</v>
      </c>
      <c r="J288" s="17"/>
    </row>
    <row r="289" spans="1:11" s="19" customFormat="1" ht="25.5">
      <c r="A289" s="18"/>
      <c r="B289" s="77" t="s">
        <v>538</v>
      </c>
      <c r="C289" s="54">
        <v>92009</v>
      </c>
      <c r="D289" s="55" t="s">
        <v>647</v>
      </c>
      <c r="E289" s="56" t="s">
        <v>20</v>
      </c>
      <c r="F289" s="107">
        <v>72</v>
      </c>
      <c r="G289" s="107">
        <v>56.82</v>
      </c>
      <c r="H289" s="107">
        <f t="shared" si="68"/>
        <v>72.55</v>
      </c>
      <c r="I289" s="109">
        <f t="shared" si="69"/>
        <v>5223.6000000000004</v>
      </c>
      <c r="J289" s="17"/>
    </row>
    <row r="290" spans="1:11" s="19" customFormat="1" ht="25.5">
      <c r="A290" s="18"/>
      <c r="B290" s="77" t="s">
        <v>539</v>
      </c>
      <c r="C290" s="54">
        <v>92005</v>
      </c>
      <c r="D290" s="55" t="s">
        <v>648</v>
      </c>
      <c r="E290" s="56" t="s">
        <v>20</v>
      </c>
      <c r="F290" s="107">
        <v>6</v>
      </c>
      <c r="G290" s="107">
        <v>65.67</v>
      </c>
      <c r="H290" s="107">
        <f t="shared" si="68"/>
        <v>83.85</v>
      </c>
      <c r="I290" s="109">
        <f t="shared" si="69"/>
        <v>503.1</v>
      </c>
      <c r="J290" s="17"/>
    </row>
    <row r="291" spans="1:11" s="19" customFormat="1" ht="25.5">
      <c r="A291" s="18"/>
      <c r="B291" s="77" t="s">
        <v>540</v>
      </c>
      <c r="C291" s="54">
        <v>91953</v>
      </c>
      <c r="D291" s="55" t="s">
        <v>649</v>
      </c>
      <c r="E291" s="56" t="s">
        <v>20</v>
      </c>
      <c r="F291" s="107">
        <v>21</v>
      </c>
      <c r="G291" s="107">
        <v>32.49</v>
      </c>
      <c r="H291" s="107">
        <f t="shared" si="68"/>
        <v>41.49</v>
      </c>
      <c r="I291" s="109">
        <f t="shared" si="69"/>
        <v>871.29</v>
      </c>
      <c r="J291" s="17"/>
    </row>
    <row r="292" spans="1:11" s="19" customFormat="1" ht="25.5">
      <c r="A292" s="18"/>
      <c r="B292" s="77" t="s">
        <v>541</v>
      </c>
      <c r="C292" s="54">
        <v>91959</v>
      </c>
      <c r="D292" s="55" t="s">
        <v>650</v>
      </c>
      <c r="E292" s="56" t="s">
        <v>20</v>
      </c>
      <c r="F292" s="107">
        <v>3</v>
      </c>
      <c r="G292" s="107">
        <v>49.38</v>
      </c>
      <c r="H292" s="107">
        <f t="shared" si="68"/>
        <v>63.05</v>
      </c>
      <c r="I292" s="109">
        <f t="shared" si="69"/>
        <v>189.15</v>
      </c>
      <c r="J292" s="17"/>
    </row>
    <row r="293" spans="1:11" s="19" customFormat="1" ht="25.5">
      <c r="A293" s="18"/>
      <c r="B293" s="77" t="s">
        <v>542</v>
      </c>
      <c r="C293" s="54">
        <v>91967</v>
      </c>
      <c r="D293" s="55" t="s">
        <v>651</v>
      </c>
      <c r="E293" s="56" t="s">
        <v>20</v>
      </c>
      <c r="F293" s="107">
        <v>2</v>
      </c>
      <c r="G293" s="107">
        <v>66.28</v>
      </c>
      <c r="H293" s="107">
        <f t="shared" si="68"/>
        <v>84.63</v>
      </c>
      <c r="I293" s="109">
        <f t="shared" si="69"/>
        <v>169.26</v>
      </c>
      <c r="J293" s="17"/>
    </row>
    <row r="294" spans="1:11" s="19" customFormat="1" ht="38.25">
      <c r="A294" s="18"/>
      <c r="B294" s="77" t="s">
        <v>543</v>
      </c>
      <c r="C294" s="54" t="s">
        <v>544</v>
      </c>
      <c r="D294" s="55" t="s">
        <v>652</v>
      </c>
      <c r="E294" s="56" t="s">
        <v>20</v>
      </c>
      <c r="F294" s="107">
        <v>20</v>
      </c>
      <c r="G294" s="107">
        <v>125.57</v>
      </c>
      <c r="H294" s="107">
        <f t="shared" si="68"/>
        <v>160.34</v>
      </c>
      <c r="I294" s="109">
        <f t="shared" si="69"/>
        <v>3206.8</v>
      </c>
      <c r="J294" s="17"/>
    </row>
    <row r="295" spans="1:11" s="19" customFormat="1" ht="38.25">
      <c r="A295" s="18"/>
      <c r="B295" s="77" t="s">
        <v>545</v>
      </c>
      <c r="C295" s="54" t="s">
        <v>546</v>
      </c>
      <c r="D295" s="55" t="s">
        <v>653</v>
      </c>
      <c r="E295" s="56" t="s">
        <v>20</v>
      </c>
      <c r="F295" s="107">
        <v>50</v>
      </c>
      <c r="G295" s="107">
        <v>174.54</v>
      </c>
      <c r="H295" s="107">
        <f t="shared" si="68"/>
        <v>222.87</v>
      </c>
      <c r="I295" s="109">
        <f t="shared" si="69"/>
        <v>11143.5</v>
      </c>
      <c r="J295" s="17"/>
    </row>
    <row r="296" spans="1:11" s="19" customFormat="1" ht="38.25">
      <c r="A296" s="18"/>
      <c r="B296" s="77" t="s">
        <v>547</v>
      </c>
      <c r="C296" s="54" t="s">
        <v>548</v>
      </c>
      <c r="D296" s="55" t="s">
        <v>669</v>
      </c>
      <c r="E296" s="56" t="s">
        <v>20</v>
      </c>
      <c r="F296" s="107">
        <v>16</v>
      </c>
      <c r="G296" s="107">
        <v>301</v>
      </c>
      <c r="H296" s="107">
        <f t="shared" si="68"/>
        <v>384.35</v>
      </c>
      <c r="I296" s="109">
        <f t="shared" si="69"/>
        <v>6149.6</v>
      </c>
      <c r="J296" s="17"/>
    </row>
    <row r="297" spans="1:11" s="19" customFormat="1" ht="38.25">
      <c r="A297" s="18"/>
      <c r="B297" s="77" t="s">
        <v>549</v>
      </c>
      <c r="C297" s="54" t="s">
        <v>550</v>
      </c>
      <c r="D297" s="55" t="s">
        <v>670</v>
      </c>
      <c r="E297" s="56" t="s">
        <v>20</v>
      </c>
      <c r="F297" s="107">
        <v>8</v>
      </c>
      <c r="G297" s="107">
        <v>251.31</v>
      </c>
      <c r="H297" s="107">
        <f t="shared" si="68"/>
        <v>320.89999999999998</v>
      </c>
      <c r="I297" s="109">
        <f t="shared" si="69"/>
        <v>2567.1999999999998</v>
      </c>
      <c r="J297" s="17"/>
    </row>
    <row r="298" spans="1:11" s="19" customFormat="1" ht="25.5">
      <c r="A298" s="18"/>
      <c r="B298" s="77" t="s">
        <v>551</v>
      </c>
      <c r="C298" s="54">
        <v>91941</v>
      </c>
      <c r="D298" s="55" t="s">
        <v>654</v>
      </c>
      <c r="E298" s="56" t="s">
        <v>20</v>
      </c>
      <c r="F298" s="107">
        <v>129</v>
      </c>
      <c r="G298" s="107">
        <v>13.52</v>
      </c>
      <c r="H298" s="107">
        <f t="shared" si="68"/>
        <v>17.260000000000002</v>
      </c>
      <c r="I298" s="109">
        <f t="shared" si="69"/>
        <v>2226.54</v>
      </c>
      <c r="J298" s="17"/>
    </row>
    <row r="299" spans="1:11">
      <c r="B299" s="115" t="s">
        <v>25</v>
      </c>
      <c r="C299" s="116"/>
      <c r="D299" s="116"/>
      <c r="E299" s="116"/>
      <c r="F299" s="116"/>
      <c r="G299" s="116"/>
      <c r="H299" s="117"/>
      <c r="I299" s="75">
        <f>SUM(I263:I298)</f>
        <v>105126.64</v>
      </c>
      <c r="J299" s="17"/>
      <c r="K299" s="19"/>
    </row>
    <row r="300" spans="1:11">
      <c r="B300" s="71" t="s">
        <v>552</v>
      </c>
      <c r="C300" s="26"/>
      <c r="D300" s="26" t="s">
        <v>553</v>
      </c>
      <c r="E300" s="26"/>
      <c r="F300" s="26"/>
      <c r="G300" s="26"/>
      <c r="H300" s="26"/>
      <c r="I300" s="72"/>
      <c r="J300" s="17"/>
      <c r="K300" s="19"/>
    </row>
    <row r="301" spans="1:11" s="44" customFormat="1" ht="38.25">
      <c r="A301" s="18"/>
      <c r="B301" s="77" t="s">
        <v>554</v>
      </c>
      <c r="C301" s="54" t="s">
        <v>555</v>
      </c>
      <c r="D301" s="55" t="s">
        <v>655</v>
      </c>
      <c r="E301" s="56" t="s">
        <v>528</v>
      </c>
      <c r="F301" s="107">
        <v>305</v>
      </c>
      <c r="G301" s="107">
        <v>6.7</v>
      </c>
      <c r="H301" s="107">
        <f t="shared" ref="H301:H305" si="70">(ROUND(G301+(G301*I$9),2))</f>
        <v>8.56</v>
      </c>
      <c r="I301" s="109">
        <f t="shared" ref="I301:I305" si="71">ROUND(F301*H301,2)</f>
        <v>2610.8000000000002</v>
      </c>
      <c r="J301" s="17"/>
      <c r="K301" s="19"/>
    </row>
    <row r="302" spans="1:11" s="44" customFormat="1" ht="25.5">
      <c r="A302" s="18"/>
      <c r="B302" s="77" t="s">
        <v>556</v>
      </c>
      <c r="C302" s="54" t="s">
        <v>557</v>
      </c>
      <c r="D302" s="55" t="s">
        <v>656</v>
      </c>
      <c r="E302" s="56" t="s">
        <v>558</v>
      </c>
      <c r="F302" s="107">
        <v>2</v>
      </c>
      <c r="G302" s="107">
        <v>1116.72</v>
      </c>
      <c r="H302" s="107">
        <f t="shared" si="70"/>
        <v>1425.94</v>
      </c>
      <c r="I302" s="109">
        <f t="shared" si="71"/>
        <v>2851.88</v>
      </c>
      <c r="J302" s="17"/>
      <c r="K302" s="19"/>
    </row>
    <row r="303" spans="1:11" s="44" customFormat="1" ht="25.5">
      <c r="A303" s="18"/>
      <c r="B303" s="77" t="s">
        <v>559</v>
      </c>
      <c r="C303" s="54" t="s">
        <v>560</v>
      </c>
      <c r="D303" s="55" t="s">
        <v>657</v>
      </c>
      <c r="E303" s="56" t="s">
        <v>558</v>
      </c>
      <c r="F303" s="107">
        <v>16</v>
      </c>
      <c r="G303" s="107">
        <v>166.86</v>
      </c>
      <c r="H303" s="107">
        <f t="shared" si="70"/>
        <v>213.06</v>
      </c>
      <c r="I303" s="109">
        <f t="shared" si="71"/>
        <v>3408.96</v>
      </c>
      <c r="J303" s="17"/>
      <c r="K303" s="19"/>
    </row>
    <row r="304" spans="1:11" s="44" customFormat="1" ht="25.5">
      <c r="A304" s="18"/>
      <c r="B304" s="77" t="s">
        <v>561</v>
      </c>
      <c r="C304" s="54" t="s">
        <v>562</v>
      </c>
      <c r="D304" s="55" t="s">
        <v>671</v>
      </c>
      <c r="E304" s="56" t="s">
        <v>558</v>
      </c>
      <c r="F304" s="107">
        <v>1</v>
      </c>
      <c r="G304" s="107">
        <v>2095.1999999999998</v>
      </c>
      <c r="H304" s="107">
        <f t="shared" si="70"/>
        <v>2675.36</v>
      </c>
      <c r="I304" s="109">
        <f t="shared" si="71"/>
        <v>2675.36</v>
      </c>
      <c r="J304" s="17"/>
      <c r="K304" s="19"/>
    </row>
    <row r="305" spans="1:11" s="19" customFormat="1" ht="25.5" collapsed="1">
      <c r="A305" s="18"/>
      <c r="B305" s="77" t="s">
        <v>563</v>
      </c>
      <c r="C305" s="54">
        <v>91941</v>
      </c>
      <c r="D305" s="55" t="s">
        <v>654</v>
      </c>
      <c r="E305" s="56" t="s">
        <v>558</v>
      </c>
      <c r="F305" s="107">
        <v>16</v>
      </c>
      <c r="G305" s="107">
        <v>13.52</v>
      </c>
      <c r="H305" s="107">
        <f t="shared" si="70"/>
        <v>17.260000000000002</v>
      </c>
      <c r="I305" s="109">
        <f t="shared" si="71"/>
        <v>276.16000000000003</v>
      </c>
      <c r="J305" s="17"/>
    </row>
    <row r="306" spans="1:11">
      <c r="B306" s="115" t="s">
        <v>25</v>
      </c>
      <c r="C306" s="116"/>
      <c r="D306" s="116"/>
      <c r="E306" s="116"/>
      <c r="F306" s="116"/>
      <c r="G306" s="116"/>
      <c r="H306" s="117"/>
      <c r="I306" s="75">
        <f>SUM(I301:I305)</f>
        <v>11823.16</v>
      </c>
      <c r="J306" s="17"/>
      <c r="K306" s="19"/>
    </row>
    <row r="307" spans="1:11">
      <c r="B307" s="71" t="s">
        <v>663</v>
      </c>
      <c r="C307" s="26"/>
      <c r="D307" s="26" t="s">
        <v>664</v>
      </c>
      <c r="E307" s="26"/>
      <c r="F307" s="26"/>
      <c r="G307" s="26"/>
      <c r="H307" s="26"/>
      <c r="I307" s="72"/>
      <c r="J307" s="17"/>
      <c r="K307" s="19"/>
    </row>
    <row r="308" spans="1:11" s="16" customFormat="1">
      <c r="A308" s="12"/>
      <c r="B308" s="104" t="s">
        <v>565</v>
      </c>
      <c r="C308" s="52"/>
      <c r="D308" s="52" t="s">
        <v>100</v>
      </c>
      <c r="E308" s="62"/>
      <c r="F308" s="105"/>
      <c r="G308" s="105"/>
      <c r="H308" s="65"/>
      <c r="I308" s="79"/>
      <c r="J308" s="17"/>
      <c r="K308" s="19"/>
    </row>
    <row r="309" spans="1:11" ht="38.25">
      <c r="B309" s="77" t="s">
        <v>608</v>
      </c>
      <c r="C309" s="55" t="s">
        <v>604</v>
      </c>
      <c r="D309" s="55" t="s">
        <v>605</v>
      </c>
      <c r="E309" s="56" t="s">
        <v>35</v>
      </c>
      <c r="F309" s="107">
        <v>137.36000000000001</v>
      </c>
      <c r="G309" s="107">
        <v>85.58</v>
      </c>
      <c r="H309" s="53">
        <f t="shared" ref="H309:H312" si="72">(ROUND(G309+(G309*I$9),2))</f>
        <v>109.28</v>
      </c>
      <c r="I309" s="111">
        <f t="shared" ref="I309:I312" si="73">ROUND(F309*H309,2)</f>
        <v>15010.7</v>
      </c>
      <c r="J309" s="17"/>
      <c r="K309" s="19"/>
    </row>
    <row r="310" spans="1:11" ht="25.5">
      <c r="B310" s="77" t="s">
        <v>609</v>
      </c>
      <c r="C310" s="55" t="s">
        <v>105</v>
      </c>
      <c r="D310" s="55" t="s">
        <v>106</v>
      </c>
      <c r="E310" s="56" t="s">
        <v>35</v>
      </c>
      <c r="F310" s="107">
        <v>46.39</v>
      </c>
      <c r="G310" s="107">
        <v>8.26</v>
      </c>
      <c r="H310" s="53">
        <f t="shared" si="72"/>
        <v>10.55</v>
      </c>
      <c r="I310" s="111">
        <f t="shared" si="73"/>
        <v>489.41</v>
      </c>
      <c r="J310" s="17"/>
      <c r="K310" s="19"/>
    </row>
    <row r="311" spans="1:11" ht="38.25">
      <c r="B311" s="77" t="s">
        <v>610</v>
      </c>
      <c r="C311" s="55" t="s">
        <v>108</v>
      </c>
      <c r="D311" s="55" t="s">
        <v>109</v>
      </c>
      <c r="E311" s="56" t="s">
        <v>35</v>
      </c>
      <c r="F311" s="107">
        <v>10.5</v>
      </c>
      <c r="G311" s="107">
        <v>10.61</v>
      </c>
      <c r="H311" s="53">
        <f t="shared" si="72"/>
        <v>13.55</v>
      </c>
      <c r="I311" s="111">
        <f t="shared" si="73"/>
        <v>142.28</v>
      </c>
      <c r="J311" s="17"/>
      <c r="K311" s="19"/>
    </row>
    <row r="312" spans="1:11" ht="25.5">
      <c r="B312" s="77" t="s">
        <v>611</v>
      </c>
      <c r="C312" s="55">
        <v>100698</v>
      </c>
      <c r="D312" s="55" t="s">
        <v>111</v>
      </c>
      <c r="E312" s="56" t="s">
        <v>35</v>
      </c>
      <c r="F312" s="107">
        <f>F311</f>
        <v>10.5</v>
      </c>
      <c r="G312" s="107">
        <v>124.1</v>
      </c>
      <c r="H312" s="53">
        <f t="shared" si="72"/>
        <v>158.46</v>
      </c>
      <c r="I312" s="111">
        <f t="shared" si="73"/>
        <v>1663.83</v>
      </c>
      <c r="J312" s="17"/>
      <c r="K312" s="19"/>
    </row>
    <row r="313" spans="1:11">
      <c r="B313" s="115" t="s">
        <v>25</v>
      </c>
      <c r="C313" s="116"/>
      <c r="D313" s="116"/>
      <c r="E313" s="116"/>
      <c r="F313" s="116"/>
      <c r="G313" s="116"/>
      <c r="H313" s="117"/>
      <c r="I313" s="75">
        <f>SUM(I309:I312)</f>
        <v>17306.22</v>
      </c>
      <c r="J313" s="17"/>
      <c r="K313" s="19"/>
    </row>
    <row r="314" spans="1:11">
      <c r="B314" s="71" t="s">
        <v>569</v>
      </c>
      <c r="C314" s="26"/>
      <c r="D314" s="26" t="s">
        <v>116</v>
      </c>
      <c r="E314" s="26"/>
      <c r="F314" s="26"/>
      <c r="G314" s="26"/>
      <c r="H314" s="26"/>
      <c r="I314" s="72"/>
      <c r="J314" s="17"/>
      <c r="K314" s="19"/>
    </row>
    <row r="315" spans="1:11" ht="38.25">
      <c r="B315" s="77" t="s">
        <v>612</v>
      </c>
      <c r="C315" s="55" t="s">
        <v>606</v>
      </c>
      <c r="D315" s="55" t="s">
        <v>672</v>
      </c>
      <c r="E315" s="56" t="s">
        <v>20</v>
      </c>
      <c r="F315" s="107">
        <v>4</v>
      </c>
      <c r="G315" s="107">
        <v>1156.1199999999999</v>
      </c>
      <c r="H315" s="53">
        <f t="shared" ref="H315" si="74">(ROUND(G315+(G315*I$9),2))</f>
        <v>1476.25</v>
      </c>
      <c r="I315" s="111">
        <f t="shared" ref="I315" si="75">ROUND(F315*H315,2)</f>
        <v>5905</v>
      </c>
      <c r="J315" s="17"/>
      <c r="K315" s="19"/>
    </row>
    <row r="316" spans="1:11">
      <c r="B316" s="115" t="s">
        <v>25</v>
      </c>
      <c r="C316" s="116"/>
      <c r="D316" s="116"/>
      <c r="E316" s="116"/>
      <c r="F316" s="116"/>
      <c r="G316" s="116"/>
      <c r="H316" s="117"/>
      <c r="I316" s="75">
        <f>SUM(I315:I315)</f>
        <v>5905</v>
      </c>
      <c r="J316" s="17"/>
      <c r="K316" s="19"/>
    </row>
    <row r="317" spans="1:11">
      <c r="B317" s="71" t="s">
        <v>613</v>
      </c>
      <c r="C317" s="26"/>
      <c r="D317" s="26" t="s">
        <v>168</v>
      </c>
      <c r="E317" s="26"/>
      <c r="F317" s="26"/>
      <c r="G317" s="26"/>
      <c r="H317" s="26"/>
      <c r="I317" s="72"/>
      <c r="J317" s="17"/>
      <c r="K317" s="19"/>
    </row>
    <row r="318" spans="1:11" ht="38.25">
      <c r="B318" s="77" t="s">
        <v>614</v>
      </c>
      <c r="C318" s="55" t="s">
        <v>184</v>
      </c>
      <c r="D318" s="55" t="s">
        <v>185</v>
      </c>
      <c r="E318" s="56" t="s">
        <v>35</v>
      </c>
      <c r="F318" s="107">
        <v>132.84</v>
      </c>
      <c r="G318" s="107">
        <v>57.03</v>
      </c>
      <c r="H318" s="53">
        <f t="shared" ref="H318:H319" si="76">(ROUND(G318+(G318*I$9),2))</f>
        <v>72.819999999999993</v>
      </c>
      <c r="I318" s="111">
        <f t="shared" ref="I318:I319" si="77">ROUND(F318*H318,2)</f>
        <v>9673.41</v>
      </c>
      <c r="J318" s="17"/>
      <c r="K318" s="19"/>
    </row>
    <row r="319" spans="1:11" ht="25.5">
      <c r="B319" s="77" t="s">
        <v>615</v>
      </c>
      <c r="C319" s="55" t="s">
        <v>187</v>
      </c>
      <c r="D319" s="55" t="s">
        <v>188</v>
      </c>
      <c r="E319" s="56" t="s">
        <v>41</v>
      </c>
      <c r="F319" s="107">
        <v>112.36</v>
      </c>
      <c r="G319" s="107">
        <v>18.440000000000001</v>
      </c>
      <c r="H319" s="53">
        <f t="shared" si="76"/>
        <v>23.55</v>
      </c>
      <c r="I319" s="111">
        <f t="shared" si="77"/>
        <v>2646.08</v>
      </c>
      <c r="J319" s="17"/>
      <c r="K319" s="19"/>
    </row>
    <row r="320" spans="1:11">
      <c r="B320" s="115" t="s">
        <v>25</v>
      </c>
      <c r="C320" s="116"/>
      <c r="D320" s="116"/>
      <c r="E320" s="116"/>
      <c r="F320" s="116"/>
      <c r="G320" s="116"/>
      <c r="H320" s="117"/>
      <c r="I320" s="75">
        <f>SUM(I318:I319)</f>
        <v>12319.49</v>
      </c>
      <c r="J320" s="17"/>
      <c r="K320" s="19"/>
    </row>
    <row r="321" spans="2:11">
      <c r="B321" s="71" t="s">
        <v>616</v>
      </c>
      <c r="C321" s="26"/>
      <c r="D321" s="26" t="s">
        <v>227</v>
      </c>
      <c r="E321" s="26"/>
      <c r="F321" s="26"/>
      <c r="G321" s="26"/>
      <c r="H321" s="26"/>
      <c r="I321" s="72"/>
      <c r="J321" s="17"/>
      <c r="K321" s="19"/>
    </row>
    <row r="322" spans="2:11" ht="25.5" customHeight="1">
      <c r="B322" s="77" t="s">
        <v>617</v>
      </c>
      <c r="C322" s="55" t="s">
        <v>660</v>
      </c>
      <c r="D322" s="55" t="s">
        <v>658</v>
      </c>
      <c r="E322" s="56" t="s">
        <v>35</v>
      </c>
      <c r="F322" s="107">
        <v>274.70999999999998</v>
      </c>
      <c r="G322" s="107">
        <v>7.13</v>
      </c>
      <c r="H322" s="53">
        <f t="shared" ref="H322:H327" si="78">(ROUND(G322+(G322*I$9),2))</f>
        <v>9.1</v>
      </c>
      <c r="I322" s="111">
        <f t="shared" ref="I322:I327" si="79">ROUND(F322*H322,2)</f>
        <v>2499.86</v>
      </c>
      <c r="J322" s="17"/>
      <c r="K322" s="19"/>
    </row>
    <row r="323" spans="2:11" ht="25.5">
      <c r="B323" s="77" t="s">
        <v>618</v>
      </c>
      <c r="C323" s="55" t="s">
        <v>661</v>
      </c>
      <c r="D323" s="55" t="s">
        <v>659</v>
      </c>
      <c r="E323" s="56" t="s">
        <v>35</v>
      </c>
      <c r="F323" s="107">
        <f>F322</f>
        <v>274.70999999999998</v>
      </c>
      <c r="G323" s="107">
        <v>14.63</v>
      </c>
      <c r="H323" s="53">
        <f t="shared" si="78"/>
        <v>18.68</v>
      </c>
      <c r="I323" s="111">
        <f t="shared" si="79"/>
        <v>5131.58</v>
      </c>
      <c r="J323" s="17"/>
      <c r="K323" s="19"/>
    </row>
    <row r="324" spans="2:11" ht="25.5">
      <c r="B324" s="77" t="s">
        <v>619</v>
      </c>
      <c r="C324" s="55" t="s">
        <v>235</v>
      </c>
      <c r="D324" s="55" t="s">
        <v>236</v>
      </c>
      <c r="E324" s="56" t="s">
        <v>35</v>
      </c>
      <c r="F324" s="107">
        <f>F323</f>
        <v>274.70999999999998</v>
      </c>
      <c r="G324" s="107">
        <v>17.09</v>
      </c>
      <c r="H324" s="53">
        <f t="shared" si="78"/>
        <v>21.82</v>
      </c>
      <c r="I324" s="111">
        <f t="shared" si="79"/>
        <v>5994.17</v>
      </c>
      <c r="J324" s="17"/>
      <c r="K324" s="19"/>
    </row>
    <row r="325" spans="2:11" ht="25.5">
      <c r="B325" s="77" t="s">
        <v>620</v>
      </c>
      <c r="C325" s="55" t="s">
        <v>238</v>
      </c>
      <c r="D325" s="55" t="s">
        <v>239</v>
      </c>
      <c r="E325" s="56" t="s">
        <v>35</v>
      </c>
      <c r="F325" s="107">
        <f>F318</f>
        <v>132.84</v>
      </c>
      <c r="G325" s="107">
        <v>10</v>
      </c>
      <c r="H325" s="53">
        <f t="shared" si="78"/>
        <v>12.77</v>
      </c>
      <c r="I325" s="111">
        <f t="shared" si="79"/>
        <v>1696.37</v>
      </c>
      <c r="J325" s="17"/>
      <c r="K325" s="19"/>
    </row>
    <row r="326" spans="2:11" ht="25.5">
      <c r="B326" s="77" t="s">
        <v>621</v>
      </c>
      <c r="C326" s="55" t="s">
        <v>241</v>
      </c>
      <c r="D326" s="55" t="s">
        <v>242</v>
      </c>
      <c r="E326" s="56" t="s">
        <v>35</v>
      </c>
      <c r="F326" s="107">
        <f>F318</f>
        <v>132.84</v>
      </c>
      <c r="G326" s="107">
        <v>18.75</v>
      </c>
      <c r="H326" s="53">
        <f t="shared" si="78"/>
        <v>23.94</v>
      </c>
      <c r="I326" s="111">
        <f t="shared" si="79"/>
        <v>3180.19</v>
      </c>
      <c r="J326" s="17"/>
      <c r="K326" s="19"/>
    </row>
    <row r="327" spans="2:11" ht="38.25">
      <c r="B327" s="77" t="s">
        <v>622</v>
      </c>
      <c r="C327" s="55" t="s">
        <v>256</v>
      </c>
      <c r="D327" s="55" t="s">
        <v>607</v>
      </c>
      <c r="E327" s="56" t="s">
        <v>35</v>
      </c>
      <c r="F327" s="107">
        <v>22.68</v>
      </c>
      <c r="G327" s="107">
        <v>36.54</v>
      </c>
      <c r="H327" s="53">
        <f t="shared" si="78"/>
        <v>46.66</v>
      </c>
      <c r="I327" s="111">
        <f t="shared" si="79"/>
        <v>1058.25</v>
      </c>
      <c r="J327" s="17"/>
      <c r="K327" s="19"/>
    </row>
    <row r="328" spans="2:11">
      <c r="B328" s="115" t="s">
        <v>25</v>
      </c>
      <c r="C328" s="116"/>
      <c r="D328" s="116"/>
      <c r="E328" s="116"/>
      <c r="F328" s="116"/>
      <c r="G328" s="116"/>
      <c r="H328" s="117"/>
      <c r="I328" s="75">
        <f>SUM(I322:I327)</f>
        <v>19560.419999999998</v>
      </c>
      <c r="J328" s="17"/>
      <c r="K328" s="17"/>
    </row>
    <row r="329" spans="2:11">
      <c r="B329" s="71">
        <v>21</v>
      </c>
      <c r="C329" s="26"/>
      <c r="D329" s="26" t="s">
        <v>564</v>
      </c>
      <c r="E329" s="26"/>
      <c r="F329" s="26"/>
      <c r="G329" s="26"/>
      <c r="H329" s="26"/>
      <c r="I329" s="72"/>
      <c r="J329" s="17"/>
    </row>
    <row r="330" spans="2:11">
      <c r="B330" s="77" t="s">
        <v>574</v>
      </c>
      <c r="C330" s="55" t="s">
        <v>566</v>
      </c>
      <c r="D330" s="55" t="s">
        <v>567</v>
      </c>
      <c r="E330" s="56" t="s">
        <v>568</v>
      </c>
      <c r="F330" s="107">
        <v>160</v>
      </c>
      <c r="G330" s="107">
        <v>90.76</v>
      </c>
      <c r="H330" s="53">
        <f t="shared" ref="H330:H331" si="80">(ROUND(G330+(G330*I$9),2))</f>
        <v>115.89</v>
      </c>
      <c r="I330" s="111">
        <f t="shared" ref="I330:I331" si="81">ROUND(F330*H330,2)</f>
        <v>18542.400000000001</v>
      </c>
      <c r="J330" s="17"/>
    </row>
    <row r="331" spans="2:11">
      <c r="B331" s="77" t="s">
        <v>623</v>
      </c>
      <c r="C331" s="55" t="s">
        <v>570</v>
      </c>
      <c r="D331" s="55" t="s">
        <v>571</v>
      </c>
      <c r="E331" s="56" t="s">
        <v>572</v>
      </c>
      <c r="F331" s="107">
        <v>4</v>
      </c>
      <c r="G331" s="107">
        <v>7684.11</v>
      </c>
      <c r="H331" s="53">
        <f t="shared" si="80"/>
        <v>9811.84</v>
      </c>
      <c r="I331" s="111">
        <f t="shared" si="81"/>
        <v>39247.360000000001</v>
      </c>
      <c r="J331" s="17"/>
    </row>
    <row r="332" spans="2:11">
      <c r="B332" s="115" t="s">
        <v>25</v>
      </c>
      <c r="C332" s="116"/>
      <c r="D332" s="116"/>
      <c r="E332" s="116"/>
      <c r="F332" s="116"/>
      <c r="G332" s="116"/>
      <c r="H332" s="117"/>
      <c r="I332" s="75">
        <f>SUM(I330:I331)</f>
        <v>57789.760000000002</v>
      </c>
      <c r="J332" s="17"/>
    </row>
    <row r="333" spans="2:11">
      <c r="B333" s="71">
        <v>22</v>
      </c>
      <c r="C333" s="26"/>
      <c r="D333" s="26" t="s">
        <v>573</v>
      </c>
      <c r="E333" s="26"/>
      <c r="F333" s="26"/>
      <c r="G333" s="26"/>
      <c r="H333" s="26"/>
      <c r="I333" s="72"/>
      <c r="J333" s="17"/>
      <c r="K333" s="17"/>
    </row>
    <row r="334" spans="2:11">
      <c r="B334" s="73" t="s">
        <v>624</v>
      </c>
      <c r="C334" s="23" t="s">
        <v>575</v>
      </c>
      <c r="D334" s="23" t="s">
        <v>576</v>
      </c>
      <c r="E334" s="21" t="s">
        <v>577</v>
      </c>
      <c r="F334" s="28">
        <v>763.78</v>
      </c>
      <c r="G334" s="24">
        <v>6.56</v>
      </c>
      <c r="H334" s="28">
        <f>(ROUND(G334+(G334*I$9),2))</f>
        <v>8.3800000000000008</v>
      </c>
      <c r="I334" s="74">
        <f t="shared" ref="I334" si="82">ROUND(F334*H334,2)</f>
        <v>6400.48</v>
      </c>
      <c r="J334" s="17"/>
      <c r="K334" s="17"/>
    </row>
    <row r="335" spans="2:11">
      <c r="B335" s="115" t="s">
        <v>25</v>
      </c>
      <c r="C335" s="116"/>
      <c r="D335" s="116"/>
      <c r="E335" s="116"/>
      <c r="F335" s="116"/>
      <c r="G335" s="116"/>
      <c r="H335" s="117"/>
      <c r="I335" s="75">
        <f>SUM(I334)</f>
        <v>6400.48</v>
      </c>
      <c r="J335" s="17"/>
      <c r="K335" s="17"/>
    </row>
    <row r="336" spans="2:11" ht="18.75" thickBot="1">
      <c r="B336" s="120" t="s">
        <v>578</v>
      </c>
      <c r="C336" s="121"/>
      <c r="D336" s="122"/>
      <c r="E336" s="99"/>
      <c r="F336" s="99"/>
      <c r="G336" s="99"/>
      <c r="H336" s="99" t="s">
        <v>579</v>
      </c>
      <c r="I336" s="100">
        <f>I15+I20+I50+I59+I66+I73+I90+I100+I117+I131+I138+I155+I185+I221+I233+I242+I260+I299+I306+I313+I316+I320+I328+I332+I335</f>
        <v>1164961.1900000002</v>
      </c>
      <c r="J336" s="17"/>
      <c r="K336" s="114"/>
    </row>
    <row r="337" spans="2:10" ht="15">
      <c r="B337" s="81"/>
      <c r="F337" s="5"/>
      <c r="G337" s="3"/>
      <c r="H337" s="82"/>
      <c r="I337" s="83"/>
      <c r="J337" s="108"/>
    </row>
    <row r="338" spans="2:10" ht="15">
      <c r="B338" s="81"/>
      <c r="F338" s="5"/>
      <c r="G338" s="3"/>
      <c r="H338" s="82"/>
      <c r="I338" s="83"/>
    </row>
    <row r="339" spans="2:10" ht="15">
      <c r="B339" s="81"/>
      <c r="F339" s="5"/>
      <c r="G339" s="3"/>
      <c r="H339" s="82"/>
      <c r="I339" s="83"/>
      <c r="J339" s="108"/>
    </row>
    <row r="340" spans="2:10" ht="15">
      <c r="B340" s="81"/>
      <c r="F340" s="5"/>
      <c r="G340" s="3"/>
      <c r="H340" s="82"/>
      <c r="I340" s="83"/>
    </row>
    <row r="341" spans="2:10">
      <c r="B341" s="81"/>
      <c r="C341" s="29"/>
      <c r="D341" s="30"/>
      <c r="E341" s="18"/>
      <c r="F341" s="84"/>
      <c r="G341" s="85"/>
      <c r="H341" s="19"/>
      <c r="I341" s="86"/>
    </row>
    <row r="342" spans="2:10" ht="15">
      <c r="B342" s="81"/>
      <c r="C342" s="118" t="s">
        <v>580</v>
      </c>
      <c r="D342" s="118"/>
      <c r="E342" s="87"/>
      <c r="F342" s="88"/>
      <c r="G342" s="89" t="s">
        <v>581</v>
      </c>
      <c r="H342" s="19"/>
      <c r="I342" s="90"/>
    </row>
    <row r="343" spans="2:10">
      <c r="B343" s="91"/>
      <c r="C343" s="119" t="s">
        <v>582</v>
      </c>
      <c r="D343" s="119"/>
      <c r="E343" s="87"/>
      <c r="F343" s="88"/>
      <c r="G343" s="33" t="s">
        <v>583</v>
      </c>
      <c r="H343" s="19"/>
      <c r="I343" s="92"/>
    </row>
    <row r="344" spans="2:10" ht="13.5" thickBot="1">
      <c r="B344" s="93"/>
      <c r="C344" s="94"/>
      <c r="D344" s="95"/>
      <c r="E344" s="95"/>
      <c r="F344" s="96"/>
      <c r="G344" s="97"/>
      <c r="H344" s="94"/>
      <c r="I344" s="98"/>
    </row>
    <row r="345" spans="2:10">
      <c r="C345" s="29"/>
      <c r="D345" s="30"/>
      <c r="E345" s="18"/>
      <c r="F345" s="31"/>
      <c r="G345" s="32"/>
      <c r="H345" s="19"/>
      <c r="I345" s="19"/>
    </row>
    <row r="347" spans="2:10">
      <c r="H347" s="16"/>
      <c r="I347" s="17"/>
    </row>
  </sheetData>
  <mergeCells count="38">
    <mergeCell ref="B320:H320"/>
    <mergeCell ref="B316:H316"/>
    <mergeCell ref="B328:H328"/>
    <mergeCell ref="B332:H332"/>
    <mergeCell ref="A1:I3"/>
    <mergeCell ref="B4:I4"/>
    <mergeCell ref="B9:D9"/>
    <mergeCell ref="B5:E5"/>
    <mergeCell ref="F7:H7"/>
    <mergeCell ref="F6:H6"/>
    <mergeCell ref="F8:H8"/>
    <mergeCell ref="B7:E7"/>
    <mergeCell ref="B8:E8"/>
    <mergeCell ref="B6:E6"/>
    <mergeCell ref="B73:H73"/>
    <mergeCell ref="B66:H66"/>
    <mergeCell ref="C342:D342"/>
    <mergeCell ref="C343:D343"/>
    <mergeCell ref="B90:H90"/>
    <mergeCell ref="B100:H100"/>
    <mergeCell ref="B117:H117"/>
    <mergeCell ref="B131:H131"/>
    <mergeCell ref="B335:H335"/>
    <mergeCell ref="B336:D336"/>
    <mergeCell ref="B299:H299"/>
    <mergeCell ref="B185:H185"/>
    <mergeCell ref="B221:H221"/>
    <mergeCell ref="B233:H233"/>
    <mergeCell ref="B242:H242"/>
    <mergeCell ref="B260:H260"/>
    <mergeCell ref="B306:H306"/>
    <mergeCell ref="B313:H313"/>
    <mergeCell ref="B155:H155"/>
    <mergeCell ref="B138:H138"/>
    <mergeCell ref="B15:H15"/>
    <mergeCell ref="B20:H20"/>
    <mergeCell ref="B50:H50"/>
    <mergeCell ref="B59:H59"/>
  </mergeCells>
  <phoneticPr fontId="18" type="noConversion"/>
  <conditionalFormatting sqref="F10:H10">
    <cfRule type="cellIs" dxfId="0" priority="119" stopIfTrue="1" operator="equal">
      <formula>0</formula>
    </cfRule>
  </conditionalFormatting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3" fitToHeight="0" orientation="portrait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7trQDWSKlqe8Vi7xRJ4ZKQlcmZ11bZ87g5ih42NfHxE=</DigestValue>
    </Reference>
    <Reference Type="http://www.w3.org/2000/09/xmldsig#Object" URI="#idOfficeObject">
      <DigestMethod Algorithm="http://www.w3.org/2001/04/xmlenc#sha256"/>
      <DigestValue>9DqvOi/dL2wOPyhNh8KWmNQXpMbWruyRP5eTzfKRsGY=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v7jI7Zr3VcJEyzqkVnbiIAVNGNoqId0NhAHzjbx931o=</DigestValue>
    </Reference>
  </SignedInfo>
  <SignatureValue>Nm7KYBJHTBys3ZRILzzuoiY3A572ELrVY5lcNv+0ugbHg4KbnLPDFeGs7DCe48GznKOp1igMJx7H
S/uPqkWFX7WrH46bwqGfayKAD4lVp8CANyI54mVMHDJOUCJl1VoYKxfwvMN2jdCSa37HBqDkHvT+
UlspBHzSvgt9KgZDL/sr/O4CJvFRRvDB2BNSozsH0BZg6jHim+dViF4qVVWH73G0yLlFdc5+YZM+
9sUdWqmdxz56dr/7b8a6fVIWIjQ8Zqpxz3KVxp3DBPzcXSBpHE3k550Sd8oI0lrPxMYCyyZNcKW3
+RcbPX7LEMKTqidyrtpfFEnlxFQz4OwIQeCNOg==</SignatureValue>
  <KeyInfo>
    <X509Data>
      <X509Certificate>MIIH6TCCBdGgAwIBAgILAJrEkUaY9mhjjVUwDQYJKoZIhvcNAQELBQAwWzELMAkGA1UEBhMCQlIxFjAUBgNVBAsMDUFDIFN5bmd1bGFySUQxEzARBgNVBAoMCklDUC1CcmFzaWwxHzAdBgNVBAMMFkFDIFN5bmd1bGFySUQgTXVsdGlwbGEwHhcNMjYwMjEzMTc0NzE0WhcNMjcwMjEzMTc0NzE0WjCBzjELMAkGA1UEBhMCQlIxEzARBgNVBAoMCklDUC1CcmFzaWwxIjAgBgNVBAsMGUNlcnRpZmljYWRvIERpZ2l0YWwgUEogQTExEzARBgNVBAsMClByZXNlbmNpYWwxFzAVBgNVBAsMDjU0MjY1Mzg2MDAwMTkyMR8wHQYDVQQLDBZBQyBTeW5ndWxhcklEIE11bHRpcGxhMTcwNQYDVQQDDC5KQU5JQ0UgQ0FNUE9TIFZBU0NPTkNFTE9TIEFMVkVTOjE2NTI5OTYxMDAwMTI4MIIBIjANBgkqhkiG9w0BAQEFAAOCAQ8AMIIBCgKCAQEAotsW7VcT+8y4R56LGrQNhr75cFUsF3sPEvIFFnuzEO1sjjN1ERS+jTkyLKOXxwLkFF0SL4i1SVeAXUDwoCgU2FZujkXe2Zpc2dAKvjDnVGZexfQPAQYbgWPjqxGNeDJ18EppBUWzfuTCeeTS//ZGiRJXgGB/dkrcZTYth60kIThV1/EO2fkvYQCgd8PTeXwP6r/hYeWnSMv4KHlWGz2ZNFzcRELYhjLBB71Wruj9bMYPInDFchxCaCorPYioRDxBhtOdFIZJ9bOJL5qQFAn0YoucEYkBFv/Wsqxv2xBwWH2tukuKq8h/cqHF08ZedZcULzdjbagwkmrXoM88LxEXPQIDAQABo4IDODCCAzQwDgYDVR0PAQH/BAQDAgXgMB0GA1UdJQQWMBQGCCsGAQUFBwMEBggrBgEFBQcDAjAJBgNVHRMEAjAAMB8GA1UdIwQYMBaAFJPh/34d5fXkTeE5YoshaZXmr3IWMB0GA1UdDgQWBBSLYFXEiveGKosOi2y+Re2htSQgYDB/BggrBgEFBQcBAQRzMHEwbwYIKwYBBQUHMAKGY2h0dHA6Ly9zeW5ndWxhcmlkLmNvbS5ici9yZXBvc2l0b3Jpby9hYy1zeW5ndWxhcmlkLW11bHRpcGxhL2NlcnRpZmljYWRvcy9hYy1zeW5ndWxhcmlkLW11bHRpcGxhLnA3YjCBggYDVR0gBHsweTB3BgdgTAECAYEFMGwwagYIKwYBBQUHAgEWXmh0dHA6Ly9zeW5ndWxhcmlkLmNvbS5ici9yZXBvc2l0b3Jpby9hYy1zeW5ndWxhcmlkLW11bHRpcGxhL2RwYy9kcGMtYWMtc3luZ3VsYXJJRC1tdWx0aXBsYS5wZGYwgcwGA1UdEQSBxDCBwaAqBgVgTAEDAqAhBB9KQU5JQ0UgQ0FNUE9TIFZBU0NPTkNFTE9TIEFMVkVToBkGBWBMAQMDoBAEDjE2NTI5OTYxMDAwMTI4oEIGBWBMAQMEoDkENzMxMDMxOTc5MDEzMzEzODI2NzAwMDAwMDAwMDAwMDAwMDAwMDAwMDAwMDAwMDAwMDAwMDAwMDCgFwYFYEwBAwegDgQMMDAwMDAwMDAwMDAwgRtqYW52YXNjb25jZWxvc0B5YWhvby5jb20uYnIwgeIGA1UdHwSB2jCB1zBkoGKgYIZeaHR0cDovL3N5bmd1bGFyaWQuY29tLmJyL3JlcG9zaXRvcmlvL2FjLXN5bmd1bGFyaWQtbXVsdGlwbGEvbGNyL2xjci1hYy1zeW5ndWxhcmlkLW11bHRpcGxhLmNybDBvoG2ga4ZpaHR0cDovL2ljcC1icmFzaWwuc3luZ3VsYXJpZC5jb20uYnIvcmVwb3NpdG9yaW8vYWMtc3luZ3VsYXJpZC1tdWx0aXBsYS9sY3IvbGNyLWFjLXN5bmd1bGFyaWQtbXVsdGlwbGEuY3JsMA0GCSqGSIb3DQEBCwUAA4ICAQA5gu8i2ACKooUCifA+V8TUc5ddqayeB+O5Yp+qfqVHuNfr1qNJEQ6MBQzi2HuDkYirvnw/aD6cQxBGwprRWcsFQnjDoSP5BczYZfZgh6EcTrcPfWfjJYkEAbqlhniQtFzfeHtmoL3QGJZ4BzA2R3CaDCYowm8/lBp9HFvrpPfahKXNy1OWokcfE8G6qv41VulZQOCPZyXLnQvoWV+4npy54zvIdKqL3J52XTv1VpKZCCS2rbr2KXFJzRItu+yabJguEJR8VILKcH3uxCAmTX2AC4AynqXWzd93dHKF/rjJrbngaqrBT7DQDtxETyf4JOSqYjxZ+7iDV8HkFhzHoSkAL5BqQm5BzGRL5hYTokLU1/4kNE1Si9nq2LEoUrQWlMt67CrwwJmcz+X2utE8+Ia6xC+HVfapi23ww8dosRCWUBM3wMANKk7jTazq2JbCyzOI/lG0fBdOgTi9FYIbm1yCLQ5b4wvlKiKFm4o+fa7k4WiKGoloFUmQXvAHq1aDKtBg/HIPkb+OCPdV/7YbZGm+oAw4k5j9Wn9q+cjPT3MMsTzt4IbjF66IRZjI9qIY2gt8nRRD0DzPTlC6T52Io5IBWkBq6oSQw8GLev2dwUM2VbTxqTh0uCwnPspa/0mrIjV4rRpmZ9udIxIeSqB1vkWFKdRRBJiwSJCEWg7wB+WQh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Po7e7zbCdevWomUMesAO6RFAeV/oNCFZELpeOSG7/9Y=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42FR7FcIVwysbnR+uqKqGz3ZL2X9tEQVILIRmDQH5bw=</DigestValue>
      </Reference>
      <Reference URI="/xl/sharedStrings.xml?ContentType=application/vnd.openxmlformats-officedocument.spreadsheetml.sharedStrings+xml">
        <DigestMethod Algorithm="http://www.w3.org/2001/04/xmlenc#sha256"/>
        <DigestValue>lyp8owqdLrYMmNI1reT7wnxsiocYkBP0Yxso73wg/8Y=</DigestValue>
      </Reference>
      <Reference URI="/xl/styles.xml?ContentType=application/vnd.openxmlformats-officedocument.spreadsheetml.styles+xml">
        <DigestMethod Algorithm="http://www.w3.org/2001/04/xmlenc#sha256"/>
        <DigestValue>b0XdzzaVO2Byvs0GrWhh3OabW6L2SjxBflL88c7UaNg=</DigestValue>
      </Reference>
      <Reference URI="/xl/theme/theme1.xml?ContentType=application/vnd.openxmlformats-officedocument.theme+xml">
        <DigestMethod Algorithm="http://www.w3.org/2001/04/xmlenc#sha256"/>
        <DigestValue>YNeH5J+J9RxutazRnaWBrYU5Xm5oQzBJ7Lrr3bNNcJw=</DigestValue>
      </Reference>
      <Reference URI="/xl/workbook.xml?ContentType=application/vnd.openxmlformats-officedocument.spreadsheetml.sheet.main+xml">
        <DigestMethod Algorithm="http://www.w3.org/2001/04/xmlenc#sha256"/>
        <DigestValue>lRqsDLs3cfDaSp3DQTOYNXem3qc68kaJ8WY1MjBMOfY=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sheet1.xml?ContentType=application/vnd.openxmlformats-officedocument.spreadsheetml.worksheet+xml">
        <DigestMethod Algorithm="http://www.w3.org/2001/04/xmlenc#sha256"/>
        <DigestValue>4cYibx7gJ1JP7u2sllxTJoSnOCL8c4xVNh4VekhAQmU=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2026-10-15T13:06:25Z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16.0.20612/28</OfficeVersion>
          <ApplicationVersion>16.0.20612</ApplicationVersion>
          <Monitors>1</Monitors>
          <HorizontalResolution>1440</HorizontalResolution>
          <VerticalResolution>900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2026-10-15T13:06:25Z</xd:SigningTime>
          <xd:SigningCertificate>
            <xd:Cert>
              <xd:CertDigest>
                <DigestMethod Algorithm="http://www.w3.org/2001/04/xmlenc#sha256"/>
                <DigestValue>ijiuVUCSssK5NtO/V19z/taAPMk1ddbgB424nZyqnx4=</DigestValue>
              </xd:CertDigest>
              <xd:IssuerSerial>
                <X509IssuerName>CN=AC SyngularID Multipla, O=ICP-Brasil, OU=AC SyngularID, C=BR</X509IssuerName>
                <X509SerialNumber>730870468422940385054037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http://uri.etsi.org/01903/v1.2.2#ProofOfApproval</xd:Identifier>
              <xd:Description>Aprovou este documento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HUjCCBTqgAwIBAgIKcGwrRiXa9i64QTANBgkqhkiG9w0BAQ0FADBwMQswCQYDVQQGDAJCUjETMBEGA1UECgwKSUNQLUJyYXNpbDE0MDIGA1UECwwrQXV0b3JpZGFkZSBDZXJ0aWZpY2Fkb3JhIFJhaXogQnJhc2lsZWlyYSB2NTEWMBQGA1UEAwwNQUMgU3luZ3VsYXJJRDAeFw0yMjA0MTgxODM1MTRaFw0yOTAzMDEyMzU5NTlaMFsxCzAJBgNVBAYTAkJSMRYwFAYDVQQLDA1BQyBTeW5ndWxhcklEMRMwEQYDVQQKDApJQ1AtQnJhc2lsMR8wHQYDVQQDDBZBQyBTeW5ndWxhcklEIE11bHRpcGxhMIICIjANBgkqhkiG9w0BAQEFAAOCAg8AMIICCgKCAgEAnfheqOqUO3wiQAuJxnAb+F0OAVxBMN+TZEwyVvSbCni4Ln5XNhs/fz7jfB3mGDs1IptiXNcJiRDgOy7tzukwPVRgLbKlVy52kq/tr83cbskJcS6FfsO6T22xfOEO8uZ1uJ+jTPYOyBFjjOXBx9XB4NbNcpCE8KL9+WStpmLS77/IUqbkUsD3oA+jHyHmnHqNayTmKnr4z/OxiTxNNayEsK2yiO686vknp+5dy6G3axwlmQkbsXKnVeyKN4IuKUBTDKrxSmDuHievofjT/YwJ/DiT19lUOWoQGKhUax7WnWCw6ufPcPn1NsskZIlCPwKoY8RR4zCuLO8pzb/hCNoUAf0TNjnS9gHP1hVE0PDqPxB9OT7ejMtmPAWLIw64/2m9cy8lV8UXO1bX1tToMF+q0pA/LTwDytdw1AoM/OcNqVZRLxa59RZsuLbLPLC0tzRe13CzXBgecbotmKNi2hAaWMEyfjmvcJFVI9CUqlmNenxUIf9huy7nrNAROLC47AmrTmuFIvlAhRBb7mu4GrYfsUg/IuKhCXHpBpT01aBdFHAz0BYgdJVd6PvzyD9wkE9Mtfb81AFq9eWgOnt6CyD1DZl5cCv6dpW/ULXM+ObExX4hvgrH8yZHZZOsIKpikYodILZSgRm1q9JefYsa8nRlg/WGgIsgMevXuhzwLf/5XU8CAwEAAaOCAgEwggH9MA4GA1UdDwEB/wQEAwIBBjAPBgNVHRMBAf8EBTADAQH/MB8GA1UdIwQYMBaAFFA4fULkUckHQ1hjwGtjrP+gc/PgMB0GA1UdDgQWBBST4f9+HeX15E3hOWKLIWmV5q9yFjCB2AYDVR0gBIHQMIHNMGUGB2BMAQIBgQUwWjBYBggrBgEFBQcCARZMaHR0cDovL3N5bmd1bGFyaWQuY29tLmJyL3JlcG9zaXRvcmlvL2FjLXN5bmd1bGFyaWQvZHBjL2RwYy1hYy1zeW5ndWxhcklELnBkZjBkBgZgTAECA30wWjBYBggrBgEFBQcCARZMaHR0cDovL3N5bmd1bGFyaWQuY29tLmJyL3JlcG9zaXRvcmlvL2FjLXN5bmd1bGFyaWQvZHBjL2RwYy1hYy1zeW5ndWxhcklELnBkZjCBvgYDVR0fBIG2MIGzMFKgUKBOhkxodHRwOi8vc3luZ3VsYXJpZC5jb20uYnIvcmVwb3NpdG9yaW8vYWMtc3luZ3VsYXJpZC9sY3IvbGNyLWFjLXN5bmd1bGFyaWQuY3JsMF2gW6BZhldodHRwOi8vaWNwLWJyYXNpbC5zeW5ndWxhcmlkLmNvbS5ici9yZXBvc2l0b3Jpby9hYy1zeW5ndWxhcmlkL2xjci9sY3ItYWMtc3luZ3VsYXJpZC5jcmwwDQYJKoZIhvcNAQENBQADggIBAJbsTc4B20N0qJj6bCSYsNy1E0WN9Bqmqs8urDBy7if6LNnxRbPNDkFZbE5SI/JxA4/XYx2tMzjdxdIZGGTTJFoP0V2yNZNXT9s5Ab/ksFFXex8eSandd1EraXzoUHDmrVdF/LTUSqNZdzvZvPglCHkTXoxMJJycMvayOT6asVy9UWqCiVJvZFA8oOXvLSwR8Dt6M2NcBK9NpDaaqgjGKZlHeK2hDMNgRUaVWK9QuWUwlJUMqK8U8Qi51iOJkM9jpv1Fg460TZqHU7BwLU1YoI7ADa2soVHYNcZaaWKO6L+74d6j3TueQ8jcnHw8moXV4zYSsMQau+yA5IlRlDYXQl4iCcG2wBbEAMNuJUCmgg2G+jihAQfXWR/JRDCBaNPrFqVJPkZqGKqN60gCav6cxbYKH2ZSipY9nO7W3sStJjIp5dUk55LVAdGMPc9IYDiYMR57TKZm+QX/zT6bliA4Lr0EnYeOP/Qvl2iRSrL6dSAgyqxpZa2hH75ww+zWsO5qAbnCYwIkTvidixXOap5VBJYAG1d+o+IQ9+hQdtKCq46rQCeOV0L87lNCdC7iadLRxlYfePohfYY0avR2im1lxlTPPLUVfYPF3tGYEEcQoU6JSdCnI9SBz0UOHNgKUc+rK9V034eCqiSCUUY+l8ifaEAdtMZnYpx5k+TLCAwHh668</xd:EncapsulatedX509Certificate>
            <xd:EncapsulatedX509Certificate>MIIGSDCCBDCgAwIBAgIJAOsvRfLjYt7QMA0GCSqGSIb3DQEBDQUAMIGXMQswCQYDVQQGEwJCUjETMBEGA1UECgwKSUNQLUJyYXNpbDE9MDsGA1UECww0SW5zdGl0dXRvIE5hY2lvbmFsIGRlIFRlY25vbG9naWEgZGEgSW5mb3JtYWNhbyAtIElUSTE0MDIGA1UEAwwrQXV0b3JpZGFkZSBDZXJ0aWZpY2Fkb3JhIFJhaXogQnJhc2lsZWlyYSB2NTAeFw0yMjAzMjExODAwMjFaFw0yOTAzMDIxMjAwMjFaMHAxCzAJBgNVBAYMAkJSMRMwEQYDVQQKDApJQ1AtQnJhc2lsMTQwMgYDVQQLDCtBdXRvcmlkYWRlIENlcnRpZmljYWRvcmEgUmFpeiBCcmFzaWxlaXJhIHY1MRYwFAYDVQQDDA1BQyBTeW5ndWxhcklEMIICIjANBgkqhkiG9w0BAQEFAAOCAg8AMIICCgKCAgEAp+di0cX1UCcm8bp7wt1Nz7quHmM7tGPH9ri6/6CmIP3hy3Ww4ivFxOJSYsUwoxJcs4SiA3oOr7IAr6VRkYo1eohcE+ZQOEnE7Id5AD19dBeOmcgYfrH7kOKSrmFeaJXs+KCAXgd04WzqVRKMMsoEIIps9SHUwwL4KSR3Ecyyd3mMlJPBtyoaPqBz+e8nY3i/JVFvVIoTxoBKJqJyUtvS0l0baiZUPBtG3zd5es65OM4h2tYkrWDHvWoffHaQdIJC2ke4SIojX0ozTWaeMd0Az4USCKfb/MhFg2WtwalWKZOBKGiG8fpsKErq9gxoGpoLmqkvq3AlHk6bpkhfnEs/LpdV0TfbeCs/weK63UoMXqSOMkIr8eO9mLjZoXg5xDiF5TW1EH1XFY2j91ODgZ+xlOf6KO+/2NA26nJfHbeJwm0eRg5rgPZFCUdk9Lf9rUXEDqidZwQmofxa6OGN9lr0Sed4HpQegeacyfbOrBB8MfcOMqUf9oZvimDlqXEQUaRkgN2DJ5Eqmw32AE1APdqQ/nt0brI6PVt4oEdcV06wb7X2aWSc2C3V582JqTv0g6I2901hesvfadVbOLA118uNodiu2lxji/e4mSaXcEEO4u30hNtU/6zXANOh0Jtf5X8lHczaNFqj2BT9AxdJjlFWBZ2v7SwEcCTKLSFBLBxTN+UCAwEAAaOBvDCBuTAOBgNVHQ8BAf8EBAMCAQYwFQYDVR0gBA4wDDAKBgZgTAEBgRwwADA/BgNVHR8EODA2MDSgMqAwhi5odHRwOi8vYWNyYWl6LmljcGJyYXNpbC5nb3YuYnIvTENSYWNyYWl6djUuY3JsMB8GA1UdIwQYMBaAFGmovnXZxO9s5xNF5GFu5Wj4tkBeMB0GA1UdDgQWBBRQOH1C5FHJB0NYY8BrY6z/oHPz4DAPBgNVHRMBAf8EBTADAQH/MA0GCSqGSIb3DQEBDQUAA4ICAQB9ZGipb+KsqGoaeE5p8BeGFnbj8UXfEoXBP5K1ggj6MUuzj33HvZqvrJ06uVOpIFlUX60ANxYsSexMDqSzgXYcb21YcxbRcD1fYdq5lqk759i9BeGK6SvfyNeKaEwpdhBQK24vkT1nxP7MeyN8vLwldchNlM28GrRuUwwHTOohN973juPwAdnJUIAxPjvZzzfNs2Oq4/ksQbFgObb6ltBRDvS20J4wBUbDSjkkSww2gQP08NFtQXB/1vpFwP6wdfwpmIQ5tHpi0UBW1rJJZ9AqGhS3ciB1om1chG9iRa/QzBqCHHGN/0hlrdsZMxEKdosuvNPphaJwlNS+ffo79KWPp6KLerx1Nq6QIVLTyqvWIqmpRjjFTv7dxwoFr8ioq+81K/nRotMu5D0CeqqzUXlbCVtLDOIMUSOVQ61IBHT1NwoVeABOl2qEdJ+sAxDuxFzIyh9FVhBE4vnHaDArb28yESBvhUQmoEGrTSp4Ee8ynu3VkXI9hxVsQGooZbf0CpE5RKWj2TLW0dvxIyGc1yH5LLMy75ejIyoskN6rSkO8mCy6bBOqtW5RpU7eZG+257hZ8y5ZL67VWX+eHyMudrUw10gBG4dy/sdg2r82QAL1iuqPd37ZHy4GNKurtYUPou6IZ18xPPs/KWglKa+00PErdGlLgNIYv8Y6QBabf9G6LQ==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</vt:lpstr>
      <vt:lpstr>PLANILHA!Area_de_impressao</vt:lpstr>
      <vt:lpstr>PLANILHA!Titulos_de_impressao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Denise Lima</dc:creator>
  <cp:keywords/>
  <dc:description/>
  <cp:lastModifiedBy>User</cp:lastModifiedBy>
  <cp:revision/>
  <cp:lastPrinted>2026-10-14T20:27:34Z</cp:lastPrinted>
  <dcterms:created xsi:type="dcterms:W3CDTF">2023-05-26T03:52:13Z</dcterms:created>
  <dcterms:modified xsi:type="dcterms:W3CDTF">2026-10-15T13:00:32Z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0x01010098237A43B8CF224BAC09B4D246C9268D</vt:lpwstr>
  </property>
  <property fmtid="{D5CDD505-2E9C-101B-9397-08002B2CF9AE}" pid="3" name="MediaServiceImageTags">
    <vt:lpwstr/>
  </property>
</Properties>
</file>