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3.xml" ContentType="application/vnd.openxmlformats-officedocument.drawing+xml"/>
  <Override PartName="/xl/embeddings/oleObject3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NGENHARIA STANDARD\ARQUIVOS  ENGENHARIA\PREFEITURA MUNICIPAL DE MATERLANDIA\2025 013 20250625_085309  R6 500MIL PAVIMENTAÇÃO SEXTAVADO\ENVIADO\"/>
    </mc:Choice>
  </mc:AlternateContent>
  <xr:revisionPtr revIDLastSave="0" documentId="13_ncr:1_{2C719462-B431-434F-A4EA-4FE3245B81B8}" xr6:coauthVersionLast="47" xr6:coauthVersionMax="47" xr10:uidLastSave="{00000000-0000-0000-0000-000000000000}"/>
  <bookViews>
    <workbookView xWindow="9165" yWindow="0" windowWidth="19635" windowHeight="15480" activeTab="2" xr2:uid="{00000000-000D-0000-FFFF-FFFF00000000}"/>
  </bookViews>
  <sheets>
    <sheet name="Planilha Orcamentaria" sheetId="5" r:id="rId1"/>
    <sheet name="MEMORIA DE CAL" sheetId="7" r:id="rId2"/>
    <sheet name="CRONOGRAMA FISICO" sheetId="8" r:id="rId3"/>
  </sheets>
  <definedNames>
    <definedName name="_xlnm.Print_Area" localSheetId="2">'CRONOGRAMA FISICO'!$A$1:$K$44</definedName>
    <definedName name="_xlnm.Print_Area" localSheetId="1">'MEMORIA DE CAL'!$A$1:$H$37</definedName>
    <definedName name="_xlnm.Print_Area" localSheetId="0">'Planilha Orcamentaria'!$A$1:$H$45</definedName>
  </definedNames>
  <calcPr calcId="191029"/>
</workbook>
</file>

<file path=xl/calcChain.xml><?xml version="1.0" encoding="utf-8"?>
<calcChain xmlns="http://schemas.openxmlformats.org/spreadsheetml/2006/main">
  <c r="G26" i="5" l="1"/>
  <c r="G31" i="5"/>
  <c r="G25" i="5"/>
  <c r="G23" i="5"/>
  <c r="G22" i="5"/>
  <c r="G20" i="5"/>
  <c r="G18" i="5"/>
  <c r="D28" i="7" l="1"/>
  <c r="N23" i="5" l="1"/>
  <c r="N22" i="5"/>
  <c r="N26" i="5"/>
  <c r="O19" i="5"/>
  <c r="O20" i="5"/>
  <c r="O21" i="5"/>
  <c r="O24" i="5"/>
  <c r="O25" i="5"/>
  <c r="O27" i="5"/>
  <c r="O28" i="5"/>
  <c r="O29" i="5"/>
  <c r="O30" i="5"/>
  <c r="O31" i="5"/>
  <c r="O18" i="5"/>
  <c r="M26" i="5"/>
  <c r="M23" i="5"/>
  <c r="M22" i="5"/>
  <c r="K23" i="5"/>
  <c r="K22" i="5"/>
  <c r="J23" i="5"/>
  <c r="J22" i="5"/>
  <c r="I23" i="5"/>
  <c r="O23" i="5" s="1"/>
  <c r="L23" i="5"/>
  <c r="L22" i="5"/>
  <c r="I22" i="5"/>
  <c r="O22" i="5" l="1"/>
  <c r="I26" i="5"/>
  <c r="J26" i="5"/>
  <c r="K26" i="5"/>
  <c r="L26" i="5"/>
  <c r="A23" i="7"/>
  <c r="B23" i="7"/>
  <c r="C23" i="7"/>
  <c r="D23" i="7"/>
  <c r="G29" i="5"/>
  <c r="G28" i="5"/>
  <c r="O26" i="5" l="1"/>
  <c r="H26" i="5"/>
  <c r="F20" i="8"/>
  <c r="G20" i="8"/>
  <c r="H20" i="8"/>
  <c r="I20" i="8"/>
  <c r="J20" i="8"/>
  <c r="K20" i="8"/>
  <c r="F22" i="8"/>
  <c r="G22" i="8"/>
  <c r="H22" i="8"/>
  <c r="I22" i="8"/>
  <c r="J22" i="8"/>
  <c r="K22" i="8"/>
  <c r="F24" i="8"/>
  <c r="G24" i="8"/>
  <c r="H24" i="8"/>
  <c r="I24" i="8"/>
  <c r="J24" i="8"/>
  <c r="K24" i="8"/>
  <c r="F26" i="8"/>
  <c r="G26" i="8"/>
  <c r="H26" i="8"/>
  <c r="I26" i="8"/>
  <c r="J26" i="8"/>
  <c r="K26" i="8"/>
  <c r="F28" i="8"/>
  <c r="G28" i="8"/>
  <c r="H28" i="8"/>
  <c r="I28" i="8"/>
  <c r="J28" i="8"/>
  <c r="K28" i="8"/>
  <c r="C15" i="8"/>
  <c r="C13" i="8"/>
  <c r="C11" i="8"/>
  <c r="C9" i="8"/>
  <c r="C7" i="8"/>
  <c r="A14" i="7"/>
  <c r="C14" i="7"/>
  <c r="K30" i="8"/>
  <c r="J30" i="8"/>
  <c r="I30" i="8"/>
  <c r="H30" i="8"/>
  <c r="G30" i="8"/>
  <c r="F30" i="8"/>
  <c r="D17" i="7" l="1"/>
  <c r="D19" i="7"/>
  <c r="D20" i="7"/>
  <c r="D22" i="7"/>
  <c r="D25" i="7"/>
  <c r="D15" i="7"/>
  <c r="A15" i="7"/>
  <c r="B15" i="7"/>
  <c r="C15" i="7"/>
  <c r="A16" i="7"/>
  <c r="C16" i="7"/>
  <c r="A17" i="7"/>
  <c r="B17" i="7"/>
  <c r="C17" i="7"/>
  <c r="A18" i="7"/>
  <c r="C18" i="7"/>
  <c r="A19" i="7"/>
  <c r="B19" i="7"/>
  <c r="C19" i="7"/>
  <c r="A20" i="7"/>
  <c r="B20" i="7"/>
  <c r="C20" i="7"/>
  <c r="A21" i="7"/>
  <c r="C21" i="7"/>
  <c r="A22" i="7"/>
  <c r="B22" i="7"/>
  <c r="C22" i="7"/>
  <c r="A24" i="7"/>
  <c r="C24" i="7"/>
  <c r="A25" i="7"/>
  <c r="B25" i="7"/>
  <c r="C25" i="7"/>
  <c r="A26" i="7"/>
  <c r="B26" i="7"/>
  <c r="C26" i="7"/>
  <c r="A27" i="7"/>
  <c r="C27" i="7"/>
  <c r="C17" i="8" s="1"/>
  <c r="A28" i="7"/>
  <c r="B28" i="7"/>
  <c r="C28" i="7"/>
  <c r="H25" i="7" l="1"/>
  <c r="E28" i="5" l="1"/>
  <c r="H28" i="5" s="1"/>
  <c r="E18" i="5" l="1"/>
  <c r="H15" i="7"/>
  <c r="E23" i="5"/>
  <c r="H23" i="5" s="1"/>
  <c r="H20" i="7"/>
  <c r="H18" i="5"/>
  <c r="H17" i="5" s="1"/>
  <c r="E8" i="8" s="1"/>
  <c r="E22" i="5"/>
  <c r="H22" i="5" s="1"/>
  <c r="H19" i="7"/>
  <c r="E31" i="5"/>
  <c r="H31" i="5" s="1"/>
  <c r="H30" i="5" s="1"/>
  <c r="H28" i="7"/>
  <c r="E25" i="5"/>
  <c r="H25" i="5" s="1"/>
  <c r="H22" i="7"/>
  <c r="E20" i="5"/>
  <c r="H20" i="5" s="1"/>
  <c r="H19" i="5" s="1"/>
  <c r="E10" i="8" s="1"/>
  <c r="H17" i="7"/>
  <c r="E29" i="5"/>
  <c r="H29" i="5" s="1"/>
  <c r="H27" i="5" s="1"/>
  <c r="E16" i="8" s="1"/>
  <c r="H26" i="7"/>
  <c r="H21" i="5" l="1"/>
  <c r="E12" i="8" s="1"/>
  <c r="H24" i="5"/>
  <c r="E14" i="8" s="1"/>
  <c r="K14" i="8"/>
  <c r="J14" i="8"/>
  <c r="I14" i="8"/>
  <c r="G10" i="8"/>
  <c r="F10" i="8"/>
  <c r="K10" i="8"/>
  <c r="J10" i="8"/>
  <c r="I10" i="8"/>
  <c r="H10" i="8"/>
  <c r="E18" i="8"/>
  <c r="G16" i="8"/>
  <c r="H16" i="8"/>
  <c r="F16" i="8"/>
  <c r="G8" i="8"/>
  <c r="H8" i="8"/>
  <c r="K8" i="8"/>
  <c r="F8" i="8"/>
  <c r="I8" i="8"/>
  <c r="J8" i="8"/>
  <c r="F14" i="8" l="1"/>
  <c r="H14" i="8"/>
  <c r="G14" i="8"/>
  <c r="G18" i="8"/>
  <c r="F18" i="8"/>
  <c r="K18" i="8"/>
  <c r="J18" i="8"/>
  <c r="I18" i="8"/>
  <c r="H18" i="8"/>
  <c r="K12" i="8"/>
  <c r="K16" i="8"/>
  <c r="J16" i="8"/>
  <c r="I16" i="8"/>
  <c r="G12" i="8"/>
  <c r="I12" i="8"/>
  <c r="F12" i="8"/>
  <c r="H12" i="8"/>
  <c r="J12" i="8"/>
  <c r="E32" i="8"/>
  <c r="E17" i="8" s="1"/>
  <c r="H32" i="5"/>
  <c r="G32" i="8" l="1"/>
  <c r="G31" i="8" s="1"/>
  <c r="F32" i="8"/>
  <c r="F31" i="8" s="1"/>
  <c r="I32" i="8"/>
  <c r="I31" i="8" s="1"/>
  <c r="H32" i="8"/>
  <c r="H31" i="8" s="1"/>
  <c r="K32" i="8"/>
  <c r="K31" i="8" s="1"/>
  <c r="J32" i="8"/>
  <c r="J31" i="8" s="1"/>
  <c r="E13" i="8"/>
  <c r="E9" i="8"/>
  <c r="E7" i="8"/>
  <c r="E15" i="8"/>
  <c r="E11" i="8"/>
  <c r="E31" i="8" l="1"/>
</calcChain>
</file>

<file path=xl/sharedStrings.xml><?xml version="1.0" encoding="utf-8"?>
<sst xmlns="http://schemas.openxmlformats.org/spreadsheetml/2006/main" count="168" uniqueCount="116">
  <si>
    <t>ITEM</t>
  </si>
  <si>
    <t>DESCRIÇÃO</t>
  </si>
  <si>
    <t>QUANTIDADE</t>
  </si>
  <si>
    <t>UNIDADE</t>
  </si>
  <si>
    <t>PLANILHA ORÇAMENTÁRIA DE CUSTOS</t>
  </si>
  <si>
    <t>CÓDIGO</t>
  </si>
  <si>
    <t>DIRETA</t>
  </si>
  <si>
    <t>INDIRETA</t>
  </si>
  <si>
    <t>(    )</t>
  </si>
  <si>
    <t>PREÇO TOTAL</t>
  </si>
  <si>
    <t>CREA</t>
  </si>
  <si>
    <t xml:space="preserve">FORMA DE EXECUÇÃO: </t>
  </si>
  <si>
    <t>Carimbo e assinatura do engenheiro responsável técnico pela elaboração da planilha</t>
  </si>
  <si>
    <t>PREÇO UNITÁRIO S/ LDI</t>
  </si>
  <si>
    <t>PREÇO UNITÁRIO C/ LDI</t>
  </si>
  <si>
    <t>M2</t>
  </si>
  <si>
    <t>1.1</t>
  </si>
  <si>
    <t>UN</t>
  </si>
  <si>
    <t>2.1</t>
  </si>
  <si>
    <t>3.1</t>
  </si>
  <si>
    <t>M</t>
  </si>
  <si>
    <t>4.1</t>
  </si>
  <si>
    <t>TOTAL GERAL DA OBRA</t>
  </si>
  <si>
    <t>Carimbo e assinatura do representante legal</t>
  </si>
  <si>
    <t>Praça Francelino Pereira, 10 – Centro – Tel: (33) 99846-7992
Materlândia – Minas Gerais – CEP: 39755-000</t>
  </si>
  <si>
    <t>PREFEITURA:  MUNICIPAL DE MATERLÂNDIA</t>
  </si>
  <si>
    <t>FOLHA Nº:  02</t>
  </si>
  <si>
    <t>(  X    )</t>
  </si>
  <si>
    <t>IDENTIFICAÇÃO DA OBRA</t>
  </si>
  <si>
    <t>PAVIMENTAÇÃO EM BLOQUETE SEXTAVADO 8CM, 35MPA</t>
  </si>
  <si>
    <t>FORNECIMENTO E COLOCAÇÃO DE PLACA DE OBRA EM  GALVANIZADA #26, ESP. 0,45MM, DIMENSÃO (3X1,5)M, PLOTADA COM ADESIVO VINÍLICO, AFIXADA COM REBITES 4,8X40MM, EM ESTRUTURA METÁLICA DE METALON 20X20MM, ESP. 1,25MM, INCLUSIVE SUPORTE EM EUCALIPTO AUTOCLAVADO PINTADO COM TINTA PVA DUAS (2) DEMÃOS</t>
  </si>
  <si>
    <t>UNID</t>
  </si>
  <si>
    <t>SERVIÇOS EM TERRA</t>
  </si>
  <si>
    <t>RUA DA CACHOEIRA</t>
  </si>
  <si>
    <t>URBANIZAÇÃO</t>
  </si>
  <si>
    <t>3.2</t>
  </si>
  <si>
    <t>GUIA DE MEIO-FIO, EM CONCRETO COM FCK 20MPA, PRÉ-MOLDADA, MFC-01 PADRÃO DER-MG, DIMENSÕES (12X16,7X35)CM , EXCLUSIVE SARJETA, INCLUSIVE ESCAVAÇÃO, APILOAMENTO E TRANSPORTE COM RETIRADA DO MATERIAL ESCAVADO (EM CAÇAMBA)</t>
  </si>
  <si>
    <t>SARJETA DE CONCRETO URBANO (SCU), TIPO 1, COM FCK 15 MPA , LARGURA DE 50CM COM INCLINAÇÃO DE 3%, ESP. 7CM, PADRÃO DER-MG, EXCLUSIVE MEIO-FIO, INCLUSIVE ESCAVAÇÃO, APILAOMENTO E TRANSPORTE COM RETIRADA DO MATERIAL ESCAVADO (EM CAÇAMBA)</t>
  </si>
  <si>
    <t>PAVIMENTAÇÃO</t>
  </si>
  <si>
    <t>SINALIZAÇÃO VERTICAL</t>
  </si>
  <si>
    <t>5.1</t>
  </si>
  <si>
    <t>ACESSIBILIDADE</t>
  </si>
  <si>
    <t>6.1</t>
  </si>
  <si>
    <t>RAMPA PARA ACESSO DE DEFICIENTE, EM CONCRETO SIMPLES FCK = 25 MPA, DESEMPENADA, COM PINTURA INDICATIVA, 02 DEMÃOS</t>
  </si>
  <si>
    <t>EXECUÇÃO DE PAVIMENTO COM PISO INTERTRAVADO, TIPO SEXTAVADO, ESP. 8CM, COM FCK DE 35MPA, INCLUSIVE COLCHÃO DE AREIA, ESP. 6CM, PARA ASSENTAMENTO, COMPACTAÇÃO MECANIZADA, CARGA E DESCARGA MECÂNICA EM CAMINHÃO, EXCLUSIVE TRANSPORTE DE PISO INTERTRAVADO</t>
  </si>
  <si>
    <t>PRAZO DE EXECUÇÃO:  03 MESES</t>
  </si>
  <si>
    <t>REGULARIZAÇÃO E COMPACTAÇÃO DE SUBLEITO DE SOLO PREDOMINANTEMENTE ARGILOSO, PARA OBRAS DE CONSTRUÇÃO DE PAVIMENTOS. AF_09/2024</t>
  </si>
  <si>
    <t>TOTAL</t>
  </si>
  <si>
    <t>MARQUES SERAFIM DE PINHO</t>
  </si>
  <si>
    <t>GESTOR MUNICIPAL</t>
  </si>
  <si>
    <t>ROLISON FELIPE DE REZENDE</t>
  </si>
  <si>
    <t>ENGENHEIRO CIVIL E AMBIENTAL CRAMG 223.609/D</t>
  </si>
  <si>
    <t xml:space="preserve">MEMÓRIA DE CÁLCULO </t>
  </si>
  <si>
    <t>COD</t>
  </si>
  <si>
    <t>223609/D</t>
  </si>
  <si>
    <t>CRONOGRAMA FÍSICO-FINANCEIRO</t>
  </si>
  <si>
    <t>ETAPAS/DESCRIÇÃO</t>
  </si>
  <si>
    <t>FÍSICO/ FINANCEIRO</t>
  </si>
  <si>
    <t>TOTAL  ETAPAS</t>
  </si>
  <si>
    <t>MÊS 1</t>
  </si>
  <si>
    <t>MÊS 2</t>
  </si>
  <si>
    <t>MÊS 3</t>
  </si>
  <si>
    <t>MÊS 4</t>
  </si>
  <si>
    <t>MÊS 5</t>
  </si>
  <si>
    <t>MÊS 6</t>
  </si>
  <si>
    <t>Físico %</t>
  </si>
  <si>
    <t>Financeiro</t>
  </si>
  <si>
    <t>Observações:</t>
  </si>
  <si>
    <t xml:space="preserve">Assinatura do engenheiro/arquiteto/técnico em edificaçõe/técnico em estradas responsável </t>
  </si>
  <si>
    <t>CREA ou CAU</t>
  </si>
  <si>
    <t>Assinatura do Prefeito</t>
  </si>
  <si>
    <t>PREFEITURA: MUNIIPAL DE MATERLÂNDIA</t>
  </si>
  <si>
    <t>OBRA: PAVIMENTAÇÃO DE RUAS</t>
  </si>
  <si>
    <t>VALOR DO CONVÊNIO: $500.000,00</t>
  </si>
  <si>
    <t>PRAZO DA OBRA: 03MÊSES</t>
  </si>
  <si>
    <t>REGIÃO/MÊS DE REFERÊNCIA:</t>
  </si>
  <si>
    <t>SICRO 5213444</t>
  </si>
  <si>
    <t>SINAP 100576</t>
  </si>
  <si>
    <t>SICOR          ED-28427</t>
  </si>
  <si>
    <t>SICOR    ED-51139</t>
  </si>
  <si>
    <t>SICOR             ED-14762</t>
  </si>
  <si>
    <t>SICOR          ED-8914</t>
  </si>
  <si>
    <t>SICOR               ED-51148</t>
  </si>
  <si>
    <t>SICRO 5213863</t>
  </si>
  <si>
    <t>PLACA DE REGULAMENTAÇÃO EM AÇO, R1 LADO 0,248 M - PELÍCULA RETRORREFLETIVA TIPO I + SI - FORNECIMENTO E IMPLANTAÇÃO</t>
  </si>
  <si>
    <t>SUPORTE METÁLICO GALVANIZADO PARA PLACA DE ADVERTÊNCIA OU REGULAMENTAÇÃO - LADO OU DIÂMETRO DE 0,60 M - FORNECIMENTO E IMPLANTAÇÃO</t>
  </si>
  <si>
    <t>LDI 1</t>
  </si>
  <si>
    <t>4.2</t>
  </si>
  <si>
    <t>TxKM</t>
  </si>
  <si>
    <r>
      <t xml:space="preserve">TRANSPORTE DE PISO INTERTRAVADO, EM CAMINHÃO, TRAÇÃO 6X2, TIPO TRUCADO, PESO BRUTO TOTAL (PBT) DE 23.000KG, COM GUINDASTE ARTICULADO, MOMENTO DE CARGA MÁXIMO DE 10TXM, E CARROCERIA DE CARGA SECA, COM CAPACIDADE DE 14T, EM RODOVIA PAVIMENTADA, EXCLUSIVE MANOBRA, CARGA E DESCARGA </t>
    </r>
    <r>
      <rPr>
        <b/>
        <sz val="10"/>
        <color theme="1"/>
        <rFont val="Arial"/>
        <family val="2"/>
      </rPr>
      <t>DMT=30KM</t>
    </r>
  </si>
  <si>
    <t xml:space="preserve">REGIÃO/MÊS DE REFERÊNCIA: </t>
  </si>
  <si>
    <t>FOLHA Nº:  03</t>
  </si>
  <si>
    <t xml:space="preserve">RUA PROFESSORA QUITA </t>
  </si>
  <si>
    <t>RUA ARGEMIRO FRANCISCO</t>
  </si>
  <si>
    <t>UM</t>
  </si>
  <si>
    <t xml:space="preserve">RUA CENTENARIO </t>
  </si>
  <si>
    <t>RUA JOÃO AUGUSTO DOS SANTOS C/RUA PADRE JOVIANO</t>
  </si>
  <si>
    <t>BECO</t>
  </si>
  <si>
    <r>
      <t>RUA PROFESSORA QUITA</t>
    </r>
    <r>
      <rPr>
        <sz val="11"/>
        <color theme="1"/>
        <rFont val="Calibri"/>
        <family val="2"/>
        <scheme val="minor"/>
      </rPr>
      <t xml:space="preserve">  - 531,30M2</t>
    </r>
    <r>
      <rPr>
        <b/>
        <sz val="11"/>
        <color theme="1"/>
        <rFont val="Calibri"/>
        <family val="2"/>
        <scheme val="minor"/>
      </rPr>
      <t xml:space="preserve">
RUA ARGEMIRO FRANCISCO </t>
    </r>
    <r>
      <rPr>
        <sz val="11"/>
        <color theme="1"/>
        <rFont val="Calibri"/>
        <family val="2"/>
        <scheme val="minor"/>
      </rPr>
      <t xml:space="preserve"> -1028,52M2</t>
    </r>
    <r>
      <rPr>
        <b/>
        <sz val="11"/>
        <color theme="1"/>
        <rFont val="Calibri"/>
        <family val="2"/>
        <scheme val="minor"/>
      </rPr>
      <t xml:space="preserve">
RUA JOÃO AUGUSTO DOS SANTOS C/RUA PADRE JOVIANO </t>
    </r>
    <r>
      <rPr>
        <sz val="11"/>
        <color theme="1"/>
        <rFont val="Calibri"/>
        <family val="2"/>
        <scheme val="minor"/>
      </rPr>
      <t xml:space="preserve"> - 1120,50M2</t>
    </r>
    <r>
      <rPr>
        <b/>
        <sz val="11"/>
        <color theme="1"/>
        <rFont val="Calibri"/>
        <family val="2"/>
        <scheme val="minor"/>
      </rPr>
      <t xml:space="preserve">
RUA DA CACHOEIRA  </t>
    </r>
    <r>
      <rPr>
        <sz val="11"/>
        <color theme="1"/>
        <rFont val="Calibri"/>
        <family val="2"/>
        <scheme val="minor"/>
      </rPr>
      <t>- 644,29M2</t>
    </r>
    <r>
      <rPr>
        <b/>
        <sz val="11"/>
        <color theme="1"/>
        <rFont val="Calibri"/>
        <family val="2"/>
        <scheme val="minor"/>
      </rPr>
      <t xml:space="preserve">
RUA CENTENÁRIO </t>
    </r>
    <r>
      <rPr>
        <sz val="11"/>
        <color theme="1"/>
        <rFont val="Calibri"/>
        <family val="2"/>
        <scheme val="minor"/>
      </rPr>
      <t xml:space="preserve">  - 309,52M2</t>
    </r>
    <r>
      <rPr>
        <b/>
        <sz val="11"/>
        <color theme="1"/>
        <rFont val="Calibri"/>
        <family val="2"/>
        <scheme val="minor"/>
      </rPr>
      <t xml:space="preserve">
BECO  </t>
    </r>
    <r>
      <rPr>
        <sz val="11"/>
        <color theme="1"/>
        <rFont val="Calibri"/>
        <family val="2"/>
        <scheme val="minor"/>
      </rPr>
      <t>- 276,84M2</t>
    </r>
  </si>
  <si>
    <r>
      <t xml:space="preserve">RUA PROFESSORA QUITA </t>
    </r>
    <r>
      <rPr>
        <sz val="11"/>
        <color theme="1"/>
        <rFont val="Calibri"/>
        <family val="2"/>
        <scheme val="minor"/>
      </rPr>
      <t xml:space="preserve"> - 01 UNIDADE</t>
    </r>
    <r>
      <rPr>
        <b/>
        <sz val="11"/>
        <color theme="1"/>
        <rFont val="Calibri"/>
        <family val="2"/>
        <scheme val="minor"/>
      </rPr>
      <t xml:space="preserve">
RUA ARGEMIRO FRANCISCO  </t>
    </r>
    <r>
      <rPr>
        <sz val="11"/>
        <color theme="1"/>
        <rFont val="Calibri"/>
        <family val="2"/>
        <scheme val="minor"/>
      </rPr>
      <t>- 01 UNIDADE</t>
    </r>
    <r>
      <rPr>
        <b/>
        <sz val="11"/>
        <color theme="1"/>
        <rFont val="Calibri"/>
        <family val="2"/>
        <scheme val="minor"/>
      </rPr>
      <t xml:space="preserve">
RUA JOÃO AUGUSTO DOS SANTOS C/RUA PADRE JOVIANO </t>
    </r>
    <r>
      <rPr>
        <sz val="11"/>
        <color theme="1"/>
        <rFont val="Calibri"/>
        <family val="2"/>
        <scheme val="minor"/>
      </rPr>
      <t xml:space="preserve"> - 01 UNIDADE</t>
    </r>
    <r>
      <rPr>
        <b/>
        <sz val="11"/>
        <color theme="1"/>
        <rFont val="Calibri"/>
        <family val="2"/>
        <scheme val="minor"/>
      </rPr>
      <t xml:space="preserve">
RUA DA CACHOEIRA  </t>
    </r>
    <r>
      <rPr>
        <sz val="11"/>
        <color theme="1"/>
        <rFont val="Calibri"/>
        <family val="2"/>
        <scheme val="minor"/>
      </rPr>
      <t>- 01 UNIDADE</t>
    </r>
    <r>
      <rPr>
        <b/>
        <sz val="11"/>
        <color theme="1"/>
        <rFont val="Calibri"/>
        <family val="2"/>
        <scheme val="minor"/>
      </rPr>
      <t xml:space="preserve">
RUA CENTENÁRIO  </t>
    </r>
    <r>
      <rPr>
        <sz val="11"/>
        <color theme="1"/>
        <rFont val="Calibri"/>
        <family val="2"/>
        <scheme val="minor"/>
      </rPr>
      <t xml:space="preserve"> - 01 UNIDADE</t>
    </r>
    <r>
      <rPr>
        <b/>
        <sz val="11"/>
        <color theme="1"/>
        <rFont val="Calibri"/>
        <family val="2"/>
        <scheme val="minor"/>
      </rPr>
      <t xml:space="preserve">
BECO </t>
    </r>
    <r>
      <rPr>
        <sz val="11"/>
        <color theme="1"/>
        <rFont val="Calibri"/>
        <family val="2"/>
        <scheme val="minor"/>
      </rPr>
      <t xml:space="preserve"> - 01 UNIDADE</t>
    </r>
  </si>
  <si>
    <r>
      <t xml:space="preserve">RUA PROFESSORA QUITA  </t>
    </r>
    <r>
      <rPr>
        <sz val="11"/>
        <color theme="1"/>
        <rFont val="Calibri"/>
        <family val="2"/>
        <scheme val="minor"/>
      </rPr>
      <t>=15,84+5,77+5,94+5,98+6,06+6,4+8,67</t>
    </r>
    <r>
      <rPr>
        <b/>
        <sz val="11"/>
        <color theme="1"/>
        <rFont val="Calibri"/>
        <family val="2"/>
        <scheme val="minor"/>
      </rPr>
      <t xml:space="preserve">
RUA ARGEMIRO FRANCISCO </t>
    </r>
    <r>
      <rPr>
        <sz val="11"/>
        <color theme="1"/>
        <rFont val="Calibri"/>
        <family val="2"/>
        <scheme val="minor"/>
      </rPr>
      <t xml:space="preserve"> = 4,67+3,39+6,86+5,48+4,12+0,89+0,43+2,84+1,94 +3,81+3,49+5,2+0,9+1,08+0,92+1,65+1,57+0,77+0,5+1,39+1,17+3,37+1,12+3,31+5,7+ 0,87</t>
    </r>
    <r>
      <rPr>
        <b/>
        <sz val="11"/>
        <color theme="1"/>
        <rFont val="Calibri"/>
        <family val="2"/>
        <scheme val="minor"/>
      </rPr>
      <t xml:space="preserve">
RUA JOÃO AUGUSTO DOS SANTOS C/RUA PADRE JOVIANO </t>
    </r>
    <r>
      <rPr>
        <sz val="11"/>
        <color theme="1"/>
        <rFont val="Calibri"/>
        <family val="2"/>
        <scheme val="minor"/>
      </rPr>
      <t xml:space="preserve"> =5,2+5,3+4,29+4,8+4,45+5,02+4,52+5,36+6,23+4,57+4,69+4,03+5,1+5,15+ 3,13</t>
    </r>
    <r>
      <rPr>
        <b/>
        <sz val="11"/>
        <color theme="1"/>
        <rFont val="Calibri"/>
        <family val="2"/>
        <scheme val="minor"/>
      </rPr>
      <t xml:space="preserve">
RUA DA CACHOEIRA</t>
    </r>
    <r>
      <rPr>
        <sz val="11"/>
        <color theme="1"/>
        <rFont val="Calibri"/>
        <family val="2"/>
        <scheme val="minor"/>
      </rPr>
      <t xml:space="preserve"> =39,99+48,84+2,14+4,44+2,76+48,84+40,01+6,92+7,94+4,4+4,4+4,4+4,4+4,4 +4,4+4,4+4,4+4,4+16,29+8,96+8,61+28,33+24,46+7,44+8,3+2,49</t>
    </r>
    <r>
      <rPr>
        <b/>
        <sz val="11"/>
        <color theme="1"/>
        <rFont val="Calibri"/>
        <family val="2"/>
        <scheme val="minor"/>
      </rPr>
      <t xml:space="preserve">
RUA CENTENÁRIO </t>
    </r>
    <r>
      <rPr>
        <sz val="11"/>
        <color theme="1"/>
        <rFont val="Calibri"/>
        <family val="2"/>
        <scheme val="minor"/>
      </rPr>
      <t xml:space="preserve"> = 8,57+22,34+41,75+3,5+38,39+19,87+6,07+3,5+3,5+ 3,5+3,5+3,5+3,5+3,5+3,5+3,5+3,5+11,16+6,02+2,54+2,23+16,8</t>
    </r>
    <r>
      <rPr>
        <b/>
        <sz val="11"/>
        <color theme="1"/>
        <rFont val="Calibri"/>
        <family val="2"/>
        <scheme val="minor"/>
      </rPr>
      <t xml:space="preserve">
BECO  </t>
    </r>
    <r>
      <rPr>
        <sz val="11"/>
        <color theme="1"/>
        <rFont val="Calibri"/>
        <family val="2"/>
        <scheme val="minor"/>
      </rPr>
      <t>= 27,93+14,38+26,43+9,23+4+11,35+19,14+3,51+ 4,87+5,45+6,02</t>
    </r>
  </si>
  <si>
    <r>
      <t xml:space="preserve">RUA PROFESSORA QUITA </t>
    </r>
    <r>
      <rPr>
        <sz val="11"/>
        <color theme="1"/>
        <rFont val="Calibri"/>
        <family val="2"/>
        <scheme val="minor"/>
      </rPr>
      <t xml:space="preserve"> =2,14+2,14+1,91+1,54+3,01+5,77+3,38+1,06+0,61+1,06+1,29+0,77+0,47+0,17+0,1+0,26+1,01+0,78+0,86+1,02+1,11+2,76+6,63+11,87+10,15+19,48+0,73+2,99+2,84+1,05+0,89+0,57+0,35+4,97+1,48+1,41+3,99+18,38+8,7+14,52+13,13+6,43</t>
    </r>
    <r>
      <rPr>
        <b/>
        <sz val="11"/>
        <color theme="1"/>
        <rFont val="Calibri"/>
        <family val="2"/>
        <scheme val="minor"/>
      </rPr>
      <t xml:space="preserve">
RUA ARGEMIRO FRANCISCO</t>
    </r>
    <r>
      <rPr>
        <sz val="11"/>
        <color theme="1"/>
        <rFont val="Calibri"/>
        <family val="2"/>
        <scheme val="minor"/>
      </rPr>
      <t xml:space="preserve">  =3,91+5,93+7,45+3,05+4,12+5,48+8,14+6,91+4,1+2,28+1,02+2,83+6,01+3,67+8,92+1,92+0,78+2,08+0,65+0,83+2,27+7,54+10,75+1,04+1,37+3,81+1,94+2,84+0,43+0,89+6,59+6,35+0,22+0,32+5,9+4,28+3,79+1,16+4,21+5,54+13,28+1,99+1,85</t>
    </r>
    <r>
      <rPr>
        <b/>
        <sz val="11"/>
        <color theme="1"/>
        <rFont val="Calibri"/>
        <family val="2"/>
        <scheme val="minor"/>
      </rPr>
      <t xml:space="preserve">
RUA JOÃO AUGUSTO DOS SANTOS C/RUA PADRE JOVIANO</t>
    </r>
    <r>
      <rPr>
        <sz val="11"/>
        <color theme="1"/>
        <rFont val="Calibri"/>
        <family val="2"/>
        <scheme val="minor"/>
      </rPr>
      <t xml:space="preserve">  = 0,59+1,68+2,75+2+4,79+0,71+0,96+7,43+3,74+8,23+17,73+1,7+1,93+8,66+8,15+2,21+5,47+6,73+2,89+5,69+6,1+11,39+8,2+1,37+1,51+0,66+7,3+3,79+2,01+1,22+8,47+4,18+2,33+3,55+5,87+1,93+0,6+2,09+4,23+5,83+10,79+5,25+0,03+5,05</t>
    </r>
    <r>
      <rPr>
        <b/>
        <sz val="11"/>
        <color theme="1"/>
        <rFont val="Calibri"/>
        <family val="2"/>
        <scheme val="minor"/>
      </rPr>
      <t xml:space="preserve">
RUA DA CACHOEIRA</t>
    </r>
    <r>
      <rPr>
        <sz val="11"/>
        <color theme="1"/>
        <rFont val="Calibri"/>
        <family val="2"/>
        <scheme val="minor"/>
      </rPr>
      <t xml:space="preserve"> = 8,96+39,99+8,61+48,84+28,33+2,14</t>
    </r>
    <r>
      <rPr>
        <b/>
        <sz val="11"/>
        <color theme="1"/>
        <rFont val="Calibri"/>
        <family val="2"/>
        <scheme val="minor"/>
      </rPr>
      <t xml:space="preserve">
RUA CENTENÁRIO</t>
    </r>
    <r>
      <rPr>
        <sz val="11"/>
        <color theme="1"/>
        <rFont val="Calibri"/>
        <family val="2"/>
        <scheme val="minor"/>
      </rPr>
      <t xml:space="preserve">  = 8,57+22,34+41,75+ 11,16+6,02+2,54</t>
    </r>
    <r>
      <rPr>
        <b/>
        <sz val="11"/>
        <color theme="1"/>
        <rFont val="Calibri"/>
        <family val="2"/>
        <scheme val="minor"/>
      </rPr>
      <t xml:space="preserve">
BECO</t>
    </r>
    <r>
      <rPr>
        <sz val="11"/>
        <color theme="1"/>
        <rFont val="Calibri"/>
        <family val="2"/>
        <scheme val="minor"/>
      </rPr>
      <t xml:space="preserve">  = 27,93+14,38+26,43+9,23+4,87+5,45</t>
    </r>
  </si>
  <si>
    <t>RUA PROFESSORA QUITA  =450,88M2
RUA ARGEMIRO FRANCISCO  =943,08M2
RUA JOÃO AUGUSTO DOS SANTOS C/RUA PADRE JOVIANO  = 1021,50M2
RUA DA CACHOEIRA = 576,49M2
RUA CENTENÁRIO  = 263,90M2
BECO  = 230,63M2</t>
  </si>
  <si>
    <r>
      <t xml:space="preserve">RUA PROFESSORA QUITA </t>
    </r>
    <r>
      <rPr>
        <sz val="11"/>
        <color theme="1"/>
        <rFont val="Calibri"/>
        <family val="2"/>
        <scheme val="minor"/>
      </rPr>
      <t xml:space="preserve"> = 450,88M2*0,08M*30KM</t>
    </r>
    <r>
      <rPr>
        <b/>
        <sz val="11"/>
        <color theme="1"/>
        <rFont val="Calibri"/>
        <family val="2"/>
        <scheme val="minor"/>
      </rPr>
      <t xml:space="preserve">
RUA ARGEMIRO FRANCISCO  </t>
    </r>
    <r>
      <rPr>
        <sz val="11"/>
        <color theme="1"/>
        <rFont val="Calibri"/>
        <family val="2"/>
        <scheme val="minor"/>
      </rPr>
      <t>= 943,08M2*0,08M*30KM</t>
    </r>
    <r>
      <rPr>
        <b/>
        <sz val="11"/>
        <color theme="1"/>
        <rFont val="Calibri"/>
        <family val="2"/>
        <scheme val="minor"/>
      </rPr>
      <t xml:space="preserve">
RUA JOÃO AUGUSTO DOS SANTOS C/RUA PADRE JOVIANO</t>
    </r>
    <r>
      <rPr>
        <sz val="11"/>
        <color theme="1"/>
        <rFont val="Calibri"/>
        <family val="2"/>
        <scheme val="minor"/>
      </rPr>
      <t xml:space="preserve">  = 1021,5M2*0,08M*30KM</t>
    </r>
    <r>
      <rPr>
        <b/>
        <sz val="11"/>
        <color theme="1"/>
        <rFont val="Calibri"/>
        <family val="2"/>
        <scheme val="minor"/>
      </rPr>
      <t xml:space="preserve">
RUA DA CACHOEIRA</t>
    </r>
    <r>
      <rPr>
        <sz val="11"/>
        <color theme="1"/>
        <rFont val="Calibri"/>
        <family val="2"/>
        <scheme val="minor"/>
      </rPr>
      <t xml:space="preserve"> = 576,49M2*0,08M*30KM</t>
    </r>
    <r>
      <rPr>
        <b/>
        <sz val="11"/>
        <color theme="1"/>
        <rFont val="Calibri"/>
        <family val="2"/>
        <scheme val="minor"/>
      </rPr>
      <t xml:space="preserve">
RUA CENTENÁRIO </t>
    </r>
    <r>
      <rPr>
        <sz val="11"/>
        <color theme="1"/>
        <rFont val="Calibri"/>
        <family val="2"/>
        <scheme val="minor"/>
      </rPr>
      <t xml:space="preserve"> = 263,90M2*0,08M*30KM</t>
    </r>
    <r>
      <rPr>
        <b/>
        <sz val="11"/>
        <color theme="1"/>
        <rFont val="Calibri"/>
        <family val="2"/>
        <scheme val="minor"/>
      </rPr>
      <t xml:space="preserve">
BECO</t>
    </r>
    <r>
      <rPr>
        <sz val="11"/>
        <color theme="1"/>
        <rFont val="Calibri"/>
        <family val="2"/>
        <scheme val="minor"/>
      </rPr>
      <t xml:space="preserve">  = 230,63M2*0,08M*30KM</t>
    </r>
  </si>
  <si>
    <r>
      <t xml:space="preserve">"RUA PROFESSORA QUITA  </t>
    </r>
    <r>
      <rPr>
        <sz val="11"/>
        <color theme="1"/>
        <rFont val="Calibri"/>
        <family val="2"/>
        <scheme val="minor"/>
      </rPr>
      <t>- 01 UNIDADE</t>
    </r>
    <r>
      <rPr>
        <b/>
        <sz val="11"/>
        <color theme="1"/>
        <rFont val="Calibri"/>
        <family val="2"/>
        <scheme val="minor"/>
      </rPr>
      <t xml:space="preserve">
RUA ARGEMIRO FRANCISCO </t>
    </r>
    <r>
      <rPr>
        <sz val="11"/>
        <color theme="1"/>
        <rFont val="Calibri"/>
        <family val="2"/>
        <scheme val="minor"/>
      </rPr>
      <t xml:space="preserve"> - 01 UNIDADE</t>
    </r>
    <r>
      <rPr>
        <b/>
        <sz val="11"/>
        <color theme="1"/>
        <rFont val="Calibri"/>
        <family val="2"/>
        <scheme val="minor"/>
      </rPr>
      <t xml:space="preserve">
RUA JOÃO AUGUSTO DOS SANTOS C/RUA PADRE JOVIANO  -</t>
    </r>
    <r>
      <rPr>
        <sz val="11"/>
        <color theme="1"/>
        <rFont val="Calibri"/>
        <family val="2"/>
        <scheme val="minor"/>
      </rPr>
      <t xml:space="preserve"> 01 UNIDADE</t>
    </r>
    <r>
      <rPr>
        <b/>
        <sz val="11"/>
        <color theme="1"/>
        <rFont val="Calibri"/>
        <family val="2"/>
        <scheme val="minor"/>
      </rPr>
      <t xml:space="preserve">
RUA DA CACHOEIRA </t>
    </r>
    <r>
      <rPr>
        <sz val="11"/>
        <color theme="1"/>
        <rFont val="Calibri"/>
        <family val="2"/>
        <scheme val="minor"/>
      </rPr>
      <t xml:space="preserve"> - 01 UNIDADE</t>
    </r>
  </si>
  <si>
    <t>"RUA PROFESSORA QUITA  - 01 UNIDADE
RUA ARGEMIRO FRANCISCO  - 01 UNIDADE
RUA JOÃO AUGUSTO DOS SANTOS C/RUA PADRE JOVIANO  - 01 UNIDADE
RUA DA CACHOEIRA  - 01 UNIDADE</t>
  </si>
  <si>
    <r>
      <t>RUA DA CACHOEIRA</t>
    </r>
    <r>
      <rPr>
        <sz val="11"/>
        <color theme="1"/>
        <rFont val="Calibri"/>
        <family val="2"/>
        <scheme val="minor"/>
      </rPr>
      <t xml:space="preserve"> = 01 UNIDADE</t>
    </r>
  </si>
  <si>
    <t>SICRO_MG_2025_10_SEM_DESONERACAO</t>
  </si>
  <si>
    <t>SICOR             ED-7425</t>
  </si>
  <si>
    <t>LOCAL: BAIRRO: CENTRO - RUA PROFESSORA QUITA, RUA ARGEMIRO FRANCISCO, RUA JOÃO AUGUSTO DOS SANTOS C/RUA PADRE JOVIANO, RUA DA CACHOEIRA, RUA CENTENÁRIO, BECO</t>
  </si>
  <si>
    <t>OBRA:  PAVIMENTAÇÃO DE RUAS DIVERSAS</t>
  </si>
  <si>
    <t>DATA: 20/02/2026</t>
  </si>
  <si>
    <t>SINAP_2026_01_SEM_DESONERACAO</t>
  </si>
  <si>
    <t>SICOR_2025_10_CENTRAL_SEM_DESONERACAO</t>
  </si>
  <si>
    <t>SINAP_2026_02_SEM_DESONERACAO</t>
  </si>
  <si>
    <t>SICOR_2026_01_CENTRAL_SEM_DESONERACAO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</si>
</sst>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"/>
    <numFmt numFmtId="165" formatCode="&quot;R$ &quot;#,##0.00"/>
  </numFmts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  <font>
      <sz val="10"/>
      <color indexed="8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9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1" fillId="0" borderId="0" applyFont="0" applyFill="0" applyBorder="0" applyAlignment="0" applyProtection="0"/>
  </cellStyleXfs>
  <cellXfs count="382">
    <xf numFmtId="0" fontId="0" fillId="0" borderId="0" xfId="0"/>
    <xf numFmtId="0" fontId="0" fillId="0" borderId="0" xfId="0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0" xfId="0" applyFont="1"/>
    <xf numFmtId="0" fontId="9" fillId="0" borderId="5" xfId="0" applyFont="1" applyBorder="1" applyAlignment="1">
      <alignment horizontal="center" vertical="center"/>
    </xf>
    <xf numFmtId="0" fontId="10" fillId="2" borderId="35" xfId="0" applyFont="1" applyFill="1" applyBorder="1" applyAlignment="1">
      <alignment horizontal="left" vertical="center"/>
    </xf>
    <xf numFmtId="0" fontId="10" fillId="2" borderId="35" xfId="0" applyFont="1" applyFill="1" applyBorder="1" applyAlignment="1">
      <alignment horizontal="center" vertical="center"/>
    </xf>
    <xf numFmtId="0" fontId="10" fillId="2" borderId="35" xfId="0" applyFont="1" applyFill="1" applyBorder="1" applyAlignment="1">
      <alignment horizontal="center" vertical="center" wrapText="1"/>
    </xf>
    <xf numFmtId="44" fontId="10" fillId="2" borderId="36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10" fillId="0" borderId="37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left" vertical="top" wrapText="1"/>
    </xf>
    <xf numFmtId="44" fontId="10" fillId="0" borderId="35" xfId="0" applyNumberFormat="1" applyFont="1" applyBorder="1" applyAlignment="1">
      <alignment horizontal="center" vertical="center"/>
    </xf>
    <xf numFmtId="44" fontId="10" fillId="0" borderId="36" xfId="0" applyNumberFormat="1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44" fontId="7" fillId="0" borderId="5" xfId="2" applyFont="1" applyBorder="1" applyAlignment="1">
      <alignment horizontal="center" vertical="center"/>
    </xf>
    <xf numFmtId="44" fontId="7" fillId="0" borderId="5" xfId="0" applyNumberFormat="1" applyFont="1" applyBorder="1" applyAlignment="1">
      <alignment horizontal="center" vertical="center"/>
    </xf>
    <xf numFmtId="44" fontId="7" fillId="0" borderId="4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6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7" xfId="0" applyFont="1" applyBorder="1" applyAlignment="1">
      <alignment horizontal="center" vertical="center"/>
    </xf>
    <xf numFmtId="10" fontId="9" fillId="0" borderId="9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4" fontId="9" fillId="0" borderId="8" xfId="0" applyNumberFormat="1" applyFont="1" applyBorder="1" applyAlignment="1">
      <alignment horizontal="center" vertical="center" wrapText="1"/>
    </xf>
    <xf numFmtId="0" fontId="10" fillId="2" borderId="37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44" fontId="10" fillId="0" borderId="35" xfId="2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0" xfId="0" applyFont="1"/>
    <xf numFmtId="0" fontId="7" fillId="0" borderId="5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2" fontId="13" fillId="0" borderId="0" xfId="0" applyNumberFormat="1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/>
    </xf>
    <xf numFmtId="2" fontId="12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13" fillId="0" borderId="0" xfId="0" applyNumberFormat="1" applyFont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44" fontId="3" fillId="0" borderId="5" xfId="2" applyFont="1" applyBorder="1" applyAlignment="1">
      <alignment horizontal="center" vertical="center"/>
    </xf>
    <xf numFmtId="44" fontId="3" fillId="0" borderId="5" xfId="0" applyNumberFormat="1" applyFont="1" applyBorder="1" applyAlignment="1">
      <alignment horizontal="center" vertical="center"/>
    </xf>
    <xf numFmtId="44" fontId="3" fillId="0" borderId="4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18" fillId="0" borderId="32" xfId="0" applyFont="1" applyBorder="1" applyAlignment="1">
      <alignment horizontal="left" vertical="top"/>
    </xf>
    <xf numFmtId="0" fontId="19" fillId="0" borderId="32" xfId="0" applyFont="1" applyBorder="1" applyAlignment="1">
      <alignment horizontal="left" vertical="top"/>
    </xf>
    <xf numFmtId="0" fontId="19" fillId="0" borderId="30" xfId="0" applyFont="1" applyBorder="1" applyAlignment="1">
      <alignment horizontal="left" vertical="top"/>
    </xf>
    <xf numFmtId="0" fontId="15" fillId="0" borderId="4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0" fontId="15" fillId="0" borderId="46" xfId="0" applyFont="1" applyBorder="1" applyAlignment="1">
      <alignment horizontal="center" vertical="center" wrapText="1"/>
    </xf>
    <xf numFmtId="0" fontId="15" fillId="0" borderId="46" xfId="0" applyFont="1" applyBorder="1" applyAlignment="1">
      <alignment horizontal="left" vertical="center" wrapText="1"/>
    </xf>
    <xf numFmtId="0" fontId="15" fillId="0" borderId="47" xfId="0" applyFont="1" applyBorder="1" applyAlignment="1">
      <alignment horizontal="center" vertical="center" wrapText="1"/>
    </xf>
    <xf numFmtId="0" fontId="15" fillId="0" borderId="48" xfId="0" applyFont="1" applyBorder="1" applyAlignment="1">
      <alignment horizontal="center" vertical="center" wrapText="1"/>
    </xf>
    <xf numFmtId="0" fontId="15" fillId="0" borderId="49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0" fillId="0" borderId="38" xfId="0" applyBorder="1" applyAlignment="1">
      <alignment horizontal="center" vertical="center"/>
    </xf>
    <xf numFmtId="0" fontId="17" fillId="0" borderId="32" xfId="0" applyFont="1" applyBorder="1" applyAlignment="1">
      <alignment horizontal="center" vertical="top"/>
    </xf>
    <xf numFmtId="0" fontId="15" fillId="0" borderId="0" xfId="0" applyFont="1" applyAlignment="1">
      <alignment horizontal="center" vertical="center"/>
    </xf>
    <xf numFmtId="0" fontId="20" fillId="0" borderId="32" xfId="0" applyFont="1" applyBorder="1" applyAlignment="1">
      <alignment horizontal="center" vertical="top"/>
    </xf>
    <xf numFmtId="0" fontId="0" fillId="0" borderId="33" xfId="0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0" fillId="0" borderId="0" xfId="0" applyAlignment="1">
      <alignment horizontal="left" vertical="top" wrapText="1"/>
    </xf>
    <xf numFmtId="2" fontId="15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1" fillId="0" borderId="31" xfId="0" applyFont="1" applyBorder="1" applyAlignment="1">
      <alignment vertical="center"/>
    </xf>
    <xf numFmtId="2" fontId="15" fillId="0" borderId="47" xfId="0" applyNumberFormat="1" applyFont="1" applyBorder="1" applyAlignment="1">
      <alignment horizontal="center" vertical="center" wrapText="1"/>
    </xf>
    <xf numFmtId="0" fontId="15" fillId="0" borderId="57" xfId="0" applyFont="1" applyBorder="1" applyAlignment="1">
      <alignment horizontal="center" vertical="center" wrapText="1"/>
    </xf>
    <xf numFmtId="0" fontId="15" fillId="0" borderId="50" xfId="0" applyFont="1" applyBorder="1" applyAlignment="1">
      <alignment horizontal="center" vertical="center" wrapText="1"/>
    </xf>
    <xf numFmtId="0" fontId="15" fillId="0" borderId="50" xfId="0" applyFont="1" applyBorder="1" applyAlignment="1">
      <alignment horizontal="left" vertical="center" wrapText="1"/>
    </xf>
    <xf numFmtId="0" fontId="15" fillId="0" borderId="58" xfId="0" applyFont="1" applyBorder="1" applyAlignment="1">
      <alignment horizontal="center" vertical="center" wrapText="1"/>
    </xf>
    <xf numFmtId="0" fontId="15" fillId="0" borderId="60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37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left" vertical="center" wrapText="1"/>
    </xf>
    <xf numFmtId="0" fontId="10" fillId="0" borderId="35" xfId="0" applyFont="1" applyBorder="1" applyAlignment="1">
      <alignment horizontal="left" vertical="center" wrapText="1"/>
    </xf>
    <xf numFmtId="43" fontId="9" fillId="0" borderId="6" xfId="3" applyFont="1" applyBorder="1" applyAlignment="1">
      <alignment horizontal="center" vertical="center"/>
    </xf>
    <xf numFmtId="43" fontId="9" fillId="0" borderId="2" xfId="3" applyFont="1" applyBorder="1" applyAlignment="1">
      <alignment horizontal="center" vertical="center"/>
    </xf>
    <xf numFmtId="43" fontId="10" fillId="2" borderId="35" xfId="3" applyFont="1" applyFill="1" applyBorder="1" applyAlignment="1">
      <alignment horizontal="center" vertical="center" wrapText="1"/>
    </xf>
    <xf numFmtId="43" fontId="10" fillId="0" borderId="35" xfId="3" applyFont="1" applyBorder="1" applyAlignment="1">
      <alignment horizontal="center" vertical="center"/>
    </xf>
    <xf numFmtId="43" fontId="10" fillId="0" borderId="5" xfId="3" applyFont="1" applyBorder="1" applyAlignment="1">
      <alignment horizontal="center" vertical="center"/>
    </xf>
    <xf numFmtId="43" fontId="5" fillId="0" borderId="5" xfId="3" applyFont="1" applyBorder="1" applyAlignment="1">
      <alignment horizontal="center" vertical="center"/>
    </xf>
    <xf numFmtId="43" fontId="11" fillId="0" borderId="0" xfId="3" applyFont="1" applyAlignment="1">
      <alignment horizontal="center"/>
    </xf>
    <xf numFmtId="0" fontId="15" fillId="0" borderId="48" xfId="0" applyFont="1" applyBorder="1" applyAlignment="1">
      <alignment horizontal="left" vertical="center" wrapText="1"/>
    </xf>
    <xf numFmtId="0" fontId="15" fillId="0" borderId="53" xfId="0" applyFont="1" applyBorder="1" applyAlignment="1">
      <alignment horizontal="left" vertical="center" wrapText="1"/>
    </xf>
    <xf numFmtId="0" fontId="2" fillId="0" borderId="48" xfId="0" applyFont="1" applyBorder="1" applyAlignment="1">
      <alignment horizontal="left" vertical="center" wrapText="1"/>
    </xf>
    <xf numFmtId="0" fontId="2" fillId="0" borderId="46" xfId="0" applyFont="1" applyBorder="1" applyAlignment="1">
      <alignment horizontal="left" vertical="center" wrapText="1"/>
    </xf>
    <xf numFmtId="0" fontId="2" fillId="0" borderId="53" xfId="0" applyFont="1" applyBorder="1" applyAlignment="1">
      <alignment horizontal="left" vertical="center" wrapText="1"/>
    </xf>
    <xf numFmtId="0" fontId="0" fillId="3" borderId="25" xfId="0" applyFill="1" applyBorder="1"/>
    <xf numFmtId="0" fontId="0" fillId="3" borderId="26" xfId="0" applyFill="1" applyBorder="1"/>
    <xf numFmtId="0" fontId="0" fillId="3" borderId="0" xfId="0" applyFill="1"/>
    <xf numFmtId="0" fontId="0" fillId="3" borderId="0" xfId="0" applyFill="1" applyAlignment="1">
      <alignment wrapText="1"/>
    </xf>
    <xf numFmtId="0" fontId="5" fillId="3" borderId="64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/>
    </xf>
    <xf numFmtId="49" fontId="22" fillId="4" borderId="66" xfId="0" applyNumberFormat="1" applyFont="1" applyFill="1" applyBorder="1" applyAlignment="1">
      <alignment horizontal="center" vertical="top" wrapText="1"/>
    </xf>
    <xf numFmtId="10" fontId="22" fillId="4" borderId="66" xfId="0" applyNumberFormat="1" applyFont="1" applyFill="1" applyBorder="1" applyAlignment="1">
      <alignment vertical="top" wrapText="1"/>
    </xf>
    <xf numFmtId="10" fontId="23" fillId="4" borderId="66" xfId="3" applyNumberFormat="1" applyFont="1" applyFill="1" applyBorder="1" applyAlignment="1">
      <alignment vertical="top" wrapText="1"/>
    </xf>
    <xf numFmtId="10" fontId="23" fillId="4" borderId="66" xfId="0" applyNumberFormat="1" applyFont="1" applyFill="1" applyBorder="1" applyAlignment="1">
      <alignment vertical="top" wrapText="1"/>
    </xf>
    <xf numFmtId="10" fontId="23" fillId="4" borderId="67" xfId="0" applyNumberFormat="1" applyFont="1" applyFill="1" applyBorder="1" applyAlignment="1">
      <alignment vertical="top" wrapText="1"/>
    </xf>
    <xf numFmtId="49" fontId="22" fillId="4" borderId="69" xfId="0" applyNumberFormat="1" applyFont="1" applyFill="1" applyBorder="1" applyAlignment="1">
      <alignment horizontal="center" vertical="top" wrapText="1"/>
    </xf>
    <xf numFmtId="4" fontId="22" fillId="4" borderId="69" xfId="0" applyNumberFormat="1" applyFont="1" applyFill="1" applyBorder="1" applyAlignment="1">
      <alignment vertical="top" wrapText="1"/>
    </xf>
    <xf numFmtId="4" fontId="22" fillId="4" borderId="70" xfId="0" applyNumberFormat="1" applyFont="1" applyFill="1" applyBorder="1" applyAlignment="1">
      <alignment vertical="top" wrapText="1"/>
    </xf>
    <xf numFmtId="49" fontId="22" fillId="3" borderId="69" xfId="0" applyNumberFormat="1" applyFont="1" applyFill="1" applyBorder="1" applyAlignment="1">
      <alignment horizontal="center" vertical="top" wrapText="1"/>
    </xf>
    <xf numFmtId="10" fontId="22" fillId="3" borderId="66" xfId="0" applyNumberFormat="1" applyFont="1" applyFill="1" applyBorder="1" applyAlignment="1">
      <alignment vertical="top" wrapText="1"/>
    </xf>
    <xf numFmtId="10" fontId="23" fillId="3" borderId="66" xfId="3" applyNumberFormat="1" applyFont="1" applyFill="1" applyBorder="1" applyAlignment="1">
      <alignment vertical="top" wrapText="1"/>
    </xf>
    <xf numFmtId="10" fontId="23" fillId="3" borderId="66" xfId="0" applyNumberFormat="1" applyFont="1" applyFill="1" applyBorder="1" applyAlignment="1">
      <alignment vertical="top" wrapText="1"/>
    </xf>
    <xf numFmtId="10" fontId="23" fillId="3" borderId="67" xfId="0" applyNumberFormat="1" applyFont="1" applyFill="1" applyBorder="1" applyAlignment="1">
      <alignment vertical="top" wrapText="1"/>
    </xf>
    <xf numFmtId="4" fontId="22" fillId="3" borderId="69" xfId="0" applyNumberFormat="1" applyFont="1" applyFill="1" applyBorder="1" applyAlignment="1">
      <alignment vertical="top" wrapText="1"/>
    </xf>
    <xf numFmtId="4" fontId="22" fillId="3" borderId="70" xfId="0" applyNumberFormat="1" applyFont="1" applyFill="1" applyBorder="1" applyAlignment="1">
      <alignment vertical="top" wrapText="1"/>
    </xf>
    <xf numFmtId="49" fontId="24" fillId="3" borderId="69" xfId="0" applyNumberFormat="1" applyFont="1" applyFill="1" applyBorder="1" applyAlignment="1">
      <alignment horizontal="center" vertical="top" wrapText="1"/>
    </xf>
    <xf numFmtId="49" fontId="22" fillId="3" borderId="72" xfId="0" applyNumberFormat="1" applyFont="1" applyFill="1" applyBorder="1" applyAlignment="1">
      <alignment horizontal="center" vertical="top" wrapText="1"/>
    </xf>
    <xf numFmtId="49" fontId="25" fillId="2" borderId="74" xfId="0" applyNumberFormat="1" applyFont="1" applyFill="1" applyBorder="1" applyAlignment="1">
      <alignment horizontal="center" vertical="top" wrapText="1"/>
    </xf>
    <xf numFmtId="10" fontId="25" fillId="2" borderId="74" xfId="0" applyNumberFormat="1" applyFont="1" applyFill="1" applyBorder="1" applyAlignment="1">
      <alignment vertical="top" wrapText="1"/>
    </xf>
    <xf numFmtId="10" fontId="25" fillId="2" borderId="75" xfId="0" applyNumberFormat="1" applyFont="1" applyFill="1" applyBorder="1" applyAlignment="1">
      <alignment vertical="top" wrapText="1"/>
    </xf>
    <xf numFmtId="49" fontId="25" fillId="2" borderId="76" xfId="0" applyNumberFormat="1" applyFont="1" applyFill="1" applyBorder="1" applyAlignment="1">
      <alignment horizontal="center" vertical="top" wrapText="1"/>
    </xf>
    <xf numFmtId="165" fontId="25" fillId="2" borderId="76" xfId="0" applyNumberFormat="1" applyFont="1" applyFill="1" applyBorder="1" applyAlignment="1">
      <alignment vertical="top" wrapText="1"/>
    </xf>
    <xf numFmtId="165" fontId="25" fillId="2" borderId="77" xfId="0" applyNumberFormat="1" applyFont="1" applyFill="1" applyBorder="1" applyAlignment="1">
      <alignment vertical="top" wrapText="1"/>
    </xf>
    <xf numFmtId="0" fontId="5" fillId="3" borderId="24" xfId="0" applyFont="1" applyFill="1" applyBorder="1" applyAlignment="1">
      <alignment wrapText="1"/>
    </xf>
    <xf numFmtId="0" fontId="5" fillId="3" borderId="25" xfId="0" applyFont="1" applyFill="1" applyBorder="1" applyAlignment="1">
      <alignment wrapText="1"/>
    </xf>
    <xf numFmtId="0" fontId="5" fillId="3" borderId="78" xfId="0" applyFont="1" applyFill="1" applyBorder="1" applyAlignment="1">
      <alignment wrapText="1"/>
    </xf>
    <xf numFmtId="0" fontId="0" fillId="3" borderId="79" xfId="0" applyFill="1" applyBorder="1"/>
    <xf numFmtId="0" fontId="5" fillId="3" borderId="38" xfId="0" applyFont="1" applyFill="1" applyBorder="1" applyAlignment="1">
      <alignment wrapText="1"/>
    </xf>
    <xf numFmtId="0" fontId="0" fillId="3" borderId="32" xfId="0" applyFill="1" applyBorder="1" applyAlignment="1">
      <alignment vertical="center"/>
    </xf>
    <xf numFmtId="0" fontId="5" fillId="3" borderId="32" xfId="0" applyFont="1" applyFill="1" applyBorder="1" applyAlignment="1">
      <alignment wrapText="1"/>
    </xf>
    <xf numFmtId="0" fontId="0" fillId="3" borderId="80" xfId="0" applyFill="1" applyBorder="1" applyAlignment="1">
      <alignment vertical="center"/>
    </xf>
    <xf numFmtId="0" fontId="5" fillId="3" borderId="41" xfId="0" applyFont="1" applyFill="1" applyBorder="1"/>
    <xf numFmtId="0" fontId="23" fillId="3" borderId="39" xfId="0" applyFont="1" applyFill="1" applyBorder="1"/>
    <xf numFmtId="0" fontId="5" fillId="3" borderId="38" xfId="0" applyFont="1" applyFill="1" applyBorder="1"/>
    <xf numFmtId="0" fontId="4" fillId="3" borderId="80" xfId="0" applyFont="1" applyFill="1" applyBorder="1" applyAlignment="1">
      <alignment vertical="center"/>
    </xf>
    <xf numFmtId="0" fontId="0" fillId="3" borderId="41" xfId="0" applyFill="1" applyBorder="1"/>
    <xf numFmtId="0" fontId="0" fillId="3" borderId="39" xfId="0" applyFill="1" applyBorder="1"/>
    <xf numFmtId="0" fontId="3" fillId="3" borderId="38" xfId="0" applyFont="1" applyFill="1" applyBorder="1"/>
    <xf numFmtId="0" fontId="0" fillId="3" borderId="80" xfId="0" applyFill="1" applyBorder="1"/>
    <xf numFmtId="0" fontId="26" fillId="3" borderId="38" xfId="0" applyFont="1" applyFill="1" applyBorder="1"/>
    <xf numFmtId="0" fontId="0" fillId="3" borderId="38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vertical="center" wrapText="1"/>
    </xf>
    <xf numFmtId="0" fontId="0" fillId="3" borderId="39" xfId="0" applyFill="1" applyBorder="1" applyAlignment="1">
      <alignment vertical="center"/>
    </xf>
    <xf numFmtId="0" fontId="5" fillId="3" borderId="0" xfId="0" applyFont="1" applyFill="1" applyAlignment="1">
      <alignment wrapText="1"/>
    </xf>
    <xf numFmtId="0" fontId="3" fillId="3" borderId="0" xfId="0" applyFont="1" applyFill="1"/>
    <xf numFmtId="0" fontId="26" fillId="3" borderId="0" xfId="0" applyFont="1" applyFill="1" applyAlignment="1">
      <alignment wrapText="1"/>
    </xf>
    <xf numFmtId="0" fontId="5" fillId="3" borderId="0" xfId="0" applyFont="1" applyFill="1" applyAlignment="1">
      <alignment horizontal="right"/>
    </xf>
    <xf numFmtId="0" fontId="23" fillId="3" borderId="33" xfId="0" applyFont="1" applyFill="1" applyBorder="1"/>
    <xf numFmtId="0" fontId="23" fillId="3" borderId="30" xfId="0" applyFont="1" applyFill="1" applyBorder="1" applyAlignment="1">
      <alignment wrapText="1"/>
    </xf>
    <xf numFmtId="0" fontId="0" fillId="3" borderId="30" xfId="0" applyFill="1" applyBorder="1"/>
    <xf numFmtId="0" fontId="0" fillId="3" borderId="13" xfId="0" applyFill="1" applyBorder="1"/>
    <xf numFmtId="0" fontId="0" fillId="3" borderId="15" xfId="0" applyFill="1" applyBorder="1"/>
    <xf numFmtId="0" fontId="0" fillId="3" borderId="40" xfId="0" applyFill="1" applyBorder="1"/>
    <xf numFmtId="10" fontId="22" fillId="4" borderId="66" xfId="1" applyNumberFormat="1" applyFont="1" applyFill="1" applyBorder="1" applyAlignment="1">
      <alignment vertical="top" wrapText="1"/>
    </xf>
    <xf numFmtId="10" fontId="0" fillId="0" borderId="0" xfId="0" applyNumberFormat="1"/>
    <xf numFmtId="4" fontId="25" fillId="3" borderId="69" xfId="0" applyNumberFormat="1" applyFont="1" applyFill="1" applyBorder="1" applyAlignment="1">
      <alignment vertical="top" wrapText="1"/>
    </xf>
    <xf numFmtId="4" fontId="25" fillId="4" borderId="69" xfId="0" applyNumberFormat="1" applyFont="1" applyFill="1" applyBorder="1" applyAlignment="1">
      <alignment vertical="top" wrapText="1"/>
    </xf>
    <xf numFmtId="0" fontId="8" fillId="0" borderId="25" xfId="0" applyFont="1" applyBorder="1"/>
    <xf numFmtId="0" fontId="11" fillId="0" borderId="25" xfId="0" applyFont="1" applyBorder="1" applyAlignment="1">
      <alignment wrapText="1"/>
    </xf>
    <xf numFmtId="43" fontId="11" fillId="0" borderId="25" xfId="3" applyFont="1" applyBorder="1" applyAlignment="1">
      <alignment horizontal="center" wrapText="1"/>
    </xf>
    <xf numFmtId="0" fontId="11" fillId="0" borderId="26" xfId="0" applyFont="1" applyBorder="1" applyAlignment="1">
      <alignment wrapText="1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3" fontId="9" fillId="0" borderId="0" xfId="3" applyFont="1" applyBorder="1" applyAlignment="1">
      <alignment horizontal="center" vertical="center" wrapText="1"/>
    </xf>
    <xf numFmtId="4" fontId="9" fillId="0" borderId="39" xfId="0" applyNumberFormat="1" applyFont="1" applyBorder="1" applyAlignment="1">
      <alignment horizontal="center" vertical="center" wrapText="1"/>
    </xf>
    <xf numFmtId="0" fontId="11" fillId="0" borderId="38" xfId="0" applyFont="1" applyBorder="1" applyAlignment="1">
      <alignment vertical="center"/>
    </xf>
    <xf numFmtId="0" fontId="11" fillId="0" borderId="0" xfId="0" applyFont="1" applyAlignment="1">
      <alignment vertical="center"/>
    </xf>
    <xf numFmtId="43" fontId="11" fillId="0" borderId="0" xfId="3" applyFont="1" applyBorder="1" applyAlignment="1">
      <alignment horizontal="center" vertical="center"/>
    </xf>
    <xf numFmtId="0" fontId="11" fillId="0" borderId="39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38" xfId="0" applyFont="1" applyBorder="1"/>
    <xf numFmtId="43" fontId="11" fillId="0" borderId="0" xfId="3" applyFont="1" applyBorder="1" applyAlignment="1">
      <alignment horizontal="center"/>
    </xf>
    <xf numFmtId="0" fontId="11" fillId="0" borderId="39" xfId="0" applyFont="1" applyBorder="1"/>
    <xf numFmtId="0" fontId="6" fillId="0" borderId="0" xfId="0" applyFont="1" applyAlignment="1">
      <alignment horizontal="right"/>
    </xf>
    <xf numFmtId="0" fontId="11" fillId="0" borderId="33" xfId="0" applyFont="1" applyBorder="1"/>
    <xf numFmtId="0" fontId="11" fillId="0" borderId="30" xfId="0" applyFont="1" applyBorder="1"/>
    <xf numFmtId="43" fontId="11" fillId="0" borderId="30" xfId="3" applyFont="1" applyBorder="1" applyAlignment="1">
      <alignment horizontal="center"/>
    </xf>
    <xf numFmtId="0" fontId="11" fillId="0" borderId="40" xfId="0" applyFont="1" applyBorder="1"/>
    <xf numFmtId="0" fontId="17" fillId="0" borderId="0" xfId="0" applyFont="1" applyAlignment="1">
      <alignment vertical="center"/>
    </xf>
    <xf numFmtId="0" fontId="19" fillId="0" borderId="0" xfId="0" applyFont="1" applyAlignment="1">
      <alignment horizontal="left" vertical="top"/>
    </xf>
    <xf numFmtId="0" fontId="20" fillId="0" borderId="0" xfId="0" applyFont="1" applyAlignment="1">
      <alignment horizontal="center" vertical="top"/>
    </xf>
    <xf numFmtId="0" fontId="9" fillId="0" borderId="22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0" borderId="38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80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3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43" fontId="10" fillId="0" borderId="0" xfId="3" applyFont="1" applyBorder="1" applyAlignment="1">
      <alignment horizontal="center" vertical="center"/>
    </xf>
    <xf numFmtId="44" fontId="7" fillId="0" borderId="0" xfId="2" applyFont="1" applyBorder="1" applyAlignment="1">
      <alignment horizontal="center" vertical="center"/>
    </xf>
    <xf numFmtId="44" fontId="7" fillId="0" borderId="0" xfId="0" applyNumberFormat="1" applyFont="1" applyAlignment="1">
      <alignment horizontal="center" vertical="center"/>
    </xf>
    <xf numFmtId="44" fontId="7" fillId="0" borderId="39" xfId="0" applyNumberFormat="1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10" fontId="9" fillId="0" borderId="4" xfId="1" applyNumberFormat="1" applyFont="1" applyFill="1" applyBorder="1" applyAlignment="1">
      <alignment horizontal="center" vertical="center"/>
    </xf>
    <xf numFmtId="0" fontId="9" fillId="0" borderId="38" xfId="0" applyFont="1" applyBorder="1" applyAlignment="1">
      <alignment horizontal="left" vertical="center"/>
    </xf>
    <xf numFmtId="0" fontId="9" fillId="0" borderId="34" xfId="0" applyFont="1" applyBorder="1" applyAlignment="1">
      <alignment horizontal="left" vertical="center"/>
    </xf>
    <xf numFmtId="0" fontId="27" fillId="0" borderId="0" xfId="0" applyFont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left" vertical="top" wrapText="1"/>
    </xf>
    <xf numFmtId="0" fontId="5" fillId="0" borderId="35" xfId="0" applyFont="1" applyBorder="1" applyAlignment="1">
      <alignment horizontal="center" vertical="center"/>
    </xf>
    <xf numFmtId="43" fontId="5" fillId="0" borderId="35" xfId="3" applyFont="1" applyBorder="1" applyAlignment="1">
      <alignment horizontal="center" vertical="center"/>
    </xf>
    <xf numFmtId="44" fontId="5" fillId="0" borderId="35" xfId="2" applyFont="1" applyBorder="1" applyAlignment="1">
      <alignment horizontal="center" vertical="center"/>
    </xf>
    <xf numFmtId="44" fontId="5" fillId="0" borderId="35" xfId="0" applyNumberFormat="1" applyFont="1" applyBorder="1" applyAlignment="1">
      <alignment horizontal="center" vertical="center"/>
    </xf>
    <xf numFmtId="44" fontId="5" fillId="0" borderId="36" xfId="0" applyNumberFormat="1" applyFont="1" applyBorder="1" applyAlignment="1">
      <alignment horizontal="center" vertical="center"/>
    </xf>
    <xf numFmtId="0" fontId="12" fillId="0" borderId="0" xfId="0" applyFont="1"/>
    <xf numFmtId="2" fontId="8" fillId="0" borderId="0" xfId="0" applyNumberFormat="1" applyFont="1" applyAlignment="1">
      <alignment vertical="center"/>
    </xf>
    <xf numFmtId="2" fontId="3" fillId="0" borderId="0" xfId="0" applyNumberFormat="1" applyFont="1" applyAlignment="1">
      <alignment vertical="center"/>
    </xf>
    <xf numFmtId="0" fontId="11" fillId="0" borderId="2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left" vertical="top"/>
    </xf>
    <xf numFmtId="0" fontId="9" fillId="0" borderId="23" xfId="0" applyFont="1" applyBorder="1" applyAlignment="1">
      <alignment horizontal="left" vertical="top"/>
    </xf>
    <xf numFmtId="0" fontId="9" fillId="0" borderId="33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right" vertical="center" wrapText="1"/>
    </xf>
    <xf numFmtId="0" fontId="9" fillId="0" borderId="6" xfId="0" applyFont="1" applyBorder="1" applyAlignment="1">
      <alignment horizontal="right" vertical="center" wrapText="1"/>
    </xf>
    <xf numFmtId="0" fontId="9" fillId="0" borderId="11" xfId="0" applyFont="1" applyBorder="1" applyAlignment="1">
      <alignment horizontal="right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/>
    </xf>
    <xf numFmtId="0" fontId="11" fillId="0" borderId="30" xfId="0" applyFont="1" applyBorder="1" applyAlignment="1">
      <alignment horizontal="center"/>
    </xf>
    <xf numFmtId="0" fontId="11" fillId="0" borderId="40" xfId="0" applyFont="1" applyBorder="1" applyAlignment="1">
      <alignment horizontal="center"/>
    </xf>
    <xf numFmtId="0" fontId="9" fillId="0" borderId="31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43" fontId="9" fillId="0" borderId="31" xfId="3" applyFont="1" applyBorder="1" applyAlignment="1">
      <alignment horizontal="center" vertical="center"/>
    </xf>
    <xf numFmtId="43" fontId="9" fillId="0" borderId="12" xfId="3" applyFont="1" applyBorder="1" applyAlignment="1">
      <alignment horizontal="center" vertical="center"/>
    </xf>
    <xf numFmtId="43" fontId="9" fillId="0" borderId="0" xfId="3" applyFont="1" applyBorder="1" applyAlignment="1">
      <alignment horizontal="center" vertical="center"/>
    </xf>
    <xf numFmtId="43" fontId="9" fillId="0" borderId="80" xfId="3" applyFont="1" applyBorder="1" applyAlignment="1">
      <alignment horizontal="center" vertical="center"/>
    </xf>
    <xf numFmtId="43" fontId="9" fillId="0" borderId="30" xfId="3" applyFont="1" applyBorder="1" applyAlignment="1">
      <alignment horizontal="center" vertical="center"/>
    </xf>
    <xf numFmtId="43" fontId="9" fillId="0" borderId="13" xfId="3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11" fillId="0" borderId="31" xfId="0" applyFont="1" applyBorder="1" applyAlignment="1">
      <alignment horizontal="right" vertical="center"/>
    </xf>
    <xf numFmtId="0" fontId="9" fillId="0" borderId="38" xfId="0" applyFont="1" applyBorder="1" applyAlignment="1">
      <alignment horizontal="center" wrapText="1"/>
    </xf>
    <xf numFmtId="0" fontId="9" fillId="0" borderId="0" xfId="0" applyFont="1" applyAlignment="1">
      <alignment horizontal="center"/>
    </xf>
    <xf numFmtId="0" fontId="9" fillId="0" borderId="39" xfId="0" applyFont="1" applyBorder="1" applyAlignment="1">
      <alignment horizontal="center"/>
    </xf>
    <xf numFmtId="0" fontId="9" fillId="0" borderId="16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top"/>
    </xf>
    <xf numFmtId="0" fontId="9" fillId="0" borderId="20" xfId="0" applyFont="1" applyBorder="1" applyAlignment="1">
      <alignment horizontal="left" vertical="top"/>
    </xf>
    <xf numFmtId="0" fontId="9" fillId="0" borderId="21" xfId="0" applyFont="1" applyBorder="1" applyAlignment="1">
      <alignment horizontal="left" vertical="top"/>
    </xf>
    <xf numFmtId="0" fontId="9" fillId="0" borderId="22" xfId="0" applyFont="1" applyBorder="1" applyAlignment="1">
      <alignment horizontal="left" vertical="top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left" vertical="center"/>
    </xf>
    <xf numFmtId="0" fontId="9" fillId="0" borderId="28" xfId="0" applyFont="1" applyBorder="1" applyAlignment="1">
      <alignment horizontal="left" vertical="center"/>
    </xf>
    <xf numFmtId="0" fontId="9" fillId="0" borderId="29" xfId="0" applyFont="1" applyBorder="1" applyAlignment="1">
      <alignment horizontal="left" vertical="center"/>
    </xf>
    <xf numFmtId="0" fontId="9" fillId="0" borderId="14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10" fontId="9" fillId="0" borderId="34" xfId="1" applyNumberFormat="1" applyFont="1" applyFill="1" applyBorder="1" applyAlignment="1">
      <alignment horizontal="center" vertical="center"/>
    </xf>
    <xf numFmtId="10" fontId="9" fillId="0" borderId="39" xfId="1" applyNumberFormat="1" applyFont="1" applyFill="1" applyBorder="1" applyAlignment="1">
      <alignment horizontal="center" vertical="center"/>
    </xf>
    <xf numFmtId="10" fontId="9" fillId="0" borderId="40" xfId="1" applyNumberFormat="1" applyFont="1" applyFill="1" applyBorder="1" applyAlignment="1">
      <alignment horizontal="center" vertical="center"/>
    </xf>
    <xf numFmtId="0" fontId="15" fillId="0" borderId="51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left" vertical="center" wrapText="1"/>
    </xf>
    <xf numFmtId="0" fontId="2" fillId="0" borderId="52" xfId="0" applyFont="1" applyBorder="1" applyAlignment="1">
      <alignment horizontal="left" vertical="center" wrapText="1"/>
    </xf>
    <xf numFmtId="0" fontId="17" fillId="0" borderId="55" xfId="0" applyFont="1" applyBorder="1" applyAlignment="1">
      <alignment horizontal="center" vertical="top"/>
    </xf>
    <xf numFmtId="0" fontId="17" fillId="0" borderId="56" xfId="0" applyFont="1" applyBorder="1" applyAlignment="1">
      <alignment horizontal="center" vertical="top"/>
    </xf>
    <xf numFmtId="0" fontId="17" fillId="0" borderId="0" xfId="0" applyFont="1" applyAlignment="1">
      <alignment horizontal="center" vertical="top"/>
    </xf>
    <xf numFmtId="0" fontId="17" fillId="0" borderId="39" xfId="0" applyFont="1" applyBorder="1" applyAlignment="1">
      <alignment horizontal="center" vertical="top"/>
    </xf>
    <xf numFmtId="0" fontId="17" fillId="0" borderId="30" xfId="0" applyFont="1" applyBorder="1" applyAlignment="1">
      <alignment horizontal="center" vertical="top"/>
    </xf>
    <xf numFmtId="0" fontId="17" fillId="0" borderId="40" xfId="0" applyFont="1" applyBorder="1" applyAlignment="1">
      <alignment horizontal="center" vertical="top"/>
    </xf>
    <xf numFmtId="0" fontId="15" fillId="0" borderId="58" xfId="0" applyFont="1" applyBorder="1" applyAlignment="1">
      <alignment horizontal="left" vertical="center" wrapText="1"/>
    </xf>
    <xf numFmtId="0" fontId="15" fillId="0" borderId="50" xfId="0" applyFont="1" applyBorder="1" applyAlignment="1">
      <alignment horizontal="left" vertical="center" wrapText="1"/>
    </xf>
    <xf numFmtId="0" fontId="15" fillId="0" borderId="59" xfId="0" applyFont="1" applyBorder="1" applyAlignment="1">
      <alignment horizontal="left" vertical="center" wrapText="1"/>
    </xf>
    <xf numFmtId="0" fontId="15" fillId="0" borderId="35" xfId="0" applyFont="1" applyBorder="1" applyAlignment="1">
      <alignment horizontal="left" vertical="center" wrapText="1"/>
    </xf>
    <xf numFmtId="0" fontId="15" fillId="0" borderId="52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23" xfId="0" applyFont="1" applyBorder="1" applyAlignment="1">
      <alignment horizontal="left" vertical="top" wrapText="1"/>
    </xf>
    <xf numFmtId="0" fontId="15" fillId="0" borderId="58" xfId="0" applyFont="1" applyBorder="1" applyAlignment="1">
      <alignment horizontal="left" vertical="top" wrapText="1"/>
    </xf>
    <xf numFmtId="0" fontId="2" fillId="0" borderId="50" xfId="0" applyFont="1" applyBorder="1" applyAlignment="1">
      <alignment horizontal="left" vertical="top" wrapText="1"/>
    </xf>
    <xf numFmtId="0" fontId="2" fillId="0" borderId="59" xfId="0" applyFont="1" applyBorder="1" applyAlignment="1">
      <alignment horizontal="left" vertical="top" wrapText="1"/>
    </xf>
    <xf numFmtId="0" fontId="15" fillId="0" borderId="51" xfId="0" applyFont="1" applyBorder="1" applyAlignment="1">
      <alignment horizontal="left" vertical="top" wrapText="1"/>
    </xf>
    <xf numFmtId="0" fontId="15" fillId="0" borderId="35" xfId="0" applyFont="1" applyBorder="1" applyAlignment="1">
      <alignment horizontal="left" vertical="top" wrapText="1"/>
    </xf>
    <xf numFmtId="0" fontId="15" fillId="0" borderId="52" xfId="0" applyFont="1" applyBorder="1" applyAlignment="1">
      <alignment horizontal="left" vertical="top" wrapText="1"/>
    </xf>
    <xf numFmtId="0" fontId="16" fillId="0" borderId="2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 wrapText="1"/>
    </xf>
    <xf numFmtId="0" fontId="16" fillId="0" borderId="43" xfId="0" applyFont="1" applyBorder="1" applyAlignment="1">
      <alignment horizontal="center" vertical="center" wrapText="1"/>
    </xf>
    <xf numFmtId="0" fontId="16" fillId="0" borderId="44" xfId="0" applyFont="1" applyBorder="1" applyAlignment="1">
      <alignment horizontal="center" vertical="center" wrapText="1"/>
    </xf>
    <xf numFmtId="0" fontId="16" fillId="0" borderId="82" xfId="0" applyFont="1" applyBorder="1" applyAlignment="1">
      <alignment horizontal="center" vertical="center" wrapText="1"/>
    </xf>
    <xf numFmtId="0" fontId="16" fillId="0" borderId="81" xfId="0" applyFont="1" applyBorder="1" applyAlignment="1">
      <alignment horizontal="center" vertical="center" wrapText="1"/>
    </xf>
    <xf numFmtId="0" fontId="16" fillId="0" borderId="83" xfId="0" applyFont="1" applyBorder="1" applyAlignment="1">
      <alignment horizontal="center" vertical="center" wrapText="1"/>
    </xf>
    <xf numFmtId="2" fontId="15" fillId="0" borderId="54" xfId="0" applyNumberFormat="1" applyFont="1" applyBorder="1" applyAlignment="1">
      <alignment horizontal="center" vertical="center" wrapText="1"/>
    </xf>
    <xf numFmtId="2" fontId="15" fillId="0" borderId="55" xfId="0" applyNumberFormat="1" applyFont="1" applyBorder="1" applyAlignment="1">
      <alignment horizontal="center" vertical="center" wrapText="1"/>
    </xf>
    <xf numFmtId="2" fontId="15" fillId="0" borderId="86" xfId="0" applyNumberFormat="1" applyFont="1" applyBorder="1" applyAlignment="1">
      <alignment horizontal="center" vertical="center" wrapText="1"/>
    </xf>
    <xf numFmtId="2" fontId="15" fillId="0" borderId="41" xfId="0" applyNumberFormat="1" applyFont="1" applyBorder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2" fontId="15" fillId="0" borderId="80" xfId="0" applyNumberFormat="1" applyFont="1" applyBorder="1" applyAlignment="1">
      <alignment horizontal="center" vertical="center" wrapText="1"/>
    </xf>
    <xf numFmtId="2" fontId="15" fillId="0" borderId="87" xfId="0" applyNumberFormat="1" applyFont="1" applyBorder="1" applyAlignment="1">
      <alignment horizontal="center" vertical="center" wrapText="1"/>
    </xf>
    <xf numFmtId="2" fontId="15" fillId="0" borderId="81" xfId="0" applyNumberFormat="1" applyFont="1" applyBorder="1" applyAlignment="1">
      <alignment horizontal="center" vertical="center" wrapText="1"/>
    </xf>
    <xf numFmtId="2" fontId="15" fillId="0" borderId="88" xfId="0" applyNumberFormat="1" applyFont="1" applyBorder="1" applyAlignment="1">
      <alignment horizontal="center" vertical="center" wrapText="1"/>
    </xf>
    <xf numFmtId="0" fontId="15" fillId="0" borderId="89" xfId="0" applyFont="1" applyBorder="1" applyAlignment="1">
      <alignment horizontal="center" vertical="center" wrapText="1"/>
    </xf>
    <xf numFmtId="0" fontId="15" fillId="0" borderId="90" xfId="0" applyFont="1" applyBorder="1" applyAlignment="1">
      <alignment horizontal="center" vertical="center" wrapText="1"/>
    </xf>
    <xf numFmtId="0" fontId="15" fillId="0" borderId="91" xfId="0" applyFont="1" applyBorder="1" applyAlignment="1">
      <alignment horizontal="center" vertical="center" wrapText="1"/>
    </xf>
    <xf numFmtId="43" fontId="9" fillId="0" borderId="14" xfId="3" applyFont="1" applyBorder="1" applyAlignment="1">
      <alignment horizontal="center" vertical="center"/>
    </xf>
    <xf numFmtId="43" fontId="9" fillId="0" borderId="41" xfId="3" applyFont="1" applyBorder="1" applyAlignment="1">
      <alignment horizontal="center" vertical="center"/>
    </xf>
    <xf numFmtId="43" fontId="9" fillId="0" borderId="15" xfId="3" applyFont="1" applyBorder="1" applyAlignment="1">
      <alignment horizontal="center" vertical="center"/>
    </xf>
    <xf numFmtId="0" fontId="9" fillId="0" borderId="80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9" fillId="0" borderId="22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5" fillId="2" borderId="73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0" fillId="3" borderId="24" xfId="0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3" fillId="3" borderId="33" xfId="0" applyFont="1" applyFill="1" applyBorder="1" applyAlignment="1">
      <alignment horizontal="center" vertical="top" wrapText="1"/>
    </xf>
    <xf numFmtId="0" fontId="0" fillId="3" borderId="30" xfId="0" applyFill="1" applyBorder="1" applyAlignment="1">
      <alignment horizontal="center" vertical="top"/>
    </xf>
    <xf numFmtId="0" fontId="0" fillId="3" borderId="40" xfId="0" applyFill="1" applyBorder="1" applyAlignment="1">
      <alignment horizontal="center" vertical="top"/>
    </xf>
    <xf numFmtId="49" fontId="22" fillId="4" borderId="71" xfId="0" applyNumberFormat="1" applyFont="1" applyFill="1" applyBorder="1" applyAlignment="1">
      <alignment vertical="top" wrapText="1"/>
    </xf>
    <xf numFmtId="49" fontId="22" fillId="4" borderId="65" xfId="0" applyNumberFormat="1" applyFont="1" applyFill="1" applyBorder="1" applyAlignment="1">
      <alignment vertical="top" wrapText="1"/>
    </xf>
    <xf numFmtId="49" fontId="22" fillId="4" borderId="72" xfId="0" applyNumberFormat="1" applyFont="1" applyFill="1" applyBorder="1" applyAlignment="1">
      <alignment vertical="top" wrapText="1"/>
    </xf>
    <xf numFmtId="49" fontId="22" fillId="4" borderId="66" xfId="0" applyNumberFormat="1" applyFont="1" applyFill="1" applyBorder="1" applyAlignment="1">
      <alignment vertical="top" wrapText="1"/>
    </xf>
    <xf numFmtId="0" fontId="0" fillId="4" borderId="71" xfId="0" applyFill="1" applyBorder="1" applyAlignment="1">
      <alignment vertical="top" wrapText="1"/>
    </xf>
    <xf numFmtId="0" fontId="0" fillId="4" borderId="65" xfId="0" applyFill="1" applyBorder="1" applyAlignment="1">
      <alignment vertical="top" wrapText="1"/>
    </xf>
    <xf numFmtId="0" fontId="0" fillId="4" borderId="72" xfId="0" applyFill="1" applyBorder="1" applyAlignment="1">
      <alignment vertical="top" wrapText="1"/>
    </xf>
    <xf numFmtId="0" fontId="0" fillId="4" borderId="66" xfId="0" applyFill="1" applyBorder="1" applyAlignment="1">
      <alignment vertical="top" wrapText="1"/>
    </xf>
    <xf numFmtId="0" fontId="0" fillId="3" borderId="71" xfId="0" applyFill="1" applyBorder="1" applyAlignment="1">
      <alignment vertical="top" wrapText="1"/>
    </xf>
    <xf numFmtId="0" fontId="0" fillId="3" borderId="65" xfId="0" applyFill="1" applyBorder="1" applyAlignment="1">
      <alignment vertical="top" wrapText="1"/>
    </xf>
    <xf numFmtId="0" fontId="0" fillId="3" borderId="72" xfId="0" applyFill="1" applyBorder="1" applyAlignment="1">
      <alignment vertical="top" wrapText="1"/>
    </xf>
    <xf numFmtId="0" fontId="0" fillId="3" borderId="66" xfId="0" applyFill="1" applyBorder="1" applyAlignment="1">
      <alignment vertical="top" wrapText="1"/>
    </xf>
    <xf numFmtId="0" fontId="0" fillId="4" borderId="68" xfId="0" applyFill="1" applyBorder="1" applyAlignment="1">
      <alignment vertical="top" wrapText="1"/>
    </xf>
    <xf numFmtId="0" fontId="0" fillId="4" borderId="69" xfId="0" applyFill="1" applyBorder="1" applyAlignment="1">
      <alignment vertical="top" wrapText="1"/>
    </xf>
    <xf numFmtId="0" fontId="0" fillId="3" borderId="68" xfId="0" applyFill="1" applyBorder="1" applyAlignment="1">
      <alignment vertical="top" wrapText="1"/>
    </xf>
    <xf numFmtId="0" fontId="0" fillId="3" borderId="69" xfId="0" applyFill="1" applyBorder="1" applyAlignment="1">
      <alignment vertical="top" wrapText="1"/>
    </xf>
    <xf numFmtId="0" fontId="0" fillId="3" borderId="85" xfId="0" applyFill="1" applyBorder="1" applyAlignment="1">
      <alignment vertical="top" wrapText="1"/>
    </xf>
    <xf numFmtId="0" fontId="0" fillId="3" borderId="84" xfId="0" applyFill="1" applyBorder="1" applyAlignment="1">
      <alignment vertical="top" wrapText="1"/>
    </xf>
    <xf numFmtId="0" fontId="16" fillId="3" borderId="1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left" vertical="center"/>
    </xf>
    <xf numFmtId="0" fontId="5" fillId="3" borderId="20" xfId="0" applyFont="1" applyFill="1" applyBorder="1" applyAlignment="1">
      <alignment horizontal="left" vertical="center"/>
    </xf>
    <xf numFmtId="0" fontId="5" fillId="3" borderId="21" xfId="0" applyFont="1" applyFill="1" applyBorder="1" applyAlignment="1">
      <alignment horizontal="left" vertical="center"/>
    </xf>
    <xf numFmtId="0" fontId="5" fillId="3" borderId="27" xfId="0" applyFont="1" applyFill="1" applyBorder="1" applyAlignment="1">
      <alignment horizontal="left" vertical="center"/>
    </xf>
    <xf numFmtId="0" fontId="5" fillId="3" borderId="29" xfId="0" applyFont="1" applyFill="1" applyBorder="1" applyAlignment="1">
      <alignment horizontal="left" vertical="center"/>
    </xf>
    <xf numFmtId="0" fontId="5" fillId="3" borderId="61" xfId="0" applyFont="1" applyFill="1" applyBorder="1" applyAlignment="1">
      <alignment horizontal="left" vertical="center"/>
    </xf>
    <xf numFmtId="0" fontId="5" fillId="3" borderId="7" xfId="0" applyFont="1" applyFill="1" applyBorder="1" applyAlignment="1">
      <alignment horizontal="left" vertical="center"/>
    </xf>
    <xf numFmtId="0" fontId="5" fillId="3" borderId="62" xfId="0" applyFont="1" applyFill="1" applyBorder="1" applyAlignment="1">
      <alignment horizontal="left" vertical="center"/>
    </xf>
    <xf numFmtId="0" fontId="5" fillId="3" borderId="7" xfId="0" applyFont="1" applyFill="1" applyBorder="1" applyAlignment="1">
      <alignment horizontal="left" vertical="center" wrapText="1"/>
    </xf>
    <xf numFmtId="0" fontId="5" fillId="3" borderId="63" xfId="0" applyFont="1" applyFill="1" applyBorder="1" applyAlignment="1">
      <alignment horizontal="left" vertical="center"/>
    </xf>
    <xf numFmtId="0" fontId="5" fillId="3" borderId="9" xfId="0" applyFont="1" applyFill="1" applyBorder="1" applyAlignment="1">
      <alignment horizontal="left" vertical="center"/>
    </xf>
  </cellXfs>
  <cellStyles count="4">
    <cellStyle name="Moeda" xfId="2" builtinId="4"/>
    <cellStyle name="Normal" xfId="0" builtinId="0"/>
    <cellStyle name="Porcentagem" xfId="1" builtinId="5"/>
    <cellStyle name="Vírgula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285750</xdr:colOff>
          <xdr:row>0</xdr:row>
          <xdr:rowOff>0</xdr:rowOff>
        </xdr:from>
        <xdr:to>
          <xdr:col>6</xdr:col>
          <xdr:colOff>247650</xdr:colOff>
          <xdr:row>1</xdr:row>
          <xdr:rowOff>628650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342900</xdr:colOff>
          <xdr:row>0</xdr:row>
          <xdr:rowOff>57150</xdr:rowOff>
        </xdr:from>
        <xdr:to>
          <xdr:col>5</xdr:col>
          <xdr:colOff>1000125</xdr:colOff>
          <xdr:row>0</xdr:row>
          <xdr:rowOff>1466850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2409825</xdr:colOff>
          <xdr:row>0</xdr:row>
          <xdr:rowOff>76200</xdr:rowOff>
        </xdr:from>
        <xdr:to>
          <xdr:col>6</xdr:col>
          <xdr:colOff>981075</xdr:colOff>
          <xdr:row>1</xdr:row>
          <xdr:rowOff>161925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6"/>
  <sheetViews>
    <sheetView showGridLines="0" showZeros="0" view="pageBreakPreview" topLeftCell="A25" zoomScale="115" zoomScaleNormal="100" zoomScaleSheetLayoutView="115" workbookViewId="0">
      <selection activeCell="E21" sqref="E21"/>
    </sheetView>
  </sheetViews>
  <sheetFormatPr defaultRowHeight="12.75" x14ac:dyDescent="0.2"/>
  <cols>
    <col min="1" max="1" width="6.42578125" style="9" customWidth="1"/>
    <col min="2" max="2" width="10.7109375" style="9" bestFit="1" customWidth="1"/>
    <col min="3" max="3" width="75.140625" style="9" customWidth="1"/>
    <col min="4" max="4" width="9.140625" style="9"/>
    <col min="5" max="5" width="12.28515625" style="101" customWidth="1"/>
    <col min="6" max="7" width="12.28515625" style="9" customWidth="1"/>
    <col min="8" max="8" width="22.140625" style="9" customWidth="1"/>
    <col min="9" max="14" width="22.5703125" style="46" customWidth="1"/>
    <col min="15" max="15" width="14.85546875" style="46" customWidth="1"/>
    <col min="16" max="16384" width="9.140625" style="3"/>
  </cols>
  <sheetData>
    <row r="1" spans="1:16" ht="60.75" customHeight="1" x14ac:dyDescent="0.2">
      <c r="A1" s="230"/>
      <c r="B1" s="231"/>
      <c r="C1" s="173"/>
      <c r="D1" s="174"/>
      <c r="E1" s="175"/>
      <c r="F1" s="174"/>
      <c r="G1" s="174"/>
      <c r="H1" s="176"/>
    </row>
    <row r="2" spans="1:16" ht="53.25" customHeight="1" x14ac:dyDescent="0.2">
      <c r="A2" s="261" t="s">
        <v>24</v>
      </c>
      <c r="B2" s="262"/>
      <c r="C2" s="262"/>
      <c r="D2" s="262"/>
      <c r="E2" s="262"/>
      <c r="F2" s="262"/>
      <c r="G2" s="262"/>
      <c r="H2" s="263"/>
    </row>
    <row r="3" spans="1:16" ht="3.75" customHeight="1" thickBot="1" x14ac:dyDescent="0.25">
      <c r="A3" s="247"/>
      <c r="B3" s="248"/>
      <c r="C3" s="248"/>
      <c r="D3" s="248"/>
      <c r="E3" s="248"/>
      <c r="F3" s="248"/>
      <c r="G3" s="248"/>
      <c r="H3" s="249"/>
    </row>
    <row r="4" spans="1:16" ht="20.100000000000001" customHeight="1" thickBot="1" x14ac:dyDescent="0.25">
      <c r="A4" s="271" t="s">
        <v>4</v>
      </c>
      <c r="B4" s="272"/>
      <c r="C4" s="272"/>
      <c r="D4" s="272"/>
      <c r="E4" s="272"/>
      <c r="F4" s="272"/>
      <c r="G4" s="272"/>
      <c r="H4" s="273"/>
    </row>
    <row r="5" spans="1:16" ht="3.75" customHeight="1" thickBot="1" x14ac:dyDescent="0.25">
      <c r="A5" s="177"/>
      <c r="B5" s="22"/>
      <c r="C5" s="22"/>
      <c r="D5" s="22"/>
      <c r="E5" s="95"/>
      <c r="F5" s="22"/>
      <c r="G5" s="22"/>
      <c r="H5" s="178"/>
    </row>
    <row r="6" spans="1:16" ht="25.5" customHeight="1" x14ac:dyDescent="0.2">
      <c r="A6" s="267" t="s">
        <v>25</v>
      </c>
      <c r="B6" s="268"/>
      <c r="C6" s="268"/>
      <c r="D6" s="268"/>
      <c r="E6" s="269"/>
      <c r="F6" s="274" t="s">
        <v>26</v>
      </c>
      <c r="G6" s="275"/>
      <c r="H6" s="276"/>
    </row>
    <row r="7" spans="1:16" ht="25.5" customHeight="1" x14ac:dyDescent="0.2">
      <c r="A7" s="270" t="s">
        <v>110</v>
      </c>
      <c r="B7" s="236"/>
      <c r="C7" s="236"/>
      <c r="D7" s="236"/>
      <c r="E7" s="237"/>
      <c r="F7" s="264" t="s">
        <v>111</v>
      </c>
      <c r="G7" s="265"/>
      <c r="H7" s="266"/>
    </row>
    <row r="8" spans="1:16" ht="25.5" customHeight="1" x14ac:dyDescent="0.2">
      <c r="A8" s="235" t="s">
        <v>109</v>
      </c>
      <c r="B8" s="236"/>
      <c r="C8" s="236"/>
      <c r="D8" s="237"/>
      <c r="E8" s="258"/>
      <c r="F8" s="258"/>
      <c r="G8" s="258"/>
      <c r="H8" s="259"/>
    </row>
    <row r="9" spans="1:16" ht="20.100000000000001" customHeight="1" x14ac:dyDescent="0.2">
      <c r="A9" s="199" t="s">
        <v>75</v>
      </c>
      <c r="B9" s="200"/>
      <c r="C9" s="200"/>
      <c r="D9" s="201"/>
      <c r="E9" s="252"/>
      <c r="F9" s="253"/>
      <c r="G9" s="214" t="s">
        <v>27</v>
      </c>
      <c r="H9" s="23" t="s">
        <v>7</v>
      </c>
    </row>
    <row r="10" spans="1:16" ht="20.100000000000001" customHeight="1" x14ac:dyDescent="0.2">
      <c r="A10" s="202"/>
      <c r="B10" s="203"/>
      <c r="C10" s="250" t="s">
        <v>115</v>
      </c>
      <c r="D10" s="251"/>
      <c r="E10" s="254"/>
      <c r="F10" s="255"/>
      <c r="G10" s="277" t="s">
        <v>86</v>
      </c>
      <c r="H10" s="280">
        <v>0.23</v>
      </c>
    </row>
    <row r="11" spans="1:16" ht="20.100000000000001" customHeight="1" x14ac:dyDescent="0.2">
      <c r="A11" s="202"/>
      <c r="B11" s="203"/>
      <c r="C11" s="205" t="s">
        <v>114</v>
      </c>
      <c r="D11" s="204"/>
      <c r="E11" s="254"/>
      <c r="F11" s="255"/>
      <c r="G11" s="278"/>
      <c r="H11" s="281"/>
    </row>
    <row r="12" spans="1:16" ht="20.100000000000001" customHeight="1" x14ac:dyDescent="0.2">
      <c r="A12" s="202"/>
      <c r="B12" s="203"/>
      <c r="C12" s="205" t="s">
        <v>107</v>
      </c>
      <c r="D12" s="204"/>
      <c r="E12" s="254"/>
      <c r="F12" s="255"/>
      <c r="G12" s="278"/>
      <c r="H12" s="281"/>
    </row>
    <row r="13" spans="1:16" ht="20.100000000000001" customHeight="1" thickBot="1" x14ac:dyDescent="0.25">
      <c r="A13" s="238" t="s">
        <v>45</v>
      </c>
      <c r="B13" s="239"/>
      <c r="C13" s="239"/>
      <c r="D13" s="240"/>
      <c r="E13" s="256"/>
      <c r="F13" s="257"/>
      <c r="G13" s="279"/>
      <c r="H13" s="282"/>
      <c r="I13" s="229"/>
    </row>
    <row r="14" spans="1:16" ht="3.75" customHeight="1" thickBot="1" x14ac:dyDescent="0.25">
      <c r="A14" s="244"/>
      <c r="B14" s="245"/>
      <c r="C14" s="245"/>
      <c r="D14" s="245"/>
      <c r="E14" s="245"/>
      <c r="F14" s="245"/>
      <c r="G14" s="245"/>
      <c r="H14" s="246"/>
    </row>
    <row r="15" spans="1:16" ht="39" thickBot="1" x14ac:dyDescent="0.25">
      <c r="A15" s="26" t="s">
        <v>0</v>
      </c>
      <c r="B15" s="27" t="s">
        <v>5</v>
      </c>
      <c r="C15" s="27" t="s">
        <v>1</v>
      </c>
      <c r="D15" s="27" t="s">
        <v>3</v>
      </c>
      <c r="E15" s="96" t="s">
        <v>2</v>
      </c>
      <c r="F15" s="28" t="s">
        <v>13</v>
      </c>
      <c r="G15" s="28" t="s">
        <v>14</v>
      </c>
      <c r="H15" s="29" t="s">
        <v>9</v>
      </c>
    </row>
    <row r="16" spans="1:16" s="39" customFormat="1" ht="48" customHeight="1" thickTop="1" thickBot="1" x14ac:dyDescent="0.25">
      <c r="A16" s="31"/>
      <c r="B16" s="6"/>
      <c r="C16" s="5" t="s">
        <v>29</v>
      </c>
      <c r="D16" s="6"/>
      <c r="E16" s="97"/>
      <c r="F16" s="7"/>
      <c r="G16" s="7"/>
      <c r="H16" s="8"/>
      <c r="I16" s="218" t="s">
        <v>92</v>
      </c>
      <c r="J16" s="218" t="s">
        <v>93</v>
      </c>
      <c r="K16" s="218" t="s">
        <v>96</v>
      </c>
      <c r="L16" s="218" t="s">
        <v>33</v>
      </c>
      <c r="M16" s="218" t="s">
        <v>95</v>
      </c>
      <c r="N16" s="218" t="s">
        <v>97</v>
      </c>
      <c r="O16" s="32"/>
      <c r="P16" s="32"/>
    </row>
    <row r="17" spans="1:17" s="40" customFormat="1" ht="21" customHeight="1" thickTop="1" thickBot="1" x14ac:dyDescent="0.25">
      <c r="A17" s="10">
        <v>1</v>
      </c>
      <c r="B17" s="11"/>
      <c r="C17" s="94" t="s">
        <v>28</v>
      </c>
      <c r="D17" s="33"/>
      <c r="E17" s="98"/>
      <c r="F17" s="34"/>
      <c r="G17" s="13"/>
      <c r="H17" s="14">
        <f>H18</f>
        <v>8905.6200000000008</v>
      </c>
      <c r="I17" s="35"/>
      <c r="J17" s="35"/>
      <c r="K17" s="35"/>
      <c r="L17" s="35"/>
      <c r="M17" s="35"/>
      <c r="N17" s="35"/>
      <c r="O17" s="35"/>
    </row>
    <row r="18" spans="1:17" s="38" customFormat="1" ht="94.5" customHeight="1" thickTop="1" thickBot="1" x14ac:dyDescent="0.25">
      <c r="A18" s="15" t="s">
        <v>16</v>
      </c>
      <c r="B18" s="16" t="s">
        <v>78</v>
      </c>
      <c r="C18" s="37" t="s">
        <v>30</v>
      </c>
      <c r="D18" s="17" t="s">
        <v>31</v>
      </c>
      <c r="E18" s="99">
        <f>O18</f>
        <v>6</v>
      </c>
      <c r="F18" s="18">
        <v>1206.72</v>
      </c>
      <c r="G18" s="19">
        <f>ROUND(F18*(1+($H$10)),2)</f>
        <v>1484.27</v>
      </c>
      <c r="H18" s="20">
        <f>ROUND((G18*E18),2)</f>
        <v>8905.6200000000008</v>
      </c>
      <c r="I18" s="41">
        <v>1</v>
      </c>
      <c r="J18" s="41">
        <v>1</v>
      </c>
      <c r="K18" s="41">
        <v>1</v>
      </c>
      <c r="L18" s="41">
        <v>1</v>
      </c>
      <c r="M18" s="41">
        <v>1</v>
      </c>
      <c r="N18" s="41">
        <v>1</v>
      </c>
      <c r="O18" s="42">
        <f>I18+J18+K18+L18+M18+N18</f>
        <v>6</v>
      </c>
      <c r="P18" s="45"/>
    </row>
    <row r="19" spans="1:17" s="36" customFormat="1" ht="14.25" thickTop="1" thickBot="1" x14ac:dyDescent="0.25">
      <c r="A19" s="10">
        <v>2</v>
      </c>
      <c r="B19" s="11"/>
      <c r="C19" s="12" t="s">
        <v>32</v>
      </c>
      <c r="D19" s="33"/>
      <c r="E19" s="98"/>
      <c r="F19" s="34"/>
      <c r="G19" s="13"/>
      <c r="H19" s="14">
        <f>H20</f>
        <v>14001.27</v>
      </c>
      <c r="I19" s="35"/>
      <c r="J19" s="35"/>
      <c r="K19" s="35"/>
      <c r="L19" s="35"/>
      <c r="M19" s="35"/>
      <c r="N19" s="35"/>
      <c r="O19" s="42">
        <f t="shared" ref="O19:O31" si="0">I19+J19+K19+L19+M19+N19</f>
        <v>0</v>
      </c>
    </row>
    <row r="20" spans="1:17" s="54" customFormat="1" ht="43.5" customHeight="1" thickTop="1" thickBot="1" x14ac:dyDescent="0.25">
      <c r="A20" s="48" t="s">
        <v>18</v>
      </c>
      <c r="B20" s="16" t="s">
        <v>77</v>
      </c>
      <c r="C20" s="37" t="s">
        <v>46</v>
      </c>
      <c r="D20" s="17" t="s">
        <v>15</v>
      </c>
      <c r="E20" s="100">
        <f>O20</f>
        <v>3910.97</v>
      </c>
      <c r="F20" s="51">
        <v>2.91</v>
      </c>
      <c r="G20" s="52">
        <f>ROUND(F20*(1+($H$10)),2)</f>
        <v>3.58</v>
      </c>
      <c r="H20" s="53">
        <f>ROUND((G20*E20),2)</f>
        <v>14001.27</v>
      </c>
      <c r="I20" s="41">
        <v>531.29999999999995</v>
      </c>
      <c r="J20" s="32">
        <v>1028.52</v>
      </c>
      <c r="K20" s="41">
        <v>1120.5</v>
      </c>
      <c r="L20" s="32">
        <v>644.29</v>
      </c>
      <c r="M20" s="32">
        <v>309.52</v>
      </c>
      <c r="N20" s="32">
        <v>276.83999999999997</v>
      </c>
      <c r="O20" s="42">
        <f t="shared" si="0"/>
        <v>3910.97</v>
      </c>
      <c r="P20" s="56"/>
    </row>
    <row r="21" spans="1:17" s="36" customFormat="1" ht="14.25" thickTop="1" thickBot="1" x14ac:dyDescent="0.25">
      <c r="A21" s="10">
        <v>3</v>
      </c>
      <c r="B21" s="11"/>
      <c r="C21" s="12" t="s">
        <v>34</v>
      </c>
      <c r="D21" s="33"/>
      <c r="E21" s="98"/>
      <c r="F21" s="34"/>
      <c r="G21" s="13"/>
      <c r="H21" s="14">
        <f>H22+H23</f>
        <v>138392.53999999998</v>
      </c>
      <c r="I21" s="35"/>
      <c r="J21" s="35"/>
      <c r="K21" s="35"/>
      <c r="L21" s="35"/>
      <c r="M21" s="35"/>
      <c r="N21" s="35"/>
      <c r="O21" s="42">
        <f t="shared" si="0"/>
        <v>0</v>
      </c>
    </row>
    <row r="22" spans="1:17" s="39" customFormat="1" ht="66.75" customHeight="1" thickTop="1" x14ac:dyDescent="0.2">
      <c r="A22" s="15" t="s">
        <v>19</v>
      </c>
      <c r="B22" s="16" t="s">
        <v>79</v>
      </c>
      <c r="C22" s="37" t="s">
        <v>36</v>
      </c>
      <c r="D22" s="17" t="s">
        <v>20</v>
      </c>
      <c r="E22" s="99">
        <f>O22</f>
        <v>886.85000000000014</v>
      </c>
      <c r="F22" s="18">
        <v>83.2</v>
      </c>
      <c r="G22" s="19">
        <f>ROUND(F22*(1+($H$10)),2)</f>
        <v>102.34</v>
      </c>
      <c r="H22" s="20">
        <f t="shared" ref="H22:H23" si="1">ROUND((G22*E22),2)</f>
        <v>90760.23</v>
      </c>
      <c r="I22" s="44">
        <f>15.84+5.77+5.94+5.98+6.06+6.4+8.67</f>
        <v>54.660000000000004</v>
      </c>
      <c r="J22" s="44">
        <f xml:space="preserve"> 4.67+3.39+6.86+5.48+4.12+0.89+0.43+2.84+1.94+3.81+3.49+5.2+0.9+1.08+0.92+1.65+1.57+0.77+0.5+1.39+1.17+3.37+1.12+3.31+5.7+ 0.87</f>
        <v>67.440000000000012</v>
      </c>
      <c r="K22" s="44">
        <f>5.2+5.3+4.29+4.8+4.45+5.02+4.52+5.36+6.23+4.57+4.69+4.03+5.1+5.15+ 3.13</f>
        <v>71.84</v>
      </c>
      <c r="L22" s="44">
        <f>39.99+48.84+2.14+4.44+2.76+48.84+40.01+6.92+7.94+4.4+4.4+4.4+4.4+4.4+4.4+4.4+4.4+4.4+16.29+8.96+8.61+28.33+24.46+7.44+8.3+2.49</f>
        <v>346.36</v>
      </c>
      <c r="M22" s="44">
        <f xml:space="preserve"> 8.57+22.34+41.75+3.5+38.39+19.87+6.07+3.5+3.5+3.5+3.5+3.5+3.5+3.5+3.5+3.5+3.5+11.16+6.02+2.54+2.23+16.8</f>
        <v>214.23999999999998</v>
      </c>
      <c r="N22" s="44">
        <f xml:space="preserve"> 27.93+14.38+26.43+9.23+4+11.35+19.14+3.51+ 4.87+5.45+6.02</f>
        <v>132.31000000000003</v>
      </c>
      <c r="O22" s="42">
        <f t="shared" si="0"/>
        <v>886.85000000000014</v>
      </c>
      <c r="P22" s="21"/>
    </row>
    <row r="23" spans="1:17" s="46" customFormat="1" ht="65.25" customHeight="1" thickBot="1" x14ac:dyDescent="0.25">
      <c r="A23" s="15" t="s">
        <v>35</v>
      </c>
      <c r="B23" s="49" t="s">
        <v>80</v>
      </c>
      <c r="C23" s="50" t="s">
        <v>37</v>
      </c>
      <c r="D23" s="2" t="s">
        <v>20</v>
      </c>
      <c r="E23" s="100">
        <f>O23</f>
        <v>847.55</v>
      </c>
      <c r="F23" s="51">
        <v>45.69</v>
      </c>
      <c r="G23" s="52">
        <f>ROUND(F23*(1+($H$10)),2)</f>
        <v>56.2</v>
      </c>
      <c r="H23" s="53">
        <f t="shared" si="1"/>
        <v>47632.31</v>
      </c>
      <c r="I23" s="44">
        <f>2.14+2.14+1.91+1.54+3.01+5.77+3.38+1.06+0.61+1.06+1.29+0.77+0.47+0.17+0.1+0.26+1.01+0.78+0.86+1.02+1.11+2.76+6.63+11.87+10.15+19.48+0.73+2.99+2.84+1.05+0.89+0.57+0.35+4.97+1.48+1.41+3.99+18.38+8.7+14.52+13.13+6.43</f>
        <v>163.77999999999997</v>
      </c>
      <c r="J23" s="47">
        <f>3.91+5.93+7.45+3.05+4.12+5.48+8.14+6.91+4.1+2.28+1.02+2.83+6.01+3.67+8.92+1.92+0.78+2.08+0.65+0.83+2.27+7.54+10.75+1.04+1.37+3.81+1.94+2.84+0.43+0.89+6.59+6.35+0.22+0.32+5.9+4.28+3.79+1.16+4.21+5.54+13.28+1.99+1.85</f>
        <v>168.44</v>
      </c>
      <c r="K23" s="42">
        <f xml:space="preserve"> 0.59+1.68+2.75+2+4.79+0.71+0.96+7.43+3.74+8.23+17.73+1.7+1.93+8.66+8.15+2.21+5.47+6.73+2.89+5.69+6.1+11.39+8.2+1.37+1.51+0.66+7.3+3.79+2.01+1.22+8.47+4.18+2.33+3.55+5.87+1.93+0.6+2.09+4.23+5.83+10.79+5.25+0.03+5.05</f>
        <v>197.79000000000005</v>
      </c>
      <c r="L23" s="44">
        <f>8.96+39.99+8.61+48.84+28.33+2.14</f>
        <v>136.87</v>
      </c>
      <c r="M23" s="44">
        <f>8.57+22.34+41.75+ 11.16+6.02+2.54</f>
        <v>92.38</v>
      </c>
      <c r="N23" s="44">
        <f xml:space="preserve"> 27.93+14.38+26.43+9.23+4.87+5.45</f>
        <v>88.29000000000002</v>
      </c>
      <c r="O23" s="42">
        <f t="shared" si="0"/>
        <v>847.55</v>
      </c>
      <c r="P23" s="55"/>
    </row>
    <row r="24" spans="1:17" s="36" customFormat="1" ht="14.25" thickTop="1" thickBot="1" x14ac:dyDescent="0.25">
      <c r="A24" s="10">
        <v>4</v>
      </c>
      <c r="B24" s="11"/>
      <c r="C24" s="12" t="s">
        <v>38</v>
      </c>
      <c r="D24" s="33"/>
      <c r="E24" s="98"/>
      <c r="F24" s="34"/>
      <c r="G24" s="13"/>
      <c r="H24" s="14">
        <f>H25+H26</f>
        <v>453611.97000000003</v>
      </c>
      <c r="I24" s="35"/>
      <c r="J24" s="35"/>
      <c r="K24" s="35"/>
      <c r="L24" s="35"/>
      <c r="M24" s="35"/>
      <c r="N24" s="35"/>
      <c r="O24" s="42">
        <f t="shared" si="0"/>
        <v>0</v>
      </c>
    </row>
    <row r="25" spans="1:17" s="39" customFormat="1" ht="78" customHeight="1" thickTop="1" x14ac:dyDescent="0.2">
      <c r="A25" s="15" t="s">
        <v>21</v>
      </c>
      <c r="B25" s="16" t="s">
        <v>81</v>
      </c>
      <c r="C25" s="37" t="s">
        <v>44</v>
      </c>
      <c r="D25" s="17" t="s">
        <v>15</v>
      </c>
      <c r="E25" s="99">
        <f>O25</f>
        <v>3486.48</v>
      </c>
      <c r="F25" s="18">
        <v>103.55</v>
      </c>
      <c r="G25" s="19">
        <f>ROUND(F25*(1+($H$10)),2)</f>
        <v>127.37</v>
      </c>
      <c r="H25" s="20">
        <f>ROUND((G25*E25),2)</f>
        <v>444072.96000000002</v>
      </c>
      <c r="I25" s="44">
        <v>450.88</v>
      </c>
      <c r="J25" s="32">
        <v>943.08</v>
      </c>
      <c r="K25" s="32">
        <v>1021.5</v>
      </c>
      <c r="L25" s="44">
        <v>576.49</v>
      </c>
      <c r="M25" s="44">
        <v>263.89999999999998</v>
      </c>
      <c r="N25" s="44">
        <v>230.63</v>
      </c>
      <c r="O25" s="42">
        <f t="shared" si="0"/>
        <v>3486.48</v>
      </c>
      <c r="P25" s="21"/>
    </row>
    <row r="26" spans="1:17" s="39" customFormat="1" ht="78" customHeight="1" thickBot="1" x14ac:dyDescent="0.25">
      <c r="A26" s="15" t="s">
        <v>87</v>
      </c>
      <c r="B26" s="207" t="s">
        <v>108</v>
      </c>
      <c r="C26" s="208" t="s">
        <v>89</v>
      </c>
      <c r="D26" s="209" t="s">
        <v>88</v>
      </c>
      <c r="E26" s="210">
        <v>8367.5499999999993</v>
      </c>
      <c r="F26" s="211">
        <v>0.93</v>
      </c>
      <c r="G26" s="212">
        <f>ROUND(F26*(1+($H$10)),2)</f>
        <v>1.1399999999999999</v>
      </c>
      <c r="H26" s="213">
        <f>ROUND((G26*E26),2)</f>
        <v>9539.01</v>
      </c>
      <c r="I26" s="44">
        <f>450.88*0.08*30</f>
        <v>1082.1120000000001</v>
      </c>
      <c r="J26" s="32">
        <f>943.08*0.08*30</f>
        <v>2263.3920000000003</v>
      </c>
      <c r="K26" s="32">
        <f>1021.5*0.08*30</f>
        <v>2451.6</v>
      </c>
      <c r="L26" s="44">
        <f>576.49*0.08*30</f>
        <v>1383.576</v>
      </c>
      <c r="M26" s="44">
        <f>263.9*0.08*30</f>
        <v>633.3599999999999</v>
      </c>
      <c r="N26" s="44">
        <f>230.63*0.08*30</f>
        <v>553.51199999999994</v>
      </c>
      <c r="O26" s="42">
        <f t="shared" si="0"/>
        <v>8367.5519999999997</v>
      </c>
      <c r="P26" s="21"/>
      <c r="Q26" s="228"/>
    </row>
    <row r="27" spans="1:17" s="227" customFormat="1" ht="14.25" thickTop="1" thickBot="1" x14ac:dyDescent="0.25">
      <c r="A27" s="219">
        <v>5</v>
      </c>
      <c r="B27" s="220"/>
      <c r="C27" s="221" t="s">
        <v>39</v>
      </c>
      <c r="D27" s="222"/>
      <c r="E27" s="223"/>
      <c r="F27" s="224"/>
      <c r="G27" s="225"/>
      <c r="H27" s="226">
        <f>H28+H29</f>
        <v>3737.6</v>
      </c>
      <c r="I27" s="35"/>
      <c r="J27" s="35"/>
      <c r="K27" s="35"/>
      <c r="L27" s="35"/>
      <c r="M27" s="35"/>
      <c r="N27" s="35"/>
      <c r="O27" s="42">
        <f t="shared" si="0"/>
        <v>0</v>
      </c>
    </row>
    <row r="28" spans="1:17" s="54" customFormat="1" ht="39" customHeight="1" thickTop="1" x14ac:dyDescent="0.2">
      <c r="A28" s="48" t="s">
        <v>40</v>
      </c>
      <c r="B28" s="49" t="s">
        <v>83</v>
      </c>
      <c r="C28" s="50" t="s">
        <v>85</v>
      </c>
      <c r="D28" s="2" t="s">
        <v>17</v>
      </c>
      <c r="E28" s="100">
        <f>O28</f>
        <v>4</v>
      </c>
      <c r="F28" s="51">
        <v>475.75</v>
      </c>
      <c r="G28" s="52">
        <f>ROUND(F28*(1+($H$10)),2)</f>
        <v>585.16999999999996</v>
      </c>
      <c r="H28" s="53">
        <f>ROUND((G28*E28),2)</f>
        <v>2340.6799999999998</v>
      </c>
      <c r="I28" s="41">
        <v>1</v>
      </c>
      <c r="J28" s="41">
        <v>1</v>
      </c>
      <c r="K28" s="41">
        <v>1</v>
      </c>
      <c r="L28" s="42">
        <v>1</v>
      </c>
      <c r="M28" s="42"/>
      <c r="N28" s="42"/>
      <c r="O28" s="42">
        <f t="shared" si="0"/>
        <v>4</v>
      </c>
    </row>
    <row r="29" spans="1:17" s="54" customFormat="1" ht="52.5" customHeight="1" thickBot="1" x14ac:dyDescent="0.25">
      <c r="A29" s="48" t="s">
        <v>40</v>
      </c>
      <c r="B29" s="49" t="s">
        <v>76</v>
      </c>
      <c r="C29" s="50" t="s">
        <v>84</v>
      </c>
      <c r="D29" s="2" t="s">
        <v>94</v>
      </c>
      <c r="E29" s="100">
        <f>O29</f>
        <v>4</v>
      </c>
      <c r="F29" s="51">
        <v>283.93</v>
      </c>
      <c r="G29" s="52">
        <f>ROUND(F29*(1+($H$10)),2)</f>
        <v>349.23</v>
      </c>
      <c r="H29" s="53">
        <f>ROUND((G29*E29),2)</f>
        <v>1396.92</v>
      </c>
      <c r="I29" s="41">
        <v>1</v>
      </c>
      <c r="J29" s="41">
        <v>1</v>
      </c>
      <c r="K29" s="41">
        <v>1</v>
      </c>
      <c r="L29" s="42">
        <v>1</v>
      </c>
      <c r="M29" s="42"/>
      <c r="N29" s="42"/>
      <c r="O29" s="42">
        <f t="shared" si="0"/>
        <v>4</v>
      </c>
    </row>
    <row r="30" spans="1:17" s="36" customFormat="1" ht="14.25" thickTop="1" thickBot="1" x14ac:dyDescent="0.25">
      <c r="A30" s="10">
        <v>6</v>
      </c>
      <c r="B30" s="11"/>
      <c r="C30" s="12" t="s">
        <v>41</v>
      </c>
      <c r="D30" s="33"/>
      <c r="E30" s="98"/>
      <c r="F30" s="34"/>
      <c r="G30" s="13"/>
      <c r="H30" s="14">
        <f>H31</f>
        <v>618.53</v>
      </c>
      <c r="I30" s="43"/>
      <c r="J30" s="43"/>
      <c r="K30" s="43"/>
      <c r="L30" s="43"/>
      <c r="M30" s="43"/>
      <c r="N30" s="43"/>
      <c r="O30" s="42">
        <f t="shared" si="0"/>
        <v>0</v>
      </c>
    </row>
    <row r="31" spans="1:17" s="38" customFormat="1" ht="42" customHeight="1" thickTop="1" thickBot="1" x14ac:dyDescent="0.25">
      <c r="A31" s="15" t="s">
        <v>42</v>
      </c>
      <c r="B31" s="16" t="s">
        <v>82</v>
      </c>
      <c r="C31" s="37" t="s">
        <v>43</v>
      </c>
      <c r="D31" s="17" t="s">
        <v>31</v>
      </c>
      <c r="E31" s="99">
        <f>O31</f>
        <v>1</v>
      </c>
      <c r="F31" s="18">
        <v>502.87</v>
      </c>
      <c r="G31" s="19">
        <f>ROUND(F31*(1+($H$10)),2)</f>
        <v>618.53</v>
      </c>
      <c r="H31" s="20">
        <f>ROUND((G31*E31),2)</f>
        <v>618.53</v>
      </c>
      <c r="I31" s="41"/>
      <c r="J31" s="42"/>
      <c r="K31" s="41"/>
      <c r="L31" s="42">
        <v>1</v>
      </c>
      <c r="M31" s="42"/>
      <c r="N31" s="42"/>
      <c r="O31" s="42">
        <f t="shared" si="0"/>
        <v>1</v>
      </c>
      <c r="P31" s="45"/>
    </row>
    <row r="32" spans="1:17" ht="18" customHeight="1" thickBot="1" x14ac:dyDescent="0.25">
      <c r="A32" s="241" t="s">
        <v>22</v>
      </c>
      <c r="B32" s="242"/>
      <c r="C32" s="242"/>
      <c r="D32" s="242"/>
      <c r="E32" s="242"/>
      <c r="F32" s="242"/>
      <c r="G32" s="243"/>
      <c r="H32" s="30">
        <f>H30+H27+H24+H21+H19+H17</f>
        <v>619267.53</v>
      </c>
    </row>
    <row r="33" spans="1:8" ht="14.25" customHeight="1" x14ac:dyDescent="0.2">
      <c r="A33" s="179"/>
      <c r="B33" s="180"/>
      <c r="C33" s="180"/>
      <c r="D33" s="180"/>
      <c r="E33" s="181"/>
      <c r="F33" s="180"/>
      <c r="G33" s="180"/>
      <c r="H33" s="182"/>
    </row>
    <row r="34" spans="1:8" ht="11.25" customHeight="1" x14ac:dyDescent="0.2">
      <c r="A34" s="183"/>
      <c r="B34" s="184"/>
      <c r="C34" s="184"/>
      <c r="D34" s="184"/>
      <c r="E34" s="185"/>
      <c r="F34" s="184"/>
      <c r="G34" s="184"/>
      <c r="H34" s="186"/>
    </row>
    <row r="35" spans="1:8" ht="11.25" customHeight="1" x14ac:dyDescent="0.2">
      <c r="A35" s="183"/>
      <c r="B35" s="234"/>
      <c r="C35" s="234"/>
      <c r="D35" s="184"/>
      <c r="E35" s="233" t="s">
        <v>54</v>
      </c>
      <c r="F35" s="234"/>
      <c r="G35" s="187"/>
      <c r="H35" s="186"/>
    </row>
    <row r="36" spans="1:8" x14ac:dyDescent="0.2">
      <c r="A36" s="183"/>
      <c r="B36" s="80" t="s">
        <v>12</v>
      </c>
      <c r="C36" s="80"/>
      <c r="D36" s="184"/>
      <c r="E36" s="232" t="s">
        <v>10</v>
      </c>
      <c r="F36" s="232"/>
      <c r="G36" s="187"/>
      <c r="H36" s="186"/>
    </row>
    <row r="37" spans="1:8" hidden="1" x14ac:dyDescent="0.2">
      <c r="A37" s="188"/>
      <c r="E37" s="189"/>
      <c r="H37" s="190"/>
    </row>
    <row r="38" spans="1:8" x14ac:dyDescent="0.2">
      <c r="A38" s="188"/>
      <c r="C38" s="191" t="s">
        <v>50</v>
      </c>
      <c r="E38" s="189"/>
      <c r="H38" s="190"/>
    </row>
    <row r="39" spans="1:8" x14ac:dyDescent="0.2">
      <c r="A39" s="188"/>
      <c r="E39" s="189"/>
      <c r="H39" s="190"/>
    </row>
    <row r="40" spans="1:8" ht="11.25" customHeight="1" x14ac:dyDescent="0.2">
      <c r="A40" s="183"/>
      <c r="B40" s="234"/>
      <c r="C40" s="234"/>
      <c r="D40" s="184"/>
      <c r="E40" s="232"/>
      <c r="F40" s="232"/>
      <c r="G40" s="187"/>
      <c r="H40" s="186"/>
    </row>
    <row r="41" spans="1:8" x14ac:dyDescent="0.2">
      <c r="A41" s="183"/>
      <c r="B41" s="260" t="s">
        <v>23</v>
      </c>
      <c r="C41" s="260"/>
      <c r="D41" s="184"/>
      <c r="E41" s="232"/>
      <c r="F41" s="232"/>
      <c r="G41" s="187"/>
      <c r="H41" s="186"/>
    </row>
    <row r="42" spans="1:8" ht="12" customHeight="1" x14ac:dyDescent="0.2">
      <c r="A42" s="188"/>
      <c r="C42" s="191" t="s">
        <v>48</v>
      </c>
      <c r="E42" s="189"/>
      <c r="H42" s="190"/>
    </row>
    <row r="43" spans="1:8" ht="11.25" customHeight="1" x14ac:dyDescent="0.2">
      <c r="A43" s="188"/>
      <c r="E43" s="189"/>
      <c r="H43" s="190"/>
    </row>
    <row r="44" spans="1:8" ht="12" customHeight="1" x14ac:dyDescent="0.2">
      <c r="A44" s="188"/>
      <c r="E44" s="189"/>
      <c r="H44" s="190"/>
    </row>
    <row r="45" spans="1:8" ht="14.1" customHeight="1" thickBot="1" x14ac:dyDescent="0.25">
      <c r="A45" s="192"/>
      <c r="B45" s="193"/>
      <c r="C45" s="193"/>
      <c r="D45" s="193"/>
      <c r="E45" s="194"/>
      <c r="F45" s="193"/>
      <c r="G45" s="193"/>
      <c r="H45" s="195"/>
    </row>
    <row r="46" spans="1:8" ht="4.5" customHeight="1" x14ac:dyDescent="0.2"/>
  </sheetData>
  <mergeCells count="24">
    <mergeCell ref="E40:F40"/>
    <mergeCell ref="B41:C41"/>
    <mergeCell ref="E41:F41"/>
    <mergeCell ref="B40:C40"/>
    <mergeCell ref="A2:H2"/>
    <mergeCell ref="F7:H7"/>
    <mergeCell ref="A6:E6"/>
    <mergeCell ref="A7:E7"/>
    <mergeCell ref="A4:H4"/>
    <mergeCell ref="F6:H6"/>
    <mergeCell ref="G10:G13"/>
    <mergeCell ref="H10:H13"/>
    <mergeCell ref="A1:B1"/>
    <mergeCell ref="E36:F36"/>
    <mergeCell ref="E35:F35"/>
    <mergeCell ref="B35:C35"/>
    <mergeCell ref="A8:D8"/>
    <mergeCell ref="A13:D13"/>
    <mergeCell ref="A32:G32"/>
    <mergeCell ref="A14:H14"/>
    <mergeCell ref="A3:H3"/>
    <mergeCell ref="C10:D10"/>
    <mergeCell ref="E9:F13"/>
    <mergeCell ref="E8:H8"/>
  </mergeCells>
  <phoneticPr fontId="4" type="noConversion"/>
  <printOptions horizontalCentered="1"/>
  <pageMargins left="0.28000000000000003" right="0.28000000000000003" top="0.51" bottom="0.39370078740157483" header="0" footer="0"/>
  <pageSetup paperSize="9" scale="60" orientation="portrait" horizontalDpi="4294967295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CorelDraw.Graphic.18" shapeId="1025" r:id="rId4">
          <objectPr defaultSize="0" autoPict="0" r:id="rId5">
            <anchor moveWithCells="1" sizeWithCells="1">
              <from>
                <xdr:col>2</xdr:col>
                <xdr:colOff>285750</xdr:colOff>
                <xdr:row>0</xdr:row>
                <xdr:rowOff>0</xdr:rowOff>
              </from>
              <to>
                <xdr:col>6</xdr:col>
                <xdr:colOff>247650</xdr:colOff>
                <xdr:row>1</xdr:row>
                <xdr:rowOff>628650</xdr:rowOff>
              </to>
            </anchor>
          </objectPr>
        </oleObject>
      </mc:Choice>
      <mc:Fallback>
        <oleObject progId="CorelDraw.Graphic.1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8046A-8A15-4532-A214-FFF0DCB695AE}">
  <dimension ref="A1:M37"/>
  <sheetViews>
    <sheetView view="pageBreakPreview" topLeftCell="A2" zoomScale="70" zoomScaleNormal="100" zoomScaleSheetLayoutView="70" workbookViewId="0">
      <selection activeCell="C17" sqref="C17"/>
    </sheetView>
  </sheetViews>
  <sheetFormatPr defaultRowHeight="15" x14ac:dyDescent="0.2"/>
  <cols>
    <col min="1" max="1" width="17.28515625" style="1" customWidth="1"/>
    <col min="2" max="2" width="11" style="76" customWidth="1"/>
    <col min="3" max="3" width="72.5703125" style="77" customWidth="1"/>
    <col min="4" max="4" width="11.5703125" style="72" customWidth="1"/>
    <col min="5" max="5" width="23.7109375" style="78" customWidth="1"/>
    <col min="6" max="7" width="23.7109375" style="79" customWidth="1"/>
    <col min="8" max="8" width="21.5703125" style="72" customWidth="1"/>
    <col min="13" max="13" width="52" customWidth="1"/>
  </cols>
  <sheetData>
    <row r="1" spans="1:13" ht="117.75" customHeight="1" x14ac:dyDescent="0.2">
      <c r="A1" s="306"/>
      <c r="B1" s="307"/>
      <c r="C1" s="307"/>
      <c r="D1" s="307"/>
      <c r="E1" s="307"/>
      <c r="F1" s="307"/>
      <c r="G1" s="307"/>
      <c r="H1" s="308"/>
    </row>
    <row r="2" spans="1:13" ht="35.25" customHeight="1" thickBot="1" x14ac:dyDescent="0.25">
      <c r="A2" s="312" t="s">
        <v>24</v>
      </c>
      <c r="B2" s="313"/>
      <c r="C2" s="313"/>
      <c r="D2" s="313"/>
      <c r="E2" s="313"/>
      <c r="F2" s="313"/>
      <c r="G2" s="313"/>
      <c r="H2" s="314"/>
    </row>
    <row r="3" spans="1:13" ht="16.5" customHeight="1" thickTop="1" thickBot="1" x14ac:dyDescent="0.25">
      <c r="A3" s="309" t="s">
        <v>52</v>
      </c>
      <c r="B3" s="310"/>
      <c r="C3" s="310"/>
      <c r="D3" s="310"/>
      <c r="E3" s="310"/>
      <c r="F3" s="310"/>
      <c r="G3" s="310"/>
      <c r="H3" s="311"/>
    </row>
    <row r="4" spans="1:13" s="3" customFormat="1" ht="20.100000000000001" customHeight="1" thickTop="1" x14ac:dyDescent="0.2">
      <c r="A4" s="267" t="s">
        <v>25</v>
      </c>
      <c r="B4" s="268"/>
      <c r="C4" s="268"/>
      <c r="D4" s="268"/>
      <c r="E4" s="269"/>
      <c r="F4" s="274" t="s">
        <v>91</v>
      </c>
      <c r="G4" s="275"/>
      <c r="H4" s="276"/>
      <c r="I4" s="46"/>
      <c r="J4" s="46"/>
      <c r="K4" s="46"/>
      <c r="L4" s="46"/>
      <c r="M4" s="46"/>
    </row>
    <row r="5" spans="1:13" s="3" customFormat="1" ht="20.100000000000001" customHeight="1" x14ac:dyDescent="0.2">
      <c r="A5" s="270" t="s">
        <v>110</v>
      </c>
      <c r="B5" s="236"/>
      <c r="C5" s="236"/>
      <c r="D5" s="236"/>
      <c r="E5" s="237"/>
      <c r="F5" s="264" t="s">
        <v>111</v>
      </c>
      <c r="G5" s="265"/>
      <c r="H5" s="266"/>
      <c r="I5" s="46"/>
      <c r="J5" s="46"/>
      <c r="K5" s="46"/>
      <c r="L5" s="46"/>
      <c r="M5" s="46"/>
    </row>
    <row r="6" spans="1:13" s="3" customFormat="1" ht="31.5" customHeight="1" x14ac:dyDescent="0.2">
      <c r="A6" s="235" t="s">
        <v>109</v>
      </c>
      <c r="B6" s="236"/>
      <c r="C6" s="236"/>
      <c r="D6" s="237"/>
      <c r="E6" s="277" t="s">
        <v>11</v>
      </c>
      <c r="F6" s="258"/>
      <c r="G6" s="258"/>
      <c r="H6" s="259"/>
      <c r="I6" s="46"/>
      <c r="J6" s="46"/>
      <c r="K6" s="46"/>
      <c r="L6" s="46"/>
      <c r="M6" s="46"/>
    </row>
    <row r="7" spans="1:13" s="3" customFormat="1" ht="20.100000000000001" customHeight="1" x14ac:dyDescent="0.2">
      <c r="A7" s="332" t="s">
        <v>90</v>
      </c>
      <c r="B7" s="333"/>
      <c r="C7" s="333"/>
      <c r="D7" s="334"/>
      <c r="E7" s="327" t="s">
        <v>8</v>
      </c>
      <c r="F7" s="251" t="s">
        <v>6</v>
      </c>
      <c r="G7" s="4" t="s">
        <v>27</v>
      </c>
      <c r="H7" s="23" t="s">
        <v>7</v>
      </c>
      <c r="I7" s="46"/>
      <c r="J7" s="46"/>
      <c r="K7" s="46"/>
      <c r="L7" s="46"/>
      <c r="M7" s="46"/>
    </row>
    <row r="8" spans="1:13" s="3" customFormat="1" ht="20.100000000000001" customHeight="1" x14ac:dyDescent="0.2">
      <c r="A8" s="216"/>
      <c r="B8" s="205"/>
      <c r="C8" s="250" t="s">
        <v>113</v>
      </c>
      <c r="D8" s="251"/>
      <c r="E8" s="328"/>
      <c r="F8" s="330"/>
      <c r="G8" s="214" t="s">
        <v>86</v>
      </c>
      <c r="H8" s="215">
        <v>0.23</v>
      </c>
      <c r="I8" s="46"/>
      <c r="J8" s="46"/>
      <c r="K8" s="46"/>
      <c r="L8" s="46"/>
      <c r="M8" s="46"/>
    </row>
    <row r="9" spans="1:13" s="3" customFormat="1" ht="20.100000000000001" customHeight="1" x14ac:dyDescent="0.2">
      <c r="A9" s="216"/>
      <c r="B9" s="205"/>
      <c r="C9" s="205" t="s">
        <v>112</v>
      </c>
      <c r="D9" s="204"/>
      <c r="E9" s="328"/>
      <c r="F9" s="330"/>
      <c r="G9" s="214"/>
      <c r="H9" s="215"/>
      <c r="I9" s="46"/>
      <c r="J9" s="46"/>
      <c r="K9" s="46"/>
      <c r="L9" s="46"/>
      <c r="M9" s="46"/>
    </row>
    <row r="10" spans="1:13" s="3" customFormat="1" ht="20.100000000000001" customHeight="1" x14ac:dyDescent="0.2">
      <c r="A10" s="216"/>
      <c r="B10" s="205"/>
      <c r="C10" s="205" t="s">
        <v>107</v>
      </c>
      <c r="D10" s="204"/>
      <c r="E10" s="328"/>
      <c r="F10" s="330"/>
      <c r="G10" s="206"/>
      <c r="H10" s="217"/>
      <c r="I10" s="46"/>
      <c r="J10" s="46"/>
      <c r="K10" s="46"/>
      <c r="L10" s="46"/>
      <c r="M10" s="46"/>
    </row>
    <row r="11" spans="1:13" s="3" customFormat="1" ht="20.100000000000001" customHeight="1" thickBot="1" x14ac:dyDescent="0.25">
      <c r="A11" s="238" t="s">
        <v>45</v>
      </c>
      <c r="B11" s="239"/>
      <c r="C11" s="239"/>
      <c r="D11" s="240"/>
      <c r="E11" s="329"/>
      <c r="F11" s="331"/>
      <c r="G11" s="24"/>
      <c r="H11" s="25"/>
      <c r="I11" s="46"/>
      <c r="J11" s="46"/>
      <c r="K11" s="46"/>
      <c r="L11" s="46"/>
      <c r="M11" s="46"/>
    </row>
    <row r="12" spans="1:13" ht="13.5" customHeight="1" thickTop="1" thickBot="1" x14ac:dyDescent="0.25">
      <c r="A12" s="60" t="s">
        <v>0</v>
      </c>
      <c r="B12" s="61" t="s">
        <v>53</v>
      </c>
      <c r="C12" s="62" t="s">
        <v>1</v>
      </c>
      <c r="D12" s="61" t="s">
        <v>3</v>
      </c>
      <c r="E12" s="315" t="s">
        <v>52</v>
      </c>
      <c r="F12" s="316"/>
      <c r="G12" s="317"/>
      <c r="H12" s="324" t="s">
        <v>47</v>
      </c>
    </row>
    <row r="13" spans="1:13" ht="13.5" customHeight="1" thickTop="1" thickBot="1" x14ac:dyDescent="0.25">
      <c r="A13" s="63"/>
      <c r="B13" s="64"/>
      <c r="C13" s="65" t="s">
        <v>29</v>
      </c>
      <c r="D13" s="66"/>
      <c r="E13" s="318"/>
      <c r="F13" s="319"/>
      <c r="G13" s="320"/>
      <c r="H13" s="325"/>
    </row>
    <row r="14" spans="1:13" ht="12.75" customHeight="1" thickTop="1" thickBot="1" x14ac:dyDescent="0.25">
      <c r="A14" s="63">
        <f>'Planilha Orcamentaria'!A17</f>
        <v>1</v>
      </c>
      <c r="B14" s="64"/>
      <c r="C14" s="65" t="str">
        <f>'Planilha Orcamentaria'!C17</f>
        <v>IDENTIFICAÇÃO DA OBRA</v>
      </c>
      <c r="D14" s="81"/>
      <c r="E14" s="321"/>
      <c r="F14" s="322"/>
      <c r="G14" s="323"/>
      <c r="H14" s="326"/>
    </row>
    <row r="15" spans="1:13" ht="100.5" customHeight="1" thickTop="1" thickBot="1" x14ac:dyDescent="0.25">
      <c r="A15" s="63" t="str">
        <f>'Planilha Orcamentaria'!A18</f>
        <v>1.1</v>
      </c>
      <c r="B15" s="64" t="str">
        <f>'Planilha Orcamentaria'!B18</f>
        <v>SICOR          ED-28427</v>
      </c>
      <c r="C15" s="65" t="str">
        <f>'Planilha Orcamentaria'!C18</f>
        <v>FORNECIMENTO E COLOCAÇÃO DE PLACA DE OBRA EM  GALVANIZADA #26, ESP. 0,45MM, DIMENSÃO (3X1,5)M, PLOTADA COM ADESIVO VINÍLICO, AFIXADA COM REBITES 4,8X40MM, EM ESTRUTURA METÁLICA DE METALON 20X20MM, ESP. 1,25MM, INCLUSIVE SUPORTE EM EUCALIPTO AUTOCLAVADO PINTADO COM TINTA PVA DUAS (2) DEMÃOS</v>
      </c>
      <c r="D15" s="81" t="str">
        <f>'Planilha Orcamentaria'!D18</f>
        <v>UNID</v>
      </c>
      <c r="E15" s="283" t="s">
        <v>99</v>
      </c>
      <c r="F15" s="284"/>
      <c r="G15" s="285"/>
      <c r="H15" s="68">
        <f>'Planilha Orcamentaria'!O18</f>
        <v>6</v>
      </c>
    </row>
    <row r="16" spans="1:13" ht="12.75" customHeight="1" thickTop="1" thickBot="1" x14ac:dyDescent="0.25">
      <c r="A16" s="63">
        <f>'Planilha Orcamentaria'!A19</f>
        <v>2</v>
      </c>
      <c r="B16" s="64"/>
      <c r="C16" s="65" t="str">
        <f>'Planilha Orcamentaria'!C19</f>
        <v>SERVIÇOS EM TERRA</v>
      </c>
      <c r="D16" s="81"/>
      <c r="E16" s="104"/>
      <c r="F16" s="105"/>
      <c r="G16" s="106"/>
      <c r="H16" s="68"/>
    </row>
    <row r="17" spans="1:8" ht="94.5" customHeight="1" thickTop="1" thickBot="1" x14ac:dyDescent="0.25">
      <c r="A17" s="63" t="str">
        <f>'Planilha Orcamentaria'!A20</f>
        <v>2.1</v>
      </c>
      <c r="B17" s="64" t="str">
        <f>'Planilha Orcamentaria'!B20</f>
        <v>SINAP 100576</v>
      </c>
      <c r="C17" s="65" t="str">
        <f>'Planilha Orcamentaria'!C20</f>
        <v>REGULARIZAÇÃO E COMPACTAÇÃO DE SUBLEITO DE SOLO PREDOMINANTEMENTE ARGILOSO, PARA OBRAS DE CONSTRUÇÃO DE PAVIMENTOS. AF_09/2024</v>
      </c>
      <c r="D17" s="81" t="str">
        <f>'Planilha Orcamentaria'!D20</f>
        <v>M2</v>
      </c>
      <c r="E17" s="283" t="s">
        <v>98</v>
      </c>
      <c r="F17" s="284"/>
      <c r="G17" s="285"/>
      <c r="H17" s="68">
        <f>'Planilha Orcamentaria'!O20</f>
        <v>3910.97</v>
      </c>
    </row>
    <row r="18" spans="1:8" ht="12.75" customHeight="1" thickTop="1" x14ac:dyDescent="0.2">
      <c r="A18" s="63">
        <f>'Planilha Orcamentaria'!A21</f>
        <v>3</v>
      </c>
      <c r="B18" s="64"/>
      <c r="C18" s="65" t="str">
        <f>'Planilha Orcamentaria'!C21</f>
        <v>URBANIZAÇÃO</v>
      </c>
      <c r="D18" s="81"/>
      <c r="E18" s="104"/>
      <c r="F18" s="105"/>
      <c r="G18" s="106"/>
      <c r="H18" s="68"/>
    </row>
    <row r="19" spans="1:8" ht="181.5" customHeight="1" x14ac:dyDescent="0.2">
      <c r="A19" s="87" t="str">
        <f>'Planilha Orcamentaria'!A22</f>
        <v>3.1</v>
      </c>
      <c r="B19" s="88" t="str">
        <f>'Planilha Orcamentaria'!B22</f>
        <v>SICOR    ED-51139</v>
      </c>
      <c r="C19" s="89" t="str">
        <f>'Planilha Orcamentaria'!C22</f>
        <v>GUIA DE MEIO-FIO, EM CONCRETO COM FCK 20MPA, PRÉ-MOLDADA, MFC-01 PADRÃO DER-MG, DIMENSÕES (12X16,7X35)CM , EXCLUSIVE SARJETA, INCLUSIVE ESCAVAÇÃO, APILOAMENTO E TRANSPORTE COM RETIRADA DO MATERIAL ESCAVADO (EM CAÇAMBA)</v>
      </c>
      <c r="D19" s="90" t="str">
        <f>'Planilha Orcamentaria'!D22</f>
        <v>M</v>
      </c>
      <c r="E19" s="297" t="s">
        <v>100</v>
      </c>
      <c r="F19" s="298"/>
      <c r="G19" s="299"/>
      <c r="H19" s="69">
        <f>'Planilha Orcamentaria'!O22</f>
        <v>886.85000000000014</v>
      </c>
    </row>
    <row r="20" spans="1:8" ht="228.75" customHeight="1" thickBot="1" x14ac:dyDescent="0.25">
      <c r="A20" s="82" t="str">
        <f>'Planilha Orcamentaria'!A23</f>
        <v>3.2</v>
      </c>
      <c r="B20" s="83" t="str">
        <f>'Planilha Orcamentaria'!B23</f>
        <v>SICOR             ED-14762</v>
      </c>
      <c r="C20" s="84" t="str">
        <f>'Planilha Orcamentaria'!C23</f>
        <v>SARJETA DE CONCRETO URBANO (SCU), TIPO 1, COM FCK 15 MPA , LARGURA DE 50CM COM INCLINAÇÃO DE 3%, ESP. 7CM, PADRÃO DER-MG, EXCLUSIVE MEIO-FIO, INCLUSIVE ESCAVAÇÃO, APILAOMENTO E TRANSPORTE COM RETIRADA DO MATERIAL ESCAVADO (EM CAÇAMBA)</v>
      </c>
      <c r="D20" s="85" t="str">
        <f>'Planilha Orcamentaria'!D23</f>
        <v>M</v>
      </c>
      <c r="E20" s="300" t="s">
        <v>101</v>
      </c>
      <c r="F20" s="301"/>
      <c r="G20" s="302"/>
      <c r="H20" s="86">
        <f>'Planilha Orcamentaria'!O23</f>
        <v>847.55</v>
      </c>
    </row>
    <row r="21" spans="1:8" ht="12.75" customHeight="1" thickTop="1" thickBot="1" x14ac:dyDescent="0.25">
      <c r="A21" s="63">
        <f>'Planilha Orcamentaria'!A24</f>
        <v>4</v>
      </c>
      <c r="B21" s="64"/>
      <c r="C21" s="65" t="str">
        <f>'Planilha Orcamentaria'!C24</f>
        <v>PAVIMENTAÇÃO</v>
      </c>
      <c r="D21" s="81"/>
      <c r="E21" s="102"/>
      <c r="F21" s="65"/>
      <c r="G21" s="103"/>
      <c r="H21" s="68"/>
    </row>
    <row r="22" spans="1:8" ht="94.5" customHeight="1" thickTop="1" thickBot="1" x14ac:dyDescent="0.25">
      <c r="A22" s="63" t="str">
        <f>'Planilha Orcamentaria'!A25</f>
        <v>4.1</v>
      </c>
      <c r="B22" s="64" t="str">
        <f>'Planilha Orcamentaria'!B25</f>
        <v>SICOR          ED-8914</v>
      </c>
      <c r="C22" s="65" t="str">
        <f>'Planilha Orcamentaria'!C25</f>
        <v>EXECUÇÃO DE PAVIMENTO COM PISO INTERTRAVADO, TIPO SEXTAVADO, ESP. 8CM, COM FCK DE 35MPA, INCLUSIVE COLCHÃO DE AREIA, ESP. 6CM, PARA ASSENTAMENTO, COMPACTAÇÃO MECANIZADA, CARGA E DESCARGA MECÂNICA EM CAMINHÃO, EXCLUSIVE TRANSPORTE DE PISO INTERTRAVADO</v>
      </c>
      <c r="D22" s="81" t="str">
        <f>'Planilha Orcamentaria'!D25</f>
        <v>M2</v>
      </c>
      <c r="E22" s="303" t="s">
        <v>102</v>
      </c>
      <c r="F22" s="304"/>
      <c r="G22" s="305"/>
      <c r="H22" s="68">
        <f>'Planilha Orcamentaria'!O25</f>
        <v>3486.48</v>
      </c>
    </row>
    <row r="23" spans="1:8" ht="109.5" customHeight="1" thickTop="1" thickBot="1" x14ac:dyDescent="0.25">
      <c r="A23" s="63" t="str">
        <f>'Planilha Orcamentaria'!A26</f>
        <v>4.2</v>
      </c>
      <c r="B23" s="64" t="str">
        <f>'Planilha Orcamentaria'!B26</f>
        <v>SICOR             ED-7425</v>
      </c>
      <c r="C23" s="65" t="str">
        <f>'Planilha Orcamentaria'!C26</f>
        <v>TRANSPORTE DE PISO INTERTRAVADO, EM CAMINHÃO, TRAÇÃO 6X2, TIPO TRUCADO, PESO BRUTO TOTAL (PBT) DE 23.000KG, COM GUINDASTE ARTICULADO, MOMENTO DE CARGA MÁXIMO DE 10TXM, E CARROCERIA DE CARGA SECA, COM CAPACIDADE DE 14T, EM RODOVIA PAVIMENTADA, EXCLUSIVE MANOBRA, CARGA E DESCARGA DMT=30KM</v>
      </c>
      <c r="D23" s="81" t="str">
        <f>'Planilha Orcamentaria'!D26</f>
        <v>TxKM</v>
      </c>
      <c r="E23" s="303" t="s">
        <v>103</v>
      </c>
      <c r="F23" s="304"/>
      <c r="G23" s="305"/>
      <c r="H23" s="68">
        <v>8367.5499999999993</v>
      </c>
    </row>
    <row r="24" spans="1:8" ht="12.75" customHeight="1" thickTop="1" thickBot="1" x14ac:dyDescent="0.25">
      <c r="A24" s="63">
        <f>'Planilha Orcamentaria'!A27</f>
        <v>5</v>
      </c>
      <c r="B24" s="64"/>
      <c r="C24" s="65" t="str">
        <f>'Planilha Orcamentaria'!C27</f>
        <v>SINALIZAÇÃO VERTICAL</v>
      </c>
      <c r="D24" s="81"/>
      <c r="E24" s="102"/>
      <c r="F24" s="65"/>
      <c r="G24" s="103"/>
      <c r="H24" s="68"/>
    </row>
    <row r="25" spans="1:8" ht="63.75" customHeight="1" thickTop="1" thickBot="1" x14ac:dyDescent="0.25">
      <c r="A25" s="63" t="str">
        <f>'Planilha Orcamentaria'!A28</f>
        <v>5.1</v>
      </c>
      <c r="B25" s="64" t="str">
        <f>'Planilha Orcamentaria'!B28</f>
        <v>SICRO 5213863</v>
      </c>
      <c r="C25" s="65" t="str">
        <f>'Planilha Orcamentaria'!C28</f>
        <v>SUPORTE METÁLICO GALVANIZADO PARA PLACA DE ADVERTÊNCIA OU REGULAMENTAÇÃO - LADO OU DIÂMETRO DE 0,60 M - FORNECIMENTO E IMPLANTAÇÃO</v>
      </c>
      <c r="D25" s="67" t="str">
        <f>'Planilha Orcamentaria'!D28</f>
        <v>UN</v>
      </c>
      <c r="E25" s="292" t="s">
        <v>104</v>
      </c>
      <c r="F25" s="293"/>
      <c r="G25" s="294"/>
      <c r="H25" s="68">
        <f>'Planilha Orcamentaria'!O28</f>
        <v>4</v>
      </c>
    </row>
    <row r="26" spans="1:8" ht="64.5" customHeight="1" thickTop="1" thickBot="1" x14ac:dyDescent="0.25">
      <c r="A26" s="82" t="str">
        <f>'Planilha Orcamentaria'!A29</f>
        <v>5.1</v>
      </c>
      <c r="B26" s="83" t="str">
        <f>'Planilha Orcamentaria'!B29</f>
        <v>SICRO 5213444</v>
      </c>
      <c r="C26" s="84" t="str">
        <f>'Planilha Orcamentaria'!C29</f>
        <v>PLACA DE REGULAMENTAÇÃO EM AÇO, R1 LADO 0,248 M - PELÍCULA RETRORREFLETIVA TIPO I + SI - FORNECIMENTO E IMPLANTAÇÃO</v>
      </c>
      <c r="D26" s="85" t="s">
        <v>17</v>
      </c>
      <c r="E26" s="292" t="s">
        <v>105</v>
      </c>
      <c r="F26" s="293"/>
      <c r="G26" s="294"/>
      <c r="H26" s="86">
        <f>'Planilha Orcamentaria'!O29</f>
        <v>4</v>
      </c>
    </row>
    <row r="27" spans="1:8" ht="12.75" customHeight="1" thickTop="1" thickBot="1" x14ac:dyDescent="0.25">
      <c r="A27" s="63">
        <f>'Planilha Orcamentaria'!A30</f>
        <v>6</v>
      </c>
      <c r="B27" s="64"/>
      <c r="C27" s="65" t="str">
        <f>'Planilha Orcamentaria'!C30</f>
        <v>ACESSIBILIDADE</v>
      </c>
      <c r="D27" s="81"/>
      <c r="E27" s="102"/>
      <c r="F27" s="65"/>
      <c r="G27" s="103"/>
      <c r="H27" s="68"/>
    </row>
    <row r="28" spans="1:8" ht="45.75" customHeight="1" thickTop="1" thickBot="1" x14ac:dyDescent="0.25">
      <c r="A28" s="91" t="str">
        <f>'Planilha Orcamentaria'!A31</f>
        <v>6.1</v>
      </c>
      <c r="B28" s="92" t="str">
        <f>'Planilha Orcamentaria'!B31</f>
        <v>SICOR               ED-51148</v>
      </c>
      <c r="C28" s="93" t="str">
        <f>'Planilha Orcamentaria'!C31</f>
        <v>RAMPA PARA ACESSO DE DEFICIENTE, EM CONCRETO SIMPLES FCK = 25 MPA, DESEMPENADA, COM PINTURA INDICATIVA, 02 DEMÃOS</v>
      </c>
      <c r="D28" s="67" t="str">
        <f>'Planilha Orcamentaria'!D31</f>
        <v>UNID</v>
      </c>
      <c r="E28" s="283" t="s">
        <v>106</v>
      </c>
      <c r="F28" s="295"/>
      <c r="G28" s="296"/>
      <c r="H28" s="68">
        <f>'Planilha Orcamentaria'!O31</f>
        <v>1</v>
      </c>
    </row>
    <row r="29" spans="1:8" ht="15.75" thickTop="1" x14ac:dyDescent="0.2">
      <c r="A29" s="70"/>
      <c r="B29" s="196"/>
      <c r="C29" s="196"/>
      <c r="D29" s="286"/>
      <c r="E29" s="286"/>
      <c r="F29" s="286"/>
      <c r="G29" s="286"/>
      <c r="H29" s="287"/>
    </row>
    <row r="30" spans="1:8" x14ac:dyDescent="0.2">
      <c r="A30" s="70"/>
      <c r="B30" s="196"/>
      <c r="C30" s="196"/>
      <c r="D30" s="288"/>
      <c r="E30" s="288"/>
      <c r="F30" s="288"/>
      <c r="G30" s="288"/>
      <c r="H30" s="289"/>
    </row>
    <row r="31" spans="1:8" x14ac:dyDescent="0.2">
      <c r="A31" s="70"/>
      <c r="B31" s="57"/>
      <c r="C31" s="71"/>
      <c r="D31" s="288"/>
      <c r="E31" s="288"/>
      <c r="F31" s="288"/>
      <c r="G31" s="288"/>
      <c r="H31" s="289"/>
    </row>
    <row r="32" spans="1:8" ht="15.75" x14ac:dyDescent="0.2">
      <c r="A32" s="70"/>
      <c r="B32" s="197" t="s">
        <v>48</v>
      </c>
      <c r="C32" s="198"/>
      <c r="D32" s="288"/>
      <c r="E32" s="288"/>
      <c r="F32" s="288"/>
      <c r="G32" s="288"/>
      <c r="H32" s="289"/>
    </row>
    <row r="33" spans="1:8" ht="15.75" x14ac:dyDescent="0.2">
      <c r="A33" s="70"/>
      <c r="B33" s="197" t="s">
        <v>49</v>
      </c>
      <c r="C33" s="198"/>
      <c r="D33" s="288"/>
      <c r="E33" s="288"/>
      <c r="F33" s="288"/>
      <c r="G33" s="288"/>
      <c r="H33" s="289"/>
    </row>
    <row r="34" spans="1:8" ht="15.75" x14ac:dyDescent="0.2">
      <c r="A34" s="70"/>
      <c r="B34" s="197"/>
      <c r="C34" s="198"/>
      <c r="D34" s="288"/>
      <c r="E34" s="288"/>
      <c r="F34" s="288"/>
      <c r="G34" s="288"/>
      <c r="H34" s="289"/>
    </row>
    <row r="35" spans="1:8" ht="15.75" x14ac:dyDescent="0.2">
      <c r="A35" s="70"/>
      <c r="B35" s="58"/>
      <c r="C35" s="73"/>
      <c r="D35" s="288"/>
      <c r="E35" s="288"/>
      <c r="F35" s="288"/>
      <c r="G35" s="288"/>
      <c r="H35" s="289"/>
    </row>
    <row r="36" spans="1:8" ht="15.75" x14ac:dyDescent="0.2">
      <c r="A36" s="70"/>
      <c r="B36" s="197" t="s">
        <v>50</v>
      </c>
      <c r="C36" s="198"/>
      <c r="D36" s="288"/>
      <c r="E36" s="288"/>
      <c r="F36" s="288"/>
      <c r="G36" s="288"/>
      <c r="H36" s="289"/>
    </row>
    <row r="37" spans="1:8" ht="16.5" thickBot="1" x14ac:dyDescent="0.25">
      <c r="A37" s="74"/>
      <c r="B37" s="59" t="s">
        <v>51</v>
      </c>
      <c r="C37" s="75"/>
      <c r="D37" s="290"/>
      <c r="E37" s="290"/>
      <c r="F37" s="290"/>
      <c r="G37" s="290"/>
      <c r="H37" s="291"/>
    </row>
  </sheetData>
  <mergeCells count="26">
    <mergeCell ref="A1:H1"/>
    <mergeCell ref="A3:H3"/>
    <mergeCell ref="F4:H4"/>
    <mergeCell ref="F5:H5"/>
    <mergeCell ref="E15:G15"/>
    <mergeCell ref="A2:H2"/>
    <mergeCell ref="E12:G14"/>
    <mergeCell ref="H12:H14"/>
    <mergeCell ref="A4:E4"/>
    <mergeCell ref="A6:D6"/>
    <mergeCell ref="E6:H6"/>
    <mergeCell ref="E7:E11"/>
    <mergeCell ref="F7:F11"/>
    <mergeCell ref="A11:D11"/>
    <mergeCell ref="A5:E5"/>
    <mergeCell ref="A7:D7"/>
    <mergeCell ref="C8:D8"/>
    <mergeCell ref="E17:G17"/>
    <mergeCell ref="D29:H37"/>
    <mergeCell ref="E26:G26"/>
    <mergeCell ref="E28:G28"/>
    <mergeCell ref="E19:G19"/>
    <mergeCell ref="E20:G20"/>
    <mergeCell ref="E22:G22"/>
    <mergeCell ref="E25:G25"/>
    <mergeCell ref="E23:G23"/>
  </mergeCells>
  <pageMargins left="0.511811024" right="0.511811024" top="0.78740157499999996" bottom="0.78740157499999996" header="0.31496062000000002" footer="0.31496062000000002"/>
  <pageSetup scale="44" orientation="portrait" r:id="rId1"/>
  <drawing r:id="rId2"/>
  <legacyDrawing r:id="rId3"/>
  <oleObjects>
    <mc:AlternateContent xmlns:mc="http://schemas.openxmlformats.org/markup-compatibility/2006">
      <mc:Choice Requires="x14">
        <oleObject progId="CorelDraw.Graphic.18" shapeId="2050" r:id="rId4">
          <objectPr defaultSize="0" autoPict="0" r:id="rId5">
            <anchor moveWithCells="1" sizeWithCells="1">
              <from>
                <xdr:col>2</xdr:col>
                <xdr:colOff>342900</xdr:colOff>
                <xdr:row>0</xdr:row>
                <xdr:rowOff>57150</xdr:rowOff>
              </from>
              <to>
                <xdr:col>5</xdr:col>
                <xdr:colOff>1000125</xdr:colOff>
                <xdr:row>0</xdr:row>
                <xdr:rowOff>1466850</xdr:rowOff>
              </to>
            </anchor>
          </objectPr>
        </oleObject>
      </mc:Choice>
      <mc:Fallback>
        <oleObject progId="CorelDraw.Graphic.18" shapeId="2050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A972E-1EE6-4312-BFAE-2479A09F8412}">
  <sheetPr>
    <pageSetUpPr fitToPage="1"/>
  </sheetPr>
  <dimension ref="A1:L39"/>
  <sheetViews>
    <sheetView tabSelected="1" view="pageBreakPreview" topLeftCell="B1" zoomScale="115" zoomScaleNormal="115" zoomScaleSheetLayoutView="115" workbookViewId="0">
      <selection activeCell="B38" sqref="B38:C38"/>
    </sheetView>
  </sheetViews>
  <sheetFormatPr defaultRowHeight="12.75" x14ac:dyDescent="0.2"/>
  <cols>
    <col min="1" max="1" width="12.140625" style="109" customWidth="1"/>
    <col min="2" max="2" width="10.42578125" style="109" customWidth="1"/>
    <col min="3" max="3" width="68" style="109" customWidth="1"/>
    <col min="4" max="4" width="14.28515625" style="110" customWidth="1"/>
    <col min="5" max="5" width="15.7109375" style="110" customWidth="1"/>
    <col min="6" max="11" width="15.7109375" style="109" customWidth="1"/>
  </cols>
  <sheetData>
    <row r="1" spans="1:11" ht="80.25" customHeight="1" x14ac:dyDescent="0.2">
      <c r="A1" s="344"/>
      <c r="B1" s="345"/>
      <c r="C1" s="345"/>
      <c r="D1" s="345"/>
      <c r="E1" s="345"/>
      <c r="F1" s="345"/>
      <c r="G1" s="345"/>
      <c r="H1" s="345"/>
      <c r="I1" s="345"/>
      <c r="J1" s="345"/>
      <c r="K1" s="346"/>
    </row>
    <row r="2" spans="1:11" ht="30" customHeight="1" thickBot="1" x14ac:dyDescent="0.25">
      <c r="A2" s="347" t="s">
        <v>24</v>
      </c>
      <c r="B2" s="348"/>
      <c r="C2" s="348"/>
      <c r="D2" s="348"/>
      <c r="E2" s="348"/>
      <c r="F2" s="348"/>
      <c r="G2" s="348"/>
      <c r="H2" s="348"/>
      <c r="I2" s="348"/>
      <c r="J2" s="348"/>
      <c r="K2" s="349"/>
    </row>
    <row r="3" spans="1:11" ht="21.75" customHeight="1" thickBot="1" x14ac:dyDescent="0.25">
      <c r="A3" s="368" t="s">
        <v>55</v>
      </c>
      <c r="B3" s="369"/>
      <c r="C3" s="369"/>
      <c r="D3" s="369"/>
      <c r="E3" s="369"/>
      <c r="F3" s="369"/>
      <c r="G3" s="369"/>
      <c r="H3" s="369"/>
      <c r="I3" s="369"/>
      <c r="J3" s="369"/>
      <c r="K3" s="370"/>
    </row>
    <row r="4" spans="1:11" ht="19.5" customHeight="1" x14ac:dyDescent="0.2">
      <c r="A4" s="371" t="s">
        <v>71</v>
      </c>
      <c r="B4" s="372"/>
      <c r="C4" s="373"/>
      <c r="D4" s="372" t="s">
        <v>73</v>
      </c>
      <c r="E4" s="372"/>
      <c r="F4" s="372"/>
      <c r="G4" s="372"/>
      <c r="H4" s="373"/>
      <c r="I4" s="374" t="s">
        <v>111</v>
      </c>
      <c r="J4" s="374"/>
      <c r="K4" s="375"/>
    </row>
    <row r="5" spans="1:11" ht="36" customHeight="1" thickBot="1" x14ac:dyDescent="0.25">
      <c r="A5" s="376" t="s">
        <v>72</v>
      </c>
      <c r="B5" s="377"/>
      <c r="C5" s="378"/>
      <c r="D5" s="379" t="s">
        <v>109</v>
      </c>
      <c r="E5" s="379"/>
      <c r="F5" s="379"/>
      <c r="G5" s="379"/>
      <c r="H5" s="379"/>
      <c r="I5" s="380" t="s">
        <v>74</v>
      </c>
      <c r="J5" s="377"/>
      <c r="K5" s="381"/>
    </row>
    <row r="6" spans="1:11" ht="25.5" x14ac:dyDescent="0.2">
      <c r="A6" s="111" t="s">
        <v>0</v>
      </c>
      <c r="B6" s="112" t="s">
        <v>5</v>
      </c>
      <c r="C6" s="112" t="s">
        <v>56</v>
      </c>
      <c r="D6" s="113" t="s">
        <v>57</v>
      </c>
      <c r="E6" s="113" t="s">
        <v>58</v>
      </c>
      <c r="F6" s="112" t="s">
        <v>59</v>
      </c>
      <c r="G6" s="112" t="s">
        <v>60</v>
      </c>
      <c r="H6" s="112" t="s">
        <v>61</v>
      </c>
      <c r="I6" s="112" t="s">
        <v>62</v>
      </c>
      <c r="J6" s="112" t="s">
        <v>63</v>
      </c>
      <c r="K6" s="114" t="s">
        <v>64</v>
      </c>
    </row>
    <row r="7" spans="1:11" x14ac:dyDescent="0.2">
      <c r="A7" s="355">
        <v>1</v>
      </c>
      <c r="B7" s="357"/>
      <c r="C7" s="357" t="str">
        <f>'Planilha Orcamentaria'!C17</f>
        <v>IDENTIFICAÇÃO DA OBRA</v>
      </c>
      <c r="D7" s="115" t="s">
        <v>65</v>
      </c>
      <c r="E7" s="169">
        <f>E8/$E$32</f>
        <v>1.4380892859020075E-2</v>
      </c>
      <c r="F7" s="169">
        <v>1</v>
      </c>
      <c r="G7" s="169"/>
      <c r="H7" s="169"/>
      <c r="I7" s="117"/>
      <c r="J7" s="118"/>
      <c r="K7" s="119"/>
    </row>
    <row r="8" spans="1:11" x14ac:dyDescent="0.2">
      <c r="A8" s="362"/>
      <c r="B8" s="363"/>
      <c r="C8" s="363"/>
      <c r="D8" s="120" t="s">
        <v>66</v>
      </c>
      <c r="E8" s="172">
        <f>'Planilha Orcamentaria'!H17</f>
        <v>8905.6200000000008</v>
      </c>
      <c r="F8" s="172">
        <f t="shared" ref="F8:K8" si="0">F7*$E$8</f>
        <v>8905.6200000000008</v>
      </c>
      <c r="G8" s="172">
        <f t="shared" si="0"/>
        <v>0</v>
      </c>
      <c r="H8" s="172">
        <f t="shared" si="0"/>
        <v>0</v>
      </c>
      <c r="I8" s="121">
        <f t="shared" si="0"/>
        <v>0</v>
      </c>
      <c r="J8" s="121">
        <f t="shared" si="0"/>
        <v>0</v>
      </c>
      <c r="K8" s="122">
        <f t="shared" si="0"/>
        <v>0</v>
      </c>
    </row>
    <row r="9" spans="1:11" x14ac:dyDescent="0.2">
      <c r="A9" s="364">
        <v>2</v>
      </c>
      <c r="B9" s="365"/>
      <c r="C9" s="365" t="str">
        <f>'Planilha Orcamentaria'!C19</f>
        <v>SERVIÇOS EM TERRA</v>
      </c>
      <c r="D9" s="123" t="s">
        <v>65</v>
      </c>
      <c r="E9" s="124">
        <f>E10/$E$32</f>
        <v>2.2609404371645322E-2</v>
      </c>
      <c r="F9" s="124">
        <v>0.4</v>
      </c>
      <c r="G9" s="124">
        <v>0.3</v>
      </c>
      <c r="H9" s="124">
        <v>0.3</v>
      </c>
      <c r="I9" s="125"/>
      <c r="J9" s="126"/>
      <c r="K9" s="127"/>
    </row>
    <row r="10" spans="1:11" x14ac:dyDescent="0.2">
      <c r="A10" s="364"/>
      <c r="B10" s="365"/>
      <c r="C10" s="365"/>
      <c r="D10" s="123" t="s">
        <v>66</v>
      </c>
      <c r="E10" s="171">
        <f>'Planilha Orcamentaria'!H19</f>
        <v>14001.27</v>
      </c>
      <c r="F10" s="171">
        <f t="shared" ref="F10:K10" si="1">F9*$E$10</f>
        <v>5600.5080000000007</v>
      </c>
      <c r="G10" s="171">
        <f t="shared" si="1"/>
        <v>4200.3810000000003</v>
      </c>
      <c r="H10" s="171">
        <f t="shared" si="1"/>
        <v>4200.3810000000003</v>
      </c>
      <c r="I10" s="128">
        <f t="shared" si="1"/>
        <v>0</v>
      </c>
      <c r="J10" s="128">
        <f t="shared" si="1"/>
        <v>0</v>
      </c>
      <c r="K10" s="129">
        <f t="shared" si="1"/>
        <v>0</v>
      </c>
    </row>
    <row r="11" spans="1:11" x14ac:dyDescent="0.2">
      <c r="A11" s="362">
        <v>3</v>
      </c>
      <c r="B11" s="363"/>
      <c r="C11" s="363" t="str">
        <f>'Planilha Orcamentaria'!C21</f>
        <v>URBANIZAÇÃO</v>
      </c>
      <c r="D11" s="120" t="s">
        <v>65</v>
      </c>
      <c r="E11" s="169">
        <f>E12/$E$32</f>
        <v>0.22347779157741401</v>
      </c>
      <c r="F11" s="169">
        <v>0.4</v>
      </c>
      <c r="G11" s="169">
        <v>0.3</v>
      </c>
      <c r="H11" s="169">
        <v>0.3</v>
      </c>
      <c r="I11" s="117"/>
      <c r="J11" s="118"/>
      <c r="K11" s="119"/>
    </row>
    <row r="12" spans="1:11" x14ac:dyDescent="0.2">
      <c r="A12" s="362"/>
      <c r="B12" s="363"/>
      <c r="C12" s="363"/>
      <c r="D12" s="120" t="s">
        <v>66</v>
      </c>
      <c r="E12" s="172">
        <f>'Planilha Orcamentaria'!H21</f>
        <v>138392.53999999998</v>
      </c>
      <c r="F12" s="172">
        <f t="shared" ref="F12:K12" si="2">F11*$E$12</f>
        <v>55357.015999999996</v>
      </c>
      <c r="G12" s="172">
        <f t="shared" si="2"/>
        <v>41517.761999999995</v>
      </c>
      <c r="H12" s="172">
        <f t="shared" si="2"/>
        <v>41517.761999999995</v>
      </c>
      <c r="I12" s="121">
        <f t="shared" si="2"/>
        <v>0</v>
      </c>
      <c r="J12" s="121">
        <f t="shared" si="2"/>
        <v>0</v>
      </c>
      <c r="K12" s="122">
        <f t="shared" si="2"/>
        <v>0</v>
      </c>
    </row>
    <row r="13" spans="1:11" x14ac:dyDescent="0.2">
      <c r="A13" s="364">
        <v>4</v>
      </c>
      <c r="B13" s="365"/>
      <c r="C13" s="365" t="str">
        <f>'Planilha Orcamentaria'!C24</f>
        <v>PAVIMENTAÇÃO</v>
      </c>
      <c r="D13" s="123" t="s">
        <v>65</v>
      </c>
      <c r="E13" s="124">
        <f>E14/$E$32</f>
        <v>0.73249758468686388</v>
      </c>
      <c r="F13" s="124">
        <v>0.4</v>
      </c>
      <c r="G13" s="124">
        <v>0.3</v>
      </c>
      <c r="H13" s="124">
        <v>0.3</v>
      </c>
      <c r="I13" s="125"/>
      <c r="J13" s="126"/>
      <c r="K13" s="127"/>
    </row>
    <row r="14" spans="1:11" x14ac:dyDescent="0.2">
      <c r="A14" s="364"/>
      <c r="B14" s="365"/>
      <c r="C14" s="365"/>
      <c r="D14" s="130" t="s">
        <v>66</v>
      </c>
      <c r="E14" s="171">
        <f>'Planilha Orcamentaria'!H24</f>
        <v>453611.97000000003</v>
      </c>
      <c r="F14" s="171">
        <f>F13*$E$14</f>
        <v>181444.78800000003</v>
      </c>
      <c r="G14" s="171">
        <f>G13*$E$14</f>
        <v>136083.59100000001</v>
      </c>
      <c r="H14" s="171">
        <f>H13*$E$14</f>
        <v>136083.59100000001</v>
      </c>
      <c r="I14" s="128">
        <f t="shared" ref="I14:K14" si="3">I13*$E$10</f>
        <v>0</v>
      </c>
      <c r="J14" s="128">
        <f t="shared" si="3"/>
        <v>0</v>
      </c>
      <c r="K14" s="129">
        <f t="shared" si="3"/>
        <v>0</v>
      </c>
    </row>
    <row r="15" spans="1:11" x14ac:dyDescent="0.2">
      <c r="A15" s="362">
        <v>5</v>
      </c>
      <c r="B15" s="363"/>
      <c r="C15" s="363" t="str">
        <f>'Planilha Orcamentaria'!C27</f>
        <v>SINALIZAÇÃO VERTICAL</v>
      </c>
      <c r="D15" s="120" t="s">
        <v>65</v>
      </c>
      <c r="E15" s="169">
        <f>E16/$E$32</f>
        <v>6.0355174765904483E-3</v>
      </c>
      <c r="F15" s="169"/>
      <c r="G15" s="169"/>
      <c r="H15" s="169">
        <v>1</v>
      </c>
      <c r="I15" s="117"/>
      <c r="J15" s="118"/>
      <c r="K15" s="119"/>
    </row>
    <row r="16" spans="1:11" x14ac:dyDescent="0.2">
      <c r="A16" s="362"/>
      <c r="B16" s="363"/>
      <c r="C16" s="363"/>
      <c r="D16" s="120" t="s">
        <v>66</v>
      </c>
      <c r="E16" s="172">
        <f>'Planilha Orcamentaria'!H27</f>
        <v>3737.6</v>
      </c>
      <c r="F16" s="172">
        <f>F15*$E$16</f>
        <v>0</v>
      </c>
      <c r="G16" s="172">
        <f>G15*$E$16</f>
        <v>0</v>
      </c>
      <c r="H16" s="172">
        <f>H15*$E$16</f>
        <v>3737.6</v>
      </c>
      <c r="I16" s="121">
        <f t="shared" ref="I16:K16" si="4">I15*$E$12</f>
        <v>0</v>
      </c>
      <c r="J16" s="121">
        <f t="shared" si="4"/>
        <v>0</v>
      </c>
      <c r="K16" s="122">
        <f t="shared" si="4"/>
        <v>0</v>
      </c>
    </row>
    <row r="17" spans="1:12" x14ac:dyDescent="0.2">
      <c r="A17" s="364">
        <v>6</v>
      </c>
      <c r="B17" s="365"/>
      <c r="C17" s="365" t="str">
        <f>'MEMORIA DE CAL'!C27</f>
        <v>ACESSIBILIDADE</v>
      </c>
      <c r="D17" s="123" t="s">
        <v>65</v>
      </c>
      <c r="E17" s="124">
        <f>E18/$E$32</f>
        <v>9.9880902846625911E-4</v>
      </c>
      <c r="F17" s="124"/>
      <c r="G17" s="124"/>
      <c r="H17" s="124">
        <v>1</v>
      </c>
      <c r="I17" s="125"/>
      <c r="J17" s="126"/>
      <c r="K17" s="127"/>
    </row>
    <row r="18" spans="1:12" ht="15" customHeight="1" x14ac:dyDescent="0.2">
      <c r="A18" s="364"/>
      <c r="B18" s="365"/>
      <c r="C18" s="365"/>
      <c r="D18" s="123" t="s">
        <v>66</v>
      </c>
      <c r="E18" s="171">
        <f>'Planilha Orcamentaria'!H30</f>
        <v>618.53</v>
      </c>
      <c r="F18" s="171">
        <f t="shared" ref="F18:K18" si="5">F17*$E$18</f>
        <v>0</v>
      </c>
      <c r="G18" s="171">
        <f t="shared" si="5"/>
        <v>0</v>
      </c>
      <c r="H18" s="171">
        <f t="shared" si="5"/>
        <v>618.53</v>
      </c>
      <c r="I18" s="128">
        <f t="shared" si="5"/>
        <v>0</v>
      </c>
      <c r="J18" s="128">
        <f t="shared" si="5"/>
        <v>0</v>
      </c>
      <c r="K18" s="129">
        <f t="shared" si="5"/>
        <v>0</v>
      </c>
    </row>
    <row r="19" spans="1:12" ht="15" hidden="1" customHeight="1" x14ac:dyDescent="0.2">
      <c r="A19" s="354"/>
      <c r="B19" s="356"/>
      <c r="C19" s="356"/>
      <c r="D19" s="120" t="s">
        <v>65</v>
      </c>
      <c r="E19" s="116"/>
      <c r="F19" s="116"/>
      <c r="G19" s="116"/>
      <c r="H19" s="116"/>
      <c r="I19" s="117"/>
      <c r="J19" s="118"/>
      <c r="K19" s="119"/>
    </row>
    <row r="20" spans="1:12" ht="15" hidden="1" customHeight="1" x14ac:dyDescent="0.2">
      <c r="A20" s="355"/>
      <c r="B20" s="357"/>
      <c r="C20" s="357"/>
      <c r="D20" s="120" t="s">
        <v>66</v>
      </c>
      <c r="E20" s="121"/>
      <c r="F20" s="121">
        <f t="shared" ref="F20:K20" si="6">F19*$E$20</f>
        <v>0</v>
      </c>
      <c r="G20" s="121">
        <f t="shared" si="6"/>
        <v>0</v>
      </c>
      <c r="H20" s="121">
        <f t="shared" si="6"/>
        <v>0</v>
      </c>
      <c r="I20" s="121">
        <f t="shared" si="6"/>
        <v>0</v>
      </c>
      <c r="J20" s="121">
        <f t="shared" si="6"/>
        <v>0</v>
      </c>
      <c r="K20" s="122">
        <f t="shared" si="6"/>
        <v>0</v>
      </c>
    </row>
    <row r="21" spans="1:12" ht="15" hidden="1" customHeight="1" x14ac:dyDescent="0.2">
      <c r="A21" s="358"/>
      <c r="B21" s="360"/>
      <c r="C21" s="360"/>
      <c r="D21" s="123" t="s">
        <v>65</v>
      </c>
      <c r="E21" s="124"/>
      <c r="F21" s="124"/>
      <c r="G21" s="124"/>
      <c r="H21" s="124"/>
      <c r="I21" s="125"/>
      <c r="J21" s="126"/>
      <c r="K21" s="127"/>
    </row>
    <row r="22" spans="1:12" ht="15" hidden="1" customHeight="1" x14ac:dyDescent="0.2">
      <c r="A22" s="359"/>
      <c r="B22" s="361"/>
      <c r="C22" s="361"/>
      <c r="D22" s="123" t="s">
        <v>66</v>
      </c>
      <c r="E22" s="128"/>
      <c r="F22" s="128">
        <f t="shared" ref="F22:K22" si="7">F21*$E$22</f>
        <v>0</v>
      </c>
      <c r="G22" s="128">
        <f t="shared" si="7"/>
        <v>0</v>
      </c>
      <c r="H22" s="128">
        <f t="shared" si="7"/>
        <v>0</v>
      </c>
      <c r="I22" s="128">
        <f t="shared" si="7"/>
        <v>0</v>
      </c>
      <c r="J22" s="128">
        <f t="shared" si="7"/>
        <v>0</v>
      </c>
      <c r="K22" s="129">
        <f t="shared" si="7"/>
        <v>0</v>
      </c>
    </row>
    <row r="23" spans="1:12" ht="15" hidden="1" customHeight="1" x14ac:dyDescent="0.2">
      <c r="A23" s="354"/>
      <c r="B23" s="356"/>
      <c r="C23" s="356"/>
      <c r="D23" s="120" t="s">
        <v>65</v>
      </c>
      <c r="E23" s="116"/>
      <c r="F23" s="116"/>
      <c r="G23" s="116"/>
      <c r="H23" s="116"/>
      <c r="I23" s="117"/>
      <c r="J23" s="118"/>
      <c r="K23" s="119"/>
    </row>
    <row r="24" spans="1:12" ht="15" hidden="1" customHeight="1" x14ac:dyDescent="0.2">
      <c r="A24" s="355"/>
      <c r="B24" s="357"/>
      <c r="C24" s="357"/>
      <c r="D24" s="120" t="s">
        <v>66</v>
      </c>
      <c r="E24" s="121"/>
      <c r="F24" s="121">
        <f t="shared" ref="F24:K24" si="8">F23*$E$24</f>
        <v>0</v>
      </c>
      <c r="G24" s="121">
        <f t="shared" si="8"/>
        <v>0</v>
      </c>
      <c r="H24" s="121">
        <f t="shared" si="8"/>
        <v>0</v>
      </c>
      <c r="I24" s="121">
        <f t="shared" si="8"/>
        <v>0</v>
      </c>
      <c r="J24" s="121">
        <f t="shared" si="8"/>
        <v>0</v>
      </c>
      <c r="K24" s="122">
        <f t="shared" si="8"/>
        <v>0</v>
      </c>
    </row>
    <row r="25" spans="1:12" ht="15" hidden="1" customHeight="1" x14ac:dyDescent="0.2">
      <c r="A25" s="358"/>
      <c r="B25" s="360"/>
      <c r="C25" s="360"/>
      <c r="D25" s="123" t="s">
        <v>65</v>
      </c>
      <c r="E25" s="124"/>
      <c r="F25" s="124"/>
      <c r="G25" s="124"/>
      <c r="H25" s="124"/>
      <c r="I25" s="125"/>
      <c r="J25" s="126"/>
      <c r="K25" s="127"/>
    </row>
    <row r="26" spans="1:12" ht="15" hidden="1" customHeight="1" x14ac:dyDescent="0.2">
      <c r="A26" s="359"/>
      <c r="B26" s="361"/>
      <c r="C26" s="361"/>
      <c r="D26" s="123" t="s">
        <v>66</v>
      </c>
      <c r="E26" s="128"/>
      <c r="F26" s="128">
        <f t="shared" ref="F26:K26" si="9">F25*$E$26</f>
        <v>0</v>
      </c>
      <c r="G26" s="128">
        <f t="shared" si="9"/>
        <v>0</v>
      </c>
      <c r="H26" s="128">
        <f t="shared" si="9"/>
        <v>0</v>
      </c>
      <c r="I26" s="128">
        <f t="shared" si="9"/>
        <v>0</v>
      </c>
      <c r="J26" s="128">
        <f t="shared" si="9"/>
        <v>0</v>
      </c>
      <c r="K26" s="129">
        <f t="shared" si="9"/>
        <v>0</v>
      </c>
    </row>
    <row r="27" spans="1:12" ht="15" hidden="1" customHeight="1" x14ac:dyDescent="0.2">
      <c r="A27" s="350"/>
      <c r="B27" s="352"/>
      <c r="C27" s="352"/>
      <c r="D27" s="120" t="s">
        <v>65</v>
      </c>
      <c r="E27" s="116"/>
      <c r="F27" s="116"/>
      <c r="G27" s="116"/>
      <c r="H27" s="116"/>
      <c r="I27" s="117"/>
      <c r="J27" s="118"/>
      <c r="K27" s="119"/>
    </row>
    <row r="28" spans="1:12" ht="15" hidden="1" customHeight="1" x14ac:dyDescent="0.2">
      <c r="A28" s="351"/>
      <c r="B28" s="353"/>
      <c r="C28" s="353"/>
      <c r="D28" s="120" t="s">
        <v>66</v>
      </c>
      <c r="E28" s="121"/>
      <c r="F28" s="121">
        <f t="shared" ref="F28:K28" si="10">F27*$E$28</f>
        <v>0</v>
      </c>
      <c r="G28" s="121">
        <f t="shared" si="10"/>
        <v>0</v>
      </c>
      <c r="H28" s="121">
        <f t="shared" si="10"/>
        <v>0</v>
      </c>
      <c r="I28" s="121">
        <f t="shared" si="10"/>
        <v>0</v>
      </c>
      <c r="J28" s="121">
        <f t="shared" si="10"/>
        <v>0</v>
      </c>
      <c r="K28" s="122">
        <f t="shared" si="10"/>
        <v>0</v>
      </c>
    </row>
    <row r="29" spans="1:12" ht="15" hidden="1" customHeight="1" x14ac:dyDescent="0.2">
      <c r="A29" s="358"/>
      <c r="B29" s="360"/>
      <c r="C29" s="360"/>
      <c r="D29" s="123" t="s">
        <v>65</v>
      </c>
      <c r="E29" s="124"/>
      <c r="F29" s="124"/>
      <c r="G29" s="124"/>
      <c r="H29" s="124"/>
      <c r="I29" s="125"/>
      <c r="J29" s="126"/>
      <c r="K29" s="127"/>
    </row>
    <row r="30" spans="1:12" ht="15" hidden="1" customHeight="1" x14ac:dyDescent="0.2">
      <c r="A30" s="366"/>
      <c r="B30" s="367"/>
      <c r="C30" s="367"/>
      <c r="D30" s="131" t="s">
        <v>66</v>
      </c>
      <c r="E30" s="128"/>
      <c r="F30" s="128">
        <f t="shared" ref="F30:K30" si="11">F29*$E$30</f>
        <v>0</v>
      </c>
      <c r="G30" s="128">
        <f t="shared" si="11"/>
        <v>0</v>
      </c>
      <c r="H30" s="128">
        <f t="shared" si="11"/>
        <v>0</v>
      </c>
      <c r="I30" s="128">
        <f t="shared" si="11"/>
        <v>0</v>
      </c>
      <c r="J30" s="128">
        <f t="shared" si="11"/>
        <v>0</v>
      </c>
      <c r="K30" s="129">
        <f t="shared" si="11"/>
        <v>0</v>
      </c>
    </row>
    <row r="31" spans="1:12" ht="15" customHeight="1" x14ac:dyDescent="0.2">
      <c r="A31" s="335" t="s">
        <v>47</v>
      </c>
      <c r="B31" s="336"/>
      <c r="C31" s="337"/>
      <c r="D31" s="132" t="s">
        <v>65</v>
      </c>
      <c r="E31" s="133">
        <f>E7+E9+E15+E11++E13+E17+E19+E21+E23+E25+E27+E29</f>
        <v>1</v>
      </c>
      <c r="F31" s="133">
        <f t="shared" ref="F31:K31" si="12">F32/$E$32</f>
        <v>0.40581480511338941</v>
      </c>
      <c r="G31" s="133">
        <f t="shared" si="12"/>
        <v>0.29357543419077697</v>
      </c>
      <c r="H31" s="133">
        <f t="shared" si="12"/>
        <v>0.30060976069583367</v>
      </c>
      <c r="I31" s="133">
        <f t="shared" si="12"/>
        <v>0</v>
      </c>
      <c r="J31" s="133">
        <f t="shared" si="12"/>
        <v>0</v>
      </c>
      <c r="K31" s="134">
        <f t="shared" si="12"/>
        <v>0</v>
      </c>
      <c r="L31" s="170"/>
    </row>
    <row r="32" spans="1:12" ht="13.5" thickBot="1" x14ac:dyDescent="0.25">
      <c r="A32" s="338"/>
      <c r="B32" s="339"/>
      <c r="C32" s="340"/>
      <c r="D32" s="135" t="s">
        <v>66</v>
      </c>
      <c r="E32" s="136">
        <f t="shared" ref="E32:K32" si="13">E8+E10+E12+E14+E16+E18+E20+E22+E24+E26+E28+E30</f>
        <v>619267.53</v>
      </c>
      <c r="F32" s="136">
        <f t="shared" si="13"/>
        <v>251307.93200000003</v>
      </c>
      <c r="G32" s="136">
        <f t="shared" si="13"/>
        <v>181801.734</v>
      </c>
      <c r="H32" s="136">
        <f t="shared" si="13"/>
        <v>186157.864</v>
      </c>
      <c r="I32" s="136">
        <f t="shared" si="13"/>
        <v>0</v>
      </c>
      <c r="J32" s="136">
        <f t="shared" si="13"/>
        <v>0</v>
      </c>
      <c r="K32" s="137">
        <f t="shared" si="13"/>
        <v>0</v>
      </c>
    </row>
    <row r="33" spans="1:11" ht="13.5" thickBot="1" x14ac:dyDescent="0.25">
      <c r="A33" s="155"/>
      <c r="B33" s="156"/>
      <c r="C33" s="156"/>
      <c r="D33" s="157"/>
      <c r="E33" s="157"/>
      <c r="F33" s="156"/>
      <c r="G33" s="156"/>
      <c r="H33" s="156"/>
      <c r="I33" s="156"/>
      <c r="J33" s="156"/>
      <c r="K33" s="158"/>
    </row>
    <row r="34" spans="1:11" x14ac:dyDescent="0.2">
      <c r="A34" s="138"/>
      <c r="B34" s="139"/>
      <c r="C34" s="139"/>
      <c r="D34" s="139"/>
      <c r="E34" s="139"/>
      <c r="F34" s="139"/>
      <c r="G34" s="140"/>
      <c r="H34" s="141"/>
      <c r="I34" s="107"/>
      <c r="J34" s="107"/>
      <c r="K34" s="108"/>
    </row>
    <row r="35" spans="1:11" ht="42" customHeight="1" x14ac:dyDescent="0.2">
      <c r="A35" s="142"/>
      <c r="B35" s="143"/>
      <c r="C35" s="143"/>
      <c r="D35" s="159"/>
      <c r="E35" s="144"/>
      <c r="F35" s="143"/>
      <c r="G35" s="145"/>
      <c r="H35" s="146" t="s">
        <v>67</v>
      </c>
      <c r="K35" s="147"/>
    </row>
    <row r="36" spans="1:11" ht="25.5" customHeight="1" x14ac:dyDescent="0.2">
      <c r="A36" s="148"/>
      <c r="B36" s="341" t="s">
        <v>68</v>
      </c>
      <c r="C36" s="341"/>
      <c r="E36" s="341" t="s">
        <v>69</v>
      </c>
      <c r="F36" s="341"/>
      <c r="G36" s="149"/>
      <c r="H36" s="150"/>
      <c r="K36" s="151"/>
    </row>
    <row r="37" spans="1:11" ht="25.5" customHeight="1" x14ac:dyDescent="0.2">
      <c r="A37" s="152"/>
      <c r="B37" s="160"/>
      <c r="C37" s="160"/>
      <c r="G37" s="153"/>
      <c r="H37" s="150"/>
      <c r="K37" s="151"/>
    </row>
    <row r="38" spans="1:11" ht="25.5" customHeight="1" x14ac:dyDescent="0.2">
      <c r="A38" s="154"/>
      <c r="B38" s="342"/>
      <c r="C38" s="342"/>
      <c r="D38" s="161"/>
      <c r="E38" s="161"/>
      <c r="F38" s="162"/>
      <c r="G38" s="153"/>
      <c r="H38" s="150"/>
      <c r="K38" s="151"/>
    </row>
    <row r="39" spans="1:11" ht="25.5" customHeight="1" thickBot="1" x14ac:dyDescent="0.25">
      <c r="A39" s="163"/>
      <c r="B39" s="343" t="s">
        <v>70</v>
      </c>
      <c r="C39" s="343"/>
      <c r="D39" s="164"/>
      <c r="E39" s="164"/>
      <c r="F39" s="165"/>
      <c r="G39" s="166"/>
      <c r="H39" s="167"/>
      <c r="I39" s="165"/>
      <c r="J39" s="165"/>
      <c r="K39" s="168"/>
    </row>
  </sheetData>
  <mergeCells count="50">
    <mergeCell ref="A3:K3"/>
    <mergeCell ref="A4:C4"/>
    <mergeCell ref="D4:H4"/>
    <mergeCell ref="I4:K4"/>
    <mergeCell ref="A5:C5"/>
    <mergeCell ref="D5:H5"/>
    <mergeCell ref="I5:K5"/>
    <mergeCell ref="A7:A8"/>
    <mergeCell ref="B7:B8"/>
    <mergeCell ref="C7:C8"/>
    <mergeCell ref="A9:A10"/>
    <mergeCell ref="B9:B10"/>
    <mergeCell ref="C9:C10"/>
    <mergeCell ref="C17:C18"/>
    <mergeCell ref="A11:A12"/>
    <mergeCell ref="B11:B12"/>
    <mergeCell ref="C11:C12"/>
    <mergeCell ref="A13:A14"/>
    <mergeCell ref="B13:B14"/>
    <mergeCell ref="C13:C14"/>
    <mergeCell ref="A29:A30"/>
    <mergeCell ref="B29:B30"/>
    <mergeCell ref="C29:C30"/>
    <mergeCell ref="A23:A24"/>
    <mergeCell ref="B23:B24"/>
    <mergeCell ref="C23:C24"/>
    <mergeCell ref="A25:A26"/>
    <mergeCell ref="B25:B26"/>
    <mergeCell ref="C25:C26"/>
    <mergeCell ref="A1:K1"/>
    <mergeCell ref="A2:K2"/>
    <mergeCell ref="A27:A28"/>
    <mergeCell ref="B27:B28"/>
    <mergeCell ref="C27:C28"/>
    <mergeCell ref="A19:A20"/>
    <mergeCell ref="B19:B20"/>
    <mergeCell ref="C19:C20"/>
    <mergeCell ref="A21:A22"/>
    <mergeCell ref="B21:B22"/>
    <mergeCell ref="C21:C22"/>
    <mergeCell ref="A15:A16"/>
    <mergeCell ref="B15:B16"/>
    <mergeCell ref="C15:C16"/>
    <mergeCell ref="A17:A18"/>
    <mergeCell ref="B17:B18"/>
    <mergeCell ref="A31:C32"/>
    <mergeCell ref="B36:C36"/>
    <mergeCell ref="E36:F36"/>
    <mergeCell ref="B38:C38"/>
    <mergeCell ref="B39:C39"/>
  </mergeCells>
  <pageMargins left="0.511811024" right="0.511811024" top="0.78740157499999996" bottom="0.78740157499999996" header="0.31496062000000002" footer="0.31496062000000002"/>
  <pageSetup scale="59" fitToHeight="0" orientation="landscape" r:id="rId1"/>
  <drawing r:id="rId2"/>
  <legacyDrawing r:id="rId3"/>
  <oleObjects>
    <mc:AlternateContent xmlns:mc="http://schemas.openxmlformats.org/markup-compatibility/2006">
      <mc:Choice Requires="x14">
        <oleObject progId="CorelDraw.Graphic.18" shapeId="3073" r:id="rId4">
          <objectPr defaultSize="0" autoPict="0" r:id="rId5">
            <anchor moveWithCells="1" sizeWithCells="1">
              <from>
                <xdr:col>2</xdr:col>
                <xdr:colOff>2409825</xdr:colOff>
                <xdr:row>0</xdr:row>
                <xdr:rowOff>76200</xdr:rowOff>
              </from>
              <to>
                <xdr:col>6</xdr:col>
                <xdr:colOff>981075</xdr:colOff>
                <xdr:row>1</xdr:row>
                <xdr:rowOff>161925</xdr:rowOff>
              </to>
            </anchor>
          </objectPr>
        </oleObject>
      </mc:Choice>
      <mc:Fallback>
        <oleObject progId="CorelDraw.Graphic.18" shapeId="3073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Planilha Orcamentaria</vt:lpstr>
      <vt:lpstr>MEMORIA DE CAL</vt:lpstr>
      <vt:lpstr>CRONOGRAMA FISICO</vt:lpstr>
      <vt:lpstr>'CRONOGRAMA FISICO'!Area_de_impressao</vt:lpstr>
      <vt:lpstr>'MEMORIA DE CAL'!Area_de_impressao</vt:lpstr>
      <vt:lpstr>'Planilha Orcamentaria'!Area_de_impressao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ROLISON FELIPE REZENDE</cp:lastModifiedBy>
  <cp:lastPrinted>2026-03-18T14:10:17Z</cp:lastPrinted>
  <dcterms:created xsi:type="dcterms:W3CDTF">2006-09-22T13:55:22Z</dcterms:created>
  <dcterms:modified xsi:type="dcterms:W3CDTF">2026-03-18T14:12:15Z</dcterms:modified>
</cp:coreProperties>
</file>