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Z:\1 - FLUXOGRAMA\1 - INTERVENÇOES - OBRAS e ORÇAMENTOS\REFORMA E MANUTENÇÃO PREDIAIS - EDUCAÇÃO\E.M. PROFESSOR PAIXÃO - VÁRZEA DE BAIXO\2025 - DOC. LICITAÇÃO\"/>
    </mc:Choice>
  </mc:AlternateContent>
  <xr:revisionPtr revIDLastSave="0" documentId="13_ncr:1_{0E12F26D-D161-47C8-BF8B-63DD0138B1CA}" xr6:coauthVersionLast="47" xr6:coauthVersionMax="47" xr10:uidLastSave="{00000000-0000-0000-0000-000000000000}"/>
  <bookViews>
    <workbookView xWindow="-120" yWindow="-120" windowWidth="29040" windowHeight="15720" xr2:uid="{00000000-000D-0000-FFFF-FFFF00000000}"/>
  </bookViews>
  <sheets>
    <sheet name="Plan1" sheetId="1" r:id="rId1"/>
    <sheet name="Plan2" sheetId="2" r:id="rId2"/>
    <sheet name="Plan3" sheetId="3" r:id="rId3"/>
  </sheets>
  <externalReferences>
    <externalReference r:id="rId4"/>
    <externalReference r:id="rId5"/>
    <externalReference r:id="rId6"/>
    <externalReference r:id="rId7"/>
    <externalReference r:id="rId8"/>
  </externalReferences>
  <definedNames>
    <definedName name="_xlnm.Print_Area" localSheetId="0">Plan1!$A$1:$F$184</definedName>
    <definedName name="_xlnm.Print_Titles" localSheetId="0">Plan1!$1:$6</definedName>
  </definedNames>
  <calcPr calcId="191029"/>
</workbook>
</file>

<file path=xl/calcChain.xml><?xml version="1.0" encoding="utf-8"?>
<calcChain xmlns="http://schemas.openxmlformats.org/spreadsheetml/2006/main">
  <c r="E41" i="1" l="1"/>
  <c r="C41" i="1"/>
  <c r="F167" i="1"/>
  <c r="B23" i="1"/>
  <c r="E22" i="1"/>
  <c r="C21" i="1"/>
  <c r="B21" i="1"/>
  <c r="E144" i="1"/>
  <c r="E141" i="1"/>
  <c r="C149" i="1"/>
  <c r="C150" i="1"/>
  <c r="C151" i="1"/>
  <c r="C152" i="1"/>
  <c r="C153" i="1"/>
  <c r="C154" i="1"/>
  <c r="B154" i="1"/>
  <c r="B153" i="1"/>
  <c r="B152" i="1"/>
  <c r="B151" i="1"/>
  <c r="B150" i="1"/>
  <c r="B149" i="1"/>
  <c r="B148" i="1"/>
  <c r="E143" i="1"/>
  <c r="E133" i="1"/>
  <c r="E138" i="1"/>
  <c r="E137" i="1"/>
  <c r="E139" i="1"/>
  <c r="E134" i="1"/>
  <c r="E135" i="1"/>
  <c r="E52" i="1"/>
  <c r="E42" i="1"/>
  <c r="E43" i="1"/>
  <c r="E40" i="1"/>
  <c r="E39" i="1"/>
  <c r="E36" i="1"/>
  <c r="E35" i="1"/>
  <c r="E31" i="1"/>
  <c r="E26" i="1"/>
  <c r="C162" i="1"/>
  <c r="B162" i="1"/>
  <c r="E120" i="1" l="1"/>
  <c r="C115" i="1"/>
  <c r="B115" i="1"/>
  <c r="C114" i="1"/>
  <c r="B114" i="1"/>
  <c r="C113" i="1"/>
  <c r="B113" i="1"/>
  <c r="C161" i="1"/>
  <c r="B161" i="1"/>
  <c r="G161" i="1"/>
  <c r="E66" i="1"/>
  <c r="E65" i="1"/>
  <c r="B81" i="1"/>
  <c r="E127" i="1"/>
  <c r="E125" i="1"/>
  <c r="E124" i="1"/>
  <c r="E123" i="1"/>
  <c r="E118" i="1"/>
  <c r="G160" i="1"/>
  <c r="C160" i="1"/>
  <c r="B160" i="1"/>
  <c r="C159" i="1"/>
  <c r="B159" i="1"/>
  <c r="E164" i="1"/>
  <c r="E168" i="1"/>
  <c r="C168" i="1"/>
  <c r="B168" i="1"/>
  <c r="C167" i="1"/>
  <c r="B167" i="1"/>
  <c r="E165" i="1"/>
  <c r="E169" i="1"/>
  <c r="E172" i="1"/>
  <c r="E170" i="1"/>
  <c r="E166" i="1"/>
  <c r="E156" i="1"/>
  <c r="B163" i="1"/>
  <c r="E56" i="1"/>
  <c r="E20" i="1"/>
  <c r="E58" i="1"/>
  <c r="E55" i="1"/>
  <c r="C55" i="1"/>
  <c r="B55" i="1"/>
  <c r="E49" i="1"/>
  <c r="E48" i="1"/>
  <c r="E50" i="1"/>
  <c r="B24" i="1"/>
  <c r="G157" i="1"/>
  <c r="C33" i="1"/>
  <c r="B33" i="1"/>
  <c r="E29" i="1"/>
  <c r="E32" i="1"/>
  <c r="C32" i="1"/>
  <c r="B32" i="1"/>
  <c r="E175" i="1"/>
  <c r="E174" i="1"/>
  <c r="E15" i="1"/>
  <c r="E45" i="1"/>
  <c r="B59" i="1"/>
  <c r="B64" i="1"/>
  <c r="B62" i="1"/>
  <c r="B61" i="1"/>
  <c r="E10" i="1" l="1"/>
  <c r="G127" i="1" l="1"/>
  <c r="B57" i="1" l="1"/>
  <c r="B54" i="1"/>
  <c r="B53" i="1"/>
  <c r="B51" i="1"/>
  <c r="B47" i="1"/>
  <c r="B46" i="1"/>
  <c r="B52" i="1"/>
  <c r="B50" i="1"/>
  <c r="B49" i="1"/>
  <c r="B38" i="1"/>
  <c r="B37" i="1"/>
  <c r="B44" i="1"/>
  <c r="B45" i="1"/>
  <c r="C45" i="1"/>
  <c r="B67" i="1"/>
  <c r="B68" i="1"/>
  <c r="B69" i="1"/>
  <c r="C69" i="1"/>
  <c r="B70" i="1"/>
  <c r="C70" i="1"/>
  <c r="B71" i="1"/>
  <c r="C71" i="1"/>
  <c r="C135" i="1"/>
  <c r="B135" i="1"/>
  <c r="C134" i="1"/>
  <c r="B134" i="1"/>
  <c r="C109" i="1" l="1"/>
  <c r="B109" i="1"/>
  <c r="B110" i="1"/>
  <c r="C112" i="1"/>
  <c r="C111" i="1"/>
  <c r="B112" i="1"/>
  <c r="B111" i="1"/>
  <c r="C102" i="1"/>
  <c r="C101" i="1"/>
  <c r="C100" i="1"/>
  <c r="B102" i="1"/>
  <c r="B101" i="1"/>
  <c r="B100" i="1"/>
  <c r="C103" i="1" l="1"/>
  <c r="C104" i="1"/>
  <c r="B106" i="1"/>
  <c r="C106" i="1"/>
  <c r="B107" i="1"/>
  <c r="C107" i="1"/>
  <c r="B108" i="1"/>
  <c r="C108" i="1"/>
  <c r="C110" i="1"/>
  <c r="C84" i="1" l="1"/>
  <c r="C83" i="1"/>
  <c r="C82" i="1"/>
  <c r="B84" i="1"/>
  <c r="B83" i="1"/>
  <c r="B82" i="1"/>
  <c r="C105" i="1"/>
  <c r="B105" i="1"/>
  <c r="B104" i="1"/>
  <c r="B103" i="1"/>
  <c r="C24" i="1"/>
  <c r="B155" i="1" l="1"/>
  <c r="B145" i="1"/>
  <c r="B142" i="1"/>
  <c r="B136" i="1"/>
  <c r="B132" i="1"/>
  <c r="B131" i="1"/>
  <c r="B129" i="1"/>
  <c r="B128" i="1"/>
  <c r="B122" i="1"/>
  <c r="B117" i="1"/>
  <c r="B116" i="1"/>
  <c r="B86" i="1"/>
  <c r="B85" i="1"/>
  <c r="B34" i="1"/>
  <c r="B19" i="1"/>
  <c r="B18" i="1"/>
  <c r="B14" i="1"/>
  <c r="C176" i="1"/>
  <c r="B176" i="1"/>
  <c r="B173" i="1"/>
  <c r="E13" i="1"/>
  <c r="C13" i="1"/>
  <c r="B10" i="1" l="1"/>
  <c r="C138" i="1" l="1"/>
  <c r="B138" i="1"/>
  <c r="C137" i="1"/>
  <c r="B137" i="1"/>
  <c r="C119" i="1" l="1"/>
  <c r="B119" i="1"/>
  <c r="C99" i="1" l="1"/>
  <c r="B99" i="1"/>
  <c r="C98" i="1"/>
  <c r="B98" i="1"/>
  <c r="C175" i="1" l="1"/>
  <c r="B175" i="1"/>
  <c r="C174" i="1"/>
  <c r="B174" i="1"/>
  <c r="C144" i="1" l="1"/>
  <c r="B144" i="1"/>
  <c r="C143" i="1"/>
  <c r="B143" i="1"/>
  <c r="C141" i="1"/>
  <c r="B141" i="1"/>
  <c r="C140" i="1"/>
  <c r="B140" i="1"/>
  <c r="C139" i="1"/>
  <c r="B139" i="1"/>
  <c r="C130" i="1"/>
  <c r="B130" i="1"/>
  <c r="B120" i="1"/>
  <c r="C120" i="1"/>
  <c r="B121" i="1"/>
  <c r="C121" i="1"/>
  <c r="C78" i="1"/>
  <c r="B78" i="1"/>
  <c r="C77" i="1"/>
  <c r="B77" i="1"/>
  <c r="C76" i="1"/>
  <c r="B76" i="1"/>
  <c r="C75" i="1"/>
  <c r="B75" i="1"/>
  <c r="C74" i="1"/>
  <c r="B74" i="1"/>
  <c r="C73" i="1"/>
  <c r="B73" i="1"/>
  <c r="C72" i="1"/>
  <c r="B72" i="1"/>
  <c r="B25" i="1"/>
  <c r="C25" i="1"/>
  <c r="B26" i="1"/>
  <c r="C26" i="1"/>
  <c r="B27" i="1"/>
  <c r="C27" i="1"/>
  <c r="B28" i="1"/>
  <c r="C28" i="1"/>
  <c r="C147" i="1"/>
  <c r="B147" i="1"/>
  <c r="C146" i="1"/>
  <c r="B146" i="1"/>
  <c r="C123" i="1"/>
  <c r="B123" i="1"/>
  <c r="B36" i="1" l="1"/>
  <c r="C36" i="1"/>
  <c r="B16" i="1"/>
  <c r="C16" i="1"/>
  <c r="B35" i="1" l="1"/>
  <c r="C35" i="1"/>
  <c r="C97" i="1"/>
  <c r="B97" i="1"/>
  <c r="C96" i="1"/>
  <c r="B96" i="1"/>
  <c r="C95" i="1"/>
  <c r="B95" i="1"/>
  <c r="C94" i="1"/>
  <c r="B94" i="1"/>
  <c r="C93" i="1"/>
  <c r="B93" i="1"/>
  <c r="C92" i="1"/>
  <c r="B92" i="1"/>
  <c r="C91" i="1"/>
  <c r="B91" i="1"/>
  <c r="C90" i="1"/>
  <c r="B90" i="1"/>
  <c r="C89" i="1"/>
  <c r="B89" i="1"/>
  <c r="C88" i="1"/>
  <c r="B88" i="1"/>
  <c r="C87" i="1"/>
  <c r="B87" i="1"/>
  <c r="C80" i="1"/>
  <c r="B80" i="1"/>
  <c r="C79" i="1"/>
  <c r="B79" i="1"/>
  <c r="C148" i="1"/>
  <c r="C118" i="1"/>
  <c r="B118" i="1"/>
  <c r="C22" i="1" l="1"/>
  <c r="B22" i="1"/>
  <c r="C20" i="1"/>
  <c r="B20" i="1"/>
  <c r="C15" i="1"/>
  <c r="B15" i="1"/>
  <c r="C60" i="1" l="1"/>
  <c r="B60" i="1"/>
  <c r="C65" i="1"/>
  <c r="B65" i="1"/>
  <c r="C23" i="1" l="1"/>
  <c r="C58" i="1"/>
  <c r="B58" i="1"/>
  <c r="C56" i="1"/>
  <c r="B56" i="1"/>
  <c r="C52" i="1"/>
  <c r="C50" i="1"/>
  <c r="C49" i="1"/>
  <c r="C48" i="1"/>
  <c r="B48" i="1"/>
  <c r="C43" i="1"/>
  <c r="B43" i="1"/>
  <c r="C42" i="1" l="1"/>
  <c r="B42" i="1"/>
  <c r="B41" i="1" l="1"/>
  <c r="C40" i="1"/>
  <c r="B40" i="1"/>
  <c r="C39" i="1"/>
  <c r="B39" i="1"/>
  <c r="C30" i="1"/>
  <c r="B30" i="1"/>
  <c r="C29" i="1"/>
  <c r="B29" i="1"/>
  <c r="B17" i="1" l="1"/>
  <c r="C17" i="1"/>
  <c r="C158" i="1" l="1"/>
  <c r="B158" i="1"/>
  <c r="C31" i="1" l="1"/>
  <c r="B31" i="1"/>
  <c r="C172" i="1"/>
  <c r="B172" i="1"/>
  <c r="C171" i="1"/>
  <c r="B171" i="1"/>
  <c r="C170" i="1"/>
  <c r="B170" i="1"/>
  <c r="C169" i="1"/>
  <c r="B169" i="1"/>
  <c r="C166" i="1"/>
  <c r="B166" i="1"/>
  <c r="C165" i="1"/>
  <c r="B165" i="1"/>
  <c r="C164" i="1"/>
  <c r="B164" i="1"/>
  <c r="C66" i="1" l="1"/>
  <c r="B66" i="1"/>
  <c r="C126" i="1" l="1"/>
  <c r="B126" i="1"/>
  <c r="C125" i="1"/>
  <c r="B125" i="1"/>
  <c r="C127" i="1" l="1"/>
  <c r="B127" i="1"/>
  <c r="B156" i="1" l="1"/>
  <c r="C156" i="1"/>
  <c r="B157" i="1"/>
  <c r="C157" i="1"/>
  <c r="C124" i="1"/>
  <c r="B124" i="1"/>
  <c r="C63" i="1" l="1"/>
  <c r="B63" i="1"/>
  <c r="C133" i="1" l="1"/>
  <c r="B133" i="1"/>
</calcChain>
</file>

<file path=xl/sharedStrings.xml><?xml version="1.0" encoding="utf-8"?>
<sst xmlns="http://schemas.openxmlformats.org/spreadsheetml/2006/main" count="242" uniqueCount="229">
  <si>
    <t>ITEM</t>
  </si>
  <si>
    <t>DESCRIÇÃO</t>
  </si>
  <si>
    <t>FÓMULA</t>
  </si>
  <si>
    <t>TOTAL</t>
  </si>
  <si>
    <t>1.1</t>
  </si>
  <si>
    <t>1.2</t>
  </si>
  <si>
    <t xml:space="preserve">OBS. </t>
  </si>
  <si>
    <t>PREFEITURA MUNICIPAL DE SERRO/MG</t>
  </si>
  <si>
    <t>3.1</t>
  </si>
  <si>
    <t>3.2</t>
  </si>
  <si>
    <t>4.1</t>
  </si>
  <si>
    <t>5.1</t>
  </si>
  <si>
    <t>6.1</t>
  </si>
  <si>
    <t>7.1</t>
  </si>
  <si>
    <t xml:space="preserve">OPERAÇÃO: </t>
  </si>
  <si>
    <t>SECRETARIA MUNICIPAL DE INFRAESTRUTURA, TRANSPORTE E TRANSITO</t>
  </si>
  <si>
    <t>8.1</t>
  </si>
  <si>
    <t>9.1</t>
  </si>
  <si>
    <t>10.1</t>
  </si>
  <si>
    <t>____________________________</t>
  </si>
  <si>
    <t>PREFEITO MUNICIPAL</t>
  </si>
  <si>
    <t>8.2</t>
  </si>
  <si>
    <t>Epaminondas Pires de Miranda</t>
  </si>
  <si>
    <t>UNID</t>
  </si>
  <si>
    <t>H</t>
  </si>
  <si>
    <t>ENCARREGADO GERAL DE OBRAS COM ENCARGOS COMPLEMENTARES</t>
  </si>
  <si>
    <t>MES</t>
  </si>
  <si>
    <t>9.1.1</t>
  </si>
  <si>
    <t>Lúcio Mendes</t>
  </si>
  <si>
    <t>Eng. Civil CREA MG 92.287/D</t>
  </si>
  <si>
    <t>ADMINISTRAÇÃO LOCAL</t>
  </si>
  <si>
    <t>CANTEIRO DE OBRA</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</si>
  <si>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</si>
  <si>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1,5 X 3,00</t>
  </si>
  <si>
    <t>4.2</t>
  </si>
  <si>
    <t>7.1.1</t>
  </si>
  <si>
    <t>8.1.1</t>
  </si>
  <si>
    <t>8.2.1</t>
  </si>
  <si>
    <t>9.2</t>
  </si>
  <si>
    <t>9.2.1</t>
  </si>
  <si>
    <t>2.1</t>
  </si>
  <si>
    <t>4.1.1</t>
  </si>
  <si>
    <t>4.1.2</t>
  </si>
  <si>
    <t>4.1.3</t>
  </si>
  <si>
    <t>4.1.4</t>
  </si>
  <si>
    <t>4.1.5</t>
  </si>
  <si>
    <t>4.1.6</t>
  </si>
  <si>
    <t>4.1.7</t>
  </si>
  <si>
    <t>4.2.1</t>
  </si>
  <si>
    <t>7.1.2</t>
  </si>
  <si>
    <t>7.1.3</t>
  </si>
  <si>
    <t>10.1.1</t>
  </si>
  <si>
    <t>10.1.2</t>
  </si>
  <si>
    <t>10.1.3</t>
  </si>
  <si>
    <t>10.1.4</t>
  </si>
  <si>
    <t>10.1.5</t>
  </si>
  <si>
    <t>12.1</t>
  </si>
  <si>
    <t>12.1.1</t>
  </si>
  <si>
    <t>10.1.6</t>
  </si>
  <si>
    <t>13.1</t>
  </si>
  <si>
    <t>14.1</t>
  </si>
  <si>
    <t>15.1</t>
  </si>
  <si>
    <t>15.2</t>
  </si>
  <si>
    <t>14.2</t>
  </si>
  <si>
    <t>11.1</t>
  </si>
  <si>
    <t>11.1.1</t>
  </si>
  <si>
    <t>4.1.8</t>
  </si>
  <si>
    <t>4.1.9</t>
  </si>
  <si>
    <t>4.1.10</t>
  </si>
  <si>
    <t>4.1.11</t>
  </si>
  <si>
    <t>4.1.12</t>
  </si>
  <si>
    <t>5.1.1</t>
  </si>
  <si>
    <t>5.1.2</t>
  </si>
  <si>
    <t>5.1.3</t>
  </si>
  <si>
    <t>5.1.4</t>
  </si>
  <si>
    <t>5.1.5</t>
  </si>
  <si>
    <t>7.2</t>
  </si>
  <si>
    <t>7.2.1</t>
  </si>
  <si>
    <t>9.2.2</t>
  </si>
  <si>
    <t>10.1.7</t>
  </si>
  <si>
    <t>10.1.8</t>
  </si>
  <si>
    <t>10.1.9</t>
  </si>
  <si>
    <t>10.1.10</t>
  </si>
  <si>
    <t>10.1.11</t>
  </si>
  <si>
    <t>10.1.12</t>
  </si>
  <si>
    <t>11.1.2</t>
  </si>
  <si>
    <t>11.1.3</t>
  </si>
  <si>
    <t>11.1.4</t>
  </si>
  <si>
    <t>11.1.5</t>
  </si>
  <si>
    <t>11.1.6</t>
  </si>
  <si>
    <t>13.1.1</t>
  </si>
  <si>
    <t>14.3</t>
  </si>
  <si>
    <t>16.1</t>
  </si>
  <si>
    <t>16.2</t>
  </si>
  <si>
    <t>16.3</t>
  </si>
  <si>
    <t xml:space="preserve">24,50 x 6,23) </t>
  </si>
  <si>
    <t>3.3</t>
  </si>
  <si>
    <t>20,00 X 4,00</t>
  </si>
  <si>
    <t>Banheiro</t>
  </si>
  <si>
    <t>8.3</t>
  </si>
  <si>
    <t>8.3.1</t>
  </si>
  <si>
    <t>Alvenaria do banheiro, refeitório e casa de gás.</t>
  </si>
  <si>
    <t>10.2</t>
  </si>
  <si>
    <t>10.2.1</t>
  </si>
  <si>
    <t>10.2.2</t>
  </si>
  <si>
    <t>10.2.3</t>
  </si>
  <si>
    <t>11.1.7</t>
  </si>
  <si>
    <t>11.1.8</t>
  </si>
  <si>
    <t>11.1.9</t>
  </si>
  <si>
    <t>11.1.10</t>
  </si>
  <si>
    <t>11.1.11</t>
  </si>
  <si>
    <t>11.1.12</t>
  </si>
  <si>
    <t>11.1.13</t>
  </si>
  <si>
    <t>11.1.14</t>
  </si>
  <si>
    <t>11.1.15</t>
  </si>
  <si>
    <t>11.1.16</t>
  </si>
  <si>
    <t>11.1.17</t>
  </si>
  <si>
    <t>11.1.18</t>
  </si>
  <si>
    <t>11.1.19</t>
  </si>
  <si>
    <t>11.1.20</t>
  </si>
  <si>
    <t>11.1.21</t>
  </si>
  <si>
    <t>11.1.22</t>
  </si>
  <si>
    <t>11.1.23</t>
  </si>
  <si>
    <t>11.1.24</t>
  </si>
  <si>
    <t>11.1.25</t>
  </si>
  <si>
    <t>11.1.26</t>
  </si>
  <si>
    <t>12.1.2</t>
  </si>
  <si>
    <t>12.1.3</t>
  </si>
  <si>
    <t>12.1.4</t>
  </si>
  <si>
    <t>12.2</t>
  </si>
  <si>
    <t>12.2.1</t>
  </si>
  <si>
    <t>12.2.2</t>
  </si>
  <si>
    <t>12.2.3</t>
  </si>
  <si>
    <t>12.2.4</t>
  </si>
  <si>
    <t>12.2.5</t>
  </si>
  <si>
    <t>14.1.1</t>
  </si>
  <si>
    <t>14.1.2</t>
  </si>
  <si>
    <t>14.1.3</t>
  </si>
  <si>
    <t>14.2.1</t>
  </si>
  <si>
    <t>14.2.2</t>
  </si>
  <si>
    <t>14.2.3</t>
  </si>
  <si>
    <t>14.2.4</t>
  </si>
  <si>
    <t>14.2.5</t>
  </si>
  <si>
    <t>14.3.1</t>
  </si>
  <si>
    <t>14.3.2</t>
  </si>
  <si>
    <t>15.3</t>
  </si>
  <si>
    <t>16.4</t>
  </si>
  <si>
    <t>17.1</t>
  </si>
  <si>
    <t>17.2</t>
  </si>
  <si>
    <t>17.3</t>
  </si>
  <si>
    <t>MEMÓRIA DE CÁLCULO - MANUTENÇÃO DA E.M. PROFESSOR PAIXÃO -  COMUNIDADE DA VÁRZEA DE BAIXO - SERRO MG</t>
  </si>
  <si>
    <t>(279,40 x 4,00</t>
  </si>
  <si>
    <t>Refeitório</t>
  </si>
  <si>
    <t>40,00 x 20,00</t>
  </si>
  <si>
    <t>16.5</t>
  </si>
  <si>
    <t>16.6</t>
  </si>
  <si>
    <t>0,80 X 0,80</t>
  </si>
  <si>
    <t>(5,85 x 3,00 x 0,15) + (0,60 x 2,50 x 0,40)</t>
  </si>
  <si>
    <t>4.1.13</t>
  </si>
  <si>
    <t>Piso do banheiro PCD e piso do passeio em torno da escola.</t>
  </si>
  <si>
    <t xml:space="preserve">(2,00 x 2,00)  x 2 + (1,50 x 2,00) x 2 </t>
  </si>
  <si>
    <t xml:space="preserve">(2,00 x 3,00)  x 2 + (1,50 x 3,00) x 3,00 + (5,85 x 3,00) x 2,00 + (2,10 x 1,00) x 2,00 </t>
  </si>
  <si>
    <t>Alvenaria do banheiro, ampliação de sala e casa de gás.</t>
  </si>
  <si>
    <t>(2,00 x 1,00)  x 2 + (1,50  x 3,00) x 1 + (1,50 x 1,00) x 2,00 + (5,85 x 3,00) x2,00 + (2,10 x 1,00) X 2,00</t>
  </si>
  <si>
    <t>8.1.2</t>
  </si>
  <si>
    <t>(2,00x 1,50)</t>
  </si>
  <si>
    <t>(2,00 x 1,50)</t>
  </si>
  <si>
    <t>(1,50 x 2,00 x 0,10) + (1,00 x 20,00 x 0,10) + (29,40 x 2,00 x 0,10)</t>
  </si>
  <si>
    <t>(8,40 x 0,10) x 2,00</t>
  </si>
  <si>
    <t>17.4</t>
  </si>
  <si>
    <t>17.5</t>
  </si>
  <si>
    <t>17.6</t>
  </si>
  <si>
    <t>17.7</t>
  </si>
  <si>
    <t>18.1</t>
  </si>
  <si>
    <t>18.2</t>
  </si>
  <si>
    <t>18.3</t>
  </si>
  <si>
    <t>(29,40 x 8,40 x 0,10) + (20,00 x 1,00 x 0,10)</t>
  </si>
  <si>
    <t xml:space="preserve">Passeio e pátio </t>
  </si>
  <si>
    <t>29,40 + 29,40 + 8,40 + 8,40</t>
  </si>
  <si>
    <t>(63,00 x 1,50)</t>
  </si>
  <si>
    <t>(12,50 x 1,40) x 4,00 + (18,00  x 1,40)</t>
  </si>
  <si>
    <t>12,50 + 12,50 + 12,50 + 12,00</t>
  </si>
  <si>
    <t>12,50 + 12,50 + 12,50</t>
  </si>
  <si>
    <t>63,00/8,00 x 4,79</t>
  </si>
  <si>
    <t>(12,50 x 1,00) x 4,00 + (18,00  x 1,40)</t>
  </si>
  <si>
    <t>17.8</t>
  </si>
  <si>
    <t>17.9</t>
  </si>
  <si>
    <t>63,00 x 1,50</t>
  </si>
  <si>
    <t xml:space="preserve"> (63,00 x 0,20 x 0,50) </t>
  </si>
  <si>
    <t>Drenagem do pátio</t>
  </si>
  <si>
    <t>61,13/3,00</t>
  </si>
  <si>
    <t>(33,90 x 4) + (7,28 x 4,00) +10,00</t>
  </si>
  <si>
    <t>4,00 x 18,00</t>
  </si>
  <si>
    <t>3,00 x 18,00</t>
  </si>
  <si>
    <t>72,00 x 4,00</t>
  </si>
  <si>
    <t>(1,50 x 1,50) x 17 + (0,80 x 0,80) x 4 + (0,60 x 0,60) x 10</t>
  </si>
  <si>
    <t>11.1.27</t>
  </si>
  <si>
    <t>11.1.28</t>
  </si>
  <si>
    <t>11.1.29</t>
  </si>
  <si>
    <t>16.7</t>
  </si>
  <si>
    <t>4.2.2</t>
  </si>
  <si>
    <t>90,80 X 2,10) X 10</t>
  </si>
  <si>
    <t>(0,80 X 2,15) X 10</t>
  </si>
  <si>
    <t>8,18 . (10,50 x 0,02) + 3, 23 + (17,20 + 0,64) X 0,30</t>
  </si>
  <si>
    <t>16,97 x 30,00</t>
  </si>
  <si>
    <t>(8,40 x 0,20 x 0,40) x 2 + (0,20 X 0,50 X 3,50)</t>
  </si>
  <si>
    <t>(0,20 x 8,40) x 2 + (0,20 X 3,50)</t>
  </si>
  <si>
    <t>(2,60 + 2,60 + 1,50 + 1,50) x 3,00</t>
  </si>
  <si>
    <t xml:space="preserve">(2,50 X 3,50) X 2,00  + (1,20 X 2,50) X 2,00 + (0,80 X 0,80) X 6,00 X 2,00 + (0,60 X 0,60) X 10,00 X 2,00 + (1,50 X 1,50) X 17,00 X 2,00 </t>
  </si>
  <si>
    <t>(51,20 X 1,00) + (317,75 X 3,00) + 189,12</t>
  </si>
  <si>
    <t>(0,80 X 2,10) X 10,00 X 3,00</t>
  </si>
  <si>
    <t>189,12/4</t>
  </si>
  <si>
    <t>(51,20 X 1,00) + (317,75 X 3,00)/4</t>
  </si>
  <si>
    <t>15.4</t>
  </si>
  <si>
    <t>15.5</t>
  </si>
  <si>
    <t>15.6</t>
  </si>
  <si>
    <t>15.7</t>
  </si>
  <si>
    <t>15.8</t>
  </si>
  <si>
    <t>15.9</t>
  </si>
  <si>
    <t>Sinalização de piso</t>
  </si>
  <si>
    <t>Sinalização de detalhamento</t>
  </si>
  <si>
    <t xml:space="preserve">                                                                                                                                                                                                                                                                                                                                                                                                                                                                                                                                                                                                                                                                                                    </t>
  </si>
  <si>
    <t>(29,40 x 8,40) + (34,90 x 1,00) x 2 + (5,85 x 4,00)</t>
  </si>
  <si>
    <t>Pintura de janelas e gradis.</t>
  </si>
  <si>
    <t xml:space="preserve">(2,50 X 3,50) X 2,00  + (1,20 X 2,50) X 2,00 + (0,80 X 0,80) X 6,00 X 3,00 + (0,60 X 0,60) X 10,00 X 3,00 + (1,50 X 1,50) X 17,00 X 3,00 </t>
  </si>
  <si>
    <t>Piso do refeitório</t>
  </si>
  <si>
    <t>4.1.14</t>
  </si>
  <si>
    <t>(2,00 x 3,00)</t>
  </si>
  <si>
    <t>Serro, 15 de setembro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</si>
</sst>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12"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8"/>
      <color theme="1"/>
      <name val="Arial"/>
      <family val="2"/>
    </font>
    <font>
      <b/>
      <sz val="8"/>
      <color theme="1"/>
      <name val="Arial"/>
      <family val="2"/>
    </font>
    <font>
      <b/>
      <sz val="7"/>
      <color theme="1"/>
      <name val="Arial"/>
      <family val="2"/>
    </font>
    <font>
      <sz val="7"/>
      <color theme="1"/>
      <name val="Arial"/>
      <family val="2"/>
    </font>
    <font>
      <sz val="8"/>
      <name val="Calibri"/>
      <family val="2"/>
      <scheme val="minor"/>
    </font>
    <font>
      <sz val="10"/>
      <name val="Arial"/>
      <family val="2"/>
    </font>
    <font>
      <sz val="8"/>
      <color rgb="FFFF0000"/>
      <name val="Arial"/>
      <family val="2"/>
    </font>
    <font>
      <sz val="8"/>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43" fontId="1" fillId="0" borderId="0" applyFont="0" applyFill="0" applyBorder="0" applyAlignment="0" applyProtection="0"/>
    <xf numFmtId="164" fontId="9" fillId="0" borderId="0" applyFont="0" applyFill="0" applyBorder="0" applyAlignment="0" applyProtection="0"/>
  </cellStyleXfs>
  <cellXfs count="76">
    <xf numFmtId="0" fontId="0" fillId="0" borderId="0" xfId="0"/>
    <xf numFmtId="0" fontId="2" fillId="0" borderId="0" xfId="0" applyFont="1"/>
    <xf numFmtId="0" fontId="3" fillId="0" borderId="0" xfId="0" applyFont="1"/>
    <xf numFmtId="0" fontId="4" fillId="0" borderId="1" xfId="0" applyFont="1" applyBorder="1" applyAlignment="1">
      <alignment horizontal="center"/>
    </xf>
    <xf numFmtId="0" fontId="4" fillId="0" borderId="1" xfId="0" applyFont="1" applyBorder="1" applyAlignment="1">
      <alignment horizontal="left" wrapText="1"/>
    </xf>
    <xf numFmtId="0" fontId="4" fillId="0" borderId="1" xfId="1" applyNumberFormat="1" applyFont="1" applyBorder="1" applyAlignment="1">
      <alignment horizontal="center" vertical="center"/>
    </xf>
    <xf numFmtId="2" fontId="4" fillId="0" borderId="1" xfId="0" applyNumberFormat="1" applyFont="1" applyBorder="1" applyAlignment="1">
      <alignment horizontal="center" vertical="center"/>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0" xfId="0" applyFont="1"/>
    <xf numFmtId="0" fontId="5" fillId="2" borderId="9" xfId="0" applyFont="1" applyFill="1" applyBorder="1"/>
    <xf numFmtId="0" fontId="5" fillId="2" borderId="10" xfId="0" applyFont="1" applyFill="1" applyBorder="1"/>
    <xf numFmtId="0" fontId="4" fillId="0" borderId="0" xfId="0" applyFont="1" applyAlignment="1">
      <alignment wrapText="1"/>
    </xf>
    <xf numFmtId="0" fontId="6" fillId="0" borderId="0" xfId="0" applyFont="1" applyAlignment="1">
      <alignment horizontal="right"/>
    </xf>
    <xf numFmtId="0" fontId="7" fillId="0" borderId="0" xfId="0" applyFont="1"/>
    <xf numFmtId="14" fontId="7" fillId="0" borderId="0" xfId="0" applyNumberFormat="1" applyFont="1" applyAlignment="1">
      <alignment horizontal="left" wrapText="1"/>
    </xf>
    <xf numFmtId="0" fontId="7" fillId="0" borderId="0" xfId="0" applyFont="1" applyAlignment="1">
      <alignment horizontal="center"/>
    </xf>
    <xf numFmtId="0" fontId="4" fillId="0" borderId="0" xfId="0" applyFont="1" applyAlignment="1">
      <alignment horizontal="center" vertical="center" wrapText="1"/>
    </xf>
    <xf numFmtId="0" fontId="5" fillId="0" borderId="11" xfId="0" applyFont="1" applyBorder="1" applyAlignment="1">
      <alignment horizontal="center"/>
    </xf>
    <xf numFmtId="0" fontId="4" fillId="0" borderId="12" xfId="0" applyFont="1" applyBorder="1" applyAlignment="1">
      <alignment vertical="center" wrapText="1"/>
    </xf>
    <xf numFmtId="0" fontId="4" fillId="0" borderId="14" xfId="0" applyFont="1" applyBorder="1"/>
    <xf numFmtId="0" fontId="4" fillId="0" borderId="15" xfId="0" applyFont="1" applyBorder="1"/>
    <xf numFmtId="0" fontId="4" fillId="0" borderId="16" xfId="0" applyFont="1" applyBorder="1"/>
    <xf numFmtId="0" fontId="5" fillId="2" borderId="8" xfId="0" applyFont="1" applyFill="1" applyBorder="1" applyAlignment="1">
      <alignment horizontal="center"/>
    </xf>
    <xf numFmtId="0" fontId="4" fillId="0" borderId="0" xfId="0" applyFont="1" applyAlignment="1">
      <alignment horizontal="center"/>
    </xf>
    <xf numFmtId="0" fontId="2" fillId="0" borderId="0" xfId="0" applyFont="1" applyAlignment="1">
      <alignment horizontal="center"/>
    </xf>
    <xf numFmtId="0" fontId="7" fillId="0" borderId="0" xfId="0" applyFont="1" applyAlignment="1">
      <alignment horizontal="center" vertical="center" wrapText="1"/>
    </xf>
    <xf numFmtId="0" fontId="5" fillId="2" borderId="1" xfId="0" applyFont="1" applyFill="1" applyBorder="1" applyAlignment="1">
      <alignment horizontal="center" vertical="center"/>
    </xf>
    <xf numFmtId="0" fontId="4" fillId="0" borderId="1" xfId="0" applyFont="1" applyBorder="1" applyAlignment="1">
      <alignment wrapText="1"/>
    </xf>
    <xf numFmtId="0" fontId="5" fillId="2" borderId="9" xfId="0" applyFont="1" applyFill="1" applyBorder="1" applyAlignment="1">
      <alignment horizontal="center"/>
    </xf>
    <xf numFmtId="0" fontId="5" fillId="2" borderId="8" xfId="0" applyFont="1" applyFill="1" applyBorder="1" applyAlignment="1">
      <alignment horizontal="left"/>
    </xf>
    <xf numFmtId="0" fontId="5" fillId="3" borderId="1" xfId="0" applyFont="1" applyFill="1" applyBorder="1" applyAlignment="1">
      <alignment horizontal="center" vertical="center"/>
    </xf>
    <xf numFmtId="0" fontId="5" fillId="3" borderId="9" xfId="0" applyFont="1" applyFill="1" applyBorder="1" applyAlignment="1">
      <alignment horizontal="center"/>
    </xf>
    <xf numFmtId="0" fontId="5" fillId="3" borderId="9" xfId="0" applyFont="1" applyFill="1" applyBorder="1"/>
    <xf numFmtId="0" fontId="5" fillId="3" borderId="10" xfId="0" applyFont="1" applyFill="1" applyBorder="1"/>
    <xf numFmtId="0" fontId="5" fillId="3" borderId="8" xfId="0" applyFont="1" applyFill="1" applyBorder="1" applyAlignment="1">
      <alignment horizontal="center"/>
    </xf>
    <xf numFmtId="4" fontId="4" fillId="0" borderId="1" xfId="0" applyNumberFormat="1" applyFont="1" applyBorder="1" applyAlignment="1">
      <alignment horizontal="center" vertical="center" wrapText="1"/>
    </xf>
    <xf numFmtId="2" fontId="4" fillId="0" borderId="1" xfId="1" applyNumberFormat="1" applyFont="1" applyBorder="1" applyAlignment="1">
      <alignment horizontal="center" vertical="center"/>
    </xf>
    <xf numFmtId="2" fontId="4"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0" fontId="4" fillId="0" borderId="1" xfId="1" applyNumberFormat="1" applyFont="1" applyBorder="1" applyAlignment="1">
      <alignment horizontal="center"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5" fillId="2" borderId="9" xfId="0" applyFont="1" applyFill="1" applyBorder="1" applyAlignment="1">
      <alignment wrapText="1"/>
    </xf>
    <xf numFmtId="2" fontId="4" fillId="0" borderId="1" xfId="1" applyNumberFormat="1" applyFont="1" applyBorder="1" applyAlignment="1">
      <alignment horizontal="center" vertical="center" wrapText="1"/>
    </xf>
    <xf numFmtId="0" fontId="4" fillId="4" borderId="1" xfId="1" applyNumberFormat="1" applyFont="1" applyFill="1" applyBorder="1" applyAlignment="1">
      <alignment horizontal="center" vertical="center" wrapText="1"/>
    </xf>
    <xf numFmtId="2" fontId="4" fillId="4" borderId="1" xfId="0" applyNumberFormat="1" applyFont="1" applyFill="1" applyBorder="1" applyAlignment="1">
      <alignment horizontal="center" vertical="center"/>
    </xf>
    <xf numFmtId="0" fontId="4" fillId="4" borderId="1" xfId="0" applyFont="1" applyFill="1" applyBorder="1" applyAlignment="1">
      <alignment horizontal="left" wrapText="1"/>
    </xf>
    <xf numFmtId="2" fontId="4" fillId="0" borderId="1" xfId="1" applyNumberFormat="1" applyFont="1" applyFill="1" applyBorder="1" applyAlignment="1">
      <alignment horizontal="center" vertical="center"/>
    </xf>
    <xf numFmtId="4" fontId="4" fillId="0" borderId="1" xfId="0" applyNumberFormat="1" applyFont="1" applyBorder="1" applyAlignment="1">
      <alignment horizontal="center" vertical="center"/>
    </xf>
    <xf numFmtId="0" fontId="4" fillId="0" borderId="1" xfId="1"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0" xfId="0" applyFont="1" applyAlignment="1">
      <alignment horizontal="center" vertical="center" wrapText="1"/>
    </xf>
    <xf numFmtId="0" fontId="5" fillId="2" borderId="8" xfId="0" applyFont="1" applyFill="1" applyBorder="1" applyAlignment="1">
      <alignment horizontal="left"/>
    </xf>
    <xf numFmtId="0" fontId="5" fillId="2" borderId="9" xfId="0" applyFont="1" applyFill="1" applyBorder="1" applyAlignment="1">
      <alignment horizontal="left"/>
    </xf>
    <xf numFmtId="0" fontId="5" fillId="2" borderId="10" xfId="0" applyFont="1" applyFill="1" applyBorder="1" applyAlignment="1">
      <alignment horizontal="left"/>
    </xf>
    <xf numFmtId="0" fontId="5" fillId="0" borderId="15" xfId="0" applyFont="1" applyBorder="1" applyAlignment="1">
      <alignment horizontal="center"/>
    </xf>
    <xf numFmtId="0" fontId="5" fillId="0" borderId="0" xfId="0" applyFont="1" applyAlignment="1">
      <alignment horizontal="center"/>
    </xf>
    <xf numFmtId="0" fontId="5" fillId="0" borderId="16"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3" fillId="0" borderId="0" xfId="0" applyFont="1" applyAlignment="1">
      <alignment horizontal="center"/>
    </xf>
    <xf numFmtId="0" fontId="4" fillId="0" borderId="5" xfId="0" applyFont="1" applyBorder="1" applyAlignment="1">
      <alignment horizontal="center" wrapText="1"/>
    </xf>
    <xf numFmtId="0" fontId="7" fillId="0" borderId="0" xfId="0" applyFont="1" applyAlignment="1">
      <alignment horizontal="center" wrapText="1"/>
    </xf>
    <xf numFmtId="0" fontId="2" fillId="0" borderId="3" xfId="0" applyFont="1" applyBorder="1" applyAlignment="1">
      <alignment horizontal="center" vertical="center" wrapText="1"/>
    </xf>
    <xf numFmtId="0" fontId="0" fillId="0" borderId="2" xfId="0" applyBorder="1"/>
    <xf numFmtId="0" fontId="0" fillId="0" borderId="4" xfId="0" applyBorder="1"/>
    <xf numFmtId="0" fontId="2" fillId="0" borderId="6" xfId="0" applyFont="1" applyBorder="1" applyAlignment="1">
      <alignment horizontal="center" vertical="center" wrapText="1"/>
    </xf>
    <xf numFmtId="0" fontId="0" fillId="0" borderId="0" xfId="0"/>
    <xf numFmtId="0" fontId="0" fillId="0" borderId="7" xfId="0" applyBorder="1"/>
    <xf numFmtId="0" fontId="0" fillId="0" borderId="6" xfId="0" applyBorder="1"/>
    <xf numFmtId="0" fontId="6" fillId="0" borderId="0" xfId="0" applyFont="1" applyAlignment="1">
      <alignment horizontal="center"/>
    </xf>
    <xf numFmtId="2" fontId="10" fillId="0" borderId="1" xfId="0" applyNumberFormat="1" applyFont="1" applyBorder="1" applyAlignment="1">
      <alignment horizontal="center" vertical="center"/>
    </xf>
    <xf numFmtId="2" fontId="11" fillId="0" borderId="1" xfId="0" applyNumberFormat="1" applyFont="1" applyBorder="1" applyAlignment="1">
      <alignment horizontal="center" vertical="center"/>
    </xf>
  </cellXfs>
  <cellStyles count="3">
    <cellStyle name="Normal" xfId="0" builtinId="0"/>
    <cellStyle name="Separador de milhares 2" xfId="2" xr:uid="{63D80446-D780-4366-86B0-B9F14012A257}"/>
    <cellStyle name="Vírgula" xfId="1"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57152</xdr:rowOff>
    </xdr:from>
    <xdr:to>
      <xdr:col>0</xdr:col>
      <xdr:colOff>733423</xdr:colOff>
      <xdr:row>3</xdr:row>
      <xdr:rowOff>153865</xdr:rowOff>
    </xdr:to>
    <xdr:pic>
      <xdr:nvPicPr>
        <xdr:cNvPr id="1025" name="Imagem 9" descr="Brasão">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57152"/>
          <a:ext cx="733423" cy="580290"/>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NGENHARIA/2%20-%20OR&#199;AMENTO-LICITA&#199;&#195;O-PROJETOS/5%20-%202021/Pavimenta&#231;&#227;o%20Bar&#227;o%20Diamantina/PLANILHA%20%20PAV.%20RUA%20BAR&#195;O%20DE%20DIAMANTINA%20-%20OUTUBRO.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Z:\1%20-%20FLUXOGRAMA\1%20-%20INTERVEN&#199;OES%20-%20OBRAS%20e%20OR&#199;AMENTOS\REFORMA%20E%20MANUTEN&#199;&#195;O%20PREDIAIS%20-%20EDUCA&#199;&#195;O\CRECHE%20DO%20MACHADINHO\01%20-%20Doc.T&#233;c.%20Creche%20do%20Machadinho\PANILHA%20OR&#199;AMENT&#193;RIA%20-%202024%20-%20CRECHE%20DO%20MACHADINHO.xlsx" TargetMode="External"/><Relationship Id="rId1" Type="http://schemas.openxmlformats.org/officeDocument/2006/relationships/externalLinkPath" Target="/1%20-%20FLUXOGRAMA/1%20-%20INTERVEN&#199;OES%20-%20OBRAS%20e%20OR&#199;AMENTOS/REFORMA%20E%20MANUTEN&#199;&#195;O%20PREDIAIS%20-%20EDUCA&#199;&#195;O/CRECHE%20DO%20MACHADINHO/01%20-%20Doc.T&#233;c.%20Creche%20do%20Machadinho/PANILHA%20OR&#199;AMENT&#193;RIA%20-%202024%20-%20CRECHE%20DO%20MACHADINHO.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Z:\1%20-%20FLUXOGRAMA\1%20-%20INTERVEN&#199;OES%20-%20OBRAS%20e%20OR&#199;AMENTOS\REFORMA%20E%20MANUTEN&#199;&#195;O%20PREDIAIS%20-%20EDUCA&#199;&#195;O\CRECHE%20DO%20MACHADINHO\01%20-%20Doc.T&#233;c.%20Creche%20do%20Machadinho\PANILHA%20OR&#199;AMENT&#193;RIA%20-%202025.xlsx" TargetMode="External"/><Relationship Id="rId1" Type="http://schemas.openxmlformats.org/officeDocument/2006/relationships/externalLinkPath" Target="/1%20-%20FLUXOGRAMA/1%20-%20INTERVEN&#199;OES%20-%20OBRAS%20e%20OR&#199;AMENTOS/REFORMA%20E%20MANUTEN&#199;&#195;O%20PREDIAIS%20-%20EDUCA&#199;&#195;O/CRECHE%20DO%20MACHADINHO/01%20-%20Doc.T&#233;c.%20Creche%20do%20Machadinho/PANILHA%20OR&#199;AMENT&#193;RIA%20-%202025.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Z:\1%20-%20FLUXOGRAMA\1%20-%20INTERVEN&#199;OES%20-%20OBRAS%20e%20OR&#199;AMENTOS\REFORMA%20E%20MANUTEN&#199;&#195;O%20PREDIAIS%20-%20EDUCA&#199;&#195;O\E.M.%20DES.%20DARIO%20LINS%20-%20CAPIVARI\01%20-%20Doc.T&#233;c.%20E.M.%20DES.%20D&#193;RIO%20LINS\P.O.%20E.%20M.%20DES.%20D&#193;RIO%20LINS.xlsx" TargetMode="External"/><Relationship Id="rId1" Type="http://schemas.openxmlformats.org/officeDocument/2006/relationships/externalLinkPath" Target="/1%20-%20FLUXOGRAMA/1%20-%20INTERVEN&#199;OES%20-%20OBRAS%20e%20OR&#199;AMENTOS/REFORMA%20E%20MANUTEN&#199;&#195;O%20PREDIAIS%20-%20EDUCA&#199;&#195;O/E.M.%20DES.%20DARIO%20LINS%20-%20CAPIVARI/01%20-%20Doc.T&#233;c.%20E.M.%20DES.%20D&#193;RIO%20LINS/P.O.%20E.%20M.%20DES.%20D&#193;RIO%20LINS.xlsx" TargetMode="External"/></Relationships>
</file>

<file path=xl/externalLinks/_rels/externalLink5.xml.rels><?xml version="1.0" encoding="UTF-8" standalone="yes"?>
<Relationships xmlns="http://schemas.openxmlformats.org/package/2006/relationships"><Relationship Id="rId3" Type="http://schemas.openxmlformats.org/officeDocument/2006/relationships/externalLinkPath" Target="file:///Z:\1%20-%20FLUXOGRAMA\1%20-%20INTERVEN&#199;OES%20-%20OBRAS%20e%20OR&#199;AMENTOS\REFORMA%20E%20MANUTEN&#199;&#195;O%20PREDIAIS%20-%20EDUCA&#199;&#195;O\E.M.%20PROFESSOR%20PAIX&#195;O%20-%20V&#193;RZEA%20DE%20BAIXO\01%20-%20Doc.T&#233;c.%20E.M.%20PROFESSOR%20PAIX&#195;O%20-%20VARZEA\P.O.%20E.%20M.%20PROFESSOR%20PAIX&#195;O%20-%20V&#193;RZEA.xlsx" TargetMode="External"/><Relationship Id="rId2" Type="http://schemas.microsoft.com/office/2019/04/relationships/externalLinkLongPath" Target="/1%20-%20FLUXOGRAMA/1%20-%20INTERVEN&#199;OES%20-%20OBRAS%20e%20OR&#199;AMENTOS/REFORMA%20E%20MANUTEN&#199;&#195;O%20PREDIAIS%20-%20EDUCA&#199;&#195;O/E.M.%20PROFESSOR%20PAIX&#195;O%20-%20V&#193;RZEA%20DE%20BAIXO/01%20-%20Doc.T&#233;c.%20E.M.%20PROFESSOR%20PAIX&#195;O%20-%20VARZEA/P.O.%20E.%20M.%20PROFESSOR%20PAIX&#195;O%20-%20V&#193;RZEA.xlsx?624DC738" TargetMode="External"/><Relationship Id="rId1" Type="http://schemas.openxmlformats.org/officeDocument/2006/relationships/externalLinkPath" Target="file:///\\624DC738\P.O.%20E.%20M.%20PROFESSOR%20PAIX&#195;O%20-%20V&#193;RZE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AÇÃO-001"/>
      <sheetName val="INCC"/>
      <sheetName val="LARGURA DE VALA"/>
      <sheetName val="Planilha Orçamentaria (2)"/>
      <sheetName val="ANEXO II (3)"/>
      <sheetName val="ANEXO II (2)"/>
      <sheetName val="Planilha Orçamentaria"/>
      <sheetName val="BDI SERVIÇOS"/>
      <sheetName val="BDI MATERIAIS"/>
      <sheetName val="REF. CUSTO"/>
      <sheetName val="CRONOGRAMA"/>
      <sheetName val="Quantida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7">
          <cell r="B7" t="str">
            <v>ENGENHEIRO CIVIL JUNIOR COM ENCARGOS COMPLEMENTARES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visao"/>
      <sheetName val="saldo contrato"/>
      <sheetName val="Sinapi 09-23 Setop 04-23"/>
      <sheetName val="PLANILHA ORÇAMENTÁRIA"/>
      <sheetName val="BDI"/>
      <sheetName val="CRONOGRAMA"/>
    </sheetNames>
    <sheetDataSet>
      <sheetData sheetId="0" refreshError="1"/>
      <sheetData sheetId="1" refreshError="1"/>
      <sheetData sheetId="2" refreshError="1"/>
      <sheetData sheetId="3" refreshError="1">
        <row r="12">
          <cell r="D12" t="str">
            <v>m2</v>
          </cell>
        </row>
        <row r="90">
          <cell r="C90" t="str">
            <v>LIMPEZA FINAL</v>
          </cell>
        </row>
        <row r="91">
          <cell r="C91" t="str">
            <v>LIMPEZA FINAL PARA ENTREGA DA OBRA</v>
          </cell>
          <cell r="D91" t="str">
            <v>m2</v>
          </cell>
        </row>
      </sheetData>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visao"/>
      <sheetName val="saldo contrato"/>
      <sheetName val="Sinapi 09-2 Setop 04-2023"/>
      <sheetName val="PLANILHA ORÇAMENTÁRIA"/>
      <sheetName val="BDI"/>
      <sheetName val="CRONOGRAMA"/>
    </sheetNames>
    <sheetDataSet>
      <sheetData sheetId="0" refreshError="1"/>
      <sheetData sheetId="1" refreshError="1"/>
      <sheetData sheetId="2" refreshError="1"/>
      <sheetData sheetId="3" refreshError="1">
        <row r="13">
          <cell r="C13" t="str">
            <v>LOCAÇÃO DE ANDAIMES</v>
          </cell>
        </row>
        <row r="14">
          <cell r="C14" t="str">
            <v>FORNECIMENTO DE ANDAIME METÁLICO PARA FACHADA (LOCAÇÃO), INCLUSIVE PISO METÁLICO E SAPATAS, EXCLUSIVE MONTAGEM E DESMONTAGEM</v>
          </cell>
          <cell r="D14" t="str">
            <v>m2xmês</v>
          </cell>
        </row>
        <row r="15">
          <cell r="C15" t="str">
            <v>MONTAGEM E DESMONTAGEM DE ANDAIME METÁLICO PARA FACHADA COM PISO METÁLICO, INCLUSIVE RODAPÉ/GUARDA-CORPO EM MADEIRA, EXCLUSIVE FORNECIMENTO DO ANDAIME</v>
          </cell>
          <cell r="D15" t="str">
            <v>m2</v>
          </cell>
        </row>
        <row r="16">
          <cell r="C16" t="str">
            <v>SERVIÇOS E REMOÇÕES</v>
          </cell>
        </row>
        <row r="17">
          <cell r="C17" t="str">
            <v>DEMOLIÇÕES E REMOÇÕES</v>
          </cell>
        </row>
        <row r="18">
          <cell r="C18" t="str">
            <v>DEMOLIÇÃO DE PISO DE CONCRETO SIMPLES, DE FORMA MANUAL, SEM REAPROVEITAMENTO. AF_09/2023</v>
          </cell>
          <cell r="D18" t="str">
            <v>M3</v>
          </cell>
        </row>
        <row r="19">
          <cell r="C19" t="str">
            <v>DEMOLIÇÃO DE ARGAMASSAS, DE FORMA MANUAL, SEM REAPROVEITAMENTO. AF_09/2023</v>
          </cell>
          <cell r="D19" t="str">
            <v>M2</v>
          </cell>
        </row>
        <row r="20">
          <cell r="D20" t="str">
            <v>M</v>
          </cell>
        </row>
        <row r="21">
          <cell r="C21" t="str">
            <v>REMOÇÃO DE LOUÇAS (LAVATÓRIO, BANHEIRA, PIA, VASO SANITÁRIO, TANQUE), COM REAPROVEITAMENTO, INCLUSIVE AFASTAMENTO E EMPILHAMENTO, EXCLUSIVE TRANSPORTE E RETIRADA DO MATERIAL REMOVIDO NÃO REAPROVEITÁVEL</v>
          </cell>
          <cell r="D21" t="str">
            <v>un</v>
          </cell>
        </row>
        <row r="22">
          <cell r="C22" t="str">
            <v>REMOÇÃO MANUAL DE ESQUADRIA EM MADEIRA, COM REAPROVEITAMENTO, INCLUSIVE REMOÇÃO DE MARCO/ALIZAR/GUARNIÇÕES, AFASTAMENTO E EMPILHAMENTO, EXCLUSIVE TRANSPORTE E RETIRADA DO MATERIAL REMOVIDO NÃO REAPROVEITÁVEL</v>
          </cell>
          <cell r="D22" t="str">
            <v>m2</v>
          </cell>
        </row>
        <row r="23">
          <cell r="C23" t="str">
            <v>REMOÇÃO MANUAL DE TELHA CERÂMICA, COM REAPROVEITAMENTO, INCLUSIVE AFASTAMENTO E EMPILHAMENTO, EXCLUSIVE TRANSPORTE E RETIRADA DO MATERIAL REMOVIDO NÃO REAPROVEITÁVEL</v>
          </cell>
          <cell r="D23" t="str">
            <v>m2</v>
          </cell>
        </row>
        <row r="24">
          <cell r="C24" t="str">
            <v>REMOÇÃO DE TRAMA DE MADEIRA PARA COBERTURA, DE FORMA MANUAL, SEM REAPROVEITAMENTO. AF_09/2023</v>
          </cell>
          <cell r="D24" t="str">
            <v>M2</v>
          </cell>
        </row>
        <row r="25">
          <cell r="C25" t="str">
            <v>BOTA FORA</v>
          </cell>
        </row>
        <row r="26">
          <cell r="C26" t="str">
            <v>CARGA MANUAL DE MATERIAL DE QUALQUER NATUREZA SOBRE CAMINHÃO, EXCLUSIVE TRANSPORTE</v>
          </cell>
          <cell r="D26" t="str">
            <v>m3</v>
          </cell>
        </row>
        <row r="27">
          <cell r="C27" t="str">
            <v>TRANSPORTE COM CAMINHÃO BASCULANTE DE 6 M³, EM VIA URBANA EM LEITO NATURAL (UNIDADE: M3XKM). AF_07/2020</v>
          </cell>
          <cell r="D27" t="str">
            <v>M3XKM</v>
          </cell>
        </row>
        <row r="28">
          <cell r="C28" t="str">
            <v>ALVENARIA</v>
          </cell>
        </row>
        <row r="29">
          <cell r="C29" t="str">
            <v>ALVENARIA DE VEDAÇÃO DE BLOCOS CERÂMICOS FURADOS NA VERTICAL DE 9X19X39 CM (ESPESSURA 9 CM) E ARGAMASSA DE ASSENTAMENTO COM PREPARO EM BETONEIRA. AF_12/2021</v>
          </cell>
          <cell r="D29" t="str">
            <v>M2</v>
          </cell>
        </row>
        <row r="30">
          <cell r="C30" t="str">
            <v>INSTALAÇÕES ELÉTRICAS</v>
          </cell>
        </row>
        <row r="31">
          <cell r="C31" t="str">
            <v>INFRAESTRUTURAS E LIGAÇÕES DAS REDES</v>
          </cell>
        </row>
        <row r="32">
          <cell r="C32" t="str">
            <v>QUADRO DE DISTRIBUIÇÃO PARA 12 MÓDULOS COM BARRAMENTO E CHAVE</v>
          </cell>
          <cell r="D32" t="str">
            <v>un</v>
          </cell>
        </row>
        <row r="33">
          <cell r="C33" t="str">
            <v>CAIXA RETANGULAR 4" X 2" BAIXA (0,30 M DO PISO), PVC, INSTALADA EM PAREDE - FORNECIMENTO E INSTALAÇÃO. AF_03/2023</v>
          </cell>
          <cell r="D33" t="str">
            <v>UN</v>
          </cell>
        </row>
        <row r="34">
          <cell r="C34" t="str">
            <v>CAIXA OCTOGONAL 4" X 4", PVC, INSTALADA EM LAJE - FORNECIMENTO E INSTALAÇÃO. AF_03/2023</v>
          </cell>
          <cell r="D34" t="str">
            <v>UN</v>
          </cell>
        </row>
        <row r="35">
          <cell r="C35" t="str">
            <v>CABO DE COBRE FLEXÍVEL, CLASSE 5, ISOLAMENTO TIPO EPR/HEPR, NÃO HALOGENADO, ANTICHAMA, TERMOFIXO, UNIPOLAR, SEÇÃO 1,5 MM2, 90°C, 0,6/1KV</v>
          </cell>
          <cell r="D35" t="str">
            <v>m</v>
          </cell>
        </row>
        <row r="36">
          <cell r="C36" t="str">
            <v>CABO DE COBRE FLEXÍVEL, CLASSE 5, ISOLAMENTO TIPO EPR/HEPR, NÃO HALOGENADO, ANTICHAMA, TERMOFIXO, UNIPOLAR, SEÇÃO 2,5 MM2, 90°C, 0,6/1KV</v>
          </cell>
          <cell r="D36" t="str">
            <v>m</v>
          </cell>
        </row>
        <row r="37">
          <cell r="C37" t="str">
            <v>CABO DE COBRE FLEXÍVEL, CLASSE 5, ISOLAMENTO TIPO EPR/HEPR, NÃO HALOGENADO, ANTICHAMA, TERMOFIXO, UNIPOLAR, SEÇÃO 4 MM2, 90°C, 0,6/1KV</v>
          </cell>
          <cell r="D37" t="str">
            <v>m</v>
          </cell>
        </row>
        <row r="38">
          <cell r="C38" t="str">
            <v>TOMADA MÉDIA DE EMBUTIR (2 MÓDULOS), 2P+T 10 A, INCLUINDO SUPORTE E PLACA - FORNECIMENTO E INSTALAÇÃO. AF_03/2023</v>
          </cell>
          <cell r="D38" t="str">
            <v>UN</v>
          </cell>
        </row>
        <row r="39">
          <cell r="C39" t="str">
            <v>TOMADA MÉDIA DE EMBUTIR (2 MÓDULOS), 2P+T 20 A, INCLUINDO SUPORTE E PLACA - FORNECIMENTO E INSTALAÇÃO. AF_03/2023</v>
          </cell>
          <cell r="D39" t="str">
            <v>UN</v>
          </cell>
        </row>
        <row r="40">
          <cell r="C40" t="str">
            <v>INTERRUPTOR SIMPLES (1 MÓDULO) COM INTERRUPTOR PARALELO (1 MÓDULO), 10A/250V, INCLUINDO SUPORTE E PLACA - FORNECIMENTO E INSTALAÇÃO. AF_03/2023</v>
          </cell>
          <cell r="D40" t="str">
            <v>UN</v>
          </cell>
        </row>
        <row r="41">
          <cell r="C41" t="str">
            <v>INTERRUPTOR SIMPLES (2 MÓDULOS), 10A/250V, INCLUINDO SUPORTE E PLACA - FORNECIMENTO E INSTALAÇÃO. AF_03/2023</v>
          </cell>
          <cell r="D41" t="str">
            <v>UN</v>
          </cell>
        </row>
        <row r="42">
          <cell r="C42" t="str">
            <v>DISJUNTOR MONOPOLAR TERMOMAGNÉTICO 5KA, DE 10A</v>
          </cell>
          <cell r="D42" t="str">
            <v>un</v>
          </cell>
        </row>
        <row r="43">
          <cell r="C43" t="str">
            <v>DISJUNTOR MONOPOLAR TERMOMAGNÉTICO 5KA, DE 20A</v>
          </cell>
          <cell r="D43" t="str">
            <v>un</v>
          </cell>
        </row>
        <row r="45">
          <cell r="C45" t="str">
            <v>LUMINÁRIA TIPO CALHA, DE SOBREPOR, COM 2 LÂMPADAS TUBULARES FLUORESCENTES DE 36 W, COM REATOR DE PARTIDA RÁPIDA - FORNECIMENTO E INSTALAÇÃO. AF_02/2020</v>
          </cell>
          <cell r="D45" t="str">
            <v>UN</v>
          </cell>
        </row>
        <row r="46">
          <cell r="C46" t="str">
            <v>LUMINÁRIA ARANDELA TIPO MEIA-LUA COMPLETA, DIÂMETRO 25 CM, PARA UMA (1) LÂMPADA LED, POTÊNCIA 9W, BULBO A60, FORNECIMENTO E INSTALAÇÃO, INCLUSIVE BASE E LÂMPADA</v>
          </cell>
          <cell r="D46" t="str">
            <v>un</v>
          </cell>
        </row>
        <row r="47">
          <cell r="C47" t="str">
            <v>LUMINÁRIA TIPO PLAFON REDONDO COM VIDRO FOSCO, DE SOBREPOR, COM 1 LÂMPADA FLUORESCENTE DE 15 W, SEM REATOR - FORNECIMENTO E INSTALAÇÃO. AF_02/2020</v>
          </cell>
          <cell r="D47" t="str">
            <v>UN</v>
          </cell>
        </row>
        <row r="48">
          <cell r="C48" t="str">
            <v>INSTALAÇÕES HIDRÁULICAS</v>
          </cell>
        </row>
        <row r="49">
          <cell r="C49" t="str">
            <v>INFRAESTRUTURA HIDRÁULICA E ACESSÓRIOS</v>
          </cell>
        </row>
        <row r="50">
          <cell r="C50" t="str">
            <v>FORNECIMENTO E ASSENTAMENTO DE TUBO PVC RÍGIDO, ESGOTO, PB - SÉRIE REFORÇADO, DN 40MM (1.1/2"), INCLUSIVE CONEXÕES</v>
          </cell>
          <cell r="D50" t="str">
            <v>m</v>
          </cell>
        </row>
        <row r="51">
          <cell r="C51" t="str">
            <v>FORNECIMENTO E ASSENTAMENTO DE TUBO PVC RÍGIDO, ESGOTO, PBV - SÉRIE REFORÇADO, DN 50 MM (2"), INCLUSIVE CONEXÕES</v>
          </cell>
          <cell r="D51" t="str">
            <v>m</v>
          </cell>
        </row>
        <row r="52">
          <cell r="C52" t="str">
            <v>FORNECIMENTO E ASSENTAMENTO DE TUBO PVC RÍGIDO, ESGOTO, PBV - SÉRIE REFORÇADO, DN 100 MM (4"), INCLUSIVE CONEXÕES</v>
          </cell>
          <cell r="D52" t="str">
            <v>m</v>
          </cell>
        </row>
        <row r="53">
          <cell r="C53" t="str">
            <v>CAIXA SIFONADA EM PVC COM GRELHA REDONDA 150 X 150 X 50 MM</v>
          </cell>
          <cell r="D53" t="str">
            <v>un</v>
          </cell>
        </row>
        <row r="54">
          <cell r="C54" t="str">
            <v>CAIXA DE GORDURA SIMPLES (CGS), CIRCULAR, EM CONCRETO PRÉ-MOLDADO, CAPACIDADE DE 31L, INCLUSIVE ESCAVAÇÃO, REATERRO, TRANSPORTE E RETIRADA DO MATERIAL ESCAVADO (EM CAÇAMBA)</v>
          </cell>
          <cell r="D54" t="str">
            <v>un</v>
          </cell>
        </row>
        <row r="55">
          <cell r="C55" t="str">
            <v>CAIXA DE PASSAGEM EM ALVENARIA E TAMPA DE CONCRETO, FUNDO DE BRITA, TIPO 1, 50 X 50 X 60 CM, INCLUSIVE ESCAVAÇÃO, REATERRO E BOTA-FORA</v>
          </cell>
          <cell r="D55" t="str">
            <v>un</v>
          </cell>
        </row>
        <row r="56">
          <cell r="C56" t="str">
            <v>FORNECIMENTO E ASSENTAMENTO DE TUBO PVC RÍGIDO SOLDÁVEL, ÁGUA FRIA, DN 20 MM (1/2"), INCLUSIVE CONEXÕES</v>
          </cell>
          <cell r="D56" t="str">
            <v>m</v>
          </cell>
        </row>
        <row r="57">
          <cell r="C57" t="str">
            <v>FORNECIMENTO E ASSENTAMENTO DE TUBO PVC RÍGIDO SOLDÁVEL, ÁGUA FRIA, DN 25 MM (3/4") , INCLUSIVE CONEXÕES</v>
          </cell>
          <cell r="D57" t="str">
            <v>m</v>
          </cell>
        </row>
        <row r="58">
          <cell r="C58" t="str">
            <v>FORNECIMENTO E ASSENTAMENTO DE TUBO PVC RÍGIDO SOLDÁVEL, ÁGUA FRIA, DN 32 MM (1") , INCLUSIVE CONEXÕES</v>
          </cell>
          <cell r="D58" t="str">
            <v>m</v>
          </cell>
        </row>
        <row r="59">
          <cell r="C59" t="str">
            <v>REGISTRO DE GAVETA, TIPO BASE, ROSCÁVEL 1" (PARA TUBO SOLDÁVEL OU PPR DN 32MM/CPVC DN 28MM), INCLUSIVE ACABAMENTO (PADRÃO POPULAR) E CANOPLA CROMADOS</v>
          </cell>
          <cell r="D59" t="str">
            <v>un</v>
          </cell>
        </row>
        <row r="60">
          <cell r="C60" t="str">
            <v>REGISTRO DE GAVETA, TIPO BASE, ROSCÁVEL 1.1/2" (PARA TUBO SOLDÁVEL OU PPR DN 50MM/CPVC DN 42MM), INCLUSIVE ACABAMENTO (PADRÃO POPULAR) E CANOPLA CROMADOS</v>
          </cell>
          <cell r="D60" t="str">
            <v>un</v>
          </cell>
        </row>
        <row r="61">
          <cell r="C61" t="str">
            <v>REGISTRO DE GAVETA, TIPO BASE, ROSCÁVEL 3/4" (PARA TUBO SOLDÁVEL OU PPR DN 25MM/CPVC DN 22MM), INCLUSIVE ACABAMENTO (PADRÃO POPULAR) E CANOPLA CROMADOS</v>
          </cell>
          <cell r="D61" t="str">
            <v>un</v>
          </cell>
        </row>
        <row r="62">
          <cell r="C62" t="str">
            <v>REGISTRO DE GAVETA, TIPO BASE, ROSCÁVEL 1/2" (PARA TUBO SOLDÁVEL OU PPR DN 20MM/CPVC DN 15MM), INCLUSIVE ACABAMENTO (PADRÃO POPULAR) E CANOPLA CROMADOS</v>
          </cell>
          <cell r="D62" t="str">
            <v>un</v>
          </cell>
        </row>
        <row r="63">
          <cell r="C63" t="str">
            <v>VASO SANITARIO SIFONADO CONVENCIONAL PARA PCD SEM FURO FRONTAL COM LOUÇA BRANCA SEM ASSENTO, INCLUSO CONJUNTO DE LIGAÇÃO PARA BACIA SANITÁRIA AJUSTÁVEL - FORNECIMENTO E INSTALAÇÃO. AF_01/2020</v>
          </cell>
          <cell r="D63" t="str">
            <v>UN</v>
          </cell>
        </row>
        <row r="64">
          <cell r="C64" t="str">
            <v>BACIA SANITÁRIA (VASO) DE LOUÇA CONVENCIONAL, COR BRANCA, INCLUSIVE ACESSÓRIOS DE FIXAÇÃO/VEDAÇÃO, VÁLVULA DE DESCARGA METÁLICA COM ACIONAMENTO DUPLO, TUBO DE LIGAÇÃO DE LATÃO COM CANOPLA, FORNECIMENTO, INSTALAÇÃO E REJUNTAMENTO</v>
          </cell>
          <cell r="D64" t="str">
            <v>un</v>
          </cell>
        </row>
        <row r="65">
          <cell r="C65" t="str">
            <v>BACIA SANITÁRIA (VASO) DE LOUÇA CONVENCIONAL INFANTIL, COR BRANCA, INCLUSIVE ACESSÓRIOS DE FIXAÇÃO/VEDAÇÃO, VÁLVULA DE DESCARGA METÁLICA COM ACIONAMENTO DUPLO, TUBO DE LIGAÇÃO DE LATÃO COM CANOPLA, FORNECIMENTO, INSTALAÇÃO E REJUNTAMENTO</v>
          </cell>
          <cell r="D65" t="str">
            <v>un</v>
          </cell>
        </row>
        <row r="66">
          <cell r="C66" t="str">
            <v>ASSENTO SANITÁRIO CONVENCIONAL - FORNECIMENTO E INSTALACAO. AF_01/2020</v>
          </cell>
          <cell r="D66" t="str">
            <v>UN</v>
          </cell>
        </row>
        <row r="67">
          <cell r="C67" t="str">
            <v>ASSENTO SANITÁRIO INFANTIL - FORNECIMENTO E INSTALACAO. AF_01/2020</v>
          </cell>
          <cell r="D67" t="str">
            <v>UN</v>
          </cell>
        </row>
        <row r="68">
          <cell r="C68" t="str">
            <v>SIFÃO DO TIPO GARRAFA EM METAL CROMADO 1 X 1.1/2 - FORNECIMENTO E INSTALAÇÃO. AF_01/2020</v>
          </cell>
          <cell r="D68" t="str">
            <v>UN</v>
          </cell>
        </row>
        <row r="69">
          <cell r="C69" t="str">
            <v>ENGATE FLEXÍVEL EM INOX, 1/2  X 40CM - FORNECIMENTO E INSTALAÇÃO. AF_01/2020</v>
          </cell>
          <cell r="D69" t="str">
            <v>UN</v>
          </cell>
        </row>
        <row r="70">
          <cell r="C70" t="str">
            <v>TORNEIRA CROMADA DE MESA, 1/2 OU 3/4, PARA LAVATÓRIO, PADRÃO POPULAR - FORNECIMENTO E INSTALAÇÃO. AF_01/2020</v>
          </cell>
          <cell r="D70" t="str">
            <v>UN</v>
          </cell>
        </row>
        <row r="71">
          <cell r="C71" t="str">
            <v>TORNEIRA CROMADA TUBO MÓVEL, DE MESA, 1/2 OU 3/4, PARA PIA DE COZINHA, PADRÃO ALTO - FORNECIMENTO E INSTALAÇÃO. AF_01/2020</v>
          </cell>
          <cell r="D71" t="str">
            <v>UN</v>
          </cell>
        </row>
        <row r="72">
          <cell r="C72" t="str">
            <v>TORNEIRA METALICA CROMADA CANO CURTO, SEM BICO, SEM AREJADOR, DE PAREDE, PARA TANQUE E USO GERAL, 1/2 " OU 3/4 " (REF 1143)</v>
          </cell>
          <cell r="D72" t="str">
            <v>UN</v>
          </cell>
        </row>
        <row r="73">
          <cell r="C73" t="str">
            <v>PAPELEIRA METÁLICA CROMADA, INCLUSIVE FIXAÇÃO</v>
          </cell>
        </row>
        <row r="74">
          <cell r="C74" t="str">
            <v>SABONETEIRA PLASTICA TIPO DISPENSER PARA SABONETE LIQUIDO COM RESERVATORIO 1500 ML</v>
          </cell>
          <cell r="D74" t="str">
            <v>U</v>
          </cell>
        </row>
        <row r="75">
          <cell r="C75" t="str">
            <v>PAPELEIRA DE PAREDE EM METAL CROMADO SEM TAMPA, INCLUSO FIXAÇÃO. AF_01/2020</v>
          </cell>
          <cell r="D75" t="str">
            <v>UN</v>
          </cell>
        </row>
        <row r="79">
          <cell r="C79" t="str">
            <v>MASSA ÚNICA, PARA RECEBIMENTO DE PINTURA, EM ARGAMASSA TRAÇO 1:2:8, PREPARO MANUAL, APLICADA MANUALMENTE EM FACES INTERNAS DE PAREDES, ESPESSURA DE 20MM, COM EXECUÇÃO DE TALISCAS. AF_06/2014</v>
          </cell>
        </row>
        <row r="80">
          <cell r="C80" t="str">
            <v>EMBOÇO, PARA RECEBIMENTO DE CERÂMICA, EM ARGAMASSA TRAÇO 1:2:8, PREPARO MECÂNICO COM BETONEIRA 400L, APLICADO MANUALMENTE EM FACES INTERNAS DE PAREDES, PARA AMBIENTE COM ÁREA ENTRE 5M2 E 10M2, ESPESSURA DE 20MM, COM EXECUÇÃO DE TALISCAS. AF_06/2014</v>
          </cell>
        </row>
        <row r="82">
          <cell r="C82" t="str">
            <v>REVESTIMENTO COM CERÂMICA APLICADO EM PAREDE, ACABAMENTO ESMALTADO, AMBIENTE INTERNO/EXTERNO, PADRÃO EXTRA, DIMENSÃO DA PEÇA ATÉ 2025 CM2, PEI III, ASSENTAMENTO COM ARGAMASSA INDUSTRIALIZADA, INCLUSIVE REJUNTAMENTO</v>
          </cell>
        </row>
        <row r="88">
          <cell r="C88" t="str">
            <v>COBERTURA</v>
          </cell>
        </row>
        <row r="89">
          <cell r="C89" t="str">
            <v>TELHADO</v>
          </cell>
        </row>
        <row r="90">
          <cell r="C90" t="str">
            <v>TRAMA DE MADEIRA COMPOSTA POR RIPAS, CAIBROS E TERÇAS PARA TELHADOS DE ATÉ 2 ÁGUAS PARA TELHA CERÂMICA CAPA-CANAL, INCLUSO TRANSPORTE VERTICAL. AF_07/2019</v>
          </cell>
          <cell r="D90" t="str">
            <v>M2</v>
          </cell>
        </row>
        <row r="91">
          <cell r="C91" t="str">
            <v>MANTA ALUMINIZADA NAS DUAS FACES, PARA SUBCOBERTURA,  E = *2* MM</v>
          </cell>
          <cell r="D91" t="str">
            <v>M2</v>
          </cell>
        </row>
        <row r="93">
          <cell r="C93" t="str">
            <v>TELHAMENTO COM TELHA CERÂMICA CAPA-CANAL, TIPO PLAN, COM MAIS DE 2 ÁGUAS, INCLUSO TRANSPORTE VERTICAL. AF_07/2019</v>
          </cell>
          <cell r="D93" t="str">
            <v>M2</v>
          </cell>
        </row>
        <row r="95">
          <cell r="C95" t="str">
            <v>EMBOÇAMENTO COM ARGAMASSA TRAÇO 1:2:9 (CIMENTO, CAL E AREIA). AF_07/2019</v>
          </cell>
          <cell r="D95" t="str">
            <v>M</v>
          </cell>
        </row>
        <row r="96">
          <cell r="C96" t="str">
            <v>CALHAS E SISTEMA DE DRENAGEM DE ÁGUAS PLUVIAIS</v>
          </cell>
        </row>
        <row r="97">
          <cell r="C97" t="str">
            <v>CALHA EM CHAPA GALVANIZADA, ESP. 0,65MM (GSG-24), COM DESENVOLVIMENTO DE 33CM, INCLUSIVE IÇAMENTO MANUAL VERTICAL</v>
          </cell>
          <cell r="D97" t="str">
            <v>m</v>
          </cell>
        </row>
        <row r="100">
          <cell r="C100" t="str">
            <v>FORRO</v>
          </cell>
        </row>
        <row r="101">
          <cell r="C101" t="str">
            <v>FORRO DE PVC</v>
          </cell>
        </row>
        <row r="102">
          <cell r="C102" t="str">
            <v>FORRO EM RÉGUAS DE PVC, LISO, PARA AMBIENTES RESIDENCIAIS, INCLUSIVE ESTRUTURA UNIDIRECIONAL DE FIXAÇÃO. AF_08/2023_PS</v>
          </cell>
          <cell r="D102" t="str">
            <v>M2</v>
          </cell>
        </row>
        <row r="103">
          <cell r="C103" t="str">
            <v>PINTURA</v>
          </cell>
        </row>
        <row r="104">
          <cell r="C104" t="str">
            <v>LIXAMENTO</v>
          </cell>
        </row>
        <row r="105">
          <cell r="C105" t="str">
            <v>LIXAMENTO MANUAL EM SUPERFÍCIE DE MADEIRA PARA REMOÇÃO DE TINTA</v>
          </cell>
          <cell r="D105" t="str">
            <v>m2</v>
          </cell>
        </row>
        <row r="106">
          <cell r="C106" t="str">
            <v>LIXAMENTO MANUAL EM SUPERFÍCIE METÁLICA PARA REMOÇÃO DE TINTA</v>
          </cell>
          <cell r="D106" t="str">
            <v>m2</v>
          </cell>
        </row>
        <row r="107">
          <cell r="C107" t="str">
            <v>PINTURA INTERNA / EXTERNA</v>
          </cell>
        </row>
        <row r="108">
          <cell r="C108" t="str">
            <v>EMASSAMENTO EM TETO COM MASSA CORRIDA (PVA), UMA (1) DEMÃO, INCLUSIVE LIXAMENTO PARA PINTURA</v>
          </cell>
          <cell r="D108" t="str">
            <v>m2</v>
          </cell>
        </row>
        <row r="109">
          <cell r="C109" t="str">
            <v>EMASSAMENTO EM PAREDE COM MASSA CORRIDA (PVA), UMA (1) DEMÃO, INCLUSIVE LIXAMENTO PARA PINTURA</v>
          </cell>
          <cell r="D109" t="str">
            <v>m2</v>
          </cell>
        </row>
        <row r="110">
          <cell r="C110" t="str">
            <v>PINTURA ACRÍLICA EM PAREDE, DUAS (2) DEMÃOS, EXCLUSIVE SELADOR ACRÍLICO E MASSA ACRÍLICA/CORRIDA (PVA)</v>
          </cell>
          <cell r="D110" t="str">
            <v>m2</v>
          </cell>
        </row>
        <row r="111">
          <cell r="C111" t="str">
            <v>PINTURA LÁTEX (PVA) EM TETO, DUAS (2) DEMÃOS, EXCLUSIVE SELADOR ACRÍLICO E MASSA ACRÍLICA/CORRIDA (PVA)</v>
          </cell>
          <cell r="D111" t="str">
            <v>m2</v>
          </cell>
        </row>
        <row r="112">
          <cell r="C112" t="str">
            <v>PINTURA ESMALTE EM SUPERFÍCIE DE CONCRETO/ALVENARIA, DUAS (2) DEMÃOS, EXCLUSIVE SELADOR ACRÍLICO E MASSA ACRÍLICA/CORRIDA (PVA)</v>
          </cell>
          <cell r="D112" t="str">
            <v>m2</v>
          </cell>
        </row>
        <row r="113">
          <cell r="C113" t="str">
            <v>PINTURA EM ESQUADRIAS DE MADEIRA E METÁLICAS</v>
          </cell>
        </row>
        <row r="114">
          <cell r="C114" t="str">
            <v>PINTURA ESMALTE EM SUPERFÍCIE DE MADEIRA, DUAS (2) DEMÃOS, INCLUSIVE UMA (1) DEMÃO DE FUNDO NIVELADOR, EXCLUSIVE MASSA A ÓLEO</v>
          </cell>
          <cell r="D114" t="str">
            <v>m2</v>
          </cell>
        </row>
        <row r="115">
          <cell r="C115" t="str">
            <v>PINTURA ESMALTE EM ESQUADRIAS DE FERRO, DUAS (2) DEMÃOS, INCLUSIVE UMA (1) DEMÃO DE FUNDO ANTICORROSIVO</v>
          </cell>
          <cell r="D115" t="str">
            <v>m2</v>
          </cell>
        </row>
        <row r="116">
          <cell r="C116" t="str">
            <v>PREVENÇÃO CONTRA INCÊNDIO</v>
          </cell>
        </row>
        <row r="117">
          <cell r="C117" t="str">
            <v>EXTINTOR DE INCÊNDIO PORTÁTIL COM CARGA DE PQS DE 6 KG, CLASSE BC - FORNECIMENTO E INSTALAÇÃO. AF_10/2020_PE</v>
          </cell>
          <cell r="D117" t="str">
            <v>UN</v>
          </cell>
        </row>
        <row r="118">
          <cell r="C118" t="str">
            <v>PLACA DE SINALIZACAO DE SEGURANCA CONTRA INCENDIO - ALERTA, TRIANGULAR, BASE DE *30* CM, EM PVC *2* MM ANTI-CHAMAS (SIMBOLOS, CORES E PICTOGRAMAS CONFORME NBR 16820)</v>
          </cell>
          <cell r="D118" t="str">
            <v xml:space="preserve">UN    </v>
          </cell>
        </row>
        <row r="119">
          <cell r="D119" t="str">
            <v xml:space="preserve">UN    </v>
          </cell>
        </row>
        <row r="120">
          <cell r="C120" t="str">
            <v>COMPLEMENTOS</v>
          </cell>
        </row>
        <row r="124">
          <cell r="C124" t="str">
            <v>CAPINA MANUAL DO TERRENO, EXCLUSIVE RASTELAMENTO E QUEIMA</v>
          </cell>
          <cell r="D124" t="str">
            <v>m2</v>
          </cell>
        </row>
        <row r="125">
          <cell r="C125" t="str">
            <v>RASTELAMENTO DE ÁREA COM AFASTAMENTO DE ATÉ VINTE (20) METROS, EXCLUSIVE CAPINA OU ROÇADA MANUAL</v>
          </cell>
          <cell r="D125" t="str">
            <v>m2</v>
          </cell>
        </row>
      </sheetData>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visao"/>
      <sheetName val="saldo contrato"/>
      <sheetName val="Sinapi 04-2025 Setop 01-2025"/>
      <sheetName val="PLANILHA ORÇAMENTÁRIA"/>
      <sheetName val="BDI"/>
      <sheetName val="CRONOGRAMA"/>
    </sheetNames>
    <sheetDataSet>
      <sheetData sheetId="0"/>
      <sheetData sheetId="1"/>
      <sheetData sheetId="2"/>
      <sheetData sheetId="3">
        <row r="15">
          <cell r="C15" t="str">
            <v>MONTAGEM E DESMONTAGEM DE ANDAIME METÁLICO PARA FACHADA COM PISO METÁLICO, INCLUSIVE RODAPÉ/GUARDA-CORPO EM MADEIRA, EXCLUSIVE FORNECIMENTO DO ANDAIME</v>
          </cell>
          <cell r="D15" t="str">
            <v>m2</v>
          </cell>
        </row>
        <row r="20">
          <cell r="C20" t="str">
            <v>REMOÇÃO MANUAL DE PAVIMENTAÇÃO INTERTRAVADA OU SEXTAVADO EM PRÉ-MOLDADO DE CONCRETO, COM REAPROVEITAMENTO, INCLUSIVE AFASTAMENTO E EMPILHAMENTO, EXCLUSIVE TRANSPORTE E RETIRADA DO MATERIAL REMOVIDO NÃO REAPROVEITÁVEL</v>
          </cell>
          <cell r="D20" t="str">
            <v>m2</v>
          </cell>
        </row>
        <row r="26">
          <cell r="C26" t="str">
            <v>REMOÇÃO MANUAL DE FOLHA DE PORTA OU JANELA DE MADEIRA OU METÁLICA, COM REAPROVEITAMENTO, INCLUSIVE AFASTAMENTO E EMPILHAMENTO, EXCLUSIVE TRANSPORTE E RETIRADA DO MATERIAL REMOVIDO NÃO REAPROVEITÁVEL</v>
          </cell>
          <cell r="D26" t="str">
            <v>m2</v>
          </cell>
        </row>
        <row r="27">
          <cell r="C27" t="str">
            <v>REMOÇÃO DE JANELAS, DE FORMA MANUAL, SEM REAPROVEITAMENTO. AF_09/2023</v>
          </cell>
          <cell r="D27" t="str">
            <v>M2</v>
          </cell>
        </row>
        <row r="33">
          <cell r="C33" t="str">
            <v>ESCAVAÇÃO MANUAL DE VALA COM PROFUNDIDADE MENOR OU IGUAL A 1,5M, INCLUSIVE DESCARGA LATERAL</v>
          </cell>
        </row>
        <row r="34">
          <cell r="C34" t="str">
            <v>APILOAMENTO MANUAL EM FUNDO DE VALA COM SOQUETE, EXCLUSIVE ESCAVAÇÃO</v>
          </cell>
        </row>
        <row r="35">
          <cell r="C35" t="str">
            <v>LASTRO DE CONCRETO MAGRO, APLICADO EM PISOS, LAJES SOBRE SOLO OU RADIERS, ESPESSURA DE 5 CM. AF_01/2024</v>
          </cell>
          <cell r="D35" t="str">
            <v>M2</v>
          </cell>
        </row>
        <row r="36">
          <cell r="C36" t="str">
            <v>FÔRMA E DESFORMA PARA VIGA DE MADEIRA COM TÁBUA E SARRAFO, REAPROVEITAMENTO (3X), EXCLUSIVE ESCORAMENTO</v>
          </cell>
          <cell r="D36" t="str">
            <v>m2</v>
          </cell>
        </row>
        <row r="37">
          <cell r="C37" t="str">
            <v>FORNECIMENTO DE CONCRETO ESTRUTURAL, PREPARADO EM OBRA COM BETONEIRA, COM FCK 20MPA, INCLUSIVE LANÇAMENTO, ADENSAMENTO E ACABAMENTO (FUNDAÇÃO)</v>
          </cell>
        </row>
        <row r="38">
          <cell r="C38" t="str">
            <v>ARMAÇÃO DE PILAR OU VIGA DE ESTRUTURA CONVENCIONAL DE CONCRETO ARMADO UTILIZANDO AÇO CA-60 DE 5,0 MM - MONTAGEM. AF_06/2022</v>
          </cell>
          <cell r="D38" t="str">
            <v>KG</v>
          </cell>
        </row>
        <row r="39">
          <cell r="C39" t="str">
            <v>CORTE, DOBRA E MONTAGEM DE AÇO CA-60, DIÂMETRO (4,2MM A 5,0MM), INCLUSIVE ESPAÇADOR</v>
          </cell>
          <cell r="D39" t="str">
            <v>Kg</v>
          </cell>
        </row>
        <row r="56">
          <cell r="C56" t="str">
            <v>MASSA ÚNICA, EM ARGAMASSA TRAÇO 1:2:8, PREPARO MANUAL, APLICADA MANUALMENTE EM PAREDES INTERNAS DE AMBIENTES COM ÁREA ENTRE 5M² E 10M², E = 17,5MM, COM TALISCAS. AF_03/2024</v>
          </cell>
        </row>
        <row r="57">
          <cell r="C57" t="str">
            <v>EMBOÇO, EM ARGAMASSA TRAÇO 1:2:8, PREPARO MECÂNICO, APLICADO MANUALMENTE EM PAREDES INTERNAS DE AMBIENTES COM ÁREA ENTRE 5M² E 10M², E = 17,5MM, COM TALISCAS. AF_03/2024</v>
          </cell>
        </row>
        <row r="58">
          <cell r="C58" t="str">
            <v>CERÂMICA</v>
          </cell>
          <cell r="D58"/>
        </row>
        <row r="59">
          <cell r="D59" t="str">
            <v>m2</v>
          </cell>
        </row>
        <row r="60">
          <cell r="D60"/>
        </row>
        <row r="61">
          <cell r="C61" t="str">
            <v>CONTRAPISO</v>
          </cell>
        </row>
        <row r="62">
          <cell r="D62" t="str">
            <v>m2</v>
          </cell>
        </row>
        <row r="63">
          <cell r="C63" t="str">
            <v>EXECUÇÃO DE RADIER, ESPESSURA DE 10 CM, FCK = 30 MPA, COM USO DE FORMAS EM MADEIRA SERRADA. AF_09/2021</v>
          </cell>
        </row>
        <row r="64">
          <cell r="C64" t="str">
            <v>CERÂMICA</v>
          </cell>
        </row>
        <row r="65">
          <cell r="C65" t="str">
            <v>REVESTIMENTO COM CERÂMICA APLICADO EM PISO, ACABAMENTO ESMALTADO, AMBIENTE INTERNO, PADRÃO EXTRA, DIMENSÃO DA PEÇA ATÉ 2025 CM2, PEI V, ASSENTAMENTO COM ARGAMASSA INDUSTRIALIZADA, INCLUSIVE REJUNTAMENTO</v>
          </cell>
          <cell r="D65" t="str">
            <v>m2</v>
          </cell>
        </row>
        <row r="66">
          <cell r="C66" t="str">
            <v>PISO ACABADO</v>
          </cell>
        </row>
        <row r="67">
          <cell r="C67" t="str">
            <v xml:space="preserve">PISO CIMENTADO NATADO COM ARGAMASSA, ACABAMENTO QUEIMADO, TRAÇO 1:3 (CIMENTO E AREIA), ESP. 25MM, MODULAÇÃO DE (100X100)CM, INCLUSIVE JUNTA PLÁSTICA </v>
          </cell>
          <cell r="D67" t="str">
            <v>m2</v>
          </cell>
        </row>
        <row r="68">
          <cell r="C68" t="str">
            <v>ESQUADRIAS</v>
          </cell>
        </row>
        <row r="69">
          <cell r="C69" t="str">
            <v>PORTAS</v>
          </cell>
          <cell r="D69"/>
        </row>
        <row r="70">
          <cell r="C70" t="str">
            <v>PORTA EM ALUMÍNIO DE ABRIR TIPO VENEZIANA COM GUARNIÇÃO, FIXAÇÃO COM PARAFUSOS - FORNECIMENTO E INSTALAÇÃO. AF_12/2019</v>
          </cell>
        </row>
        <row r="71">
          <cell r="C71" t="str">
            <v xml:space="preserve">DIVISORIA, PLACA PRE-MOLDADA EM GRANILITE, MARMORITE OU GRANITINA, E = *3 CM                                                                                                                                                                                                                                                                                                                                                                                                                              </v>
          </cell>
        </row>
        <row r="77">
          <cell r="C77" t="str">
            <v>INSTALAÇÕES ELÉTRICAS</v>
          </cell>
        </row>
        <row r="78">
          <cell r="C78" t="str">
            <v>INFRAESTRUTURAS E LIGAÇÕES DAS REDES</v>
          </cell>
          <cell r="D78"/>
        </row>
      </sheetData>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previsao"/>
      <sheetName val="saldo contrato"/>
      <sheetName val="Sinapi 09-2 Setop 04-2023"/>
      <sheetName val="PLANILHA ORÇAMENTÁRIA"/>
      <sheetName val="BDI"/>
      <sheetName val="CRONOGRAMA"/>
    </sheetNames>
    <sheetDataSet>
      <sheetData sheetId="0"/>
      <sheetData sheetId="1"/>
      <sheetData sheetId="2"/>
      <sheetData sheetId="3">
        <row r="19">
          <cell r="C19" t="str">
            <v>APICOAMENTO DE PISO CIMENTADO - PROFUNDIDADE ATÉ 1 CM</v>
          </cell>
          <cell r="D19" t="str">
            <v>m2</v>
          </cell>
        </row>
        <row r="21">
          <cell r="C21" t="str">
            <v>REMOÇÃO DE CABOS ELÉTRICOS, COM SEÇÃO DE ATÉ 2,5 MM², DE FORMA MANUAL, SEM REAPROVEITAMENTO. AF_09/2023</v>
          </cell>
        </row>
        <row r="29">
          <cell r="C29" t="str">
            <v>REMOÇÃO DE PORTAS, DE FORMA MANUAL, SEM REAPROVEITAMENTO. AF_09/2023</v>
          </cell>
          <cell r="D29" t="str">
            <v>M2</v>
          </cell>
        </row>
        <row r="30">
          <cell r="C30" t="str">
            <v>REMOÇÃO DE JANELAS, DE FORMA MANUAL, SEM REAPROVEITAMENTO. AF_09/2023</v>
          </cell>
          <cell r="D30" t="str">
            <v>M2</v>
          </cell>
        </row>
        <row r="31">
          <cell r="C31" t="str">
            <v>REMOÇÃO DE VIDRO LISO COMUM DE ESQUADRIA COM BAGUETE DE ALUMÍNIO OU PVC. AF_01/2021</v>
          </cell>
          <cell r="D31" t="str">
            <v>M2</v>
          </cell>
        </row>
        <row r="60">
          <cell r="C60" t="str">
            <v>KIT DE PORTA DE MADEIRA TIPO MEXICANA, MACIÇA (PESADA OU SUPERPESADA), PADRÃO MÉDIO, 80X210CM, ESPESSURA DE 3,5CM, ITENS INCLUSOS: DOBRADIÇAS, MONTAGEM E INSTALAÇÃO DE BATENTE, FECHADURA COM EXECUÇÃO DO FURO - FORNECIMENTO E INSTALAÇÃO. AF_12/2019</v>
          </cell>
          <cell r="D60" t="str">
            <v>UN</v>
          </cell>
        </row>
        <row r="67">
          <cell r="C67" t="str">
            <v>APICOAMENTO DE PISO CIMENTADO - PROFUNDIDADE ATÉ 1 CM</v>
          </cell>
          <cell r="D67" t="str">
            <v>m2</v>
          </cell>
        </row>
        <row r="79">
          <cell r="C79" t="str">
            <v>FORNECIMENTO E ASSENTAMENTO DE GRADE FIXA DE FERRO, PARA PROTEÇÃO DE JANELAS</v>
          </cell>
          <cell r="D79" t="str">
            <v>m2</v>
          </cell>
        </row>
        <row r="94">
          <cell r="C94" t="str">
            <v>LUMINÁRIAS</v>
          </cell>
        </row>
        <row r="110">
          <cell r="C110" t="str">
            <v>BARRA DE APOIO EM AÇO INOX POLIDO RETA, DN 1.1/4" (31,75MM), PARA ACESSIBILIDADE (PMR/PCR), COMPRIMENTO 40CM, INSTALADO EM PORTA/PAREDE, INCLUSIVE FORNECIMENTO, INSTALAÇÃO E ACESSÓRIOS PARA FIXAÇÃO</v>
          </cell>
          <cell r="D110" t="str">
            <v>un</v>
          </cell>
        </row>
        <row r="111">
          <cell r="C111" t="str">
            <v>BARRA DE APOIO EM AÇO INOX POLIDO RETA, DN 1.1/4" (31,75MM), PARA ACESSIBILIDADE (PMR/PCR), COMPRIMENTO 70CM, INSTALADO EM PAREDE, INCLUSIVE FORNECIMENTO, INSTALAÇÃO E ACESSÓRIOS PARA FIXAÇÃO</v>
          </cell>
          <cell r="D111" t="str">
            <v>un</v>
          </cell>
        </row>
        <row r="112">
          <cell r="C112" t="str">
            <v>BARRA DE APOIO EM AÇO INOX POLIDO RETA, DN 1.1/4" (31,75MM), PARA ACESSIBILIDADE (PMR/PCR), COMPRIMENTO 80CM, INSTALADO EM PAREDE, INCLUSIVE FORNECIMENTO, INSTALAÇÃO E ACESSÓRIOS PARA FIXAÇÃO</v>
          </cell>
          <cell r="D112" t="str">
            <v>un</v>
          </cell>
        </row>
        <row r="130">
          <cell r="C130" t="str">
            <v>LIXAMENTO MANUAL EM PAREDE PARA REMOÇÃO DE TINTA</v>
          </cell>
          <cell r="D130" t="str">
            <v>m2</v>
          </cell>
        </row>
        <row r="134">
          <cell r="C134" t="str">
            <v>TUBO PVC, SÉRIE R, ÁGUA PLUVIAL, DN 75 MM, FORNECIDO E INSTALADO EM RAMAL DE ENCAMINHAMENTO. AF_06/2022</v>
          </cell>
          <cell r="D134" t="str">
            <v>M</v>
          </cell>
        </row>
        <row r="135">
          <cell r="C135" t="str">
            <v>JOELHO 90 GRAUS, PVC, SERIE R, ÁGUA PLUVIAL, DN 75 MM, JUNTA ELÁSTICA, FORNECIDO E INSTALADO EM CONDUTORES VERTICAIS DE ÁGUAS PLUVIAIS. AF_06/2022</v>
          </cell>
          <cell r="D135" t="str">
            <v>UN</v>
          </cell>
        </row>
        <row r="136">
          <cell r="C136" t="str">
            <v>FIXAÇÃO DE TUBOS VERTICAIS DE PVC ÁGUA, PVC ESGOTO, PVC ÁGUA PLUVIAL, CPVC, PPR, COBRE OU AÇO, DIÂMETROS MAIORES QUE 40 MM E MENORES OU IGUAIS A 75 MM, COM ABRAÇADEIRA METÁLICA RÍGIDA TIPO U PERFIL 2 1/2, FIXADA EM PERFILADO EM PAREDE. AF_09/2023_PS</v>
          </cell>
          <cell r="D136" t="str">
            <v>M</v>
          </cell>
        </row>
        <row r="137">
          <cell r="C137" t="str">
            <v>BUCHA DE NYLON SEM ABA S10, COM PARAFUSO DE 6,10 X 65 MM EM ACO ZINCADO COM ROSCA SOBERBA, CABECA CHATA E FENDA PHILLIPS</v>
          </cell>
          <cell r="D137" t="str">
            <v>UN</v>
          </cell>
        </row>
        <row r="145">
          <cell r="C145" t="str">
            <v>PLACA FOTOLUMINESCENTE PARA SINALIZAÇÃO DE EMERGÊNCIA, TIPO "E12", INSTALADA EM PISO, DIMENSÃO (100X100)CM, INCLUSIVE FIXAÇÃO</v>
          </cell>
        </row>
        <row r="146">
          <cell r="C146" t="str">
            <v>PLACA FOTOLUMINESCENTE PARA SINALIZAÇÃO DE EMERGÊNCIA, TIPO "S3", DIMENSÃO (380X190)MM, INCLUSIVE FIXAÇÃO</v>
          </cell>
        </row>
        <row r="147">
          <cell r="C147" t="str">
            <v>PLACA FOTOLUMINESCENTE PARA SINALIZAÇÃO DE EMERGÊNCIA, TIPO "S12", DIMENSÃO (380X190)MM, INCLUSIVE FIXAÇÃO</v>
          </cell>
        </row>
        <row r="148">
          <cell r="C148" t="str">
            <v>PLACA FOTOLUMINESCENTE PARA SINALIZAÇÃO DE EMERGÊNCIA, TIPO "S13", DIMENSÃO (380X190)MM, INCLUSIVE FIXAÇÃO</v>
          </cell>
        </row>
        <row r="149">
          <cell r="C149" t="str">
            <v>PLACA FOTOLUMINESCENTE PARA SINALIZAÇÃO DE EMERGÊNCIA, TIPO "S18", DIMENSÃO (400X120)MM, INCLUSIVE FIXAÇÃO</v>
          </cell>
        </row>
        <row r="150">
          <cell r="C150" t="str">
            <v>LUMINÁRIA DE EMERGÊNCIA, COM 30 LÂMPADAS LED DE 2 W, SEM REATOR - FORNECIMENTO E INSTALAÇÃO. AF_02/2020</v>
          </cell>
        </row>
        <row r="151">
          <cell r="C151" t="str">
            <v>PLACA FOTOLUMINESCENTE PARA SINALIZAÇÃO DE EMERGÊNCIA, TIPO "E2", DIMENSÃO (150X100)MM, INCLUSIVE FIXAÇÃO</v>
          </cell>
        </row>
        <row r="153">
          <cell r="C153" t="str">
            <v>PLANTIO DE GRAMA ESMERALDA EM PLACAS, INCLUSIVE TERRA VEGETAL E CONSERVAÇÃO POR TRINTA (30) DIAS</v>
          </cell>
          <cell r="D153" t="str">
            <v>m2</v>
          </cell>
        </row>
        <row r="160">
          <cell r="C160" t="str">
            <v>EXECUÇÃO DE PASSEIO (CALÇADA) OU PISO DE CONCRETO COM CONCRETO MOLDADO IN LOCO, USINADO C25, ACABAMENTO CONVENCIONAL, NÃO ARMADO. AF_03/2023</v>
          </cell>
          <cell r="D160" t="str">
            <v>M3</v>
          </cell>
        </row>
        <row r="161">
          <cell r="C161" t="str">
            <v>GRELHA DE FERRO FUNDIDO SIMPLES COM REQUADRO, 300 X 1000 MM, ASSENTADA COM ARGAMASSA 1 : 3 CIMENTO: AREIA - FORNECIMENTO E INSTALAÇÃO. AF_08/2021</v>
          </cell>
          <cell r="D161" t="str">
            <v>UN</v>
          </cell>
        </row>
        <row r="163">
          <cell r="C163" t="str">
            <v>CERCA DE MOURÃO H = 2,80 M - MOURÃO PRÉ-FABRICADO DE CONCRETO PONTA VIRADA A CADA 2,50 M, 3 FIOS DE ARAME FARPADO E TELA GALVANIZADA # 2" FIO 12, INCLUSIVE FUNDAÇÃO</v>
          </cell>
          <cell r="D163" t="str">
            <v>m</v>
          </cell>
        </row>
        <row r="164">
          <cell r="C164" t="str">
            <v>PORTÃO DE GRADE E TELA (PGT), DIMENSÃO (80X210)CM, CONFORME CADERNO DE PROJETO PADRÃO PENITENCIÁRIA-MG (DETALHE EQ6B), INCLUSIVE FORNECIMENTO, INSTALAÇÃO, FERRAGENS E PINTURA ESMALTE SINTÉTICO, DUAS (2) DEMÃOS COM UMA (1) DEMÃO DE FUNDO ANTICORROSIVO</v>
          </cell>
          <cell r="D164" t="str">
            <v>un</v>
          </cell>
        </row>
        <row r="165">
          <cell r="C165"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D165" t="str">
            <v>un</v>
          </cell>
        </row>
        <row r="166">
          <cell r="C166" t="str">
            <v>RAMPA</v>
          </cell>
        </row>
        <row r="167">
          <cell r="C167" t="str">
            <v>ESCAVAÇÃO MANUAL DE VALA COM PROFUNDIDADE MAIOR QUE 1,5M E MENOR OU IGUAL 3,0M, INCLUSIVE DESCARGA LATERAL</v>
          </cell>
          <cell r="D167" t="str">
            <v>m3</v>
          </cell>
        </row>
        <row r="168">
          <cell r="C168" t="str">
            <v>REGULARIZAÇÃO MANUAL E COMPACTAÇÃO MECANIZADA DE TERRENO COM PLACA VIBRATÓRIA, EXCLUSIVE DESMATAMENTO, DESTOCAMENTO, LIMPEZA/ROÇADA DO TERRENO</v>
          </cell>
          <cell r="D168" t="str">
            <v>m2</v>
          </cell>
        </row>
        <row r="169">
          <cell r="C169" t="str">
            <v>ALVENARIA DE VEDAÇÃO DE BLOCOS  VAZADOS DE CONCRETO APARENTE DE 19X19X39 CM (ESPESSURA 19 CM) E ARGAMASSA DE ASSENTAMENTO COM PREPARO EM BETONEIRA. AF_12/2021</v>
          </cell>
          <cell r="D169" t="str">
            <v>M2</v>
          </cell>
        </row>
        <row r="170">
          <cell r="C170" t="str">
            <v>ARGAMASSA TRAÇO 1:6 (EM VOLUME DE CIMENTO E AREIA MÉDIA ÚMIDA) COM ADIÇÃO DE PLASTIFICANTE PARA EMBOÇO/MASSA ÚNICA/ASSENTAMENTO DE ALVENARIA DE VEDAÇÃO, PREPARO MECÂNICO COM BETONEIRA 400 L. AF_08/2019</v>
          </cell>
          <cell r="D170" t="str">
            <v>M3</v>
          </cell>
        </row>
        <row r="171">
          <cell r="C171" t="str">
            <v>EXECUÇÃO DE PASSEIO (CALÇADA) OU PISO DE CONCRETO COM CONCRETO MOLDADO IN LOCO, FEITO EM OBRA, ACABAMENTO CONVENCIONAL, ESPESSURA 8 CM, ARMADO. AF_08/2022</v>
          </cell>
          <cell r="D171" t="str">
            <v>M2</v>
          </cell>
        </row>
        <row r="172">
          <cell r="C172" t="str">
            <v>ARMAÇÃO DE MURO ALA E MURO TESTA UTILIZANDO AÇO CA-50 DE 8 MM - MONTAGEM. AF_07/2021</v>
          </cell>
          <cell r="D172" t="str">
            <v>KG</v>
          </cell>
        </row>
        <row r="173">
          <cell r="C173" t="str">
            <v>GUARDA-CORPO EXTERNO, ALTURA 130CM, EM TUBO GALVANIZADO, COM COSTURA, DIÂMETRO 2", ESP. 3MM, GRADIL COM DIVISÃO HORIZONTAL EM TUBO GALVANIZADO, COM COSTURA, DIÂMETRO 1", ESP. 3MM, INCLUSIVE CORRIMÃO SIMPLES, EXCLUSIVE PINTURA</v>
          </cell>
          <cell r="D173" t="str">
            <v>m</v>
          </cell>
        </row>
        <row r="174">
          <cell r="C174" t="str">
            <v>GUARDA-CORPO EXTERNO, ALTURA 130CM, EM TUBO GALVANIZADO, COM COSTURA, DIÂMETRO 2", ESP. 3MM, GRADIL COM DIVISÃO HORIZONTAL EM TUBO GALVANIZADO, COM COSTURA, DIÂMETRO 1", ESP. 3MM, EXCLUSIVE PINTURA</v>
          </cell>
          <cell r="D174" t="str">
            <v>m</v>
          </cell>
        </row>
        <row r="175">
          <cell r="C175" t="str">
            <v>CORRIMÃO SIMPLES EM TUBO GALVANIZADO, COM COSTURA, DIÂMETRO 1.1/2", ESP. 3MM, FIXADO EM ALVENARIA, INCLUSIVE SUPORTE PARA CORRIMÃO EM BARRA CHATA (1"X1/2"), EXCLUSIVE PINTURA</v>
          </cell>
          <cell r="D175" t="str">
            <v>m</v>
          </cell>
        </row>
      </sheetData>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87"/>
  <sheetViews>
    <sheetView tabSelected="1" zoomScale="140" zoomScaleNormal="140" workbookViewId="0">
      <pane ySplit="6" topLeftCell="A38" activePane="bottomLeft" state="frozen"/>
      <selection pane="bottomLeft" activeCell="E42" sqref="E42"/>
    </sheetView>
  </sheetViews>
  <sheetFormatPr defaultRowHeight="12.75" x14ac:dyDescent="0.2"/>
  <cols>
    <col min="1" max="1" width="11.140625" style="1" customWidth="1"/>
    <col min="2" max="2" width="53.42578125" style="1" customWidth="1"/>
    <col min="3" max="3" width="5.85546875" style="1" customWidth="1"/>
    <col min="4" max="4" width="20.5703125" style="1" customWidth="1"/>
    <col min="5" max="5" width="17.28515625" style="1" customWidth="1"/>
    <col min="6" max="6" width="22.140625" style="1" customWidth="1"/>
    <col min="7" max="16384" width="9.140625" style="1"/>
  </cols>
  <sheetData>
    <row r="1" spans="1:15" ht="11.25" customHeight="1" x14ac:dyDescent="0.2">
      <c r="A1" s="20"/>
      <c r="B1" s="52" t="s">
        <v>7</v>
      </c>
      <c r="C1" s="52"/>
      <c r="D1" s="52"/>
      <c r="E1" s="52"/>
      <c r="F1" s="21"/>
    </row>
    <row r="2" spans="1:15" ht="13.5" customHeight="1" x14ac:dyDescent="0.2">
      <c r="A2" s="22"/>
      <c r="B2" s="53" t="s">
        <v>15</v>
      </c>
      <c r="C2" s="53"/>
      <c r="D2" s="53"/>
      <c r="E2" s="53"/>
      <c r="F2" s="23"/>
      <c r="K2" s="66"/>
      <c r="L2" s="67"/>
      <c r="M2" s="67"/>
      <c r="N2" s="67"/>
      <c r="O2" s="68"/>
    </row>
    <row r="3" spans="1:15" ht="13.5" customHeight="1" x14ac:dyDescent="0.2">
      <c r="A3" s="22"/>
      <c r="B3" s="18"/>
      <c r="C3" s="18"/>
      <c r="D3" s="18"/>
      <c r="E3" s="18"/>
      <c r="F3" s="23"/>
      <c r="K3" s="69"/>
      <c r="L3" s="70"/>
      <c r="M3" s="70"/>
      <c r="N3" s="70"/>
      <c r="O3" s="71"/>
    </row>
    <row r="4" spans="1:15" ht="15" customHeight="1" x14ac:dyDescent="0.2">
      <c r="A4" s="57" t="s">
        <v>150</v>
      </c>
      <c r="B4" s="58"/>
      <c r="C4" s="58"/>
      <c r="D4" s="58"/>
      <c r="E4" s="58"/>
      <c r="F4" s="59"/>
      <c r="K4" s="72"/>
      <c r="L4" s="70"/>
      <c r="M4" s="70"/>
      <c r="N4" s="70"/>
      <c r="O4" s="71"/>
    </row>
    <row r="5" spans="1:15" ht="15" customHeight="1" thickBot="1" x14ac:dyDescent="0.25">
      <c r="A5" s="60" t="s">
        <v>14</v>
      </c>
      <c r="B5" s="61"/>
      <c r="C5" s="61"/>
      <c r="D5" s="61"/>
      <c r="E5" s="61"/>
      <c r="F5" s="62"/>
    </row>
    <row r="6" spans="1:15" x14ac:dyDescent="0.2">
      <c r="A6" s="19" t="s">
        <v>0</v>
      </c>
      <c r="B6" s="19" t="s">
        <v>1</v>
      </c>
      <c r="C6" s="19" t="s">
        <v>23</v>
      </c>
      <c r="D6" s="19" t="s">
        <v>2</v>
      </c>
      <c r="E6" s="19" t="s">
        <v>3</v>
      </c>
      <c r="F6" s="19" t="s">
        <v>6</v>
      </c>
    </row>
    <row r="7" spans="1:15" s="2" customFormat="1" x14ac:dyDescent="0.2">
      <c r="A7" s="28"/>
      <c r="B7" s="54"/>
      <c r="C7" s="55"/>
      <c r="D7" s="55"/>
      <c r="E7" s="55"/>
      <c r="F7" s="56"/>
    </row>
    <row r="8" spans="1:15" s="2" customFormat="1" x14ac:dyDescent="0.2">
      <c r="A8" s="28"/>
      <c r="B8" s="24"/>
      <c r="C8" s="30"/>
      <c r="D8" s="11"/>
      <c r="E8" s="11"/>
      <c r="F8" s="12"/>
    </row>
    <row r="9" spans="1:15" s="2" customFormat="1" x14ac:dyDescent="0.2">
      <c r="A9" s="32">
        <v>1</v>
      </c>
      <c r="B9" s="24" t="s">
        <v>30</v>
      </c>
      <c r="C9" s="33"/>
      <c r="D9" s="34"/>
      <c r="E9" s="34"/>
      <c r="F9" s="35"/>
    </row>
    <row r="10" spans="1:15" ht="12.75" customHeight="1" x14ac:dyDescent="0.2">
      <c r="A10" s="8" t="s">
        <v>4</v>
      </c>
      <c r="B10" s="4" t="str">
        <f>[1]Quantidades!$B$7</f>
        <v>ENGENHEIRO CIVIL JUNIOR COM ENCARGOS COMPLEMENTARES</v>
      </c>
      <c r="C10" s="4" t="s">
        <v>24</v>
      </c>
      <c r="D10" s="5" t="s">
        <v>97</v>
      </c>
      <c r="E10" s="6">
        <f>20*4</f>
        <v>80</v>
      </c>
      <c r="F10" s="3"/>
    </row>
    <row r="11" spans="1:15" ht="12.75" customHeight="1" x14ac:dyDescent="0.2">
      <c r="A11" s="8" t="s">
        <v>5</v>
      </c>
      <c r="B11" s="4" t="s">
        <v>25</v>
      </c>
      <c r="C11" s="4" t="s">
        <v>26</v>
      </c>
      <c r="D11" s="5">
        <v>4</v>
      </c>
      <c r="E11" s="6">
        <v>4</v>
      </c>
      <c r="F11" s="3"/>
    </row>
    <row r="12" spans="1:15" s="2" customFormat="1" x14ac:dyDescent="0.2">
      <c r="A12" s="32">
        <v>2</v>
      </c>
      <c r="B12" s="36" t="s">
        <v>31</v>
      </c>
      <c r="C12" s="33"/>
      <c r="D12" s="34"/>
      <c r="E12" s="34"/>
      <c r="F12" s="35"/>
    </row>
    <row r="13" spans="1:15" ht="56.25" x14ac:dyDescent="0.2">
      <c r="A13" s="8" t="s">
        <v>40</v>
      </c>
      <c r="B13" s="4" t="s">
        <v>32</v>
      </c>
      <c r="C13" s="37" t="str">
        <f>'[2]PLANILHA ORÇAMENTÁRIA'!$D$12</f>
        <v>m2</v>
      </c>
      <c r="D13" s="5" t="s">
        <v>33</v>
      </c>
      <c r="E13" s="6">
        <f>1.5*3</f>
        <v>4.5</v>
      </c>
      <c r="F13" s="3"/>
    </row>
    <row r="14" spans="1:15" s="2" customFormat="1" x14ac:dyDescent="0.2">
      <c r="A14" s="32">
        <v>3</v>
      </c>
      <c r="B14" s="36" t="str">
        <f>'[3]PLANILHA ORÇAMENTÁRIA'!$C$13</f>
        <v>LOCAÇÃO DE ANDAIMES</v>
      </c>
      <c r="C14" s="33"/>
      <c r="D14" s="34"/>
      <c r="E14" s="34"/>
      <c r="F14" s="35"/>
    </row>
    <row r="15" spans="1:15" ht="33.75" x14ac:dyDescent="0.2">
      <c r="A15" s="8" t="s">
        <v>8</v>
      </c>
      <c r="B15" s="4" t="str">
        <f>'[3]PLANILHA ORÇAMENTÁRIA'!$C$14</f>
        <v>FORNECIMENTO DE ANDAIME METÁLICO PARA FACHADA (LOCAÇÃO), INCLUSIVE PISO METÁLICO E SAPATAS, EXCLUSIVE MONTAGEM E DESMONTAGEM</v>
      </c>
      <c r="C15" s="37" t="str">
        <f>'[3]PLANILHA ORÇAMENTÁRIA'!$D$14</f>
        <v>m2xmês</v>
      </c>
      <c r="D15" s="9" t="s">
        <v>151</v>
      </c>
      <c r="E15" s="39">
        <f>279.4*4</f>
        <v>1117.5999999999999</v>
      </c>
      <c r="F15" s="9"/>
    </row>
    <row r="16" spans="1:15" ht="33.75" hidden="1" x14ac:dyDescent="0.2">
      <c r="A16" s="8" t="s">
        <v>9</v>
      </c>
      <c r="B16" s="4" t="str">
        <f>'[3]PLANILHA ORÇAMENTÁRIA'!$C$15</f>
        <v>MONTAGEM E DESMONTAGEM DE ANDAIME METÁLICO PARA FACHADA COM PISO METÁLICO, INCLUSIVE RODAPÉ/GUARDA-CORPO EM MADEIRA, EXCLUSIVE FORNECIMENTO DO ANDAIME</v>
      </c>
      <c r="C16" s="37" t="str">
        <f>'[3]PLANILHA ORÇAMENTÁRIA'!$D$15</f>
        <v>m2</v>
      </c>
      <c r="D16" s="5" t="s">
        <v>95</v>
      </c>
      <c r="E16" s="6"/>
      <c r="F16" s="3"/>
    </row>
    <row r="17" spans="1:6" ht="33.75" x14ac:dyDescent="0.2">
      <c r="A17" s="8" t="s">
        <v>96</v>
      </c>
      <c r="B17" s="4" t="str">
        <f>'[4]PLANILHA ORÇAMENTÁRIA'!$C$15</f>
        <v>MONTAGEM E DESMONTAGEM DE ANDAIME METÁLICO PARA FACHADA COM PISO METÁLICO, INCLUSIVE RODAPÉ/GUARDA-CORPO EM MADEIRA, EXCLUSIVE FORNECIMENTO DO ANDAIME</v>
      </c>
      <c r="C17" s="37" t="str">
        <f>'[4]PLANILHA ORÇAMENTÁRIA'!$D$15</f>
        <v>m2</v>
      </c>
      <c r="D17" s="39">
        <v>279.39999999999998</v>
      </c>
      <c r="E17" s="39">
        <v>279.39999999999998</v>
      </c>
      <c r="F17" s="3"/>
    </row>
    <row r="18" spans="1:6" s="2" customFormat="1" x14ac:dyDescent="0.2">
      <c r="A18" s="28">
        <v>4</v>
      </c>
      <c r="B18" s="24" t="str">
        <f>'[3]PLANILHA ORÇAMENTÁRIA'!$C$16</f>
        <v>SERVIÇOS E REMOÇÕES</v>
      </c>
      <c r="C18" s="30"/>
      <c r="D18" s="11"/>
      <c r="E18" s="11"/>
      <c r="F18" s="12"/>
    </row>
    <row r="19" spans="1:6" s="2" customFormat="1" x14ac:dyDescent="0.2">
      <c r="A19" s="28" t="s">
        <v>10</v>
      </c>
      <c r="B19" s="31" t="str">
        <f>'[3]PLANILHA ORÇAMENTÁRIA'!$C$17</f>
        <v>DEMOLIÇÕES E REMOÇÕES</v>
      </c>
      <c r="C19" s="30"/>
      <c r="D19" s="11"/>
      <c r="E19" s="11"/>
      <c r="F19" s="12"/>
    </row>
    <row r="20" spans="1:6" ht="33.75" x14ac:dyDescent="0.2">
      <c r="A20" s="8" t="s">
        <v>41</v>
      </c>
      <c r="B20" s="4" t="str">
        <f>'[3]PLANILHA ORÇAMENTÁRIA'!$C$18</f>
        <v>DEMOLIÇÃO DE PISO DE CONCRETO SIMPLES, DE FORMA MANUAL, SEM REAPROVEITAMENTO. AF_09/2023</v>
      </c>
      <c r="C20" s="37" t="str">
        <f>'[3]PLANILHA ORÇAMENTÁRIA'!$D$18</f>
        <v>M3</v>
      </c>
      <c r="D20" s="41" t="s">
        <v>167</v>
      </c>
      <c r="E20" s="6">
        <f>1.5*2*0.1+(20*1*0.1)+(29.4*2*0.1)</f>
        <v>8.18</v>
      </c>
      <c r="F20" s="43" t="s">
        <v>159</v>
      </c>
    </row>
    <row r="21" spans="1:6" ht="33.75" x14ac:dyDescent="0.2">
      <c r="A21" s="8" t="s">
        <v>42</v>
      </c>
      <c r="B21" s="4" t="str">
        <f>'[5]PLANILHA ORÇAMENTÁRIA'!$C$19</f>
        <v>APICOAMENTO DE PISO CIMENTADO - PROFUNDIDADE ATÉ 1 CM</v>
      </c>
      <c r="C21" s="37" t="str">
        <f>'[5]PLANILHA ORÇAMENTÁRIA'!$D$19</f>
        <v>m2</v>
      </c>
      <c r="D21" s="41">
        <v>61.13</v>
      </c>
      <c r="E21" s="6">
        <v>61.13</v>
      </c>
      <c r="F21" s="43" t="s">
        <v>159</v>
      </c>
    </row>
    <row r="22" spans="1:6" ht="22.5" x14ac:dyDescent="0.2">
      <c r="A22" s="8" t="s">
        <v>43</v>
      </c>
      <c r="B22" s="4" t="str">
        <f>'[3]PLANILHA ORÇAMENTÁRIA'!$C$19</f>
        <v>DEMOLIÇÃO DE ARGAMASSAS, DE FORMA MANUAL, SEM REAPROVEITAMENTO. AF_09/2023</v>
      </c>
      <c r="C22" s="37" t="str">
        <f>'[3]PLANILHA ORÇAMENTÁRIA'!$D$19</f>
        <v>M2</v>
      </c>
      <c r="D22" s="41" t="s">
        <v>227</v>
      </c>
      <c r="E22" s="41">
        <f>(2*3)</f>
        <v>6</v>
      </c>
      <c r="F22" s="7"/>
    </row>
    <row r="23" spans="1:6" ht="56.25" x14ac:dyDescent="0.2">
      <c r="A23" s="8" t="s">
        <v>44</v>
      </c>
      <c r="B23" s="4" t="str">
        <f>'[4]PLANILHA ORÇAMENTÁRIA'!$C$20</f>
        <v>REMOÇÃO MANUAL DE PAVIMENTAÇÃO INTERTRAVADA OU SEXTAVADO EM PRÉ-MOLDADO DE CONCRETO, COM REAPROVEITAMENTO, INCLUSIVE AFASTAMENTO E EMPILHAMENTO, EXCLUSIVE TRANSPORTE E RETIRADA DO MATERIAL REMOVIDO NÃO REAPROVEITÁVEL</v>
      </c>
      <c r="C23" s="37" t="str">
        <f>'[4]PLANILHA ORÇAMENTÁRIA'!$D$20</f>
        <v>m2</v>
      </c>
      <c r="D23" s="51">
        <v>1</v>
      </c>
      <c r="E23" s="6">
        <v>1</v>
      </c>
      <c r="F23" s="42"/>
    </row>
    <row r="24" spans="1:6" ht="22.5" x14ac:dyDescent="0.2">
      <c r="A24" s="8" t="s">
        <v>45</v>
      </c>
      <c r="B24" s="4" t="str">
        <f>'[5]PLANILHA ORÇAMENTÁRIA'!$C$21</f>
        <v>REMOÇÃO DE CABOS ELÉTRICOS, COM SEÇÃO DE ATÉ 2,5 MM², DE FORMA MANUAL, SEM REAPROVEITAMENTO. AF_09/2023</v>
      </c>
      <c r="C24" s="37" t="str">
        <f>'[3]PLANILHA ORÇAMENTÁRIA'!$D$20</f>
        <v>M</v>
      </c>
      <c r="D24" s="49">
        <v>1000</v>
      </c>
      <c r="E24" s="6">
        <v>1000</v>
      </c>
      <c r="F24" s="7"/>
    </row>
    <row r="25" spans="1:6" ht="45" x14ac:dyDescent="0.2">
      <c r="A25" s="8" t="s">
        <v>46</v>
      </c>
      <c r="B25" s="4" t="str">
        <f>'[3]PLANILHA ORÇAMENTÁRIA'!$C$21</f>
        <v>REMOÇÃO DE LOUÇAS (LAVATÓRIO, BANHEIRA, PIA, VASO SANITÁRIO, TANQUE), COM REAPROVEITAMENTO, INCLUSIVE AFASTAMENTO E EMPILHAMENTO, EXCLUSIVE TRANSPORTE E RETIRADA DO MATERIAL REMOVIDO NÃO REAPROVEITÁVEL</v>
      </c>
      <c r="C25" s="37" t="str">
        <f>'[3]PLANILHA ORÇAMENTÁRIA'!$D$21</f>
        <v>un</v>
      </c>
      <c r="D25" s="49">
        <v>1</v>
      </c>
      <c r="E25" s="6">
        <v>1</v>
      </c>
      <c r="F25" s="7"/>
    </row>
    <row r="26" spans="1:6" ht="56.25" x14ac:dyDescent="0.2">
      <c r="A26" s="8" t="s">
        <v>47</v>
      </c>
      <c r="B26" s="4" t="str">
        <f>'[3]PLANILHA ORÇAMENTÁRIA'!$C$22</f>
        <v>REMOÇÃO MANUAL DE ESQUADRIA EM MADEIRA, COM REAPROVEITAMENTO, INCLUSIVE REMOÇÃO DE MARCO/ALIZAR/GUARNIÇÕES, AFASTAMENTO E EMPILHAMENTO, EXCLUSIVE TRANSPORTE E RETIRADA DO MATERIAL REMOVIDO NÃO REAPROVEITÁVEL</v>
      </c>
      <c r="C26" s="37" t="str">
        <f>'[3]PLANILHA ORÇAMENTÁRIA'!$D$22</f>
        <v>m2</v>
      </c>
      <c r="D26" s="5" t="s">
        <v>201</v>
      </c>
      <c r="E26" s="6">
        <f>(0.8*2.1)*10</f>
        <v>16.8</v>
      </c>
      <c r="F26" s="7"/>
    </row>
    <row r="27" spans="1:6" ht="33.75" x14ac:dyDescent="0.2">
      <c r="A27" s="8" t="s">
        <v>66</v>
      </c>
      <c r="B27" s="4" t="str">
        <f>'[3]PLANILHA ORÇAMENTÁRIA'!$C$23</f>
        <v>REMOÇÃO MANUAL DE TELHA CERÂMICA, COM REAPROVEITAMENTO, INCLUSIVE AFASTAMENTO E EMPILHAMENTO, EXCLUSIVE TRANSPORTE E RETIRADA DO MATERIAL REMOVIDO NÃO REAPROVEITÁVEL</v>
      </c>
      <c r="C27" s="37" t="str">
        <f>'[3]PLANILHA ORÇAMENTÁRIA'!$D$23</f>
        <v>m2</v>
      </c>
      <c r="D27" s="41">
        <v>61.13</v>
      </c>
      <c r="E27" s="45">
        <v>61.13</v>
      </c>
      <c r="F27" s="7"/>
    </row>
    <row r="28" spans="1:6" ht="22.5" x14ac:dyDescent="0.2">
      <c r="A28" s="8" t="s">
        <v>67</v>
      </c>
      <c r="B28" s="4" t="str">
        <f>'[3]PLANILHA ORÇAMENTÁRIA'!$C$24</f>
        <v>REMOÇÃO DE TRAMA DE MADEIRA PARA COBERTURA, DE FORMA MANUAL, SEM REAPROVEITAMENTO. AF_09/2023</v>
      </c>
      <c r="C28" s="37" t="str">
        <f>'[3]PLANILHA ORÇAMENTÁRIA'!$D$24</f>
        <v>M2</v>
      </c>
      <c r="D28" s="5">
        <v>61.13</v>
      </c>
      <c r="E28" s="6">
        <v>61.13</v>
      </c>
      <c r="F28" s="7"/>
    </row>
    <row r="29" spans="1:6" ht="33.75" x14ac:dyDescent="0.2">
      <c r="A29" s="8" t="s">
        <v>68</v>
      </c>
      <c r="B29" s="4" t="str">
        <f>'[4]PLANILHA ORÇAMENTÁRIA'!$C$26</f>
        <v>REMOÇÃO MANUAL DE FOLHA DE PORTA OU JANELA DE MADEIRA OU METÁLICA, COM REAPROVEITAMENTO, INCLUSIVE AFASTAMENTO E EMPILHAMENTO, EXCLUSIVE TRANSPORTE E RETIRADA DO MATERIAL REMOVIDO NÃO REAPROVEITÁVEL</v>
      </c>
      <c r="C29" s="37" t="str">
        <f>'[4]PLANILHA ORÇAMENTÁRIA'!$D$26</f>
        <v>m2</v>
      </c>
      <c r="D29" s="41" t="s">
        <v>157</v>
      </c>
      <c r="E29" s="6">
        <f>5.85*3*0.15+(0.6*2.5*0.4)</f>
        <v>3.2324999999999995</v>
      </c>
      <c r="F29" s="43"/>
    </row>
    <row r="30" spans="1:6" ht="56.25" x14ac:dyDescent="0.2">
      <c r="A30" s="8" t="s">
        <v>69</v>
      </c>
      <c r="B30" s="4" t="str">
        <f>'[4]PLANILHA ORÇAMENTÁRIA'!$C$27</f>
        <v>REMOÇÃO DE JANELAS, DE FORMA MANUAL, SEM REAPROVEITAMENTO. AF_09/2023</v>
      </c>
      <c r="C30" s="37" t="str">
        <f>'[4]PLANILHA ORÇAMENTÁRIA'!$D$27</f>
        <v>M2</v>
      </c>
      <c r="D30" s="38">
        <v>3</v>
      </c>
      <c r="E30" s="6">
        <v>3</v>
      </c>
      <c r="F30" s="7"/>
    </row>
    <row r="31" spans="1:6" ht="22.5" x14ac:dyDescent="0.2">
      <c r="A31" s="8" t="s">
        <v>70</v>
      </c>
      <c r="B31" s="4" t="str">
        <f>'[5]PLANILHA ORÇAMENTÁRIA'!$C$29</f>
        <v>REMOÇÃO DE PORTAS, DE FORMA MANUAL, SEM REAPROVEITAMENTO. AF_09/2023</v>
      </c>
      <c r="C31" s="37" t="str">
        <f>'[5]PLANILHA ORÇAMENTÁRIA'!$D$29</f>
        <v>M2</v>
      </c>
      <c r="D31" s="5" t="s">
        <v>202</v>
      </c>
      <c r="E31" s="6">
        <f>(0.8*2.15)*10</f>
        <v>17.2</v>
      </c>
      <c r="F31" s="7"/>
    </row>
    <row r="32" spans="1:6" ht="22.5" x14ac:dyDescent="0.2">
      <c r="A32" s="8" t="s">
        <v>158</v>
      </c>
      <c r="B32" s="4" t="str">
        <f>'[5]PLANILHA ORÇAMENTÁRIA'!$C$30</f>
        <v>REMOÇÃO DE JANELAS, DE FORMA MANUAL, SEM REAPROVEITAMENTO. AF_09/2023</v>
      </c>
      <c r="C32" s="37" t="str">
        <f>'[5]PLANILHA ORÇAMENTÁRIA'!$D$30</f>
        <v>M2</v>
      </c>
      <c r="D32" s="5" t="s">
        <v>156</v>
      </c>
      <c r="E32" s="6">
        <f>0.8*0.8</f>
        <v>0.64000000000000012</v>
      </c>
      <c r="F32" s="7"/>
    </row>
    <row r="33" spans="1:6" ht="22.5" x14ac:dyDescent="0.2">
      <c r="A33" s="8" t="s">
        <v>226</v>
      </c>
      <c r="B33" s="4" t="str">
        <f>'[5]PLANILHA ORÇAMENTÁRIA'!$C$31</f>
        <v>REMOÇÃO DE VIDRO LISO COMUM DE ESQUADRIA COM BAGUETE DE ALUMÍNIO OU PVC. AF_01/2021</v>
      </c>
      <c r="C33" s="37" t="str">
        <f>'[5]PLANILHA ORÇAMENTÁRIA'!$D$31</f>
        <v>M2</v>
      </c>
      <c r="D33" s="38">
        <v>5</v>
      </c>
      <c r="E33" s="6">
        <v>5</v>
      </c>
      <c r="F33" s="7"/>
    </row>
    <row r="34" spans="1:6" s="2" customFormat="1" x14ac:dyDescent="0.2">
      <c r="A34" s="28" t="s">
        <v>34</v>
      </c>
      <c r="B34" s="31" t="str">
        <f>'[3]PLANILHA ORÇAMENTÁRIA'!$C$25</f>
        <v>BOTA FORA</v>
      </c>
      <c r="C34" s="30"/>
      <c r="D34" s="11"/>
      <c r="E34" s="11"/>
      <c r="F34" s="12"/>
    </row>
    <row r="35" spans="1:6" ht="22.5" x14ac:dyDescent="0.2">
      <c r="A35" s="8" t="s">
        <v>48</v>
      </c>
      <c r="B35" s="4" t="str">
        <f>'[3]PLANILHA ORÇAMENTÁRIA'!$C$26</f>
        <v>CARGA MANUAL DE MATERIAL DE QUALQUER NATUREZA SOBRE CAMINHÃO, EXCLUSIVE TRANSPORTE</v>
      </c>
      <c r="C35" s="37" t="str">
        <f>'[3]PLANILHA ORÇAMENTÁRIA'!$D$26</f>
        <v>m3</v>
      </c>
      <c r="D35" s="41" t="s">
        <v>203</v>
      </c>
      <c r="E35" s="45">
        <f>8.18+(10.5*0.02)+3.23+(17.2+0.64)*0.3</f>
        <v>16.972000000000001</v>
      </c>
      <c r="F35" s="7"/>
    </row>
    <row r="36" spans="1:6" ht="22.5" x14ac:dyDescent="0.2">
      <c r="A36" s="8" t="s">
        <v>200</v>
      </c>
      <c r="B36" s="4" t="str">
        <f>'[3]PLANILHA ORÇAMENTÁRIA'!$C$27</f>
        <v>TRANSPORTE COM CAMINHÃO BASCULANTE DE 6 M³, EM VIA URBANA EM LEITO NATURAL (UNIDADE: M3XKM). AF_07/2020</v>
      </c>
      <c r="C36" s="37" t="str">
        <f>'[3]PLANILHA ORÇAMENTÁRIA'!$D$27</f>
        <v>M3XKM</v>
      </c>
      <c r="D36" s="5" t="s">
        <v>204</v>
      </c>
      <c r="E36" s="6">
        <f>16.97*30</f>
        <v>509.09999999999997</v>
      </c>
      <c r="F36" s="7"/>
    </row>
    <row r="37" spans="1:6" s="2" customFormat="1" x14ac:dyDescent="0.2">
      <c r="A37" s="28">
        <v>5</v>
      </c>
      <c r="B37" s="24" t="str">
        <f>'[4]PLANILHA ORÇAMENTÁRIA'!$C$33</f>
        <v>ESCAVAÇÃO MANUAL DE VALA COM PROFUNDIDADE MENOR OU IGUAL A 1,5M, INCLUSIVE DESCARGA LATERAL</v>
      </c>
      <c r="C37" s="30"/>
      <c r="D37" s="11"/>
      <c r="E37" s="11"/>
      <c r="F37" s="12"/>
    </row>
    <row r="38" spans="1:6" s="2" customFormat="1" x14ac:dyDescent="0.2">
      <c r="A38" s="28" t="s">
        <v>11</v>
      </c>
      <c r="B38" s="31" t="str">
        <f>'[4]PLANILHA ORÇAMENTÁRIA'!$C$34</f>
        <v>APILOAMENTO MANUAL EM FUNDO DE VALA COM SOQUETE, EXCLUSIVE ESCAVAÇÃO</v>
      </c>
      <c r="C38" s="30"/>
      <c r="D38" s="11"/>
      <c r="E38" s="11"/>
      <c r="F38" s="12"/>
    </row>
    <row r="39" spans="1:6" ht="22.5" x14ac:dyDescent="0.2">
      <c r="A39" s="8" t="s">
        <v>71</v>
      </c>
      <c r="B39" s="4" t="str">
        <f>'[4]PLANILHA ORÇAMENTÁRIA'!$C$35</f>
        <v>LASTRO DE CONCRETO MAGRO, APLICADO EM PISOS, LAJES SOBRE SOLO OU RADIERS, ESPESSURA DE 5 CM. AF_01/2024</v>
      </c>
      <c r="C39" s="37" t="str">
        <f>'[4]PLANILHA ORÇAMENTÁRIA'!$D$35</f>
        <v>M2</v>
      </c>
      <c r="D39" s="41" t="s">
        <v>205</v>
      </c>
      <c r="E39" s="6">
        <f>(8.4*0.2*0.4)*2+(0.2*0.5*3.5)</f>
        <v>1.6940000000000004</v>
      </c>
      <c r="F39" s="7"/>
    </row>
    <row r="40" spans="1:6" ht="22.5" x14ac:dyDescent="0.2">
      <c r="A40" s="8" t="s">
        <v>72</v>
      </c>
      <c r="B40" s="4" t="str">
        <f>'[4]PLANILHA ORÇAMENTÁRIA'!$C$36</f>
        <v>FÔRMA E DESFORMA PARA VIGA DE MADEIRA COM TÁBUA E SARRAFO, REAPROVEITAMENTO (3X), EXCLUSIVE ESCORAMENTO</v>
      </c>
      <c r="C40" s="37" t="str">
        <f>'[4]PLANILHA ORÇAMENTÁRIA'!$D$36</f>
        <v>m2</v>
      </c>
      <c r="D40" s="5" t="s">
        <v>206</v>
      </c>
      <c r="E40" s="6">
        <f>(0.2*8.4)*2+(0.2*3.5)</f>
        <v>4.0600000000000005</v>
      </c>
      <c r="F40" s="7"/>
    </row>
    <row r="41" spans="1:6" ht="33.75" x14ac:dyDescent="0.2">
      <c r="A41" s="8" t="s">
        <v>73</v>
      </c>
      <c r="B41" s="4" t="str">
        <f>'[4]PLANILHA ORÇAMENTÁRIA'!$C$37</f>
        <v>FORNECIMENTO DE CONCRETO ESTRUTURAL, PREPARADO EM OBRA COM BETONEIRA, COM FCK 20MPA, INCLUSIVE LANÇAMENTO, ADENSAMENTO E ACABAMENTO (FUNDAÇÃO)</v>
      </c>
      <c r="C41" s="37" t="str">
        <f>'[4]PLANILHA ORÇAMENTÁRIA'!$D$36</f>
        <v>m2</v>
      </c>
      <c r="D41" s="5" t="s">
        <v>206</v>
      </c>
      <c r="E41" s="75">
        <f>(0.2*8.4)*2+(0.2*3.5)</f>
        <v>4.0600000000000005</v>
      </c>
      <c r="F41" s="41"/>
    </row>
    <row r="42" spans="1:6" ht="33.75" x14ac:dyDescent="0.2">
      <c r="A42" s="8" t="s">
        <v>74</v>
      </c>
      <c r="B42" s="4" t="str">
        <f>'[4]PLANILHA ORÇAMENTÁRIA'!$C$38</f>
        <v>ARMAÇÃO DE PILAR OU VIGA DE ESTRUTURA CONVENCIONAL DE CONCRETO ARMADO UTILIZANDO AÇO CA-60 DE 5,0 MM - MONTAGEM. AF_06/2022</v>
      </c>
      <c r="C42" s="37" t="str">
        <f>'[4]PLANILHA ORÇAMENTÁRIA'!$D$38</f>
        <v>KG</v>
      </c>
      <c r="D42" s="5" t="s">
        <v>168</v>
      </c>
      <c r="E42" s="6">
        <f>(8.4*0.1)*2</f>
        <v>1.6800000000000002</v>
      </c>
      <c r="F42" s="7"/>
    </row>
    <row r="43" spans="1:6" ht="22.5" x14ac:dyDescent="0.2">
      <c r="A43" s="8" t="s">
        <v>75</v>
      </c>
      <c r="B43" s="4" t="str">
        <f>'[4]PLANILHA ORÇAMENTÁRIA'!$C$39</f>
        <v>CORTE, DOBRA E MONTAGEM DE AÇO CA-60, DIÂMETRO (4,2MM A 5,0MM), INCLUSIVE ESPAÇADOR</v>
      </c>
      <c r="C43" s="37" t="str">
        <f>'[4]PLANILHA ORÇAMENTÁRIA'!$D$39</f>
        <v>Kg</v>
      </c>
      <c r="D43" s="41" t="s">
        <v>205</v>
      </c>
      <c r="E43" s="6">
        <f>(8.4*0.2*0.4)*2+(0.2*0.5*3.5)</f>
        <v>1.6940000000000004</v>
      </c>
      <c r="F43" s="7"/>
    </row>
    <row r="44" spans="1:6" s="2" customFormat="1" x14ac:dyDescent="0.2">
      <c r="A44" s="28">
        <v>6</v>
      </c>
      <c r="B44" s="31" t="str">
        <f>'[3]PLANILHA ORÇAMENTÁRIA'!$C$28</f>
        <v>ALVENARIA</v>
      </c>
      <c r="C44" s="30"/>
      <c r="D44" s="11"/>
      <c r="E44" s="11"/>
      <c r="F44" s="12"/>
    </row>
    <row r="45" spans="1:6" ht="45" x14ac:dyDescent="0.2">
      <c r="A45" s="8" t="s">
        <v>12</v>
      </c>
      <c r="B45" s="4" t="str">
        <f>'[3]PLANILHA ORÇAMENTÁRIA'!$C$29</f>
        <v>ALVENARIA DE VEDAÇÃO DE BLOCOS CERÂMICOS FURADOS NA VERTICAL DE 9X19X39 CM (ESPESSURA 9 CM) E ARGAMASSA DE ASSENTAMENTO COM PREPARO EM BETONEIRA. AF_12/2021</v>
      </c>
      <c r="C45" s="37" t="str">
        <f>'[3]PLANILHA ORÇAMENTÁRIA'!$D$29</f>
        <v>M2</v>
      </c>
      <c r="D45" s="46" t="s">
        <v>161</v>
      </c>
      <c r="E45" s="6">
        <f>(2.6*2.5)+(2.6*3.5)+(1.2*1)*4+(1.4*1)</f>
        <v>21.799999999999997</v>
      </c>
      <c r="F45" s="43" t="s">
        <v>101</v>
      </c>
    </row>
    <row r="46" spans="1:6" s="2" customFormat="1" x14ac:dyDescent="0.2">
      <c r="A46" s="28">
        <v>7</v>
      </c>
      <c r="B46" s="24" t="str">
        <f>'[4]PLANILHA ORÇAMENTÁRIA'!$C$56</f>
        <v>MASSA ÚNICA, EM ARGAMASSA TRAÇO 1:2:8, PREPARO MANUAL, APLICADA MANUALMENTE EM PAREDES INTERNAS DE AMBIENTES COM ÁREA ENTRE 5M² E 10M², E = 17,5MM, COM TALISCAS. AF_03/2024</v>
      </c>
      <c r="C46" s="30"/>
      <c r="D46" s="11"/>
      <c r="E46" s="11"/>
      <c r="F46" s="12"/>
    </row>
    <row r="47" spans="1:6" s="2" customFormat="1" x14ac:dyDescent="0.2">
      <c r="A47" s="28" t="s">
        <v>13</v>
      </c>
      <c r="B47" s="31" t="str">
        <f>'[4]PLANILHA ORÇAMENTÁRIA'!$C$57</f>
        <v>EMBOÇO, EM ARGAMASSA TRAÇO 1:2:8, PREPARO MECÂNICO, APLICADO MANUALMENTE EM PAREDES INTERNAS DE AMBIENTES COM ÁREA ENTRE 5M² E 10M², E = 17,5MM, COM TALISCAS. AF_03/2024</v>
      </c>
      <c r="C47" s="30"/>
      <c r="D47" s="11"/>
      <c r="E47" s="11"/>
      <c r="F47" s="12"/>
    </row>
    <row r="48" spans="1:6" ht="45" x14ac:dyDescent="0.2">
      <c r="A48" s="8" t="s">
        <v>35</v>
      </c>
      <c r="B48" s="4" t="str">
        <f>'[4]PLANILHA ORÇAMENTÁRIA'!$C$58</f>
        <v>CERÂMICA</v>
      </c>
      <c r="C48" s="37">
        <f>'[4]PLANILHA ORÇAMENTÁRIA'!$D$58</f>
        <v>0</v>
      </c>
      <c r="D48" s="46" t="s">
        <v>161</v>
      </c>
      <c r="E48" s="46">
        <f>(2*3)*2+(1.5*3)*3+(5.85*3)*2+(2.1*1)*2</f>
        <v>64.8</v>
      </c>
      <c r="F48" s="43" t="s">
        <v>162</v>
      </c>
    </row>
    <row r="49" spans="1:6" ht="45" x14ac:dyDescent="0.2">
      <c r="A49" s="8" t="s">
        <v>49</v>
      </c>
      <c r="B49" s="4" t="str">
        <f>'[3]PLANILHA ORÇAMENTÁRIA'!$C$79</f>
        <v>MASSA ÚNICA, PARA RECEBIMENTO DE PINTURA, EM ARGAMASSA TRAÇO 1:2:8, PREPARO MANUAL, APLICADA MANUALMENTE EM FACES INTERNAS DE PAREDES, ESPESSURA DE 20MM, COM EXECUÇÃO DE TALISCAS. AF_06/2014</v>
      </c>
      <c r="C49" s="37" t="str">
        <f>'[4]PLANILHA ORÇAMENTÁRIA'!$D$59</f>
        <v>m2</v>
      </c>
      <c r="D49" s="46" t="s">
        <v>163</v>
      </c>
      <c r="E49" s="46">
        <f>(2*1)*2+(1.5 *3)*1+(1.5*1)*2+(5.85*3)*2+(2.1*1)*2</f>
        <v>50.8</v>
      </c>
      <c r="F49" s="43" t="s">
        <v>162</v>
      </c>
    </row>
    <row r="50" spans="1:6" ht="56.25" x14ac:dyDescent="0.2">
      <c r="A50" s="8" t="s">
        <v>50</v>
      </c>
      <c r="B50" s="4" t="str">
        <f>'[3]PLANILHA ORÇAMENTÁRIA'!$C$80</f>
        <v>EMBOÇO, PARA RECEBIMENTO DE CERÂMICA, EM ARGAMASSA TRAÇO 1:2:8, PREPARO MECÂNICO COM BETONEIRA 400L, APLICADO MANUALMENTE EM FACES INTERNAS DE PAREDES, PARA AMBIENTE COM ÁREA ENTRE 5M2 E 10M2, ESPESSURA DE 20MM, COM EXECUÇÃO DE TALISCAS. AF_06/2014</v>
      </c>
      <c r="C50" s="37">
        <f>'[4]PLANILHA ORÇAMENTÁRIA'!$D$60</f>
        <v>0</v>
      </c>
      <c r="D50" s="46" t="s">
        <v>160</v>
      </c>
      <c r="E50" s="47">
        <f>(2*2)*2+(1.5*2)*2</f>
        <v>14</v>
      </c>
      <c r="F50" s="9" t="s">
        <v>98</v>
      </c>
    </row>
    <row r="51" spans="1:6" s="2" customFormat="1" x14ac:dyDescent="0.2">
      <c r="A51" s="28" t="s">
        <v>76</v>
      </c>
      <c r="B51" s="31" t="str">
        <f>'[4]PLANILHA ORÇAMENTÁRIA'!$C$61</f>
        <v>CONTRAPISO</v>
      </c>
      <c r="C51" s="30"/>
      <c r="D51" s="11"/>
      <c r="E51" s="11"/>
      <c r="F51" s="12"/>
    </row>
    <row r="52" spans="1:6" ht="45" x14ac:dyDescent="0.2">
      <c r="A52" s="8" t="s">
        <v>77</v>
      </c>
      <c r="B52" s="4" t="str">
        <f>'[3]PLANILHA ORÇAMENTÁRIA'!$C$82</f>
        <v>REVESTIMENTO COM CERÂMICA APLICADO EM PAREDE, ACABAMENTO ESMALTADO, AMBIENTE INTERNO/EXTERNO, PADRÃO EXTRA, DIMENSÃO DA PEÇA ATÉ 2025 CM2, PEI III, ASSENTAMENTO COM ARGAMASSA INDUSTRIALIZADA, INCLUSIVE REJUNTAMENTO</v>
      </c>
      <c r="C52" s="37" t="str">
        <f>'[4]PLANILHA ORÇAMENTÁRIA'!$D$62</f>
        <v>m2</v>
      </c>
      <c r="D52" s="41" t="s">
        <v>207</v>
      </c>
      <c r="E52" s="6">
        <f>(2.6+2.6+1.5+1.5)*3</f>
        <v>24.599999999999998</v>
      </c>
      <c r="F52" s="9" t="s">
        <v>98</v>
      </c>
    </row>
    <row r="53" spans="1:6" s="2" customFormat="1" x14ac:dyDescent="0.2">
      <c r="A53" s="28">
        <v>8</v>
      </c>
      <c r="B53" s="24" t="str">
        <f>'[4]PLANILHA ORÇAMENTÁRIA'!$C$63</f>
        <v>EXECUÇÃO DE RADIER, ESPESSURA DE 10 CM, FCK = 30 MPA, COM USO DE FORMAS EM MADEIRA SERRADA. AF_09/2021</v>
      </c>
      <c r="C53" s="30"/>
      <c r="D53" s="11"/>
      <c r="E53" s="11"/>
      <c r="F53" s="12"/>
    </row>
    <row r="54" spans="1:6" s="2" customFormat="1" x14ac:dyDescent="0.2">
      <c r="A54" s="28" t="s">
        <v>16</v>
      </c>
      <c r="B54" s="31" t="str">
        <f>'[4]PLANILHA ORÇAMENTÁRIA'!$C$64</f>
        <v>CERÂMICA</v>
      </c>
      <c r="C54" s="30"/>
      <c r="D54" s="11"/>
      <c r="E54" s="11"/>
      <c r="F54" s="12"/>
    </row>
    <row r="55" spans="1:6" x14ac:dyDescent="0.2">
      <c r="A55" s="8" t="s">
        <v>36</v>
      </c>
      <c r="B55" s="4" t="str">
        <f>'[5]PLANILHA ORÇAMENTÁRIA'!$C$67</f>
        <v>APICOAMENTO DE PISO CIMENTADO - PROFUNDIDADE ATÉ 1 CM</v>
      </c>
      <c r="C55" s="37" t="str">
        <f>'[5]PLANILHA ORÇAMENTÁRIA'!$D$67</f>
        <v>m2</v>
      </c>
      <c r="D55" s="41" t="s">
        <v>165</v>
      </c>
      <c r="E55" s="6">
        <f>2*1.5</f>
        <v>3</v>
      </c>
      <c r="F55" s="9" t="s">
        <v>98</v>
      </c>
    </row>
    <row r="56" spans="1:6" ht="22.5" x14ac:dyDescent="0.2">
      <c r="A56" s="8" t="s">
        <v>164</v>
      </c>
      <c r="B56" s="4" t="str">
        <f>'[4]PLANILHA ORÇAMENTÁRIA'!$C$65</f>
        <v>REVESTIMENTO COM CERÂMICA APLICADO EM PISO, ACABAMENTO ESMALTADO, AMBIENTE INTERNO, PADRÃO EXTRA, DIMENSÃO DA PEÇA ATÉ 2025 CM2, PEI V, ASSENTAMENTO COM ARGAMASSA INDUSTRIALIZADA, INCLUSIVE REJUNTAMENTO</v>
      </c>
      <c r="C56" s="37" t="str">
        <f>'[4]PLANILHA ORÇAMENTÁRIA'!$D$65</f>
        <v>m2</v>
      </c>
      <c r="D56" s="41" t="s">
        <v>165</v>
      </c>
      <c r="E56" s="6">
        <f>2*1.5</f>
        <v>3</v>
      </c>
      <c r="F56" s="29"/>
    </row>
    <row r="57" spans="1:6" s="2" customFormat="1" x14ac:dyDescent="0.2">
      <c r="A57" s="28" t="s">
        <v>21</v>
      </c>
      <c r="B57" s="31" t="str">
        <f>'[4]PLANILHA ORÇAMENTÁRIA'!$C$66</f>
        <v>PISO ACABADO</v>
      </c>
      <c r="C57" s="30"/>
      <c r="D57" s="11"/>
      <c r="E57" s="11"/>
      <c r="F57" s="12"/>
    </row>
    <row r="58" spans="1:6" ht="45" x14ac:dyDescent="0.2">
      <c r="A58" s="8" t="s">
        <v>37</v>
      </c>
      <c r="B58" s="4" t="str">
        <f>'[4]PLANILHA ORÇAMENTÁRIA'!$C$67</f>
        <v xml:space="preserve">PISO CIMENTADO NATADO COM ARGAMASSA, ACABAMENTO QUEIMADO, TRAÇO 1:3 (CIMENTO E AREIA), ESP. 25MM, MODULAÇÃO DE (100X100)CM, INCLUSIVE JUNTA PLÁSTICA </v>
      </c>
      <c r="C58" s="37" t="str">
        <f>'[4]PLANILHA ORÇAMENTÁRIA'!$D$67</f>
        <v>m2</v>
      </c>
      <c r="D58" s="38" t="s">
        <v>166</v>
      </c>
      <c r="E58" s="6">
        <f>2*1.5</f>
        <v>3</v>
      </c>
      <c r="F58" s="7"/>
    </row>
    <row r="59" spans="1:6" s="2" customFormat="1" x14ac:dyDescent="0.2">
      <c r="A59" s="28" t="s">
        <v>99</v>
      </c>
      <c r="B59" s="31" t="str">
        <f>'[4]PLANILHA ORÇAMENTÁRIA'!$C$68</f>
        <v>ESQUADRIAS</v>
      </c>
      <c r="C59" s="30"/>
      <c r="D59" s="11"/>
      <c r="E59" s="11"/>
      <c r="F59" s="12"/>
    </row>
    <row r="60" spans="1:6" ht="33.75" x14ac:dyDescent="0.2">
      <c r="A60" s="8" t="s">
        <v>100</v>
      </c>
      <c r="B60" s="48" t="str">
        <f>'[4]PLANILHA ORÇAMENTÁRIA'!$C$69</f>
        <v>PORTAS</v>
      </c>
      <c r="C60" s="37">
        <f>'[4]PLANILHA ORÇAMENTÁRIA'!$D$69</f>
        <v>0</v>
      </c>
      <c r="D60" s="5">
        <v>61.13</v>
      </c>
      <c r="E60" s="6">
        <v>61.13</v>
      </c>
      <c r="F60" s="43" t="s">
        <v>225</v>
      </c>
    </row>
    <row r="61" spans="1:6" s="2" customFormat="1" x14ac:dyDescent="0.2">
      <c r="A61" s="28">
        <v>9</v>
      </c>
      <c r="B61" s="24" t="str">
        <f>'[4]PLANILHA ORÇAMENTÁRIA'!$C$70</f>
        <v>PORTA EM ALUMÍNIO DE ABRIR TIPO VENEZIANA COM GUARNIÇÃO, FIXAÇÃO COM PARAFUSOS - FORNECIMENTO E INSTALAÇÃO. AF_12/2019</v>
      </c>
      <c r="C61" s="30"/>
      <c r="D61" s="11"/>
      <c r="E61" s="11"/>
      <c r="F61" s="12"/>
    </row>
    <row r="62" spans="1:6" s="2" customFormat="1" x14ac:dyDescent="0.2">
      <c r="A62" s="28" t="s">
        <v>17</v>
      </c>
      <c r="B62" s="31" t="str">
        <f>'[4]PLANILHA ORÇAMENTÁRIA'!$C$71</f>
        <v xml:space="preserve">DIVISORIA, PLACA PRE-MOLDADA EM GRANILITE, MARMORITE OU GRANITINA, E = *3 CM                                                                                                                                                                                                                                                                                                                                                                                                                              </v>
      </c>
      <c r="C62" s="30"/>
      <c r="D62" s="11"/>
      <c r="E62" s="11"/>
      <c r="F62" s="12"/>
    </row>
    <row r="63" spans="1:6" ht="56.25" x14ac:dyDescent="0.2">
      <c r="A63" s="8" t="s">
        <v>27</v>
      </c>
      <c r="B63" s="4" t="str">
        <f>'[5]PLANILHA ORÇAMENTÁRIA'!$C$60</f>
        <v>KIT DE PORTA DE MADEIRA TIPO MEXICANA, MACIÇA (PESADA OU SUPERPESADA), PADRÃO MÉDIO, 80X210CM, ESPESSURA DE 3,5CM, ITENS INCLUSOS: DOBRADIÇAS, MONTAGEM E INSTALAÇÃO DE BATENTE, FECHADURA COM EXECUÇÃO DO FURO - FORNECIMENTO E INSTALAÇÃO. AF_12/2019</v>
      </c>
      <c r="C63" s="37" t="str">
        <f>'[5]PLANILHA ORÇAMENTÁRIA'!$D$60</f>
        <v>UN</v>
      </c>
      <c r="D63" s="38">
        <v>10</v>
      </c>
      <c r="E63" s="6">
        <v>10</v>
      </c>
      <c r="F63" s="7"/>
    </row>
    <row r="64" spans="1:6" s="2" customFormat="1" x14ac:dyDescent="0.2">
      <c r="A64" s="28" t="s">
        <v>38</v>
      </c>
      <c r="B64" s="31" t="str">
        <f>'[4]PLANILHA ORÇAMENTÁRIA'!$C$77</f>
        <v>INSTALAÇÕES ELÉTRICAS</v>
      </c>
      <c r="C64" s="30"/>
      <c r="D64" s="11"/>
      <c r="E64" s="11"/>
      <c r="F64" s="12"/>
    </row>
    <row r="65" spans="1:6" ht="22.5" x14ac:dyDescent="0.2">
      <c r="A65" s="8" t="s">
        <v>39</v>
      </c>
      <c r="B65" s="4" t="str">
        <f>'[4]PLANILHA ORÇAMENTÁRIA'!$C$78</f>
        <v>INFRAESTRUTURAS E LIGAÇÕES DAS REDES</v>
      </c>
      <c r="C65" s="37">
        <f>'[4]PLANILHA ORÇAMENTÁRIA'!$D$78</f>
        <v>0</v>
      </c>
      <c r="D65" s="38" t="s">
        <v>156</v>
      </c>
      <c r="E65" s="6">
        <f>0.8*0.8</f>
        <v>0.64000000000000012</v>
      </c>
      <c r="F65" s="7"/>
    </row>
    <row r="66" spans="1:6" ht="33.75" x14ac:dyDescent="0.2">
      <c r="A66" s="8" t="s">
        <v>78</v>
      </c>
      <c r="B66" s="4" t="str">
        <f>'[5]PLANILHA ORÇAMENTÁRIA'!$C$79</f>
        <v>FORNECIMENTO E ASSENTAMENTO DE GRADE FIXA DE FERRO, PARA PROTEÇÃO DE JANELAS</v>
      </c>
      <c r="C66" s="37" t="str">
        <f>'[5]PLANILHA ORÇAMENTÁRIA'!$D$79</f>
        <v>m2</v>
      </c>
      <c r="D66" s="41" t="s">
        <v>195</v>
      </c>
      <c r="E66" s="6">
        <f>(1.5*1.5)*17+(0.8*0.8)*4+(0.6*0.6)*10</f>
        <v>44.410000000000004</v>
      </c>
      <c r="F66" s="7"/>
    </row>
    <row r="67" spans="1:6" s="2" customFormat="1" x14ac:dyDescent="0.2">
      <c r="A67" s="28">
        <v>10</v>
      </c>
      <c r="B67" s="24" t="str">
        <f>'[3]PLANILHA ORÇAMENTÁRIA'!$C$30</f>
        <v>INSTALAÇÕES ELÉTRICAS</v>
      </c>
      <c r="C67" s="30"/>
      <c r="D67" s="11"/>
      <c r="E67" s="11"/>
      <c r="F67" s="12"/>
    </row>
    <row r="68" spans="1:6" s="2" customFormat="1" x14ac:dyDescent="0.2">
      <c r="A68" s="28" t="s">
        <v>18</v>
      </c>
      <c r="B68" s="31" t="str">
        <f>'[3]PLANILHA ORÇAMENTÁRIA'!$C$31</f>
        <v>INFRAESTRUTURAS E LIGAÇÕES DAS REDES</v>
      </c>
      <c r="C68" s="30"/>
      <c r="D68" s="11"/>
      <c r="E68" s="11"/>
      <c r="F68" s="12"/>
    </row>
    <row r="69" spans="1:6" ht="22.5" x14ac:dyDescent="0.2">
      <c r="A69" s="8" t="s">
        <v>51</v>
      </c>
      <c r="B69" s="4" t="str">
        <f>'[3]PLANILHA ORÇAMENTÁRIA'!$C$32</f>
        <v>QUADRO DE DISTRIBUIÇÃO PARA 12 MÓDULOS COM BARRAMENTO E CHAVE</v>
      </c>
      <c r="C69" s="37" t="str">
        <f>'[3]PLANILHA ORÇAMENTÁRIA'!$D$32</f>
        <v>un</v>
      </c>
      <c r="D69" s="38">
        <v>1</v>
      </c>
      <c r="E69" s="6">
        <v>1</v>
      </c>
      <c r="F69" s="7"/>
    </row>
    <row r="70" spans="1:6" ht="22.5" x14ac:dyDescent="0.2">
      <c r="A70" s="8" t="s">
        <v>52</v>
      </c>
      <c r="B70" s="4" t="str">
        <f>'[3]PLANILHA ORÇAMENTÁRIA'!$C$33</f>
        <v>CAIXA RETANGULAR 4" X 2" BAIXA (0,30 M DO PISO), PVC, INSTALADA EM PAREDE - FORNECIMENTO E INSTALAÇÃO. AF_03/2023</v>
      </c>
      <c r="C70" s="37" t="str">
        <f>'[3]PLANILHA ORÇAMENTÁRIA'!$D$33</f>
        <v>UN</v>
      </c>
      <c r="D70" s="38">
        <v>30</v>
      </c>
      <c r="E70" s="6">
        <v>30</v>
      </c>
      <c r="F70" s="7"/>
    </row>
    <row r="71" spans="1:6" ht="22.5" x14ac:dyDescent="0.2">
      <c r="A71" s="8" t="s">
        <v>53</v>
      </c>
      <c r="B71" s="4" t="str">
        <f>'[3]PLANILHA ORÇAMENTÁRIA'!$C$34</f>
        <v>CAIXA OCTOGONAL 4" X 4", PVC, INSTALADA EM LAJE - FORNECIMENTO E INSTALAÇÃO. AF_03/2023</v>
      </c>
      <c r="C71" s="37" t="str">
        <f>'[3]PLANILHA ORÇAMENTÁRIA'!$D$34</f>
        <v>UN</v>
      </c>
      <c r="D71" s="38">
        <v>4</v>
      </c>
      <c r="E71" s="6">
        <v>4</v>
      </c>
      <c r="F71" s="7"/>
    </row>
    <row r="72" spans="1:6" ht="33.75" x14ac:dyDescent="0.2">
      <c r="A72" s="8" t="s">
        <v>54</v>
      </c>
      <c r="B72" s="4" t="str">
        <f>'[3]PLANILHA ORÇAMENTÁRIA'!$C$35</f>
        <v>CABO DE COBRE FLEXÍVEL, CLASSE 5, ISOLAMENTO TIPO EPR/HEPR, NÃO HALOGENADO, ANTICHAMA, TERMOFIXO, UNIPOLAR, SEÇÃO 1,5 MM2, 90°C, 0,6/1KV</v>
      </c>
      <c r="C72" s="37" t="str">
        <f>'[3]PLANILHA ORÇAMENTÁRIA'!$D$35</f>
        <v>m</v>
      </c>
      <c r="D72" s="38">
        <v>1000</v>
      </c>
      <c r="E72" s="6">
        <v>1000</v>
      </c>
      <c r="F72" s="7"/>
    </row>
    <row r="73" spans="1:6" ht="33.75" x14ac:dyDescent="0.2">
      <c r="A73" s="8" t="s">
        <v>55</v>
      </c>
      <c r="B73" s="4" t="str">
        <f>'[3]PLANILHA ORÇAMENTÁRIA'!$C$36</f>
        <v>CABO DE COBRE FLEXÍVEL, CLASSE 5, ISOLAMENTO TIPO EPR/HEPR, NÃO HALOGENADO, ANTICHAMA, TERMOFIXO, UNIPOLAR, SEÇÃO 2,5 MM2, 90°C, 0,6/1KV</v>
      </c>
      <c r="C73" s="37" t="str">
        <f>'[3]PLANILHA ORÇAMENTÁRIA'!$D$36</f>
        <v>m</v>
      </c>
      <c r="D73" s="38">
        <v>1000</v>
      </c>
      <c r="E73" s="6">
        <v>1000</v>
      </c>
      <c r="F73" s="7"/>
    </row>
    <row r="74" spans="1:6" ht="33.75" x14ac:dyDescent="0.2">
      <c r="A74" s="8" t="s">
        <v>58</v>
      </c>
      <c r="B74" s="4" t="str">
        <f>'[3]PLANILHA ORÇAMENTÁRIA'!$C$37</f>
        <v>CABO DE COBRE FLEXÍVEL, CLASSE 5, ISOLAMENTO TIPO EPR/HEPR, NÃO HALOGENADO, ANTICHAMA, TERMOFIXO, UNIPOLAR, SEÇÃO 4 MM2, 90°C, 0,6/1KV</v>
      </c>
      <c r="C74" s="37" t="str">
        <f>'[3]PLANILHA ORÇAMENTÁRIA'!$D$37</f>
        <v>m</v>
      </c>
      <c r="D74" s="38">
        <v>100</v>
      </c>
      <c r="E74" s="6">
        <v>100</v>
      </c>
      <c r="F74" s="7"/>
    </row>
    <row r="75" spans="1:6" ht="22.5" x14ac:dyDescent="0.2">
      <c r="A75" s="8" t="s">
        <v>79</v>
      </c>
      <c r="B75" s="4" t="str">
        <f>'[3]PLANILHA ORÇAMENTÁRIA'!$C$38</f>
        <v>TOMADA MÉDIA DE EMBUTIR (2 MÓDULOS), 2P+T 10 A, INCLUINDO SUPORTE E PLACA - FORNECIMENTO E INSTALAÇÃO. AF_03/2023</v>
      </c>
      <c r="C75" s="37" t="str">
        <f>'[3]PLANILHA ORÇAMENTÁRIA'!$D$38</f>
        <v>UN</v>
      </c>
      <c r="D75" s="38">
        <v>10</v>
      </c>
      <c r="E75" s="6">
        <v>10</v>
      </c>
      <c r="F75" s="7"/>
    </row>
    <row r="76" spans="1:6" ht="22.5" x14ac:dyDescent="0.2">
      <c r="A76" s="8" t="s">
        <v>80</v>
      </c>
      <c r="B76" s="4" t="str">
        <f>'[3]PLANILHA ORÇAMENTÁRIA'!$C$39</f>
        <v>TOMADA MÉDIA DE EMBUTIR (2 MÓDULOS), 2P+T 20 A, INCLUINDO SUPORTE E PLACA - FORNECIMENTO E INSTALAÇÃO. AF_03/2023</v>
      </c>
      <c r="C76" s="37" t="str">
        <f>'[3]PLANILHA ORÇAMENTÁRIA'!$D$39</f>
        <v>UN</v>
      </c>
      <c r="D76" s="38">
        <v>20</v>
      </c>
      <c r="E76" s="6">
        <v>20</v>
      </c>
      <c r="F76" s="7"/>
    </row>
    <row r="77" spans="1:6" ht="33.75" x14ac:dyDescent="0.2">
      <c r="A77" s="8" t="s">
        <v>81</v>
      </c>
      <c r="B77" s="4" t="str">
        <f>'[3]PLANILHA ORÇAMENTÁRIA'!$C$40</f>
        <v>INTERRUPTOR SIMPLES (1 MÓDULO) COM INTERRUPTOR PARALELO (1 MÓDULO), 10A/250V, INCLUINDO SUPORTE E PLACA - FORNECIMENTO E INSTALAÇÃO. AF_03/2023</v>
      </c>
      <c r="C77" s="37" t="str">
        <f>'[3]PLANILHA ORÇAMENTÁRIA'!$D$40</f>
        <v>UN</v>
      </c>
      <c r="D77" s="38">
        <v>10</v>
      </c>
      <c r="E77" s="6">
        <v>10</v>
      </c>
      <c r="F77" s="7"/>
    </row>
    <row r="78" spans="1:6" ht="22.5" x14ac:dyDescent="0.2">
      <c r="A78" s="8" t="s">
        <v>82</v>
      </c>
      <c r="B78" s="4" t="str">
        <f>'[3]PLANILHA ORÇAMENTÁRIA'!$C$41</f>
        <v>INTERRUPTOR SIMPLES (2 MÓDULOS), 10A/250V, INCLUINDO SUPORTE E PLACA - FORNECIMENTO E INSTALAÇÃO. AF_03/2023</v>
      </c>
      <c r="C78" s="37" t="str">
        <f>'[3]PLANILHA ORÇAMENTÁRIA'!$D$41</f>
        <v>UN</v>
      </c>
      <c r="D78" s="38">
        <v>2</v>
      </c>
      <c r="E78" s="6">
        <v>2</v>
      </c>
      <c r="F78" s="7"/>
    </row>
    <row r="79" spans="1:6" x14ac:dyDescent="0.2">
      <c r="A79" s="8" t="s">
        <v>83</v>
      </c>
      <c r="B79" s="4" t="str">
        <f>'[3]PLANILHA ORÇAMENTÁRIA'!$C$42</f>
        <v>DISJUNTOR MONOPOLAR TERMOMAGNÉTICO 5KA, DE 10A</v>
      </c>
      <c r="C79" s="37" t="str">
        <f>'[3]PLANILHA ORÇAMENTÁRIA'!$D$42</f>
        <v>un</v>
      </c>
      <c r="D79" s="38">
        <v>3</v>
      </c>
      <c r="E79" s="6">
        <v>3</v>
      </c>
      <c r="F79" s="7"/>
    </row>
    <row r="80" spans="1:6" x14ac:dyDescent="0.2">
      <c r="A80" s="8" t="s">
        <v>84</v>
      </c>
      <c r="B80" s="4" t="str">
        <f>'[3]PLANILHA ORÇAMENTÁRIA'!$C$43</f>
        <v>DISJUNTOR MONOPOLAR TERMOMAGNÉTICO 5KA, DE 20A</v>
      </c>
      <c r="C80" s="37" t="str">
        <f>'[3]PLANILHA ORÇAMENTÁRIA'!$D$43</f>
        <v>un</v>
      </c>
      <c r="D80" s="38">
        <v>3</v>
      </c>
      <c r="E80" s="6">
        <v>3</v>
      </c>
      <c r="F80" s="7"/>
    </row>
    <row r="81" spans="1:6" s="2" customFormat="1" x14ac:dyDescent="0.2">
      <c r="A81" s="28" t="s">
        <v>102</v>
      </c>
      <c r="B81" s="31" t="str">
        <f>'[5]PLANILHA ORÇAMENTÁRIA'!$C$94</f>
        <v>LUMINÁRIAS</v>
      </c>
      <c r="C81" s="30"/>
      <c r="D81" s="11"/>
      <c r="E81" s="11"/>
      <c r="F81" s="12"/>
    </row>
    <row r="82" spans="1:6" ht="33.75" x14ac:dyDescent="0.2">
      <c r="A82" s="8" t="s">
        <v>103</v>
      </c>
      <c r="B82" s="4" t="str">
        <f>'[3]PLANILHA ORÇAMENTÁRIA'!$C$45</f>
        <v>LUMINÁRIA TIPO CALHA, DE SOBREPOR, COM 2 LÂMPADAS TUBULARES FLUORESCENTES DE 36 W, COM REATOR DE PARTIDA RÁPIDA - FORNECIMENTO E INSTALAÇÃO. AF_02/2020</v>
      </c>
      <c r="C82" s="37" t="str">
        <f>'[3]PLANILHA ORÇAMENTÁRIA'!$D$45</f>
        <v>UN</v>
      </c>
      <c r="D82" s="5">
        <v>46</v>
      </c>
      <c r="E82" s="6">
        <v>46</v>
      </c>
      <c r="F82" s="7"/>
    </row>
    <row r="83" spans="1:6" ht="33.75" x14ac:dyDescent="0.2">
      <c r="A83" s="8" t="s">
        <v>104</v>
      </c>
      <c r="B83" s="4" t="str">
        <f>'[3]PLANILHA ORÇAMENTÁRIA'!$C$46</f>
        <v>LUMINÁRIA ARANDELA TIPO MEIA-LUA COMPLETA, DIÂMETRO 25 CM, PARA UMA (1) LÂMPADA LED, POTÊNCIA 9W, BULBO A60, FORNECIMENTO E INSTALAÇÃO, INCLUSIVE BASE E LÂMPADA</v>
      </c>
      <c r="C83" s="37" t="str">
        <f>'[3]PLANILHA ORÇAMENTÁRIA'!$D$46</f>
        <v>un</v>
      </c>
      <c r="D83" s="38">
        <v>25</v>
      </c>
      <c r="E83" s="6">
        <v>25</v>
      </c>
      <c r="F83" s="7"/>
    </row>
    <row r="84" spans="1:6" ht="33.75" x14ac:dyDescent="0.2">
      <c r="A84" s="8" t="s">
        <v>105</v>
      </c>
      <c r="B84" s="4" t="str">
        <f>'[3]PLANILHA ORÇAMENTÁRIA'!$C$47</f>
        <v>LUMINÁRIA TIPO PLAFON REDONDO COM VIDRO FOSCO, DE SOBREPOR, COM 1 LÂMPADA FLUORESCENTE DE 15 W, SEM REATOR - FORNECIMENTO E INSTALAÇÃO. AF_02/2020</v>
      </c>
      <c r="C84" s="37" t="str">
        <f>'[3]PLANILHA ORÇAMENTÁRIA'!$D$47</f>
        <v>UN</v>
      </c>
      <c r="D84" s="38">
        <v>3</v>
      </c>
      <c r="E84" s="6">
        <v>3</v>
      </c>
      <c r="F84" s="7"/>
    </row>
    <row r="85" spans="1:6" s="2" customFormat="1" x14ac:dyDescent="0.2">
      <c r="A85" s="28">
        <v>11</v>
      </c>
      <c r="B85" s="24" t="str">
        <f>'[3]PLANILHA ORÇAMENTÁRIA'!$C$48</f>
        <v>INSTALAÇÕES HIDRÁULICAS</v>
      </c>
      <c r="C85" s="30"/>
      <c r="D85" s="11"/>
      <c r="E85" s="11"/>
      <c r="F85" s="12"/>
    </row>
    <row r="86" spans="1:6" s="2" customFormat="1" x14ac:dyDescent="0.2">
      <c r="A86" s="28" t="s">
        <v>64</v>
      </c>
      <c r="B86" s="31" t="str">
        <f>'[3]PLANILHA ORÇAMENTÁRIA'!$C$49</f>
        <v>INFRAESTRUTURA HIDRÁULICA E ACESSÓRIOS</v>
      </c>
      <c r="C86" s="30"/>
      <c r="D86" s="11"/>
      <c r="E86" s="11"/>
      <c r="F86" s="12"/>
    </row>
    <row r="87" spans="1:6" ht="22.5" x14ac:dyDescent="0.2">
      <c r="A87" s="8" t="s">
        <v>65</v>
      </c>
      <c r="B87" s="4" t="str">
        <f>'[3]PLANILHA ORÇAMENTÁRIA'!$C$50</f>
        <v>FORNECIMENTO E ASSENTAMENTO DE TUBO PVC RÍGIDO, ESGOTO, PB - SÉRIE REFORÇADO, DN 40MM (1.1/2"), INCLUSIVE CONEXÕES</v>
      </c>
      <c r="C87" s="37" t="str">
        <f>'[3]PLANILHA ORÇAMENTÁRIA'!$D$50</f>
        <v>m</v>
      </c>
      <c r="D87" s="38">
        <v>10</v>
      </c>
      <c r="E87" s="6">
        <v>10</v>
      </c>
      <c r="F87" s="7"/>
    </row>
    <row r="88" spans="1:6" ht="22.5" x14ac:dyDescent="0.2">
      <c r="A88" s="8" t="s">
        <v>85</v>
      </c>
      <c r="B88" s="4" t="str">
        <f>'[3]PLANILHA ORÇAMENTÁRIA'!$C$51</f>
        <v>FORNECIMENTO E ASSENTAMENTO DE TUBO PVC RÍGIDO, ESGOTO, PBV - SÉRIE REFORÇADO, DN 50 MM (2"), INCLUSIVE CONEXÕES</v>
      </c>
      <c r="C88" s="37" t="str">
        <f>'[3]PLANILHA ORÇAMENTÁRIA'!$D$51</f>
        <v>m</v>
      </c>
      <c r="D88" s="38">
        <v>10</v>
      </c>
      <c r="E88" s="6">
        <v>10</v>
      </c>
      <c r="F88" s="7"/>
    </row>
    <row r="89" spans="1:6" ht="22.5" x14ac:dyDescent="0.2">
      <c r="A89" s="8" t="s">
        <v>86</v>
      </c>
      <c r="B89" s="4" t="str">
        <f>'[3]PLANILHA ORÇAMENTÁRIA'!$C$52</f>
        <v>FORNECIMENTO E ASSENTAMENTO DE TUBO PVC RÍGIDO, ESGOTO, PBV - SÉRIE REFORÇADO, DN 100 MM (4"), INCLUSIVE CONEXÕES</v>
      </c>
      <c r="C89" s="37" t="str">
        <f>'[3]PLANILHA ORÇAMENTÁRIA'!$D$52</f>
        <v>m</v>
      </c>
      <c r="D89" s="38">
        <v>12</v>
      </c>
      <c r="E89" s="6">
        <v>12</v>
      </c>
      <c r="F89" s="7"/>
    </row>
    <row r="90" spans="1:6" x14ac:dyDescent="0.2">
      <c r="A90" s="8" t="s">
        <v>87</v>
      </c>
      <c r="B90" s="4" t="str">
        <f>'[3]PLANILHA ORÇAMENTÁRIA'!$C$53</f>
        <v>CAIXA SIFONADA EM PVC COM GRELHA REDONDA 150 X 150 X 50 MM</v>
      </c>
      <c r="C90" s="37" t="str">
        <f>'[3]PLANILHA ORÇAMENTÁRIA'!$D$53</f>
        <v>un</v>
      </c>
      <c r="D90" s="38">
        <v>2</v>
      </c>
      <c r="E90" s="6">
        <v>2</v>
      </c>
      <c r="F90" s="7"/>
    </row>
    <row r="91" spans="1:6" ht="33.75" x14ac:dyDescent="0.2">
      <c r="A91" s="8" t="s">
        <v>88</v>
      </c>
      <c r="B91" s="4" t="str">
        <f>'[3]PLANILHA ORÇAMENTÁRIA'!$C$54</f>
        <v>CAIXA DE GORDURA SIMPLES (CGS), CIRCULAR, EM CONCRETO PRÉ-MOLDADO, CAPACIDADE DE 31L, INCLUSIVE ESCAVAÇÃO, REATERRO, TRANSPORTE E RETIRADA DO MATERIAL ESCAVADO (EM CAÇAMBA)</v>
      </c>
      <c r="C91" s="37" t="str">
        <f>'[3]PLANILHA ORÇAMENTÁRIA'!$D$54</f>
        <v>un</v>
      </c>
      <c r="D91" s="38">
        <v>2</v>
      </c>
      <c r="E91" s="6">
        <v>2</v>
      </c>
      <c r="F91" s="7"/>
    </row>
    <row r="92" spans="1:6" ht="33.75" x14ac:dyDescent="0.2">
      <c r="A92" s="8" t="s">
        <v>89</v>
      </c>
      <c r="B92" s="4" t="str">
        <f>'[3]PLANILHA ORÇAMENTÁRIA'!$C$55</f>
        <v>CAIXA DE PASSAGEM EM ALVENARIA E TAMPA DE CONCRETO, FUNDO DE BRITA, TIPO 1, 50 X 50 X 60 CM, INCLUSIVE ESCAVAÇÃO, REATERRO E BOTA-FORA</v>
      </c>
      <c r="C92" s="37" t="str">
        <f>'[3]PLANILHA ORÇAMENTÁRIA'!$D$55</f>
        <v>un</v>
      </c>
      <c r="D92" s="38">
        <v>1</v>
      </c>
      <c r="E92" s="6">
        <v>1</v>
      </c>
      <c r="F92" s="7"/>
    </row>
    <row r="93" spans="1:6" ht="22.5" x14ac:dyDescent="0.2">
      <c r="A93" s="8" t="s">
        <v>106</v>
      </c>
      <c r="B93" s="4" t="str">
        <f>'[3]PLANILHA ORÇAMENTÁRIA'!$C$56</f>
        <v>FORNECIMENTO E ASSENTAMENTO DE TUBO PVC RÍGIDO SOLDÁVEL, ÁGUA FRIA, DN 20 MM (1/2"), INCLUSIVE CONEXÕES</v>
      </c>
      <c r="C93" s="37" t="str">
        <f>'[3]PLANILHA ORÇAMENTÁRIA'!$D$56</f>
        <v>m</v>
      </c>
      <c r="D93" s="38">
        <v>12</v>
      </c>
      <c r="E93" s="6">
        <v>12</v>
      </c>
      <c r="F93" s="7"/>
    </row>
    <row r="94" spans="1:6" ht="22.5" x14ac:dyDescent="0.2">
      <c r="A94" s="8" t="s">
        <v>107</v>
      </c>
      <c r="B94" s="4" t="str">
        <f>'[3]PLANILHA ORÇAMENTÁRIA'!$C$57</f>
        <v>FORNECIMENTO E ASSENTAMENTO DE TUBO PVC RÍGIDO SOLDÁVEL, ÁGUA FRIA, DN 25 MM (3/4") , INCLUSIVE CONEXÕES</v>
      </c>
      <c r="C94" s="37" t="str">
        <f>'[3]PLANILHA ORÇAMENTÁRIA'!$D$57</f>
        <v>m</v>
      </c>
      <c r="D94" s="38">
        <v>12</v>
      </c>
      <c r="E94" s="6">
        <v>12</v>
      </c>
      <c r="F94" s="7"/>
    </row>
    <row r="95" spans="1:6" ht="22.5" x14ac:dyDescent="0.2">
      <c r="A95" s="8" t="s">
        <v>108</v>
      </c>
      <c r="B95" s="4" t="str">
        <f>'[3]PLANILHA ORÇAMENTÁRIA'!$C$58</f>
        <v>FORNECIMENTO E ASSENTAMENTO DE TUBO PVC RÍGIDO SOLDÁVEL, ÁGUA FRIA, DN 32 MM (1") , INCLUSIVE CONEXÕES</v>
      </c>
      <c r="C95" s="37" t="str">
        <f>'[3]PLANILHA ORÇAMENTÁRIA'!$D$58</f>
        <v>m</v>
      </c>
      <c r="D95" s="38">
        <v>12</v>
      </c>
      <c r="E95" s="6">
        <v>12</v>
      </c>
      <c r="F95" s="7"/>
    </row>
    <row r="96" spans="1:6" ht="33.75" x14ac:dyDescent="0.2">
      <c r="A96" s="8" t="s">
        <v>109</v>
      </c>
      <c r="B96" s="4" t="str">
        <f>'[3]PLANILHA ORÇAMENTÁRIA'!$C$59</f>
        <v>REGISTRO DE GAVETA, TIPO BASE, ROSCÁVEL 1" (PARA TUBO SOLDÁVEL OU PPR DN 32MM/CPVC DN 28MM), INCLUSIVE ACABAMENTO (PADRÃO POPULAR) E CANOPLA CROMADOS</v>
      </c>
      <c r="C96" s="37" t="str">
        <f>'[3]PLANILHA ORÇAMENTÁRIA'!$D$59</f>
        <v>un</v>
      </c>
      <c r="D96" s="38">
        <v>2</v>
      </c>
      <c r="E96" s="6">
        <v>2</v>
      </c>
      <c r="F96" s="7"/>
    </row>
    <row r="97" spans="1:6" ht="33.75" x14ac:dyDescent="0.2">
      <c r="A97" s="8" t="s">
        <v>110</v>
      </c>
      <c r="B97" s="4" t="str">
        <f>'[3]PLANILHA ORÇAMENTÁRIA'!$C$60</f>
        <v>REGISTRO DE GAVETA, TIPO BASE, ROSCÁVEL 1.1/2" (PARA TUBO SOLDÁVEL OU PPR DN 50MM/CPVC DN 42MM), INCLUSIVE ACABAMENTO (PADRÃO POPULAR) E CANOPLA CROMADOS</v>
      </c>
      <c r="C97" s="37" t="str">
        <f>'[3]PLANILHA ORÇAMENTÁRIA'!$D$60</f>
        <v>un</v>
      </c>
      <c r="D97" s="38">
        <v>1</v>
      </c>
      <c r="E97" s="6">
        <v>1</v>
      </c>
      <c r="F97" s="7"/>
    </row>
    <row r="98" spans="1:6" ht="33.75" x14ac:dyDescent="0.2">
      <c r="A98" s="8" t="s">
        <v>111</v>
      </c>
      <c r="B98" s="4" t="str">
        <f>'[3]PLANILHA ORÇAMENTÁRIA'!$C$61</f>
        <v>REGISTRO DE GAVETA, TIPO BASE, ROSCÁVEL 3/4" (PARA TUBO SOLDÁVEL OU PPR DN 25MM/CPVC DN 22MM), INCLUSIVE ACABAMENTO (PADRÃO POPULAR) E CANOPLA CROMADOS</v>
      </c>
      <c r="C98" s="37" t="str">
        <f>'[3]PLANILHA ORÇAMENTÁRIA'!$D$61</f>
        <v>un</v>
      </c>
      <c r="D98" s="38">
        <v>1</v>
      </c>
      <c r="E98" s="6">
        <v>1</v>
      </c>
      <c r="F98" s="7"/>
    </row>
    <row r="99" spans="1:6" ht="33.75" x14ac:dyDescent="0.2">
      <c r="A99" s="8" t="s">
        <v>112</v>
      </c>
      <c r="B99" s="4" t="str">
        <f>'[3]PLANILHA ORÇAMENTÁRIA'!$C$62</f>
        <v>REGISTRO DE GAVETA, TIPO BASE, ROSCÁVEL 1/2" (PARA TUBO SOLDÁVEL OU PPR DN 20MM/CPVC DN 15MM), INCLUSIVE ACABAMENTO (PADRÃO POPULAR) E CANOPLA CROMADOS</v>
      </c>
      <c r="C99" s="37" t="str">
        <f>'[3]PLANILHA ORÇAMENTÁRIA'!$D$62</f>
        <v>un</v>
      </c>
      <c r="D99" s="38">
        <v>1</v>
      </c>
      <c r="E99" s="6">
        <v>1</v>
      </c>
      <c r="F99" s="7"/>
    </row>
    <row r="100" spans="1:6" ht="45" x14ac:dyDescent="0.2">
      <c r="A100" s="8" t="s">
        <v>113</v>
      </c>
      <c r="B100" s="4" t="str">
        <f>'[3]PLANILHA ORÇAMENTÁRIA'!$C$63</f>
        <v>VASO SANITARIO SIFONADO CONVENCIONAL PARA PCD SEM FURO FRONTAL COM LOUÇA BRANCA SEM ASSENTO, INCLUSO CONJUNTO DE LIGAÇÃO PARA BACIA SANITÁRIA AJUSTÁVEL - FORNECIMENTO E INSTALAÇÃO. AF_01/2020</v>
      </c>
      <c r="C100" s="37" t="str">
        <f>'[3]PLANILHA ORÇAMENTÁRIA'!$D$63</f>
        <v>UN</v>
      </c>
      <c r="D100" s="38">
        <v>1</v>
      </c>
      <c r="E100" s="6">
        <v>1</v>
      </c>
      <c r="F100" s="7"/>
    </row>
    <row r="101" spans="1:6" ht="56.25" x14ac:dyDescent="0.2">
      <c r="A101" s="8" t="s">
        <v>114</v>
      </c>
      <c r="B101" s="4" t="str">
        <f>'[3]PLANILHA ORÇAMENTÁRIA'!$C$64</f>
        <v>BACIA SANITÁRIA (VASO) DE LOUÇA CONVENCIONAL, COR BRANCA, INCLUSIVE ACESSÓRIOS DE FIXAÇÃO/VEDAÇÃO, VÁLVULA DE DESCARGA METÁLICA COM ACIONAMENTO DUPLO, TUBO DE LIGAÇÃO DE LATÃO COM CANOPLA, FORNECIMENTO, INSTALAÇÃO E REJUNTAMENTO</v>
      </c>
      <c r="C101" s="37" t="str">
        <f>'[3]PLANILHA ORÇAMENTÁRIA'!$D$64</f>
        <v>un</v>
      </c>
      <c r="D101" s="49">
        <v>1</v>
      </c>
      <c r="E101" s="6">
        <v>1</v>
      </c>
      <c r="F101" s="7"/>
    </row>
    <row r="102" spans="1:6" ht="56.25" x14ac:dyDescent="0.2">
      <c r="A102" s="8" t="s">
        <v>115</v>
      </c>
      <c r="B102" s="4" t="str">
        <f>'[3]PLANILHA ORÇAMENTÁRIA'!$C$65</f>
        <v>BACIA SANITÁRIA (VASO) DE LOUÇA CONVENCIONAL INFANTIL, COR BRANCA, INCLUSIVE ACESSÓRIOS DE FIXAÇÃO/VEDAÇÃO, VÁLVULA DE DESCARGA METÁLICA COM ACIONAMENTO DUPLO, TUBO DE LIGAÇÃO DE LATÃO COM CANOPLA, FORNECIMENTO, INSTALAÇÃO E REJUNTAMENTO</v>
      </c>
      <c r="C102" s="37" t="str">
        <f>'[3]PLANILHA ORÇAMENTÁRIA'!$D$65</f>
        <v>un</v>
      </c>
      <c r="D102" s="49">
        <v>1</v>
      </c>
      <c r="E102" s="6">
        <v>1</v>
      </c>
      <c r="F102" s="7"/>
    </row>
    <row r="103" spans="1:6" ht="22.5" x14ac:dyDescent="0.2">
      <c r="A103" s="8" t="s">
        <v>116</v>
      </c>
      <c r="B103" s="4" t="str">
        <f>'[3]PLANILHA ORÇAMENTÁRIA'!$C$66</f>
        <v>ASSENTO SANITÁRIO CONVENCIONAL - FORNECIMENTO E INSTALACAO. AF_01/2020</v>
      </c>
      <c r="C103" s="37" t="str">
        <f>'[3]PLANILHA ORÇAMENTÁRIA'!$D$66</f>
        <v>UN</v>
      </c>
      <c r="D103" s="38">
        <v>2</v>
      </c>
      <c r="E103" s="6">
        <v>2</v>
      </c>
      <c r="F103" s="7"/>
    </row>
    <row r="104" spans="1:6" ht="22.5" x14ac:dyDescent="0.2">
      <c r="A104" s="8" t="s">
        <v>117</v>
      </c>
      <c r="B104" s="4" t="str">
        <f>'[3]PLANILHA ORÇAMENTÁRIA'!$C$67</f>
        <v>ASSENTO SANITÁRIO INFANTIL - FORNECIMENTO E INSTALACAO. AF_01/2020</v>
      </c>
      <c r="C104" s="37" t="str">
        <f>'[3]PLANILHA ORÇAMENTÁRIA'!$D$67</f>
        <v>UN</v>
      </c>
      <c r="D104" s="38">
        <v>8</v>
      </c>
      <c r="E104" s="6">
        <v>8</v>
      </c>
      <c r="F104" s="7"/>
    </row>
    <row r="105" spans="1:6" ht="22.5" x14ac:dyDescent="0.2">
      <c r="A105" s="8" t="s">
        <v>118</v>
      </c>
      <c r="B105" s="4" t="str">
        <f>'[3]PLANILHA ORÇAMENTÁRIA'!$C$68</f>
        <v>SIFÃO DO TIPO GARRAFA EM METAL CROMADO 1 X 1.1/2 - FORNECIMENTO E INSTALAÇÃO. AF_01/2020</v>
      </c>
      <c r="C105" s="37" t="str">
        <f>'[3]PLANILHA ORÇAMENTÁRIA'!$D$68</f>
        <v>UN</v>
      </c>
      <c r="D105" s="38">
        <v>9</v>
      </c>
      <c r="E105" s="6">
        <v>9</v>
      </c>
      <c r="F105" s="7"/>
    </row>
    <row r="106" spans="1:6" ht="22.5" x14ac:dyDescent="0.2">
      <c r="A106" s="8" t="s">
        <v>119</v>
      </c>
      <c r="B106" s="4" t="str">
        <f>'[3]PLANILHA ORÇAMENTÁRIA'!$C$69</f>
        <v>ENGATE FLEXÍVEL EM INOX, 1/2  X 40CM - FORNECIMENTO E INSTALAÇÃO. AF_01/2020</v>
      </c>
      <c r="C106" s="37" t="str">
        <f>'[3]PLANILHA ORÇAMENTÁRIA'!$D$69</f>
        <v>UN</v>
      </c>
      <c r="D106" s="38">
        <v>9</v>
      </c>
      <c r="E106" s="6">
        <v>9</v>
      </c>
      <c r="F106" s="7"/>
    </row>
    <row r="107" spans="1:6" ht="22.5" x14ac:dyDescent="0.2">
      <c r="A107" s="8" t="s">
        <v>120</v>
      </c>
      <c r="B107" s="4" t="str">
        <f>'[3]PLANILHA ORÇAMENTÁRIA'!$C$70</f>
        <v>TORNEIRA CROMADA DE MESA, 1/2 OU 3/4, PARA LAVATÓRIO, PADRÃO POPULAR - FORNECIMENTO E INSTALAÇÃO. AF_01/2020</v>
      </c>
      <c r="C107" s="37" t="str">
        <f>'[3]PLANILHA ORÇAMENTÁRIA'!$D$70</f>
        <v>UN</v>
      </c>
      <c r="D107" s="38">
        <v>6</v>
      </c>
      <c r="E107" s="6">
        <v>6</v>
      </c>
      <c r="F107" s="7"/>
    </row>
    <row r="108" spans="1:6" ht="33.75" x14ac:dyDescent="0.2">
      <c r="A108" s="8" t="s">
        <v>121</v>
      </c>
      <c r="B108" s="4" t="str">
        <f>'[3]PLANILHA ORÇAMENTÁRIA'!$C$71</f>
        <v>TORNEIRA CROMADA TUBO MÓVEL, DE MESA, 1/2 OU 3/4, PARA PIA DE COZINHA, PADRÃO ALTO - FORNECIMENTO E INSTALAÇÃO. AF_01/2020</v>
      </c>
      <c r="C108" s="37" t="str">
        <f>'[3]PLANILHA ORÇAMENTÁRIA'!$D$71</f>
        <v>UN</v>
      </c>
      <c r="D108" s="38">
        <v>3</v>
      </c>
      <c r="E108" s="6">
        <v>3</v>
      </c>
      <c r="F108" s="7"/>
    </row>
    <row r="109" spans="1:6" ht="33.75" x14ac:dyDescent="0.2">
      <c r="A109" s="8" t="s">
        <v>122</v>
      </c>
      <c r="B109" s="4" t="str">
        <f>'[3]PLANILHA ORÇAMENTÁRIA'!$C$72</f>
        <v>TORNEIRA METALICA CROMADA CANO CURTO, SEM BICO, SEM AREJADOR, DE PAREDE, PARA TANQUE E USO GERAL, 1/2 " OU 3/4 " (REF 1143)</v>
      </c>
      <c r="C109" s="37" t="str">
        <f>'[3]PLANILHA ORÇAMENTÁRIA'!$D$72</f>
        <v>UN</v>
      </c>
      <c r="D109" s="38">
        <v>1</v>
      </c>
      <c r="E109" s="6">
        <v>1</v>
      </c>
      <c r="F109" s="7"/>
    </row>
    <row r="110" spans="1:6" x14ac:dyDescent="0.2">
      <c r="A110" s="8" t="s">
        <v>123</v>
      </c>
      <c r="B110" s="4" t="str">
        <f>'[3]PLANILHA ORÇAMENTÁRIA'!$C$73</f>
        <v>PAPELEIRA METÁLICA CROMADA, INCLUSIVE FIXAÇÃO</v>
      </c>
      <c r="C110" s="37" t="str">
        <f>'[3]PLANILHA ORÇAMENTÁRIA'!$D$74</f>
        <v>U</v>
      </c>
      <c r="D110" s="38">
        <v>7</v>
      </c>
      <c r="E110" s="6">
        <v>7</v>
      </c>
      <c r="F110" s="7"/>
    </row>
    <row r="111" spans="1:6" ht="22.5" x14ac:dyDescent="0.2">
      <c r="A111" s="8" t="s">
        <v>124</v>
      </c>
      <c r="B111" s="4" t="str">
        <f>'[3]PLANILHA ORÇAMENTÁRIA'!$C$74</f>
        <v>SABONETEIRA PLASTICA TIPO DISPENSER PARA SABONETE LIQUIDO COM RESERVATORIO 1500 ML</v>
      </c>
      <c r="C111" s="37" t="str">
        <f>'[3]PLANILHA ORÇAMENTÁRIA'!$D$74</f>
        <v>U</v>
      </c>
      <c r="D111" s="38">
        <v>6</v>
      </c>
      <c r="E111" s="6">
        <v>6</v>
      </c>
      <c r="F111" s="7"/>
    </row>
    <row r="112" spans="1:6" ht="22.5" x14ac:dyDescent="0.2">
      <c r="A112" s="8" t="s">
        <v>125</v>
      </c>
      <c r="B112" s="4" t="str">
        <f>'[3]PLANILHA ORÇAMENTÁRIA'!$C$75</f>
        <v>PAPELEIRA DE PAREDE EM METAL CROMADO SEM TAMPA, INCLUSO FIXAÇÃO. AF_01/2020</v>
      </c>
      <c r="C112" s="37" t="str">
        <f>'[3]PLANILHA ORÇAMENTÁRIA'!$D$75</f>
        <v>UN</v>
      </c>
      <c r="D112" s="38">
        <v>8</v>
      </c>
      <c r="E112" s="6">
        <v>8</v>
      </c>
      <c r="F112" s="7"/>
    </row>
    <row r="113" spans="1:7" ht="45" x14ac:dyDescent="0.2">
      <c r="A113" s="8" t="s">
        <v>196</v>
      </c>
      <c r="B113" s="4" t="str">
        <f>'[5]PLANILHA ORÇAMENTÁRIA'!$C$110</f>
        <v>BARRA DE APOIO EM AÇO INOX POLIDO RETA, DN 1.1/4" (31,75MM), PARA ACESSIBILIDADE (PMR/PCR), COMPRIMENTO 40CM, INSTALADO EM PORTA/PAREDE, INCLUSIVE FORNECIMENTO, INSTALAÇÃO E ACESSÓRIOS PARA FIXAÇÃO</v>
      </c>
      <c r="C113" s="37" t="str">
        <f>'[5]PLANILHA ORÇAMENTÁRIA'!$D$110</f>
        <v>un</v>
      </c>
      <c r="D113" s="38">
        <v>2</v>
      </c>
      <c r="E113" s="6">
        <v>2</v>
      </c>
      <c r="F113" s="7"/>
    </row>
    <row r="114" spans="1:7" ht="45" x14ac:dyDescent="0.2">
      <c r="A114" s="8" t="s">
        <v>197</v>
      </c>
      <c r="B114" s="4" t="str">
        <f>'[5]PLANILHA ORÇAMENTÁRIA'!$C$111</f>
        <v>BARRA DE APOIO EM AÇO INOX POLIDO RETA, DN 1.1/4" (31,75MM), PARA ACESSIBILIDADE (PMR/PCR), COMPRIMENTO 70CM, INSTALADO EM PAREDE, INCLUSIVE FORNECIMENTO, INSTALAÇÃO E ACESSÓRIOS PARA FIXAÇÃO</v>
      </c>
      <c r="C114" s="37" t="str">
        <f>'[5]PLANILHA ORÇAMENTÁRIA'!$D$111</f>
        <v>un</v>
      </c>
      <c r="D114" s="38">
        <v>1</v>
      </c>
      <c r="E114" s="6">
        <v>1</v>
      </c>
      <c r="F114" s="7"/>
    </row>
    <row r="115" spans="1:7" ht="45" x14ac:dyDescent="0.2">
      <c r="A115" s="8" t="s">
        <v>198</v>
      </c>
      <c r="B115" s="4" t="str">
        <f>'[5]PLANILHA ORÇAMENTÁRIA'!$C$112</f>
        <v>BARRA DE APOIO EM AÇO INOX POLIDO RETA, DN 1.1/4" (31,75MM), PARA ACESSIBILIDADE (PMR/PCR), COMPRIMENTO 80CM, INSTALADO EM PAREDE, INCLUSIVE FORNECIMENTO, INSTALAÇÃO E ACESSÓRIOS PARA FIXAÇÃO</v>
      </c>
      <c r="C115" s="37" t="str">
        <f>'[5]PLANILHA ORÇAMENTÁRIA'!$D$112</f>
        <v>un</v>
      </c>
      <c r="D115" s="38">
        <v>1</v>
      </c>
      <c r="E115" s="6">
        <v>1</v>
      </c>
      <c r="F115" s="7"/>
    </row>
    <row r="116" spans="1:7" s="2" customFormat="1" x14ac:dyDescent="0.2">
      <c r="A116" s="28">
        <v>12</v>
      </c>
      <c r="B116" s="24" t="str">
        <f>'[3]PLANILHA ORÇAMENTÁRIA'!$C$88</f>
        <v>COBERTURA</v>
      </c>
      <c r="C116" s="30"/>
      <c r="D116" s="11"/>
      <c r="E116" s="11"/>
      <c r="F116" s="12"/>
    </row>
    <row r="117" spans="1:7" s="2" customFormat="1" x14ac:dyDescent="0.2">
      <c r="A117" s="28" t="s">
        <v>56</v>
      </c>
      <c r="B117" s="31" t="str">
        <f>'[3]PLANILHA ORÇAMENTÁRIA'!$C$89</f>
        <v>TELHADO</v>
      </c>
      <c r="C117" s="30"/>
      <c r="D117" s="11"/>
      <c r="E117" s="11"/>
      <c r="F117" s="12"/>
    </row>
    <row r="118" spans="1:7" ht="33.75" x14ac:dyDescent="0.2">
      <c r="A118" s="8" t="s">
        <v>57</v>
      </c>
      <c r="B118" s="4" t="str">
        <f>'[3]PLANILHA ORÇAMENTÁRIA'!$C$90</f>
        <v>TRAMA DE MADEIRA COMPOSTA POR RIPAS, CAIBROS E TERÇAS PARA TELHADOS DE ATÉ 2 ÁGUAS PARA TELHA CERÂMICA CAPA-CANAL, INCLUSO TRANSPORTE VERTICAL. AF_07/2019</v>
      </c>
      <c r="C118" s="37" t="str">
        <f>'[3]PLANILHA ORÇAMENTÁRIA'!$D$90</f>
        <v>M2</v>
      </c>
      <c r="D118" s="6" t="s">
        <v>190</v>
      </c>
      <c r="E118" s="6">
        <f>61.13/3</f>
        <v>20.376666666666669</v>
      </c>
      <c r="F118" s="7"/>
    </row>
    <row r="119" spans="1:7" ht="22.5" x14ac:dyDescent="0.2">
      <c r="A119" s="8" t="s">
        <v>126</v>
      </c>
      <c r="B119" s="4" t="str">
        <f>'[3]PLANILHA ORÇAMENTÁRIA'!$C$91</f>
        <v>MANTA ALUMINIZADA NAS DUAS FACES, PARA SUBCOBERTURA,  E = *2* MM</v>
      </c>
      <c r="C119" s="37" t="str">
        <f>'[3]PLANILHA ORÇAMENTÁRIA'!$D$91</f>
        <v>M2</v>
      </c>
      <c r="D119" s="6">
        <v>61.13</v>
      </c>
      <c r="E119" s="6">
        <v>61.13</v>
      </c>
      <c r="F119" s="7"/>
    </row>
    <row r="120" spans="1:7" ht="22.5" x14ac:dyDescent="0.2">
      <c r="A120" s="8" t="s">
        <v>127</v>
      </c>
      <c r="B120" s="4" t="str">
        <f>'[3]PLANILHA ORÇAMENTÁRIA'!$C$93</f>
        <v>TELHAMENTO COM TELHA CERÂMICA CAPA-CANAL, TIPO PLAN, COM MAIS DE 2 ÁGUAS, INCLUSO TRANSPORTE VERTICAL. AF_07/2019</v>
      </c>
      <c r="C120" s="37" t="str">
        <f>'[3]PLANILHA ORÇAMENTÁRIA'!$D$93</f>
        <v>M2</v>
      </c>
      <c r="D120" s="6" t="s">
        <v>190</v>
      </c>
      <c r="E120" s="6">
        <f>61.13/3</f>
        <v>20.376666666666669</v>
      </c>
      <c r="F120" s="7"/>
    </row>
    <row r="121" spans="1:7" ht="22.5" x14ac:dyDescent="0.2">
      <c r="A121" s="8" t="s">
        <v>128</v>
      </c>
      <c r="B121" s="4" t="str">
        <f>'[3]PLANILHA ORÇAMENTÁRIA'!$C$95</f>
        <v>EMBOÇAMENTO COM ARGAMASSA TRAÇO 1:2:9 (CIMENTO, CAL E AREIA). AF_07/2019</v>
      </c>
      <c r="C121" s="37" t="str">
        <f>'[3]PLANILHA ORÇAMENTÁRIA'!$D$95</f>
        <v>M</v>
      </c>
      <c r="D121" s="6">
        <v>44</v>
      </c>
      <c r="E121" s="6">
        <v>44</v>
      </c>
      <c r="F121" s="7"/>
    </row>
    <row r="122" spans="1:7" s="2" customFormat="1" x14ac:dyDescent="0.2">
      <c r="A122" s="28" t="s">
        <v>129</v>
      </c>
      <c r="B122" s="31" t="str">
        <f>'[3]PLANILHA ORÇAMENTÁRIA'!$C$96</f>
        <v>CALHAS E SISTEMA DE DRENAGEM DE ÁGUAS PLUVIAIS</v>
      </c>
      <c r="C122" s="30"/>
      <c r="D122" s="11"/>
      <c r="E122" s="11"/>
      <c r="F122" s="12"/>
    </row>
    <row r="123" spans="1:7" ht="33.75" x14ac:dyDescent="0.2">
      <c r="A123" s="8" t="s">
        <v>130</v>
      </c>
      <c r="B123" s="4" t="str">
        <f>'[3]PLANILHA ORÇAMENTÁRIA'!$C$97</f>
        <v>CALHA EM CHAPA GALVANIZADA, ESP. 0,65MM (GSG-24), COM DESENVOLVIMENTO DE 33CM, INCLUSIVE IÇAMENTO MANUAL VERTICAL</v>
      </c>
      <c r="C123" s="37" t="str">
        <f>'[3]PLANILHA ORÇAMENTÁRIA'!$D$97</f>
        <v>m</v>
      </c>
      <c r="D123" s="45" t="s">
        <v>191</v>
      </c>
      <c r="E123" s="45">
        <f>(33.9*4)+(7.25*4)+10</f>
        <v>174.6</v>
      </c>
      <c r="F123" s="45"/>
    </row>
    <row r="124" spans="1:7" ht="22.5" x14ac:dyDescent="0.2">
      <c r="A124" s="8" t="s">
        <v>131</v>
      </c>
      <c r="B124" s="4" t="str">
        <f>'[5]PLANILHA ORÇAMENTÁRIA'!$C$134</f>
        <v>TUBO PVC, SÉRIE R, ÁGUA PLUVIAL, DN 75 MM, FORNECIDO E INSTALADO EM RAMAL DE ENCAMINHAMENTO. AF_06/2022</v>
      </c>
      <c r="C124" s="37" t="str">
        <f>'[5]PLANILHA ORÇAMENTÁRIA'!$D$134</f>
        <v>M</v>
      </c>
      <c r="D124" s="38" t="s">
        <v>192</v>
      </c>
      <c r="E124" s="6">
        <f>4*18</f>
        <v>72</v>
      </c>
      <c r="F124" s="7"/>
    </row>
    <row r="125" spans="1:7" ht="33.75" x14ac:dyDescent="0.2">
      <c r="A125" s="8" t="s">
        <v>132</v>
      </c>
      <c r="B125" s="4" t="str">
        <f>'[5]PLANILHA ORÇAMENTÁRIA'!$C$135</f>
        <v>JOELHO 90 GRAUS, PVC, SERIE R, ÁGUA PLUVIAL, DN 75 MM, JUNTA ELÁSTICA, FORNECIDO E INSTALADO EM CONDUTORES VERTICAIS DE ÁGUAS PLUVIAIS. AF_06/2022</v>
      </c>
      <c r="C125" s="37" t="str">
        <f>'[5]PLANILHA ORÇAMENTÁRIA'!$D$135</f>
        <v>UN</v>
      </c>
      <c r="D125" s="45" t="s">
        <v>193</v>
      </c>
      <c r="E125" s="45">
        <f>3*18</f>
        <v>54</v>
      </c>
      <c r="F125" s="45"/>
    </row>
    <row r="126" spans="1:7" ht="56.25" x14ac:dyDescent="0.2">
      <c r="A126" s="8" t="s">
        <v>133</v>
      </c>
      <c r="B126" s="4" t="str">
        <f>'[5]PLANILHA ORÇAMENTÁRIA'!$C$136</f>
        <v>FIXAÇÃO DE TUBOS VERTICAIS DE PVC ÁGUA, PVC ESGOTO, PVC ÁGUA PLUVIAL, CPVC, PPR, COBRE OU AÇO, DIÂMETROS MAIORES QUE 40 MM E MENORES OU IGUAIS A 75 MM, COM ABRAÇADEIRA METÁLICA RÍGIDA TIPO U PERFIL 2 1/2, FIXADA EM PERFILADO EM PAREDE. AF_09/2023_PS</v>
      </c>
      <c r="C126" s="37" t="str">
        <f>'[5]PLANILHA ORÇAMENTÁRIA'!$D$136</f>
        <v>M</v>
      </c>
      <c r="D126" s="38">
        <v>72</v>
      </c>
      <c r="E126" s="6">
        <v>72</v>
      </c>
      <c r="F126" s="7"/>
    </row>
    <row r="127" spans="1:7" ht="33.75" x14ac:dyDescent="0.2">
      <c r="A127" s="8" t="s">
        <v>134</v>
      </c>
      <c r="B127" s="4" t="str">
        <f>'[5]PLANILHA ORÇAMENTÁRIA'!$C$137</f>
        <v>BUCHA DE NYLON SEM ABA S10, COM PARAFUSO DE 6,10 X 65 MM EM ACO ZINCADO COM ROSCA SOBERBA, CABECA CHATA E FENDA PHILLIPS</v>
      </c>
      <c r="C127" s="37" t="str">
        <f>'[5]PLANILHA ORÇAMENTÁRIA'!$D$137</f>
        <v>UN</v>
      </c>
      <c r="D127" s="5" t="s">
        <v>194</v>
      </c>
      <c r="E127" s="6">
        <f>72*4</f>
        <v>288</v>
      </c>
      <c r="F127" s="7"/>
      <c r="G127" s="1">
        <f>((5.85*8)+(24.5*2)+(6.35*6)+(15*2))</f>
        <v>163.89999999999998</v>
      </c>
    </row>
    <row r="128" spans="1:7" s="2" customFormat="1" x14ac:dyDescent="0.2">
      <c r="A128" s="28">
        <v>13</v>
      </c>
      <c r="B128" s="24" t="str">
        <f>'[3]PLANILHA ORÇAMENTÁRIA'!$C$100</f>
        <v>FORRO</v>
      </c>
      <c r="C128" s="30"/>
      <c r="D128" s="11"/>
      <c r="E128" s="11"/>
      <c r="F128" s="12"/>
    </row>
    <row r="129" spans="1:6" s="2" customFormat="1" x14ac:dyDescent="0.2">
      <c r="A129" s="28" t="s">
        <v>59</v>
      </c>
      <c r="B129" s="31" t="str">
        <f>'[3]PLANILHA ORÇAMENTÁRIA'!$C$101</f>
        <v>FORRO DE PVC</v>
      </c>
      <c r="C129" s="30"/>
      <c r="D129" s="11"/>
      <c r="E129" s="11"/>
      <c r="F129" s="12"/>
    </row>
    <row r="130" spans="1:6" ht="22.5" x14ac:dyDescent="0.2">
      <c r="A130" s="8" t="s">
        <v>90</v>
      </c>
      <c r="B130" s="4" t="str">
        <f>'[3]PLANILHA ORÇAMENTÁRIA'!$C$102</f>
        <v>FORRO EM RÉGUAS DE PVC, LISO, PARA AMBIENTES RESIDENCIAIS, INCLUSIVE ESTRUTURA UNIDIRECIONAL DE FIXAÇÃO. AF_08/2023_PS</v>
      </c>
      <c r="C130" s="37" t="str">
        <f>'[3]PLANILHA ORÇAMENTÁRIA'!$D$102</f>
        <v>M2</v>
      </c>
      <c r="D130" s="5">
        <v>61.13</v>
      </c>
      <c r="E130" s="6">
        <v>61.13</v>
      </c>
      <c r="F130" s="7" t="s">
        <v>152</v>
      </c>
    </row>
    <row r="131" spans="1:6" s="2" customFormat="1" x14ac:dyDescent="0.2">
      <c r="A131" s="28">
        <v>14</v>
      </c>
      <c r="B131" s="24" t="str">
        <f>'[3]PLANILHA ORÇAMENTÁRIA'!$C$103</f>
        <v>PINTURA</v>
      </c>
      <c r="C131" s="30"/>
      <c r="D131" s="11"/>
      <c r="E131" s="11"/>
      <c r="F131" s="12"/>
    </row>
    <row r="132" spans="1:6" s="2" customFormat="1" x14ac:dyDescent="0.2">
      <c r="A132" s="28" t="s">
        <v>60</v>
      </c>
      <c r="B132" s="31" t="str">
        <f>'[3]PLANILHA ORÇAMENTÁRIA'!$C$104</f>
        <v>LIXAMENTO</v>
      </c>
      <c r="C132" s="30"/>
      <c r="D132" s="11"/>
      <c r="E132" s="11"/>
      <c r="F132" s="12"/>
    </row>
    <row r="133" spans="1:6" ht="22.5" x14ac:dyDescent="0.2">
      <c r="A133" s="8" t="s">
        <v>135</v>
      </c>
      <c r="B133" s="40" t="str">
        <f>'[5]PLANILHA ORÇAMENTÁRIA'!$C$130</f>
        <v>LIXAMENTO MANUAL EM PAREDE PARA REMOÇÃO DE TINTA</v>
      </c>
      <c r="C133" s="37" t="str">
        <f>'[5]PLANILHA ORÇAMENTÁRIA'!$D$130</f>
        <v>m2</v>
      </c>
      <c r="D133" s="41" t="s">
        <v>209</v>
      </c>
      <c r="E133" s="45">
        <f>(51.2*1)+(317.75*3)-189.12</f>
        <v>815.33</v>
      </c>
      <c r="F133" s="43"/>
    </row>
    <row r="134" spans="1:6" ht="22.5" x14ac:dyDescent="0.2">
      <c r="A134" s="8" t="s">
        <v>136</v>
      </c>
      <c r="B134" s="40" t="str">
        <f>'[3]PLANILHA ORÇAMENTÁRIA'!$C$105</f>
        <v>LIXAMENTO MANUAL EM SUPERFÍCIE DE MADEIRA PARA REMOÇÃO DE TINTA</v>
      </c>
      <c r="C134" s="37" t="str">
        <f>'[3]PLANILHA ORÇAMENTÁRIA'!$D$105</f>
        <v>m2</v>
      </c>
      <c r="D134" s="41" t="s">
        <v>210</v>
      </c>
      <c r="E134" s="41">
        <f>(0.8*2.1)*10*3</f>
        <v>50.400000000000006</v>
      </c>
      <c r="F134" s="7"/>
    </row>
    <row r="135" spans="1:6" ht="67.5" x14ac:dyDescent="0.2">
      <c r="A135" s="8" t="s">
        <v>137</v>
      </c>
      <c r="B135" s="40" t="str">
        <f>'[3]PLANILHA ORÇAMENTÁRIA'!$C$106</f>
        <v>LIXAMENTO MANUAL EM SUPERFÍCIE METÁLICA PARA REMOÇÃO DE TINTA</v>
      </c>
      <c r="C135" s="37" t="str">
        <f>'[3]PLANILHA ORÇAMENTÁRIA'!$D$106</f>
        <v>m2</v>
      </c>
      <c r="D135" s="41" t="s">
        <v>208</v>
      </c>
      <c r="E135" s="41">
        <f>(2.5*3.5)*2+(1.2*2.5)*2+(0.8*0.8)*6*2+(0.6*0.6)*10*2+(1.5*1.5)*17*2</f>
        <v>114.88</v>
      </c>
      <c r="F135" s="43"/>
    </row>
    <row r="136" spans="1:6" s="2" customFormat="1" x14ac:dyDescent="0.2">
      <c r="A136" s="28" t="s">
        <v>63</v>
      </c>
      <c r="B136" s="31" t="str">
        <f>'[3]PLANILHA ORÇAMENTÁRIA'!$C$107</f>
        <v>PINTURA INTERNA / EXTERNA</v>
      </c>
      <c r="C136" s="30"/>
      <c r="D136" s="11"/>
      <c r="E136" s="11"/>
      <c r="F136" s="12"/>
    </row>
    <row r="137" spans="1:6" ht="22.5" x14ac:dyDescent="0.2">
      <c r="A137" s="8" t="s">
        <v>138</v>
      </c>
      <c r="B137" s="40" t="str">
        <f>'[3]PLANILHA ORÇAMENTÁRIA'!$C$108</f>
        <v>EMASSAMENTO EM TETO COM MASSA CORRIDA (PVA), UMA (1) DEMÃO, INCLUSIVE LIXAMENTO PARA PINTURA</v>
      </c>
      <c r="C137" s="37" t="str">
        <f>'[3]PLANILHA ORÇAMENTÁRIA'!$D$108</f>
        <v>m2</v>
      </c>
      <c r="D137" s="41" t="s">
        <v>211</v>
      </c>
      <c r="E137" s="39">
        <f>189.12/4</f>
        <v>47.28</v>
      </c>
      <c r="F137" s="7"/>
    </row>
    <row r="138" spans="1:6" ht="22.5" x14ac:dyDescent="0.2">
      <c r="A138" s="8" t="s">
        <v>139</v>
      </c>
      <c r="B138" s="40" t="str">
        <f>'[3]PLANILHA ORÇAMENTÁRIA'!$C$109</f>
        <v>EMASSAMENTO EM PAREDE COM MASSA CORRIDA (PVA), UMA (1) DEMÃO, INCLUSIVE LIXAMENTO PARA PINTURA</v>
      </c>
      <c r="C138" s="37" t="str">
        <f>'[3]PLANILHA ORÇAMENTÁRIA'!$D$109</f>
        <v>m2</v>
      </c>
      <c r="D138" s="41" t="s">
        <v>212</v>
      </c>
      <c r="E138" s="45">
        <f>(51.2*1)+(317.75*3)/4</f>
        <v>289.51249999999999</v>
      </c>
      <c r="F138" s="43"/>
    </row>
    <row r="139" spans="1:6" ht="22.5" x14ac:dyDescent="0.2">
      <c r="A139" s="8" t="s">
        <v>140</v>
      </c>
      <c r="B139" s="4" t="str">
        <f>'[3]PLANILHA ORÇAMENTÁRIA'!$C$110</f>
        <v>PINTURA ACRÍLICA EM PAREDE, DUAS (2) DEMÃOS, EXCLUSIVE SELADOR ACRÍLICO E MASSA ACRÍLICA/CORRIDA (PVA)</v>
      </c>
      <c r="C139" s="37" t="str">
        <f>'[3]PLANILHA ORÇAMENTÁRIA'!$D$110</f>
        <v>m2</v>
      </c>
      <c r="D139" s="41" t="s">
        <v>209</v>
      </c>
      <c r="E139" s="45">
        <f>(51.2*1)+(317.75*3)</f>
        <v>1004.45</v>
      </c>
      <c r="F139" s="43"/>
    </row>
    <row r="140" spans="1:6" ht="22.5" x14ac:dyDescent="0.2">
      <c r="A140" s="8" t="s">
        <v>141</v>
      </c>
      <c r="B140" s="40" t="str">
        <f>'[3]PLANILHA ORÇAMENTÁRIA'!$C$111</f>
        <v>PINTURA LÁTEX (PVA) EM TETO, DUAS (2) DEMÃOS, EXCLUSIVE SELADOR ACRÍLICO E MASSA ACRÍLICA/CORRIDA (PVA)</v>
      </c>
      <c r="C140" s="37" t="str">
        <f>'[3]PLANILHA ORÇAMENTÁRIA'!$D$111</f>
        <v>m2</v>
      </c>
      <c r="D140" s="39">
        <v>189.12</v>
      </c>
      <c r="E140" s="39">
        <v>189.12</v>
      </c>
      <c r="F140" s="43"/>
    </row>
    <row r="141" spans="1:6" ht="33.75" x14ac:dyDescent="0.2">
      <c r="A141" s="8" t="s">
        <v>142</v>
      </c>
      <c r="B141" s="4" t="str">
        <f>'[3]PLANILHA ORÇAMENTÁRIA'!$C$112</f>
        <v>PINTURA ESMALTE EM SUPERFÍCIE DE CONCRETO/ALVENARIA, DUAS (2) DEMÃOS, EXCLUSIVE SELADOR ACRÍLICO E MASSA ACRÍLICA/CORRIDA (PVA)</v>
      </c>
      <c r="C141" s="37" t="str">
        <f>'[3]PLANILHA ORÇAMENTÁRIA'!$D$112</f>
        <v>m2</v>
      </c>
      <c r="D141" s="41" t="s">
        <v>222</v>
      </c>
      <c r="E141" s="41">
        <f>(29.4*8.4)+(34.9*1)*2+(5.85*4)</f>
        <v>340.15999999999997</v>
      </c>
      <c r="F141" s="43"/>
    </row>
    <row r="142" spans="1:6" s="2" customFormat="1" x14ac:dyDescent="0.2">
      <c r="A142" s="28" t="s">
        <v>91</v>
      </c>
      <c r="B142" s="31" t="str">
        <f>'[3]PLANILHA ORÇAMENTÁRIA'!$C$113</f>
        <v>PINTURA EM ESQUADRIAS DE MADEIRA E METÁLICAS</v>
      </c>
      <c r="C142" s="30"/>
      <c r="D142" s="11"/>
      <c r="E142" s="11"/>
      <c r="F142" s="12"/>
    </row>
    <row r="143" spans="1:6" ht="33.75" x14ac:dyDescent="0.2">
      <c r="A143" s="8" t="s">
        <v>143</v>
      </c>
      <c r="B143" s="4" t="str">
        <f>'[3]PLANILHA ORÇAMENTÁRIA'!$C$114</f>
        <v>PINTURA ESMALTE EM SUPERFÍCIE DE MADEIRA, DUAS (2) DEMÃOS, INCLUSIVE UMA (1) DEMÃO DE FUNDO NIVELADOR, EXCLUSIVE MASSA A ÓLEO</v>
      </c>
      <c r="C143" s="37" t="str">
        <f>'[3]PLANILHA ORÇAMENTÁRIA'!$D$114</f>
        <v>m2</v>
      </c>
      <c r="D143" s="41" t="s">
        <v>210</v>
      </c>
      <c r="E143" s="41">
        <f>(0.8*2.1)*10*3</f>
        <v>50.400000000000006</v>
      </c>
      <c r="F143" s="42"/>
    </row>
    <row r="144" spans="1:6" ht="67.5" x14ac:dyDescent="0.2">
      <c r="A144" s="8" t="s">
        <v>144</v>
      </c>
      <c r="B144" s="4" t="str">
        <f>'[3]PLANILHA ORÇAMENTÁRIA'!$C$115</f>
        <v>PINTURA ESMALTE EM ESQUADRIAS DE FERRO, DUAS (2) DEMÃOS, INCLUSIVE UMA (1) DEMÃO DE FUNDO ANTICORROSIVO</v>
      </c>
      <c r="C144" s="37" t="str">
        <f>'[3]PLANILHA ORÇAMENTÁRIA'!$D$115</f>
        <v>m2</v>
      </c>
      <c r="D144" s="41" t="s">
        <v>224</v>
      </c>
      <c r="E144" s="41">
        <f>(2.5*3.5)*2+(1.2*2.5)*2+(0.8*0.8)*6*3+(0.6*0.6)*10*3+(1.5*1.5)*17*3</f>
        <v>160.57</v>
      </c>
      <c r="F144" s="43" t="s">
        <v>223</v>
      </c>
    </row>
    <row r="145" spans="1:7" s="2" customFormat="1" x14ac:dyDescent="0.2">
      <c r="A145" s="28">
        <v>15</v>
      </c>
      <c r="B145" s="31" t="str">
        <f>'[3]PLANILHA ORÇAMENTÁRIA'!$C$116</f>
        <v>PREVENÇÃO CONTRA INCÊNDIO</v>
      </c>
      <c r="C145" s="30"/>
      <c r="D145" s="44"/>
      <c r="E145" s="11"/>
      <c r="F145" s="12"/>
    </row>
    <row r="146" spans="1:7" ht="22.5" x14ac:dyDescent="0.2">
      <c r="A146" s="8" t="s">
        <v>61</v>
      </c>
      <c r="B146" s="4" t="str">
        <f>'[3]PLANILHA ORÇAMENTÁRIA'!$C$117</f>
        <v>EXTINTOR DE INCÊNDIO PORTÁTIL COM CARGA DE PQS DE 6 KG, CLASSE BC - FORNECIMENTO E INSTALAÇÃO. AF_10/2020_PE</v>
      </c>
      <c r="C146" s="37" t="str">
        <f>'[3]PLANILHA ORÇAMENTÁRIA'!$D$117</f>
        <v>UN</v>
      </c>
      <c r="D146" s="38">
        <v>4</v>
      </c>
      <c r="E146" s="6">
        <v>4</v>
      </c>
      <c r="F146" s="7"/>
    </row>
    <row r="147" spans="1:7" ht="33.75" x14ac:dyDescent="0.2">
      <c r="A147" s="8" t="s">
        <v>62</v>
      </c>
      <c r="B147" s="4" t="str">
        <f>'[3]PLANILHA ORÇAMENTÁRIA'!$C$118</f>
        <v>PLACA DE SINALIZACAO DE SEGURANCA CONTRA INCENDIO - ALERTA, TRIANGULAR, BASE DE *30* CM, EM PVC *2* MM ANTI-CHAMAS (SIMBOLOS, CORES E PICTOGRAMAS CONFORME NBR 16820)</v>
      </c>
      <c r="C147" s="37" t="str">
        <f>'[3]PLANILHA ORÇAMENTÁRIA'!$D$118</f>
        <v xml:space="preserve">UN    </v>
      </c>
      <c r="D147" s="38">
        <v>4</v>
      </c>
      <c r="E147" s="6">
        <v>4</v>
      </c>
      <c r="F147" s="7"/>
    </row>
    <row r="148" spans="1:7" ht="33.75" x14ac:dyDescent="0.2">
      <c r="A148" s="8" t="s">
        <v>145</v>
      </c>
      <c r="B148" s="4" t="str">
        <f>'[5]PLANILHA ORÇAMENTÁRIA'!$C$145</f>
        <v>PLACA FOTOLUMINESCENTE PARA SINALIZAÇÃO DE EMERGÊNCIA, TIPO "E12", INSTALADA EM PISO, DIMENSÃO (100X100)CM, INCLUSIVE FIXAÇÃO</v>
      </c>
      <c r="C148" s="37" t="str">
        <f>'[3]PLANILHA ORÇAMENTÁRIA'!$D$119</f>
        <v xml:space="preserve">UN    </v>
      </c>
      <c r="D148" s="38">
        <v>4</v>
      </c>
      <c r="E148" s="6">
        <v>4</v>
      </c>
      <c r="F148" s="7"/>
    </row>
    <row r="149" spans="1:7" ht="22.5" x14ac:dyDescent="0.2">
      <c r="A149" s="8" t="s">
        <v>213</v>
      </c>
      <c r="B149" s="4" t="str">
        <f>'[5]PLANILHA ORÇAMENTÁRIA'!$C$146</f>
        <v>PLACA FOTOLUMINESCENTE PARA SINALIZAÇÃO DE EMERGÊNCIA, TIPO "S3", DIMENSÃO (380X190)MM, INCLUSIVE FIXAÇÃO</v>
      </c>
      <c r="C149" s="37" t="str">
        <f>'[3]PLANILHA ORÇAMENTÁRIA'!$D$119</f>
        <v xml:space="preserve">UN    </v>
      </c>
      <c r="D149" s="38">
        <v>8</v>
      </c>
      <c r="E149" s="6">
        <v>8</v>
      </c>
      <c r="F149" s="7"/>
    </row>
    <row r="150" spans="1:7" ht="22.5" x14ac:dyDescent="0.2">
      <c r="A150" s="8" t="s">
        <v>214</v>
      </c>
      <c r="B150" s="4" t="str">
        <f>'[5]PLANILHA ORÇAMENTÁRIA'!$C$147</f>
        <v>PLACA FOTOLUMINESCENTE PARA SINALIZAÇÃO DE EMERGÊNCIA, TIPO "S12", DIMENSÃO (380X190)MM, INCLUSIVE FIXAÇÃO</v>
      </c>
      <c r="C150" s="37" t="str">
        <f>'[3]PLANILHA ORÇAMENTÁRIA'!$D$119</f>
        <v xml:space="preserve">UN    </v>
      </c>
      <c r="D150" s="38">
        <v>3</v>
      </c>
      <c r="E150" s="6">
        <v>3</v>
      </c>
      <c r="F150" s="7"/>
    </row>
    <row r="151" spans="1:7" ht="22.5" x14ac:dyDescent="0.2">
      <c r="A151" s="8" t="s">
        <v>215</v>
      </c>
      <c r="B151" s="4" t="str">
        <f>'[5]PLANILHA ORÇAMENTÁRIA'!$C$148</f>
        <v>PLACA FOTOLUMINESCENTE PARA SINALIZAÇÃO DE EMERGÊNCIA, TIPO "S13", DIMENSÃO (380X190)MM, INCLUSIVE FIXAÇÃO</v>
      </c>
      <c r="C151" s="37" t="str">
        <f>'[3]PLANILHA ORÇAMENTÁRIA'!$D$119</f>
        <v xml:space="preserve">UN    </v>
      </c>
      <c r="D151" s="38">
        <v>10</v>
      </c>
      <c r="E151" s="6">
        <v>10</v>
      </c>
      <c r="F151" s="7"/>
    </row>
    <row r="152" spans="1:7" ht="22.5" x14ac:dyDescent="0.2">
      <c r="A152" s="8" t="s">
        <v>216</v>
      </c>
      <c r="B152" s="4" t="str">
        <f>'[5]PLANILHA ORÇAMENTÁRIA'!$C$149</f>
        <v>PLACA FOTOLUMINESCENTE PARA SINALIZAÇÃO DE EMERGÊNCIA, TIPO "S18", DIMENSÃO (400X120)MM, INCLUSIVE FIXAÇÃO</v>
      </c>
      <c r="C152" s="37" t="str">
        <f>'[3]PLANILHA ORÇAMENTÁRIA'!$D$119</f>
        <v xml:space="preserve">UN    </v>
      </c>
      <c r="D152" s="38">
        <v>2</v>
      </c>
      <c r="E152" s="6">
        <v>2</v>
      </c>
      <c r="F152" s="7" t="s">
        <v>220</v>
      </c>
    </row>
    <row r="153" spans="1:7" ht="22.5" x14ac:dyDescent="0.2">
      <c r="A153" s="8" t="s">
        <v>217</v>
      </c>
      <c r="B153" s="4" t="str">
        <f>'[5]PLANILHA ORÇAMENTÁRIA'!$C$150</f>
        <v>LUMINÁRIA DE EMERGÊNCIA, COM 30 LÂMPADAS LED DE 2 W, SEM REATOR - FORNECIMENTO E INSTALAÇÃO. AF_02/2020</v>
      </c>
      <c r="C153" s="37" t="str">
        <f>'[3]PLANILHA ORÇAMENTÁRIA'!$D$119</f>
        <v xml:space="preserve">UN    </v>
      </c>
      <c r="D153" s="38" t="s">
        <v>221</v>
      </c>
      <c r="E153" s="6">
        <v>9</v>
      </c>
      <c r="F153" s="7"/>
    </row>
    <row r="154" spans="1:7" ht="22.5" x14ac:dyDescent="0.2">
      <c r="A154" s="8" t="s">
        <v>218</v>
      </c>
      <c r="B154" s="4" t="str">
        <f>'[5]PLANILHA ORÇAMENTÁRIA'!$C$151</f>
        <v>PLACA FOTOLUMINESCENTE PARA SINALIZAÇÃO DE EMERGÊNCIA, TIPO "E2", DIMENSÃO (150X100)MM, INCLUSIVE FIXAÇÃO</v>
      </c>
      <c r="C154" s="37" t="str">
        <f>'[3]PLANILHA ORÇAMENTÁRIA'!$D$119</f>
        <v xml:space="preserve">UN    </v>
      </c>
      <c r="D154" s="38">
        <v>19</v>
      </c>
      <c r="E154" s="6">
        <v>19</v>
      </c>
      <c r="F154" s="7" t="s">
        <v>219</v>
      </c>
    </row>
    <row r="155" spans="1:7" s="2" customFormat="1" x14ac:dyDescent="0.2">
      <c r="A155" s="28">
        <v>16</v>
      </c>
      <c r="B155" s="31" t="str">
        <f>'[3]PLANILHA ORÇAMENTÁRIA'!$C$120</f>
        <v>COMPLEMENTOS</v>
      </c>
      <c r="C155" s="30"/>
      <c r="D155" s="11"/>
      <c r="E155" s="11"/>
      <c r="F155" s="12"/>
    </row>
    <row r="156" spans="1:7" ht="33.75" x14ac:dyDescent="0.2">
      <c r="A156" s="8" t="s">
        <v>92</v>
      </c>
      <c r="B156" s="4" t="str">
        <f>'[5]PLANILHA ORÇAMENTÁRIA'!$C$160</f>
        <v>EXECUÇÃO DE PASSEIO (CALÇADA) OU PISO DE CONCRETO COM CONCRETO MOLDADO IN LOCO, USINADO C25, ACABAMENTO CONVENCIONAL, NÃO ARMADO. AF_03/2023</v>
      </c>
      <c r="C156" s="37" t="str">
        <f>'[5]PLANILHA ORÇAMENTÁRIA'!$D$160</f>
        <v>M3</v>
      </c>
      <c r="D156" s="41" t="s">
        <v>176</v>
      </c>
      <c r="E156" s="6">
        <f>(29.4*8.4*0.1)+(20*1*0.1)</f>
        <v>26.696000000000002</v>
      </c>
      <c r="F156" s="42" t="s">
        <v>177</v>
      </c>
    </row>
    <row r="157" spans="1:7" ht="33.75" x14ac:dyDescent="0.2">
      <c r="A157" s="8" t="s">
        <v>93</v>
      </c>
      <c r="B157" s="4" t="str">
        <f>'[5]PLANILHA ORÇAMENTÁRIA'!$C$161</f>
        <v>GRELHA DE FERRO FUNDIDO SIMPLES COM REQUADRO, 300 X 1000 MM, ASSENTADA COM ARGAMASSA 1 : 3 CIMENTO: AREIA - FORNECIMENTO E INSTALAÇÃO. AF_08/2021</v>
      </c>
      <c r="C157" s="37" t="str">
        <f>'[5]PLANILHA ORÇAMENTÁRIA'!$D$161</f>
        <v>UN</v>
      </c>
      <c r="D157" s="45" t="s">
        <v>178</v>
      </c>
      <c r="E157" s="6">
        <v>76</v>
      </c>
      <c r="F157" s="7" t="s">
        <v>189</v>
      </c>
      <c r="G157" s="1">
        <f>8.4+8.4+59</f>
        <v>75.8</v>
      </c>
    </row>
    <row r="158" spans="1:7" ht="22.5" x14ac:dyDescent="0.2">
      <c r="A158" s="8" t="s">
        <v>94</v>
      </c>
      <c r="B158" s="4" t="str">
        <f>'[5]PLANILHA ORÇAMENTÁRIA'!$C$167</f>
        <v>ESCAVAÇÃO MANUAL DE VALA COM PROFUNDIDADE MAIOR QUE 1,5M E MENOR OU IGUAL 3,0M, INCLUSIVE DESCARGA LATERAL</v>
      </c>
      <c r="C158" s="37" t="str">
        <f>'[5]PLANILHA ORÇAMENTÁRIA'!$D$167</f>
        <v>m3</v>
      </c>
      <c r="D158" s="45">
        <v>2</v>
      </c>
      <c r="E158" s="6">
        <v>2</v>
      </c>
      <c r="F158" s="42"/>
    </row>
    <row r="159" spans="1:7" ht="33.75" x14ac:dyDescent="0.2">
      <c r="A159" s="8" t="s">
        <v>146</v>
      </c>
      <c r="B159" s="4" t="str">
        <f>'[5]PLANILHA ORÇAMENTÁRIA'!$C$163</f>
        <v>CERCA DE MOURÃO H = 2,80 M - MOURÃO PRÉ-FABRICADO DE CONCRETO PONTA VIRADA A CADA 2,50 M, 3 FIOS DE ARAME FARPADO E TELA GALVANIZADA # 2" FIO 12, INCLUSIVE FUNDAÇÃO</v>
      </c>
      <c r="C159" s="37" t="str">
        <f>'[5]PLANILHA ORÇAMENTÁRIA'!$D$163</f>
        <v>m</v>
      </c>
      <c r="D159" s="45">
        <v>250</v>
      </c>
      <c r="E159" s="6">
        <v>250</v>
      </c>
      <c r="F159" s="42"/>
    </row>
    <row r="160" spans="1:7" ht="56.25" x14ac:dyDescent="0.2">
      <c r="A160" s="8" t="s">
        <v>154</v>
      </c>
      <c r="B160" s="4" t="str">
        <f>'[5]PLANILHA ORÇAMENTÁRIA'!$C$164</f>
        <v>PORTÃO DE GRADE E TELA (PGT), DIMENSÃO (80X210)CM, CONFORME CADERNO DE PROJETO PADRÃO PENITENCIÁRIA-MG (DETALHE EQ6B), INCLUSIVE FORNECIMENTO, INSTALAÇÃO, FERRAGENS E PINTURA ESMALTE SINTÉTICO, DUAS (2) DEMÃOS COM UMA (1) DEMÃO DE FUNDO ANTICORROSIVO</v>
      </c>
      <c r="C160" s="37" t="str">
        <f>'[5]PLANILHA ORÇAMENTÁRIA'!$D$164</f>
        <v>un</v>
      </c>
      <c r="D160" s="45">
        <v>1</v>
      </c>
      <c r="E160" s="6">
        <v>1</v>
      </c>
      <c r="F160" s="7"/>
      <c r="G160" s="1">
        <f>8.4+8.4+59</f>
        <v>75.8</v>
      </c>
    </row>
    <row r="161" spans="1:7" ht="67.5" x14ac:dyDescent="0.2">
      <c r="A161" s="8" t="s">
        <v>155</v>
      </c>
      <c r="B161" s="4" t="str">
        <f>'[5]PLANILHA ORÇAMENTÁRIA'!$C$165</f>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
      <c r="C161" s="37" t="str">
        <f>'[5]PLANILHA ORÇAMENTÁRIA'!$D$165</f>
        <v>un</v>
      </c>
      <c r="D161" s="45">
        <v>1</v>
      </c>
      <c r="E161" s="6">
        <v>1</v>
      </c>
      <c r="F161" s="7"/>
      <c r="G161" s="1">
        <f>8.4+8.4+59</f>
        <v>75.8</v>
      </c>
    </row>
    <row r="162" spans="1:7" ht="22.5" x14ac:dyDescent="0.2">
      <c r="A162" s="8" t="s">
        <v>199</v>
      </c>
      <c r="B162" s="4" t="str">
        <f>'[5]PLANILHA ORÇAMENTÁRIA'!$C$153</f>
        <v>PLANTIO DE GRAMA ESMERALDA EM PLACAS, INCLUSIVE TERRA VEGETAL E CONSERVAÇÃO POR TRINTA (30) DIAS</v>
      </c>
      <c r="C162" s="37" t="str">
        <f>'[5]PLANILHA ORÇAMENTÁRIA'!$D$153</f>
        <v>m2</v>
      </c>
      <c r="D162" s="45">
        <v>200</v>
      </c>
      <c r="E162" s="6">
        <v>200</v>
      </c>
      <c r="F162" s="7"/>
    </row>
    <row r="163" spans="1:7" s="2" customFormat="1" x14ac:dyDescent="0.2">
      <c r="A163" s="28">
        <v>17</v>
      </c>
      <c r="B163" s="31" t="str">
        <f>'[5]PLANILHA ORÇAMENTÁRIA'!$C$166</f>
        <v>RAMPA</v>
      </c>
      <c r="C163" s="30"/>
      <c r="D163" s="11"/>
      <c r="E163" s="11"/>
      <c r="F163" s="12"/>
    </row>
    <row r="164" spans="1:7" ht="22.5" customHeight="1" x14ac:dyDescent="0.2">
      <c r="A164" s="8" t="s">
        <v>147</v>
      </c>
      <c r="B164" s="4" t="str">
        <f>'[5]PLANILHA ORÇAMENTÁRIA'!$C$167</f>
        <v>ESCAVAÇÃO MANUAL DE VALA COM PROFUNDIDADE MAIOR QUE 1,5M E MENOR OU IGUAL 3,0M, INCLUSIVE DESCARGA LATERAL</v>
      </c>
      <c r="C164" s="37" t="str">
        <f>'[5]PLANILHA ORÇAMENTÁRIA'!$D$167</f>
        <v>m3</v>
      </c>
      <c r="D164" s="41" t="s">
        <v>188</v>
      </c>
      <c r="E164" s="6">
        <f>(63*0.2*0.5)</f>
        <v>6.3000000000000007</v>
      </c>
      <c r="F164" s="42"/>
    </row>
    <row r="165" spans="1:7" ht="33.75" x14ac:dyDescent="0.2">
      <c r="A165" s="8" t="s">
        <v>148</v>
      </c>
      <c r="B165" s="4" t="str">
        <f>'[5]PLANILHA ORÇAMENTÁRIA'!$C$168</f>
        <v>REGULARIZAÇÃO MANUAL E COMPACTAÇÃO MECANIZADA DE TERRENO COM PLACA VIBRATÓRIA, EXCLUSIVE DESMATAMENTO, DESTOCAMENTO, LIMPEZA/ROÇADA DO TERRENO</v>
      </c>
      <c r="C165" s="37" t="str">
        <f>'[5]PLANILHA ORÇAMENTÁRIA'!$D$168</f>
        <v>m2</v>
      </c>
      <c r="D165" s="45" t="s">
        <v>179</v>
      </c>
      <c r="E165" s="6">
        <f>63*1.5</f>
        <v>94.5</v>
      </c>
      <c r="F165" s="42"/>
    </row>
    <row r="166" spans="1:7" ht="33.75" x14ac:dyDescent="0.2">
      <c r="A166" s="8" t="s">
        <v>149</v>
      </c>
      <c r="B166" s="4" t="str">
        <f>'[5]PLANILHA ORÇAMENTÁRIA'!$C$169</f>
        <v>ALVENARIA DE VEDAÇÃO DE BLOCOS  VAZADOS DE CONCRETO APARENTE DE 19X19X39 CM (ESPESSURA 19 CM) E ARGAMASSA DE ASSENTAMENTO COM PREPARO EM BETONEIRA. AF_12/2021</v>
      </c>
      <c r="C166" s="37" t="str">
        <f>'[5]PLANILHA ORÇAMENTÁRIA'!$D$169</f>
        <v>M2</v>
      </c>
      <c r="D166" s="45" t="s">
        <v>180</v>
      </c>
      <c r="E166" s="6">
        <f>(12.5*1.4)*4+(18*1.4)</f>
        <v>95.2</v>
      </c>
      <c r="F166" s="7"/>
    </row>
    <row r="167" spans="1:7" ht="45" x14ac:dyDescent="0.2">
      <c r="A167" s="8" t="s">
        <v>169</v>
      </c>
      <c r="B167" s="4" t="str">
        <f>'[5]PLANILHA ORÇAMENTÁRIA'!$C$170</f>
        <v>ARGAMASSA TRAÇO 1:6 (EM VOLUME DE CIMENTO E AREIA MÉDIA ÚMIDA) COM ADIÇÃO DE PLASTIFICANTE PARA EMBOÇO/MASSA ÚNICA/ASSENTAMENTO DE ALVENARIA DE VEDAÇÃO, PREPARO MECÂNICO COM BETONEIRA 400 L. AF_08/2019</v>
      </c>
      <c r="C167" s="37" t="str">
        <f>'[5]PLANILHA ORÇAMENTÁRIA'!$D$170</f>
        <v>M3</v>
      </c>
      <c r="D167" s="45" t="s">
        <v>184</v>
      </c>
      <c r="E167" s="74">
        <v>1.58</v>
      </c>
      <c r="F167" s="45">
        <f>(12.5*1*0.03)*4+(18*1.4*0.003)</f>
        <v>1.5756000000000001</v>
      </c>
    </row>
    <row r="168" spans="1:7" ht="33.75" x14ac:dyDescent="0.2">
      <c r="A168" s="8" t="s">
        <v>170</v>
      </c>
      <c r="B168" s="4" t="str">
        <f>'[5]PLANILHA ORÇAMENTÁRIA'!$C$171</f>
        <v>EXECUÇÃO DE PASSEIO (CALÇADA) OU PISO DE CONCRETO COM CONCRETO MOLDADO IN LOCO, FEITO EM OBRA, ACABAMENTO CONVENCIONAL, ESPESSURA 8 CM, ARMADO. AF_08/2022</v>
      </c>
      <c r="C168" s="37" t="str">
        <f>'[5]PLANILHA ORÇAMENTÁRIA'!$D$171</f>
        <v>M2</v>
      </c>
      <c r="D168" s="45" t="s">
        <v>187</v>
      </c>
      <c r="E168" s="6">
        <f>63*1.5</f>
        <v>94.5</v>
      </c>
      <c r="F168" s="7"/>
    </row>
    <row r="169" spans="1:7" ht="22.5" customHeight="1" x14ac:dyDescent="0.2">
      <c r="A169" s="8" t="s">
        <v>171</v>
      </c>
      <c r="B169" s="4" t="str">
        <f>'[5]PLANILHA ORÇAMENTÁRIA'!$C$172</f>
        <v>ARMAÇÃO DE MURO ALA E MURO TESTA UTILIZANDO AÇO CA-50 DE 8 MM - MONTAGEM. AF_07/2021</v>
      </c>
      <c r="C169" s="37" t="str">
        <f>'[5]PLANILHA ORÇAMENTÁRIA'!$D$172</f>
        <v>KG</v>
      </c>
      <c r="D169" s="45" t="s">
        <v>183</v>
      </c>
      <c r="E169" s="6">
        <f>63/8*4.79</f>
        <v>37.721249999999998</v>
      </c>
      <c r="F169" s="42"/>
    </row>
    <row r="170" spans="1:7" ht="45" x14ac:dyDescent="0.2">
      <c r="A170" s="8" t="s">
        <v>172</v>
      </c>
      <c r="B170" s="4" t="str">
        <f>'[5]PLANILHA ORÇAMENTÁRIA'!$C$173</f>
        <v>GUARDA-CORPO EXTERNO, ALTURA 130CM, EM TUBO GALVANIZADO, COM COSTURA, DIÂMETRO 2", ESP. 3MM, GRADIL COM DIVISÃO HORIZONTAL EM TUBO GALVANIZADO, COM COSTURA, DIÂMETRO 1", ESP. 3MM, INCLUSIVE CORRIMÃO SIMPLES, EXCLUSIVE PINTURA</v>
      </c>
      <c r="C170" s="37" t="str">
        <f>'[5]PLANILHA ORÇAMENTÁRIA'!$D$173</f>
        <v>m</v>
      </c>
      <c r="D170" s="41" t="s">
        <v>181</v>
      </c>
      <c r="E170" s="6">
        <f>12.5+12.5+12.5+12</f>
        <v>49.5</v>
      </c>
      <c r="F170" s="42"/>
    </row>
    <row r="171" spans="1:7" ht="45" x14ac:dyDescent="0.2">
      <c r="A171" s="8" t="s">
        <v>185</v>
      </c>
      <c r="B171" s="4" t="str">
        <f>'[5]PLANILHA ORÇAMENTÁRIA'!$C$174</f>
        <v>GUARDA-CORPO EXTERNO, ALTURA 130CM, EM TUBO GALVANIZADO, COM COSTURA, DIÂMETRO 2", ESP. 3MM, GRADIL COM DIVISÃO HORIZONTAL EM TUBO GALVANIZADO, COM COSTURA, DIÂMETRO 1", ESP. 3MM, EXCLUSIVE PINTURA</v>
      </c>
      <c r="C171" s="37" t="str">
        <f>'[5]PLANILHA ORÇAMENTÁRIA'!$D$174</f>
        <v>m</v>
      </c>
      <c r="D171" s="45">
        <v>12.5</v>
      </c>
      <c r="E171" s="6">
        <v>12.5</v>
      </c>
      <c r="F171" s="42"/>
    </row>
    <row r="172" spans="1:7" ht="45" x14ac:dyDescent="0.2">
      <c r="A172" s="8" t="s">
        <v>186</v>
      </c>
      <c r="B172" s="4" t="str">
        <f>'[5]PLANILHA ORÇAMENTÁRIA'!$C$175</f>
        <v>CORRIMÃO SIMPLES EM TUBO GALVANIZADO, COM COSTURA, DIÂMETRO 1.1/2", ESP. 3MM, FIXADO EM ALVENARIA, INCLUSIVE SUPORTE PARA CORRIMÃO EM BARRA CHATA (1"X1/2"), EXCLUSIVE PINTURA</v>
      </c>
      <c r="C172" s="37" t="str">
        <f>'[5]PLANILHA ORÇAMENTÁRIA'!$D$175</f>
        <v>m</v>
      </c>
      <c r="D172" s="45" t="s">
        <v>182</v>
      </c>
      <c r="E172" s="6">
        <f>12.5+12.5+12.5</f>
        <v>37.5</v>
      </c>
      <c r="F172" s="7"/>
    </row>
    <row r="173" spans="1:7" s="2" customFormat="1" x14ac:dyDescent="0.2">
      <c r="A173" s="28">
        <v>18</v>
      </c>
      <c r="B173" s="31" t="str">
        <f>'[2]PLANILHA ORÇAMENTÁRIA'!$C$90</f>
        <v>LIMPEZA FINAL</v>
      </c>
      <c r="C173" s="30"/>
      <c r="D173" s="11"/>
      <c r="E173" s="11"/>
      <c r="F173" s="12"/>
    </row>
    <row r="174" spans="1:7" x14ac:dyDescent="0.2">
      <c r="A174" s="8" t="s">
        <v>173</v>
      </c>
      <c r="B174" s="4" t="str">
        <f>'[3]PLANILHA ORÇAMENTÁRIA'!$C$124</f>
        <v>CAPINA MANUAL DO TERRENO, EXCLUSIVE RASTELAMENTO E QUEIMA</v>
      </c>
      <c r="C174" s="37" t="str">
        <f>'[3]PLANILHA ORÇAMENTÁRIA'!$D$124</f>
        <v>m2</v>
      </c>
      <c r="D174" s="38" t="s">
        <v>153</v>
      </c>
      <c r="E174" s="6">
        <f>40*20</f>
        <v>800</v>
      </c>
      <c r="F174" s="7"/>
    </row>
    <row r="175" spans="1:7" ht="22.5" x14ac:dyDescent="0.2">
      <c r="A175" s="8" t="s">
        <v>174</v>
      </c>
      <c r="B175" s="4" t="str">
        <f>'[3]PLANILHA ORÇAMENTÁRIA'!$C$125</f>
        <v>RASTELAMENTO DE ÁREA COM AFASTAMENTO DE ATÉ VINTE (20) METROS, EXCLUSIVE CAPINA OU ROÇADA MANUAL</v>
      </c>
      <c r="C175" s="37" t="str">
        <f>'[3]PLANILHA ORÇAMENTÁRIA'!$D$125</f>
        <v>m2</v>
      </c>
      <c r="D175" s="38" t="s">
        <v>153</v>
      </c>
      <c r="E175" s="6">
        <f>40*20</f>
        <v>800</v>
      </c>
      <c r="F175" s="7"/>
    </row>
    <row r="176" spans="1:7" x14ac:dyDescent="0.2">
      <c r="A176" s="8" t="s">
        <v>175</v>
      </c>
      <c r="B176" s="4" t="str">
        <f>'[2]PLANILHA ORÇAMENTÁRIA'!$C$91</f>
        <v>LIMPEZA FINAL PARA ENTREGA DA OBRA</v>
      </c>
      <c r="C176" s="37" t="str">
        <f>'[2]PLANILHA ORÇAMENTÁRIA'!$D$91</f>
        <v>m2</v>
      </c>
      <c r="D176" s="38">
        <v>279.39999999999998</v>
      </c>
      <c r="E176" s="6">
        <v>279.39999999999998</v>
      </c>
      <c r="F176" s="7"/>
    </row>
    <row r="177" spans="1:6" x14ac:dyDescent="0.2">
      <c r="A177" s="3"/>
      <c r="B177" s="7"/>
      <c r="C177" s="7"/>
      <c r="D177" s="3"/>
      <c r="E177" s="50"/>
      <c r="F177" s="7"/>
    </row>
    <row r="178" spans="1:6" x14ac:dyDescent="0.2">
      <c r="A178" s="14"/>
      <c r="B178" s="15"/>
      <c r="C178" s="15"/>
      <c r="D178" s="10"/>
      <c r="E178" s="10"/>
      <c r="F178" s="10"/>
    </row>
    <row r="179" spans="1:6" x14ac:dyDescent="0.2">
      <c r="A179" s="14"/>
      <c r="B179" s="16"/>
      <c r="C179" s="16"/>
      <c r="D179" s="10"/>
      <c r="E179" s="10"/>
      <c r="F179" s="10"/>
    </row>
    <row r="180" spans="1:6" ht="15" customHeight="1" x14ac:dyDescent="0.2">
      <c r="B180" s="26" t="s">
        <v>19</v>
      </c>
      <c r="C180" s="26"/>
      <c r="D180" s="64"/>
      <c r="E180" s="64"/>
      <c r="F180" s="13"/>
    </row>
    <row r="181" spans="1:6" ht="10.5" customHeight="1" x14ac:dyDescent="0.2">
      <c r="B181" s="25" t="s">
        <v>28</v>
      </c>
      <c r="C181" s="25"/>
      <c r="D181" s="65" t="s">
        <v>22</v>
      </c>
      <c r="E181" s="65"/>
      <c r="F181" s="13"/>
    </row>
    <row r="182" spans="1:6" ht="10.5" customHeight="1" x14ac:dyDescent="0.2">
      <c r="B182" s="25" t="s">
        <v>29</v>
      </c>
      <c r="C182" s="25"/>
      <c r="D182" s="65" t="s">
        <v>20</v>
      </c>
      <c r="E182" s="65"/>
      <c r="F182" s="13"/>
    </row>
    <row r="183" spans="1:6" ht="10.5" customHeight="1" x14ac:dyDescent="0.2">
      <c r="B183" s="25"/>
      <c r="C183" s="25"/>
      <c r="D183" s="27"/>
      <c r="E183" s="27"/>
      <c r="F183" s="13"/>
    </row>
    <row r="184" spans="1:6" ht="9" customHeight="1" x14ac:dyDescent="0.2">
      <c r="A184" s="17"/>
      <c r="B184" s="73" t="s">
        <v>228</v>
      </c>
      <c r="C184" s="73"/>
      <c r="D184" s="73"/>
      <c r="E184" s="73"/>
      <c r="F184" s="13"/>
    </row>
    <row r="185" spans="1:6" ht="9" customHeight="1" x14ac:dyDescent="0.2">
      <c r="A185" s="17"/>
      <c r="B185" s="17"/>
      <c r="C185" s="17"/>
      <c r="D185" s="27"/>
      <c r="E185" s="27"/>
      <c r="F185" s="13"/>
    </row>
    <row r="187" spans="1:6" x14ac:dyDescent="0.2">
      <c r="B187" s="63"/>
      <c r="C187" s="63"/>
      <c r="D187" s="63"/>
      <c r="E187" s="63"/>
    </row>
  </sheetData>
  <mergeCells count="11">
    <mergeCell ref="B187:E187"/>
    <mergeCell ref="D180:E180"/>
    <mergeCell ref="D181:E181"/>
    <mergeCell ref="K2:O4"/>
    <mergeCell ref="D182:E182"/>
    <mergeCell ref="B184:E184"/>
    <mergeCell ref="B1:E1"/>
    <mergeCell ref="B2:E2"/>
    <mergeCell ref="B7:F7"/>
    <mergeCell ref="A4:F4"/>
    <mergeCell ref="A5:F5"/>
  </mergeCells>
  <phoneticPr fontId="8" type="noConversion"/>
  <pageMargins left="0.51181102362204722" right="0.51181102362204722" top="0.78740157480314965" bottom="0.78740157480314965"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Plan1</vt:lpstr>
      <vt:lpstr>Plan2</vt:lpstr>
      <vt:lpstr>Plan3</vt:lpstr>
      <vt:lpstr>Plan1!Area_de_impressao</vt:lpstr>
      <vt:lpstr>Plan1!Titulos_de_impressao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2025-09-15T14:34:00Z</cp:lastPrinted>
  <dcterms:created xsi:type="dcterms:W3CDTF">2017-08-30T17:52:42Z</dcterms:created>
  <dcterms:modified xsi:type="dcterms:W3CDTF">2025-11-05T16:52:07Z</dcterms:modified>
</cp:coreProperties>
</file>