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ário\Desktop\PREFEITURA\etp, dfd tr\12quadra de barroadas\planilhas\"/>
    </mc:Choice>
  </mc:AlternateContent>
  <xr:revisionPtr revIDLastSave="0" documentId="13_ncr:1_{D43F9235-F637-45C1-A8EE-869B08D7D302}" xr6:coauthVersionLast="47" xr6:coauthVersionMax="47" xr10:uidLastSave="{00000000-0000-0000-0000-000000000000}"/>
  <bookViews>
    <workbookView xWindow="-108" yWindow="-108" windowWidth="23256" windowHeight="12576" activeTab="2" xr2:uid="{00000000-000D-0000-FFFF-FFFF00000000}"/>
  </bookViews>
  <sheets>
    <sheet name=" Planilha Orçamentária" sheetId="13" r:id="rId1"/>
    <sheet name="Memória de Cálculo" sheetId="15" r:id="rId2"/>
    <sheet name="Cronograma Físico-Financeiro" sheetId="19" r:id="rId3"/>
  </sheets>
  <definedNames>
    <definedName name="_xlnm.Print_Area" localSheetId="1">'Memória de Cálculo'!$A$1:$G$45</definedName>
    <definedName name="_xlnm.Print_Titles" localSheetId="0">' Planilha Orçamentária'!$1:$11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31" i="15" l="1"/>
  <c r="D13" i="13" l="1"/>
  <c r="F30" i="15"/>
  <c r="I30" i="15"/>
  <c r="M31" i="15"/>
  <c r="H26" i="13" l="1"/>
  <c r="I26" i="13" s="1"/>
  <c r="H32" i="13"/>
  <c r="I32" i="13" s="1"/>
  <c r="H39" i="13"/>
  <c r="I39" i="13" s="1"/>
  <c r="H35" i="13"/>
  <c r="I35" i="13" s="1"/>
  <c r="H14" i="13"/>
  <c r="I14" i="13" s="1"/>
  <c r="H17" i="13"/>
  <c r="I17" i="13" s="1"/>
  <c r="H24" i="13"/>
  <c r="I24" i="13" s="1"/>
  <c r="H29" i="13"/>
  <c r="I29" i="13" s="1"/>
  <c r="I30" i="13" s="1"/>
  <c r="H25" i="13"/>
  <c r="I25" i="13" s="1"/>
  <c r="H21" i="13"/>
  <c r="I21" i="13" s="1"/>
  <c r="H33" i="13"/>
  <c r="I33" i="13" s="1"/>
  <c r="H40" i="13"/>
  <c r="I40" i="13" s="1"/>
  <c r="H20" i="13"/>
  <c r="I20" i="13" s="1"/>
  <c r="H23" i="13"/>
  <c r="I23" i="13" s="1"/>
  <c r="H15" i="13"/>
  <c r="I15" i="13" s="1"/>
  <c r="H22" i="13"/>
  <c r="I22" i="13" s="1"/>
  <c r="H38" i="13"/>
  <c r="I38" i="13" s="1"/>
  <c r="H34" i="13"/>
  <c r="I34" i="13" s="1"/>
  <c r="H16" i="13"/>
  <c r="I16" i="13" s="1"/>
  <c r="I41" i="13" l="1"/>
  <c r="I27" i="13"/>
  <c r="I18" i="13"/>
  <c r="I36" i="13"/>
  <c r="F24" i="15"/>
  <c r="F16" i="15"/>
  <c r="F17" i="15"/>
  <c r="F20" i="15" s="1"/>
  <c r="B8" i="19"/>
  <c r="A9" i="13"/>
  <c r="F23" i="15"/>
  <c r="I43" i="13" l="1"/>
  <c r="D11" i="19"/>
  <c r="E11" i="19" s="1"/>
  <c r="D9" i="19"/>
  <c r="E9" i="19" s="1"/>
  <c r="E19" i="19" l="1"/>
  <c r="D17" i="19" l="1"/>
  <c r="F17" i="19" s="1"/>
  <c r="D13" i="19" l="1"/>
  <c r="F13" i="19" l="1"/>
  <c r="D15" i="19" l="1"/>
  <c r="F15" i="19" l="1"/>
  <c r="F19" i="19" s="1"/>
  <c r="D19" i="19"/>
  <c r="D14" i="19" l="1"/>
  <c r="E5" i="19"/>
  <c r="E18" i="19"/>
  <c r="D8" i="19"/>
  <c r="D12" i="19"/>
  <c r="D16" i="19"/>
  <c r="D10" i="19"/>
  <c r="F18" i="19"/>
  <c r="D18" i="19" l="1"/>
</calcChain>
</file>

<file path=xl/sharedStrings.xml><?xml version="1.0" encoding="utf-8"?>
<sst xmlns="http://schemas.openxmlformats.org/spreadsheetml/2006/main" count="314" uniqueCount="144">
  <si>
    <t>ITEM</t>
  </si>
  <si>
    <t>DESCRIÇÃO</t>
  </si>
  <si>
    <t>QUANTIDADE</t>
  </si>
  <si>
    <t>UNIDADE</t>
  </si>
  <si>
    <t>PLANILHA ORÇAMENTÁRIA DE CUSTOS</t>
  </si>
  <si>
    <t>CÓDIGO</t>
  </si>
  <si>
    <t>DIRETA</t>
  </si>
  <si>
    <t>INDIRETA</t>
  </si>
  <si>
    <t>(    )</t>
  </si>
  <si>
    <t>PREÇO TOTAL</t>
  </si>
  <si>
    <t xml:space="preserve">FORMA DE EXECUÇÃO: </t>
  </si>
  <si>
    <t>Carimbo e assinatura do engenheiro responsável técnico pela elaboração da planilha</t>
  </si>
  <si>
    <t>Carimbo e assinatura do prefeito</t>
  </si>
  <si>
    <t>TOTAL GERAL DA OBRA</t>
  </si>
  <si>
    <t>FOLHA Nº: 01/01</t>
  </si>
  <si>
    <t>(  x )</t>
  </si>
  <si>
    <t xml:space="preserve">MEMÓRIA DE CÁLCULO </t>
  </si>
  <si>
    <t xml:space="preserve"> CÁLCULO</t>
  </si>
  <si>
    <t>PREFEITURA MUNICIPAL DE BRAÚNAS
ESTADO DE MINAS GERAIS
Rua São Bento, nº 401 – Centro – CEP 35.189-000
CNPJ nº 18.307.389/0001-88 – tel/fax (33) 3425-1155</t>
  </si>
  <si>
    <t xml:space="preserve"> pela elaboração da planilha</t>
  </si>
  <si>
    <t>Carimbo e assinatura do engenheiro responsável técnico</t>
  </si>
  <si>
    <t>PREFEITURA: PREFEITURA MUNICIPAL DE BRAÚNAS / MG - ISS = 3%</t>
  </si>
  <si>
    <t>PREÇO UNITÁRIO S/ BDI</t>
  </si>
  <si>
    <t>PREÇO UNITÁRIO C/ BDI</t>
  </si>
  <si>
    <t>BDI</t>
  </si>
  <si>
    <t>CRONOGRAMA FÍSICO-FINANCEIRO</t>
  </si>
  <si>
    <t>PREFEITURA: PREFEITURA  MUNICIPAL DE BRAÚNAS/MG</t>
  </si>
  <si>
    <t xml:space="preserve">VALOR DA OBRA: </t>
  </si>
  <si>
    <t>ETAPAS/DESCRIÇÃO</t>
  </si>
  <si>
    <t>FÍSICO/ FINANCEIRO</t>
  </si>
  <si>
    <t>TOTAL  ETAPAS</t>
  </si>
  <si>
    <t>MÊS 1</t>
  </si>
  <si>
    <t>MÊS 2</t>
  </si>
  <si>
    <t>MÊS 3</t>
  </si>
  <si>
    <t>MÊS 4</t>
  </si>
  <si>
    <t>MÊS 5</t>
  </si>
  <si>
    <t>Físico %</t>
  </si>
  <si>
    <t>Financeiro</t>
  </si>
  <si>
    <t>TOTAL</t>
  </si>
  <si>
    <t>Observações:</t>
  </si>
  <si>
    <t>pela elaboração da planilha</t>
  </si>
  <si>
    <t>2.0</t>
  </si>
  <si>
    <t>1.0</t>
  </si>
  <si>
    <t>SUBTOTAL</t>
  </si>
  <si>
    <t>3.0</t>
  </si>
  <si>
    <t>PINTURA</t>
  </si>
  <si>
    <t>4.0</t>
  </si>
  <si>
    <t xml:space="preserve"> Carimbo e assinatura do engenheiro responsável técnico</t>
  </si>
  <si>
    <t>Assinatura do Prefeito</t>
  </si>
  <si>
    <t>5.0</t>
  </si>
  <si>
    <t xml:space="preserve">PISO </t>
  </si>
  <si>
    <t xml:space="preserve">PASSEIO </t>
  </si>
  <si>
    <t xml:space="preserve">PINTURA </t>
  </si>
  <si>
    <t xml:space="preserve">TRAVES </t>
  </si>
  <si>
    <t>ED-49569</t>
  </si>
  <si>
    <t>ED-50461</t>
  </si>
  <si>
    <t>ED-50460</t>
  </si>
  <si>
    <t>ED-50514</t>
  </si>
  <si>
    <t>(30,85*19,75) = 609,29 m²</t>
  </si>
  <si>
    <t>(19,75*0,60) = 11,85 m²</t>
  </si>
  <si>
    <t>(1+1)= 2 unidades</t>
  </si>
  <si>
    <t>PASSEIO</t>
  </si>
  <si>
    <t>TRAVES</t>
  </si>
  <si>
    <t>PRAZO DA OBRA: 2 MESES</t>
  </si>
  <si>
    <t>1.1</t>
  </si>
  <si>
    <t>2.1</t>
  </si>
  <si>
    <t>3.1</t>
  </si>
  <si>
    <t>4.1</t>
  </si>
  <si>
    <t>4.2</t>
  </si>
  <si>
    <t>5.1</t>
  </si>
  <si>
    <t xml:space="preserve">PRAZO DE EXECUÇÃO: 2 MESES                                                </t>
  </si>
  <si>
    <t xml:space="preserve">PRAZO DE EXECUÇÃO: 2 MESES                                                            </t>
  </si>
  <si>
    <t>OBRA: REFORMA DA QUADRA POLIESPORTIVA DA COMUNIDADE DE BARROADAS</t>
  </si>
  <si>
    <t xml:space="preserve">OBRA: REFORMA DA QUADRA POLIESPORTIVA DA COMUNIDADE DE BARROADAS </t>
  </si>
  <si>
    <t>4.3</t>
  </si>
  <si>
    <t>4.4</t>
  </si>
  <si>
    <t>SERVIÇOS PRELIMNARES</t>
  </si>
  <si>
    <t>1.2</t>
  </si>
  <si>
    <t>1.3</t>
  </si>
  <si>
    <t>1.4</t>
  </si>
  <si>
    <t>ED-28427</t>
  </si>
  <si>
    <t>01 UNIDADE</t>
  </si>
  <si>
    <t>ED-49813</t>
  </si>
  <si>
    <t>(30,85*19,75) = 609,29 m² X 5CM = 30,46 M3</t>
  </si>
  <si>
    <t>2.2</t>
  </si>
  <si>
    <t>2.3</t>
  </si>
  <si>
    <t>ED-29582</t>
  </si>
  <si>
    <t>ED-50619</t>
  </si>
  <si>
    <t>2.4</t>
  </si>
  <si>
    <t>2.5</t>
  </si>
  <si>
    <t>ED-49638</t>
  </si>
  <si>
    <t>(30,85*19,75) = 609,29 M²x10cm = 60,93m3</t>
  </si>
  <si>
    <t>ED-49572</t>
  </si>
  <si>
    <t>ED-49574</t>
  </si>
  <si>
    <t>5.2</t>
  </si>
  <si>
    <t>5.3</t>
  </si>
  <si>
    <t>EQUIPAMENTOS ESPORTIVOS</t>
  </si>
  <si>
    <t>ED-48442</t>
  </si>
  <si>
    <t>(30,85*19,75) = 609,29 m² X 10CM = 60.93 M3</t>
  </si>
  <si>
    <t>ED-29231</t>
  </si>
  <si>
    <t>60,39 m3 x 5km = 301.95 m3xkm</t>
  </si>
  <si>
    <t>ED-51132</t>
  </si>
  <si>
    <t>ED-50455</t>
  </si>
  <si>
    <t>M2</t>
  </si>
  <si>
    <t>2.6</t>
  </si>
  <si>
    <t>FORNECIMENTO E COLOCAÇÃO DE PLACA DE OBRA EM CHAPA GALVANIZADA #26, ESP. 0,45MM, DIMENSÃO (3X1,5)M, PLOTADA COM ADESIVO VINÍLICO, AFIXADA COM REBITES 4,8X40MM, EM ESTRUTURA METÁLICA DE METALON 20X20MM, ESP. 1,25MM, INCLUSIVE SUPORTE EM EUCALIPTO AUTOCLAVADO PINTADO COM TINTA PVA DUAS (2) DEMÃOS</t>
  </si>
  <si>
    <t>DEMOLIÇÃO MECANIZADA DE CONCRETO, SEM ARMAÇÃO, COM EQUIPAMENTO ELÉTRICO, INCLUSIVE AFASTAMENTO E EMPILHAMENTO, EXCLUSIVE TRANSPORTE E RETIRADA DO MATERIAL DEMOLIDO</t>
  </si>
  <si>
    <t>CARGA MECÂNICA DE MATERIAL DE QUALQUER NATUREZA SOBRE CAMINHÃO, EXCLUSIVE TRANSPORTE</t>
  </si>
  <si>
    <t>TRANSPORTE DE MATERIAL DE QUALQUER NATUREZA EM CAMINHÃO, DISTÂNCIA MAIOR QUE 2KM E MENOR OU IGUAL A 5KM, DENTRO DO PERÍMETRO URBANO, EXCLUSIVE CARGA, INCLUSIVE DESCARGA</t>
  </si>
  <si>
    <t>M3xKM</t>
  </si>
  <si>
    <t>LASTRO DE BRITA COM PEDRA BRITADA NÚMERO 2 E 3, INCLUSIVE ADENSAMENTO E APILOAMENTO MANUAL</t>
  </si>
  <si>
    <t>ARMADURA DE TELA DE AÇO CA-60, SOLDADA TIPO Q-138, DIÂMETRO Ø4,2MM, TRAMA COM DIMENSÃO (100X100)MM, INCLUSIVE ESPAÇADOR, EXCLUSIVE CONCRETO</t>
  </si>
  <si>
    <t>FORNECIMENTO DE CONCRETO ESTRUTURAL, USINADO BOMBEADO, COM FCK 25MPA, INCLUSIVE LANÇAMENTO, ADENSAMENTO E ACABAMENTO</t>
  </si>
  <si>
    <t>POLIMENTO MECANIZADO DE SUPERFÍCIE EM CONCRETO, INCLUSIVE ACABAMENTO DE CONCRETAGEM EM NIVELAMENTO A LASER (NÍVEL ZERO)</t>
  </si>
  <si>
    <t>PINTURA ACRÍLICA PARA PISO EM QUADRAS ESPORTIVA, DUAS (2) DEMÃOS</t>
  </si>
  <si>
    <t>PINTURA ACRÍLICA PARA PISO EM FAIXA DE DEMARCAÇÃO DE QUADRA, DUAS (2) DEMÃOS, FAIXA COM LARGURA DE 5 CM</t>
  </si>
  <si>
    <t>PINTURA ACRÍLICA EM PAREDE, DUAS (2) DEMÃOS, INCLUSIVE UMA (1) DEMÃO DE MASSA CORRIDA (PVA), EXCLUSIVE SELADOR ACRÍLICO</t>
  </si>
  <si>
    <t>PREPARAÇÃO PARA EMASSAMENTO OU PINTURA (LÁTEX/ACRÍLICA) EM PAREDE, INCLUSIVE UMA (1) DEMÃO DE SELADOR ACRÍLICO</t>
  </si>
  <si>
    <t>REDE DE VÔLEI COM MASTRO EM TUBO GALVANIZADO SEM PEDESTAL</t>
  </si>
  <si>
    <t>TABELA DE BASQUETE EM POSTE METÁLICO E SUPORTE DE PISO</t>
  </si>
  <si>
    <t>TRAVE DE GOL EM TUBO GALVANIZADO PARA QUADRA, INCLUSIVE REDE E PINTURA</t>
  </si>
  <si>
    <t>UN</t>
  </si>
  <si>
    <t>M3</t>
  </si>
  <si>
    <t>FONTE</t>
  </si>
  <si>
    <t>QUANT</t>
  </si>
  <si>
    <t>SEINFRA</t>
  </si>
  <si>
    <t>LOCAL: COMUNIDADE DE BARROADAS - BRAÚNAS/MG</t>
  </si>
  <si>
    <t>2.7</t>
  </si>
  <si>
    <t>ED-51123</t>
  </si>
  <si>
    <t>REGULARIZAÇÃO MANUAL E COMPACTAÇÃO MECANIZADA DE TERRENO COM PLACA VIBRATÓRIA, EXCLUSIVE DESMATAMENTO, DESTOCAMENTO, LIMPEZA/ROÇADA DO TERRENO</t>
  </si>
  <si>
    <t>ED-51144</t>
  </si>
  <si>
    <t>PASSEIOS DE CONCRETO E = 8 CM, FCK = 15 MPA PADRÃO PREFEITURA</t>
  </si>
  <si>
    <t xml:space="preserve">REGIÃO/MÊS DE REFERÊNCIA: SEINFRA/REGIÃO LESTE JANEIRO /2024 E SINAPI/BELO HORIZONTE 04/2024 SEM DESONERAÇÃO              </t>
  </si>
  <si>
    <t>Volei: (18,0x2)+(9,0x4)=72,0 Basquete: (25,82+15,0)x2+2x(19,6+3,15+11,6+3,6+5,65)+11,30=180,140 Futsal: (27,85,0+17,29)x2+17,29+18,85+(3,0+18,85)x2=170,12</t>
  </si>
  <si>
    <t>M</t>
  </si>
  <si>
    <t>CJ</t>
  </si>
  <si>
    <t xml:space="preserve">interna =(26,86+41,96+33,94+3,37+61,70) = 167,83 m²                     externa                   (18,76+38,56+3,37)= 60,69 m²                          </t>
  </si>
  <si>
    <t>(18,76+38,56+3,37)= 60,69 m²</t>
  </si>
  <si>
    <t xml:space="preserve"> 01 conjunto</t>
  </si>
  <si>
    <t>modulação 2m x 2 m = (30,85/2x30.85)+(19.75/2*19.75) = 670.89m</t>
  </si>
  <si>
    <t>SINAPI</t>
  </si>
  <si>
    <t>EXECUÇÃO DE JUNTAS DE CONTRAÇÃO PARA PAVIMENTOS DE CONCRETO. AF_04/2022</t>
  </si>
  <si>
    <t>APLICAÇÃO DE LONA PLÁSTICA PARA EXECUÇÃO DE PAVIMENTOS DE CONCRETO. AF_04/2022</t>
  </si>
  <si>
    <t>DATA: 03/06/2023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</si>
</sst>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(* #,##0.00_);_(* \(#,##0.00\);_(* &quot;-&quot;??_);_(@_)"/>
    <numFmt numFmtId="165" formatCode="&quot;R$ &quot;#,##0.00"/>
  </numFmts>
  <fonts count="16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b/>
      <sz val="8"/>
      <name val="Arial"/>
      <family val="2"/>
    </font>
    <font>
      <sz val="12"/>
      <name val="Arial"/>
      <family val="2"/>
    </font>
    <font>
      <sz val="10"/>
      <name val="Arial"/>
      <family val="2"/>
    </font>
    <font>
      <b/>
      <sz val="9"/>
      <name val="Arial"/>
      <family val="2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sz val="9"/>
      <name val="Arial"/>
      <family val="2"/>
    </font>
    <font>
      <sz val="9"/>
      <color indexed="12"/>
      <name val="Arial"/>
      <family val="2"/>
    </font>
    <font>
      <sz val="9"/>
      <color indexed="8"/>
      <name val="Arial"/>
      <family val="2"/>
    </font>
    <font>
      <b/>
      <sz val="9"/>
      <color indexed="8"/>
      <name val="Arial"/>
      <family val="2"/>
    </font>
    <font>
      <sz val="9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5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/>
    <xf numFmtId="9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44" fontId="7" fillId="0" borderId="0" applyFont="0" applyFill="0" applyBorder="0" applyAlignment="0" applyProtection="0"/>
    <xf numFmtId="0" fontId="2" fillId="0" borderId="0"/>
    <xf numFmtId="0" fontId="1" fillId="0" borderId="0"/>
    <xf numFmtId="0" fontId="1" fillId="0" borderId="0"/>
    <xf numFmtId="43" fontId="2" fillId="0" borderId="0" applyFont="0" applyFill="0" applyBorder="0" applyAlignment="0" applyProtection="0"/>
  </cellStyleXfs>
  <cellXfs count="211">
    <xf numFmtId="0" fontId="0" fillId="0" borderId="0" xfId="0"/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4" fontId="5" fillId="0" borderId="0" xfId="0" applyNumberFormat="1" applyFont="1" applyAlignment="1">
      <alignment horizontal="center" vertical="center" wrapText="1"/>
    </xf>
    <xf numFmtId="4" fontId="0" fillId="0" borderId="0" xfId="0" applyNumberFormat="1"/>
    <xf numFmtId="0" fontId="2" fillId="0" borderId="0" xfId="0" applyFont="1"/>
    <xf numFmtId="10" fontId="4" fillId="0" borderId="7" xfId="1" applyNumberFormat="1" applyFont="1" applyFill="1" applyBorder="1" applyAlignment="1">
      <alignment horizontal="center" vertical="center"/>
    </xf>
    <xf numFmtId="0" fontId="3" fillId="0" borderId="0" xfId="0" applyFont="1"/>
    <xf numFmtId="0" fontId="4" fillId="0" borderId="8" xfId="0" applyFont="1" applyBorder="1" applyAlignment="1">
      <alignment horizontal="center" vertical="center"/>
    </xf>
    <xf numFmtId="0" fontId="4" fillId="0" borderId="32" xfId="0" applyFont="1" applyBorder="1" applyAlignment="1">
      <alignment horizontal="center" vertical="center"/>
    </xf>
    <xf numFmtId="0" fontId="2" fillId="0" borderId="0" xfId="0" applyFont="1" applyAlignment="1">
      <alignment vertical="top" wrapText="1"/>
    </xf>
    <xf numFmtId="49" fontId="8" fillId="0" borderId="35" xfId="0" applyNumberFormat="1" applyFont="1" applyBorder="1" applyAlignment="1">
      <alignment horizontal="center" vertical="center" wrapText="1"/>
    </xf>
    <xf numFmtId="2" fontId="10" fillId="0" borderId="35" xfId="2" applyNumberFormat="1" applyFont="1" applyFill="1" applyBorder="1" applyAlignment="1">
      <alignment horizontal="center" vertical="center" wrapText="1"/>
    </xf>
    <xf numFmtId="2" fontId="11" fillId="0" borderId="13" xfId="3" applyNumberFormat="1" applyFont="1" applyBorder="1" applyAlignment="1">
      <alignment horizontal="center" vertical="center" wrapText="1"/>
    </xf>
    <xf numFmtId="4" fontId="11" fillId="0" borderId="13" xfId="0" applyNumberFormat="1" applyFont="1" applyBorder="1" applyAlignment="1">
      <alignment horizontal="center" vertical="center" wrapText="1"/>
    </xf>
    <xf numFmtId="0" fontId="11" fillId="0" borderId="36" xfId="0" applyFont="1" applyBorder="1" applyAlignment="1">
      <alignment horizontal="center" vertical="center" wrapText="1"/>
    </xf>
    <xf numFmtId="2" fontId="11" fillId="0" borderId="13" xfId="0" applyNumberFormat="1" applyFont="1" applyBorder="1" applyAlignment="1">
      <alignment horizontal="center" vertical="center" wrapText="1"/>
    </xf>
    <xf numFmtId="2" fontId="11" fillId="0" borderId="3" xfId="3" applyNumberFormat="1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2" borderId="0" xfId="0" applyFill="1"/>
    <xf numFmtId="0" fontId="4" fillId="2" borderId="4" xfId="0" applyFont="1" applyFill="1" applyBorder="1" applyAlignment="1">
      <alignment vertical="center"/>
    </xf>
    <xf numFmtId="0" fontId="4" fillId="2" borderId="39" xfId="0" applyFont="1" applyFill="1" applyBorder="1" applyAlignment="1">
      <alignment horizontal="center" vertical="center"/>
    </xf>
    <xf numFmtId="0" fontId="4" fillId="2" borderId="49" xfId="0" applyFont="1" applyFill="1" applyBorder="1" applyAlignment="1">
      <alignment horizontal="center" vertical="center"/>
    </xf>
    <xf numFmtId="0" fontId="4" fillId="2" borderId="50" xfId="0" applyFont="1" applyFill="1" applyBorder="1" applyAlignment="1">
      <alignment horizontal="center" vertical="center"/>
    </xf>
    <xf numFmtId="0" fontId="4" fillId="2" borderId="49" xfId="0" applyFont="1" applyFill="1" applyBorder="1" applyAlignment="1">
      <alignment horizontal="center" vertical="center" wrapText="1"/>
    </xf>
    <xf numFmtId="0" fontId="4" fillId="2" borderId="51" xfId="0" applyFont="1" applyFill="1" applyBorder="1" applyAlignment="1">
      <alignment horizontal="center" vertical="center"/>
    </xf>
    <xf numFmtId="49" fontId="13" fillId="2" borderId="13" xfId="0" applyNumberFormat="1" applyFont="1" applyFill="1" applyBorder="1" applyAlignment="1">
      <alignment horizontal="center" vertical="top" wrapText="1"/>
    </xf>
    <xf numFmtId="10" fontId="11" fillId="2" borderId="13" xfId="0" applyNumberFormat="1" applyFont="1" applyFill="1" applyBorder="1" applyAlignment="1">
      <alignment vertical="center" wrapText="1"/>
    </xf>
    <xf numFmtId="10" fontId="11" fillId="2" borderId="13" xfId="2" applyNumberFormat="1" applyFont="1" applyFill="1" applyBorder="1" applyAlignment="1">
      <alignment vertical="center" wrapText="1"/>
    </xf>
    <xf numFmtId="165" fontId="11" fillId="2" borderId="13" xfId="0" applyNumberFormat="1" applyFont="1" applyFill="1" applyBorder="1" applyAlignment="1">
      <alignment vertical="center" wrapText="1"/>
    </xf>
    <xf numFmtId="165" fontId="11" fillId="2" borderId="15" xfId="0" applyNumberFormat="1" applyFont="1" applyFill="1" applyBorder="1" applyAlignment="1">
      <alignment vertical="center" wrapText="1"/>
    </xf>
    <xf numFmtId="10" fontId="11" fillId="2" borderId="15" xfId="0" applyNumberFormat="1" applyFont="1" applyFill="1" applyBorder="1" applyAlignment="1">
      <alignment vertical="center" wrapText="1"/>
    </xf>
    <xf numFmtId="10" fontId="13" fillId="2" borderId="13" xfId="0" applyNumberFormat="1" applyFont="1" applyFill="1" applyBorder="1" applyAlignment="1">
      <alignment vertical="center" wrapText="1"/>
    </xf>
    <xf numFmtId="165" fontId="13" fillId="2" borderId="13" xfId="0" applyNumberFormat="1" applyFont="1" applyFill="1" applyBorder="1" applyAlignment="1">
      <alignment vertical="center" wrapText="1"/>
    </xf>
    <xf numFmtId="165" fontId="13" fillId="2" borderId="15" xfId="0" applyNumberFormat="1" applyFont="1" applyFill="1" applyBorder="1" applyAlignment="1">
      <alignment vertical="center" wrapText="1"/>
    </xf>
    <xf numFmtId="49" fontId="14" fillId="2" borderId="13" xfId="0" applyNumberFormat="1" applyFont="1" applyFill="1" applyBorder="1" applyAlignment="1">
      <alignment horizontal="center" vertical="top" wrapText="1"/>
    </xf>
    <xf numFmtId="49" fontId="14" fillId="2" borderId="43" xfId="0" applyNumberFormat="1" applyFont="1" applyFill="1" applyBorder="1" applyAlignment="1">
      <alignment horizontal="center" vertical="top" wrapText="1"/>
    </xf>
    <xf numFmtId="165" fontId="11" fillId="2" borderId="43" xfId="0" applyNumberFormat="1" applyFont="1" applyFill="1" applyBorder="1" applyAlignment="1">
      <alignment vertical="center" wrapText="1"/>
    </xf>
    <xf numFmtId="0" fontId="0" fillId="2" borderId="30" xfId="0" applyFill="1" applyBorder="1" applyAlignment="1">
      <alignment vertical="center"/>
    </xf>
    <xf numFmtId="0" fontId="0" fillId="2" borderId="27" xfId="0" applyFill="1" applyBorder="1" applyAlignment="1">
      <alignment vertical="center"/>
    </xf>
    <xf numFmtId="0" fontId="0" fillId="2" borderId="27" xfId="0" applyFill="1" applyBorder="1" applyAlignment="1">
      <alignment vertical="center" wrapText="1"/>
    </xf>
    <xf numFmtId="0" fontId="0" fillId="2" borderId="5" xfId="0" applyFill="1" applyBorder="1" applyAlignment="1">
      <alignment vertical="center"/>
    </xf>
    <xf numFmtId="0" fontId="0" fillId="2" borderId="34" xfId="0" applyFill="1" applyBorder="1" applyAlignment="1">
      <alignment vertical="center"/>
    </xf>
    <xf numFmtId="0" fontId="4" fillId="2" borderId="0" xfId="0" applyFont="1" applyFill="1" applyAlignment="1">
      <alignment wrapText="1"/>
    </xf>
    <xf numFmtId="0" fontId="4" fillId="2" borderId="22" xfId="0" applyFont="1" applyFill="1" applyBorder="1" applyAlignment="1">
      <alignment wrapText="1"/>
    </xf>
    <xf numFmtId="0" fontId="0" fillId="2" borderId="22" xfId="0" applyFill="1" applyBorder="1"/>
    <xf numFmtId="0" fontId="0" fillId="0" borderId="29" xfId="0" applyBorder="1" applyAlignment="1">
      <alignment vertical="center"/>
    </xf>
    <xf numFmtId="0" fontId="4" fillId="2" borderId="0" xfId="0" applyFont="1" applyFill="1"/>
    <xf numFmtId="0" fontId="11" fillId="2" borderId="0" xfId="0" applyFont="1" applyFill="1"/>
    <xf numFmtId="0" fontId="0" fillId="2" borderId="0" xfId="0" applyFill="1" applyAlignment="1">
      <alignment wrapText="1"/>
    </xf>
    <xf numFmtId="0" fontId="2" fillId="2" borderId="0" xfId="0" applyFont="1" applyFill="1"/>
    <xf numFmtId="0" fontId="3" fillId="2" borderId="0" xfId="0" applyFont="1" applyFill="1" applyAlignment="1">
      <alignment horizontal="center"/>
    </xf>
    <xf numFmtId="0" fontId="8" fillId="2" borderId="0" xfId="0" applyFont="1" applyFill="1"/>
    <xf numFmtId="0" fontId="8" fillId="2" borderId="0" xfId="0" applyFont="1" applyFill="1" applyAlignment="1">
      <alignment wrapText="1"/>
    </xf>
    <xf numFmtId="0" fontId="4" fillId="2" borderId="0" xfId="0" applyFont="1" applyFill="1" applyAlignment="1">
      <alignment horizontal="right"/>
    </xf>
    <xf numFmtId="0" fontId="11" fillId="2" borderId="0" xfId="0" applyFont="1" applyFill="1" applyAlignment="1">
      <alignment wrapText="1"/>
    </xf>
    <xf numFmtId="0" fontId="0" fillId="0" borderId="29" xfId="0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0" fillId="0" borderId="27" xfId="0" applyBorder="1" applyAlignment="1">
      <alignment horizontal="center"/>
    </xf>
    <xf numFmtId="165" fontId="4" fillId="2" borderId="3" xfId="0" applyNumberFormat="1" applyFont="1" applyFill="1" applyBorder="1" applyAlignment="1">
      <alignment horizontal="left" vertical="center"/>
    </xf>
    <xf numFmtId="0" fontId="9" fillId="0" borderId="13" xfId="0" applyFont="1" applyBorder="1" applyAlignment="1">
      <alignment horizontal="right" vertical="center" wrapText="1"/>
    </xf>
    <xf numFmtId="0" fontId="9" fillId="0" borderId="13" xfId="0" applyFont="1" applyBorder="1" applyAlignment="1">
      <alignment horizontal="left" vertical="center" wrapText="1"/>
    </xf>
    <xf numFmtId="2" fontId="10" fillId="0" borderId="13" xfId="2" applyNumberFormat="1" applyFont="1" applyFill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 wrapText="1"/>
    </xf>
    <xf numFmtId="0" fontId="11" fillId="0" borderId="35" xfId="0" applyFont="1" applyBorder="1" applyAlignment="1">
      <alignment horizontal="center" vertical="center"/>
    </xf>
    <xf numFmtId="0" fontId="4" fillId="0" borderId="26" xfId="0" applyFont="1" applyBorder="1" applyAlignment="1">
      <alignment horizontal="left" vertical="center"/>
    </xf>
    <xf numFmtId="0" fontId="8" fillId="0" borderId="6" xfId="0" applyFont="1" applyBorder="1" applyAlignment="1">
      <alignment horizontal="center" vertical="center" wrapText="1"/>
    </xf>
    <xf numFmtId="0" fontId="8" fillId="0" borderId="31" xfId="0" applyFont="1" applyBorder="1" applyAlignment="1">
      <alignment horizontal="center" vertical="center" wrapText="1"/>
    </xf>
    <xf numFmtId="0" fontId="11" fillId="0" borderId="13" xfId="0" applyFont="1" applyBorder="1" applyAlignment="1">
      <alignment vertical="center" wrapText="1"/>
    </xf>
    <xf numFmtId="0" fontId="11" fillId="0" borderId="13" xfId="4" applyFont="1" applyBorder="1" applyAlignment="1">
      <alignment horizontal="center" vertical="center"/>
    </xf>
    <xf numFmtId="0" fontId="11" fillId="0" borderId="37" xfId="0" applyFont="1" applyBorder="1" applyAlignment="1">
      <alignment horizontal="center" vertical="center"/>
    </xf>
    <xf numFmtId="0" fontId="8" fillId="0" borderId="37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4" fontId="11" fillId="0" borderId="13" xfId="0" applyNumberFormat="1" applyFont="1" applyBorder="1" applyAlignment="1">
      <alignment horizontal="center" vertical="center"/>
    </xf>
    <xf numFmtId="0" fontId="4" fillId="0" borderId="3" xfId="0" applyFont="1" applyBorder="1" applyAlignment="1">
      <alignment horizontal="left" vertical="center"/>
    </xf>
    <xf numFmtId="0" fontId="11" fillId="0" borderId="35" xfId="4" applyFont="1" applyBorder="1" applyAlignment="1">
      <alignment horizontal="center" vertical="center"/>
    </xf>
    <xf numFmtId="0" fontId="11" fillId="0" borderId="52" xfId="0" applyFont="1" applyBorder="1" applyAlignment="1">
      <alignment horizontal="center" vertical="center"/>
    </xf>
    <xf numFmtId="0" fontId="8" fillId="0" borderId="35" xfId="4" applyFont="1" applyBorder="1" applyAlignment="1">
      <alignment vertical="center" wrapText="1"/>
    </xf>
    <xf numFmtId="10" fontId="12" fillId="2" borderId="15" xfId="0" applyNumberFormat="1" applyFont="1" applyFill="1" applyBorder="1" applyAlignment="1">
      <alignment horizontal="center" vertical="center" wrapText="1"/>
    </xf>
    <xf numFmtId="2" fontId="11" fillId="2" borderId="38" xfId="0" applyNumberFormat="1" applyFont="1" applyFill="1" applyBorder="1" applyAlignment="1">
      <alignment vertical="center" wrapText="1"/>
    </xf>
    <xf numFmtId="4" fontId="11" fillId="0" borderId="13" xfId="0" applyNumberFormat="1" applyFont="1" applyBorder="1" applyAlignment="1">
      <alignment horizontal="center"/>
    </xf>
    <xf numFmtId="0" fontId="11" fillId="0" borderId="36" xfId="0" applyFont="1" applyBorder="1" applyAlignment="1">
      <alignment horizontal="center" vertical="center"/>
    </xf>
    <xf numFmtId="49" fontId="11" fillId="0" borderId="13" xfId="0" applyNumberFormat="1" applyFont="1" applyBorder="1" applyAlignment="1">
      <alignment horizontal="center" vertical="center" wrapText="1"/>
    </xf>
    <xf numFmtId="0" fontId="8" fillId="0" borderId="36" xfId="0" applyFont="1" applyBorder="1" applyAlignment="1">
      <alignment horizontal="center" vertical="center"/>
    </xf>
    <xf numFmtId="0" fontId="8" fillId="0" borderId="13" xfId="4" applyFont="1" applyBorder="1" applyAlignment="1">
      <alignment vertical="center" wrapText="1"/>
    </xf>
    <xf numFmtId="0" fontId="11" fillId="0" borderId="13" xfId="0" applyFont="1" applyBorder="1" applyAlignment="1">
      <alignment horizontal="center" vertical="center" wrapText="1"/>
    </xf>
    <xf numFmtId="0" fontId="11" fillId="0" borderId="52" xfId="0" applyFont="1" applyBorder="1" applyAlignment="1">
      <alignment horizontal="center" vertical="center" wrapText="1"/>
    </xf>
    <xf numFmtId="2" fontId="11" fillId="0" borderId="35" xfId="0" applyNumberFormat="1" applyFont="1" applyBorder="1" applyAlignment="1">
      <alignment horizontal="center" vertical="center"/>
    </xf>
    <xf numFmtId="0" fontId="4" fillId="0" borderId="56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46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/>
    </xf>
    <xf numFmtId="0" fontId="8" fillId="0" borderId="57" xfId="0" applyFont="1" applyBorder="1" applyAlignment="1">
      <alignment horizontal="center" vertical="center"/>
    </xf>
    <xf numFmtId="0" fontId="11" fillId="0" borderId="57" xfId="0" applyFont="1" applyBorder="1" applyAlignment="1">
      <alignment horizontal="center" vertical="center" wrapText="1"/>
    </xf>
    <xf numFmtId="0" fontId="11" fillId="0" borderId="13" xfId="0" applyFont="1" applyBorder="1" applyAlignment="1">
      <alignment horizontal="left" vertical="center" wrapText="1"/>
    </xf>
    <xf numFmtId="0" fontId="8" fillId="0" borderId="13" xfId="0" applyFont="1" applyBorder="1" applyAlignment="1">
      <alignment horizontal="left" vertical="center"/>
    </xf>
    <xf numFmtId="0" fontId="8" fillId="0" borderId="40" xfId="0" applyFont="1" applyBorder="1" applyAlignment="1">
      <alignment horizontal="left" vertical="center"/>
    </xf>
    <xf numFmtId="0" fontId="15" fillId="0" borderId="0" xfId="0" applyFont="1" applyAlignment="1">
      <alignment horizontal="center" vertical="center"/>
    </xf>
    <xf numFmtId="0" fontId="11" fillId="0" borderId="13" xfId="4" applyFont="1" applyBorder="1" applyAlignment="1">
      <alignment vertical="center" wrapText="1"/>
    </xf>
    <xf numFmtId="0" fontId="4" fillId="0" borderId="4" xfId="0" applyFont="1" applyBorder="1" applyAlignment="1">
      <alignment horizontal="center" vertical="center"/>
    </xf>
    <xf numFmtId="0" fontId="8" fillId="0" borderId="37" xfId="0" applyFont="1" applyBorder="1" applyAlignment="1">
      <alignment horizontal="center" vertical="center" wrapText="1"/>
    </xf>
    <xf numFmtId="14" fontId="4" fillId="0" borderId="15" xfId="0" applyNumberFormat="1" applyFont="1" applyBorder="1" applyAlignment="1">
      <alignment horizontal="left" vertical="center"/>
    </xf>
    <xf numFmtId="0" fontId="8" fillId="0" borderId="15" xfId="0" applyFont="1" applyBorder="1" applyAlignment="1">
      <alignment horizontal="center" vertical="center" wrapText="1"/>
    </xf>
    <xf numFmtId="4" fontId="11" fillId="0" borderId="15" xfId="0" applyNumberFormat="1" applyFont="1" applyBorder="1" applyAlignment="1">
      <alignment horizontal="center" vertical="center" wrapText="1"/>
    </xf>
    <xf numFmtId="4" fontId="8" fillId="0" borderId="15" xfId="0" applyNumberFormat="1" applyFont="1" applyBorder="1" applyAlignment="1">
      <alignment horizontal="center" vertical="center" wrapText="1"/>
    </xf>
    <xf numFmtId="2" fontId="11" fillId="0" borderId="15" xfId="0" applyNumberFormat="1" applyFont="1" applyBorder="1" applyAlignment="1">
      <alignment horizontal="center" vertical="center" wrapText="1"/>
    </xf>
    <xf numFmtId="0" fontId="11" fillId="0" borderId="37" xfId="0" applyFont="1" applyBorder="1" applyAlignment="1">
      <alignment horizontal="center" vertical="center" wrapText="1"/>
    </xf>
    <xf numFmtId="2" fontId="8" fillId="0" borderId="15" xfId="0" applyNumberFormat="1" applyFont="1" applyBorder="1" applyAlignment="1">
      <alignment horizontal="center" vertical="center" wrapText="1"/>
    </xf>
    <xf numFmtId="4" fontId="8" fillId="0" borderId="38" xfId="0" applyNumberFormat="1" applyFont="1" applyBorder="1" applyAlignment="1">
      <alignment horizontal="center" vertical="center" wrapText="1"/>
    </xf>
    <xf numFmtId="0" fontId="9" fillId="0" borderId="35" xfId="0" applyFont="1" applyBorder="1" applyAlignment="1">
      <alignment horizontal="left" vertical="center" wrapText="1"/>
    </xf>
    <xf numFmtId="0" fontId="11" fillId="0" borderId="0" xfId="0" applyFont="1" applyAlignment="1">
      <alignment horizontal="center" vertical="center"/>
    </xf>
    <xf numFmtId="0" fontId="11" fillId="0" borderId="30" xfId="0" applyFont="1" applyBorder="1" applyAlignment="1">
      <alignment horizontal="center" vertical="center" wrapText="1"/>
    </xf>
    <xf numFmtId="0" fontId="11" fillId="0" borderId="40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4" fillId="0" borderId="24" xfId="0" applyFont="1" applyBorder="1" applyAlignment="1">
      <alignment horizontal="left" vertical="center"/>
    </xf>
    <xf numFmtId="0" fontId="4" fillId="0" borderId="25" xfId="0" applyFont="1" applyBorder="1" applyAlignment="1">
      <alignment horizontal="left" vertical="center"/>
    </xf>
    <xf numFmtId="0" fontId="4" fillId="0" borderId="26" xfId="0" applyFont="1" applyBorder="1" applyAlignment="1">
      <alignment horizontal="left" vertical="center"/>
    </xf>
    <xf numFmtId="0" fontId="0" fillId="0" borderId="21" xfId="0" applyBorder="1" applyAlignment="1">
      <alignment horizontal="center"/>
    </xf>
    <xf numFmtId="0" fontId="0" fillId="0" borderId="22" xfId="0" applyBorder="1" applyAlignment="1">
      <alignment horizontal="center"/>
    </xf>
    <xf numFmtId="0" fontId="2" fillId="0" borderId="22" xfId="0" applyFont="1" applyBorder="1" applyAlignment="1">
      <alignment horizontal="center" vertical="top" wrapText="1"/>
    </xf>
    <xf numFmtId="0" fontId="0" fillId="0" borderId="22" xfId="0" applyBorder="1" applyAlignment="1">
      <alignment horizontal="center" vertical="top" wrapText="1"/>
    </xf>
    <xf numFmtId="0" fontId="0" fillId="0" borderId="23" xfId="0" applyBorder="1" applyAlignment="1">
      <alignment horizontal="center" vertical="top" wrapText="1"/>
    </xf>
    <xf numFmtId="0" fontId="6" fillId="0" borderId="53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6" fillId="0" borderId="54" xfId="0" applyFont="1" applyBorder="1" applyAlignment="1">
      <alignment horizontal="center"/>
    </xf>
    <xf numFmtId="0" fontId="0" fillId="0" borderId="30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34" xfId="0" applyBorder="1" applyAlignment="1">
      <alignment horizontal="center"/>
    </xf>
    <xf numFmtId="0" fontId="4" fillId="0" borderId="21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4" fillId="0" borderId="16" xfId="0" applyFont="1" applyBorder="1" applyAlignment="1">
      <alignment horizontal="left" vertical="center" wrapText="1"/>
    </xf>
    <xf numFmtId="0" fontId="4" fillId="0" borderId="17" xfId="0" applyFont="1" applyBorder="1" applyAlignment="1">
      <alignment horizontal="left" vertical="center" wrapText="1"/>
    </xf>
    <xf numFmtId="0" fontId="4" fillId="0" borderId="18" xfId="0" applyFont="1" applyBorder="1" applyAlignment="1">
      <alignment horizontal="left" vertical="center" wrapText="1"/>
    </xf>
    <xf numFmtId="0" fontId="4" fillId="0" borderId="14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9" xfId="0" applyFont="1" applyBorder="1" applyAlignment="1">
      <alignment horizontal="left" vertical="center"/>
    </xf>
    <xf numFmtId="0" fontId="4" fillId="0" borderId="10" xfId="0" applyFont="1" applyBorder="1" applyAlignment="1">
      <alignment horizontal="left" vertical="center"/>
    </xf>
    <xf numFmtId="0" fontId="4" fillId="0" borderId="19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  <xf numFmtId="0" fontId="4" fillId="0" borderId="20" xfId="0" applyFont="1" applyBorder="1" applyAlignment="1">
      <alignment horizontal="left" vertical="center" wrapText="1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41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left" vertical="center" wrapText="1"/>
    </xf>
    <xf numFmtId="0" fontId="0" fillId="0" borderId="29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21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4" fillId="0" borderId="23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top" wrapText="1"/>
    </xf>
    <xf numFmtId="0" fontId="2" fillId="0" borderId="23" xfId="0" applyFont="1" applyBorder="1" applyAlignment="1">
      <alignment horizontal="center" vertical="top" wrapText="1"/>
    </xf>
    <xf numFmtId="0" fontId="4" fillId="0" borderId="16" xfId="0" applyFont="1" applyBorder="1" applyAlignment="1">
      <alignment horizontal="left" vertical="center"/>
    </xf>
    <xf numFmtId="0" fontId="4" fillId="0" borderId="17" xfId="0" applyFont="1" applyBorder="1" applyAlignment="1">
      <alignment horizontal="left" vertical="center"/>
    </xf>
    <xf numFmtId="0" fontId="4" fillId="0" borderId="18" xfId="0" applyFont="1" applyBorder="1" applyAlignment="1">
      <alignment horizontal="left" vertical="center"/>
    </xf>
    <xf numFmtId="0" fontId="4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33" xfId="0" applyFont="1" applyBorder="1" applyAlignment="1">
      <alignment horizontal="left" vertical="center"/>
    </xf>
    <xf numFmtId="0" fontId="4" fillId="0" borderId="34" xfId="0" applyFont="1" applyBorder="1" applyAlignment="1">
      <alignment horizontal="left" vertical="center"/>
    </xf>
    <xf numFmtId="0" fontId="4" fillId="0" borderId="30" xfId="0" applyFont="1" applyBorder="1" applyAlignment="1">
      <alignment horizontal="left" vertical="center" wrapText="1"/>
    </xf>
    <xf numFmtId="0" fontId="4" fillId="0" borderId="27" xfId="0" applyFont="1" applyBorder="1" applyAlignment="1">
      <alignment horizontal="left" vertical="center" wrapText="1"/>
    </xf>
    <xf numFmtId="0" fontId="4" fillId="0" borderId="31" xfId="0" applyFont="1" applyBorder="1" applyAlignment="1">
      <alignment horizontal="left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32" xfId="0" applyFont="1" applyBorder="1" applyAlignment="1">
      <alignment horizontal="center" vertical="center" wrapText="1"/>
    </xf>
    <xf numFmtId="0" fontId="8" fillId="0" borderId="37" xfId="0" applyFont="1" applyBorder="1" applyAlignment="1">
      <alignment horizontal="center" vertical="center" wrapText="1"/>
    </xf>
    <xf numFmtId="0" fontId="11" fillId="2" borderId="40" xfId="0" applyFont="1" applyFill="1" applyBorder="1" applyAlignment="1">
      <alignment horizontal="left" vertical="center" wrapText="1"/>
    </xf>
    <xf numFmtId="0" fontId="11" fillId="2" borderId="35" xfId="0" applyFont="1" applyFill="1" applyBorder="1" applyAlignment="1">
      <alignment horizontal="left" vertical="center" wrapText="1"/>
    </xf>
    <xf numFmtId="0" fontId="8" fillId="2" borderId="42" xfId="0" applyFont="1" applyFill="1" applyBorder="1" applyAlignment="1">
      <alignment horizontal="center" vertical="center" wrapText="1"/>
    </xf>
    <xf numFmtId="0" fontId="8" fillId="2" borderId="9" xfId="0" applyFont="1" applyFill="1" applyBorder="1" applyAlignment="1">
      <alignment horizontal="center" vertical="center" wrapText="1"/>
    </xf>
    <xf numFmtId="0" fontId="8" fillId="2" borderId="30" xfId="0" applyFont="1" applyFill="1" applyBorder="1" applyAlignment="1">
      <alignment horizontal="center" vertical="center" wrapText="1"/>
    </xf>
    <xf numFmtId="0" fontId="8" fillId="2" borderId="10" xfId="0" applyFont="1" applyFill="1" applyBorder="1" applyAlignment="1">
      <alignment horizontal="center" vertical="center" wrapText="1"/>
    </xf>
    <xf numFmtId="0" fontId="8" fillId="0" borderId="55" xfId="0" applyFont="1" applyBorder="1" applyAlignment="1">
      <alignment horizontal="center" vertical="center" wrapText="1"/>
    </xf>
    <xf numFmtId="0" fontId="8" fillId="0" borderId="36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top" wrapText="1"/>
    </xf>
    <xf numFmtId="0" fontId="0" fillId="0" borderId="0" xfId="0" applyAlignment="1">
      <alignment horizontal="center" vertical="top" wrapText="1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46" xfId="0" applyFont="1" applyFill="1" applyBorder="1" applyAlignment="1">
      <alignment horizontal="center" vertical="center"/>
    </xf>
    <xf numFmtId="0" fontId="4" fillId="2" borderId="44" xfId="0" applyFont="1" applyFill="1" applyBorder="1" applyAlignment="1">
      <alignment horizontal="center" vertical="center"/>
    </xf>
    <xf numFmtId="0" fontId="4" fillId="2" borderId="43" xfId="0" applyFont="1" applyFill="1" applyBorder="1" applyAlignment="1">
      <alignment horizontal="center" vertical="center"/>
    </xf>
    <xf numFmtId="0" fontId="4" fillId="2" borderId="47" xfId="0" applyFont="1" applyFill="1" applyBorder="1" applyAlignment="1">
      <alignment horizontal="center" vertical="center"/>
    </xf>
    <xf numFmtId="0" fontId="4" fillId="2" borderId="16" xfId="0" applyFont="1" applyFill="1" applyBorder="1" applyAlignment="1">
      <alignment horizontal="left" vertical="center" wrapText="1"/>
    </xf>
    <xf numFmtId="0" fontId="4" fillId="2" borderId="17" xfId="0" applyFont="1" applyFill="1" applyBorder="1" applyAlignment="1">
      <alignment horizontal="left" vertical="center" wrapText="1"/>
    </xf>
    <xf numFmtId="0" fontId="4" fillId="2" borderId="18" xfId="0" applyFont="1" applyFill="1" applyBorder="1" applyAlignment="1">
      <alignment horizontal="left" vertical="center" wrapText="1"/>
    </xf>
    <xf numFmtId="14" fontId="4" fillId="2" borderId="17" xfId="0" applyNumberFormat="1" applyFont="1" applyFill="1" applyBorder="1" applyAlignment="1">
      <alignment horizontal="left" vertical="center" wrapText="1"/>
    </xf>
    <xf numFmtId="0" fontId="4" fillId="2" borderId="48" xfId="0" applyFont="1" applyFill="1" applyBorder="1" applyAlignment="1">
      <alignment horizontal="left" vertical="center" wrapText="1"/>
    </xf>
    <xf numFmtId="0" fontId="4" fillId="2" borderId="42" xfId="0" applyFont="1" applyFill="1" applyBorder="1" applyAlignment="1">
      <alignment horizontal="left" vertical="center" wrapText="1"/>
    </xf>
    <xf numFmtId="0" fontId="4" fillId="2" borderId="9" xfId="0" applyFont="1" applyFill="1" applyBorder="1" applyAlignment="1">
      <alignment horizontal="left" vertical="center" wrapText="1"/>
    </xf>
    <xf numFmtId="0" fontId="4" fillId="2" borderId="30" xfId="0" applyFont="1" applyFill="1" applyBorder="1" applyAlignment="1">
      <alignment horizontal="left" vertical="center" wrapText="1"/>
    </xf>
    <xf numFmtId="0" fontId="4" fillId="2" borderId="10" xfId="0" applyFont="1" applyFill="1" applyBorder="1" applyAlignment="1">
      <alignment horizontal="left" vertical="center" wrapText="1"/>
    </xf>
    <xf numFmtId="0" fontId="4" fillId="2" borderId="14" xfId="0" applyFont="1" applyFill="1" applyBorder="1" applyAlignment="1">
      <alignment horizontal="left" vertical="center"/>
    </xf>
    <xf numFmtId="0" fontId="4" fillId="2" borderId="4" xfId="0" applyFont="1" applyFill="1" applyBorder="1" applyAlignment="1">
      <alignment horizontal="left" vertical="center"/>
    </xf>
    <xf numFmtId="165" fontId="4" fillId="2" borderId="4" xfId="0" applyNumberFormat="1" applyFont="1" applyFill="1" applyBorder="1" applyAlignment="1">
      <alignment horizontal="left" vertical="center"/>
    </xf>
    <xf numFmtId="0" fontId="4" fillId="2" borderId="45" xfId="0" applyFont="1" applyFill="1" applyBorder="1" applyAlignment="1">
      <alignment horizontal="left" vertical="center"/>
    </xf>
    <xf numFmtId="0" fontId="4" fillId="2" borderId="7" xfId="0" applyFont="1" applyFill="1" applyBorder="1" applyAlignment="1">
      <alignment horizontal="left" vertical="center"/>
    </xf>
    <xf numFmtId="2" fontId="11" fillId="0" borderId="13" xfId="0" applyNumberFormat="1" applyFont="1" applyBorder="1" applyAlignment="1">
      <alignment horizontal="left" vertical="center" wrapText="1"/>
    </xf>
    <xf numFmtId="0" fontId="11" fillId="0" borderId="13" xfId="0" applyFont="1" applyBorder="1" applyAlignment="1">
      <alignment horizontal="left" vertical="center" wrapText="1"/>
    </xf>
    <xf numFmtId="0" fontId="2" fillId="0" borderId="40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</cellXfs>
  <cellStyles count="8">
    <cellStyle name="Moeda" xfId="3" builtinId="4"/>
    <cellStyle name="Normal" xfId="0" builtinId="0"/>
    <cellStyle name="Normal 2" xfId="4" xr:uid="{00000000-0005-0000-0000-000002000000}"/>
    <cellStyle name="Normal 2 2" xfId="6" xr:uid="{00000000-0005-0000-0000-000003000000}"/>
    <cellStyle name="Normal 2 3" xfId="5" xr:uid="{00000000-0005-0000-0000-000004000000}"/>
    <cellStyle name="Porcentagem" xfId="1" builtinId="5"/>
    <cellStyle name="Vírgula" xfId="2" builtinId="3"/>
    <cellStyle name="Vírgula 2" xfId="7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314325</xdr:colOff>
      <xdr:row>0</xdr:row>
      <xdr:rowOff>76200</xdr:rowOff>
    </xdr:from>
    <xdr:to>
      <xdr:col>2</xdr:col>
      <xdr:colOff>228600</xdr:colOff>
      <xdr:row>1</xdr:row>
      <xdr:rowOff>133350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" y="76200"/>
          <a:ext cx="838200" cy="9239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219075</xdr:colOff>
      <xdr:row>0</xdr:row>
      <xdr:rowOff>38100</xdr:rowOff>
    </xdr:from>
    <xdr:to>
      <xdr:col>3</xdr:col>
      <xdr:colOff>148478</xdr:colOff>
      <xdr:row>1</xdr:row>
      <xdr:rowOff>95250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5850" y="38100"/>
          <a:ext cx="857250" cy="9239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1</xdr:col>
      <xdr:colOff>819150</xdr:colOff>
      <xdr:row>0</xdr:row>
      <xdr:rowOff>733424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4546" t="-5155" r="-6818" b="-6186"/>
        <a:stretch/>
      </xdr:blipFill>
      <xdr:spPr bwMode="auto">
        <a:xfrm>
          <a:off x="609600" y="0"/>
          <a:ext cx="819150" cy="7334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28"/>
  <sheetViews>
    <sheetView showGridLines="0" showZeros="0" view="pageBreakPreview" zoomScaleNormal="100" zoomScaleSheetLayoutView="100" workbookViewId="0">
      <selection activeCell="H9" sqref="H9"/>
    </sheetView>
  </sheetViews>
  <sheetFormatPr defaultRowHeight="13.2" x14ac:dyDescent="0.25"/>
  <cols>
    <col min="1" max="1" width="5.44140625" bestFit="1" customWidth="1"/>
    <col min="2" max="2" width="8.44140625" customWidth="1"/>
    <col min="3" max="3" width="10.6640625" customWidth="1"/>
    <col min="4" max="4" width="44.109375" customWidth="1"/>
    <col min="5" max="5" width="10.33203125" customWidth="1"/>
    <col min="6" max="6" width="10.6640625" customWidth="1"/>
    <col min="7" max="7" width="10.33203125" customWidth="1"/>
    <col min="8" max="8" width="11.109375" customWidth="1"/>
    <col min="9" max="9" width="11.5546875" customWidth="1"/>
  </cols>
  <sheetData>
    <row r="1" spans="1:9" ht="68.25" customHeight="1" x14ac:dyDescent="0.25">
      <c r="A1" s="125"/>
      <c r="B1" s="126"/>
      <c r="C1" s="126"/>
      <c r="D1" s="127" t="s">
        <v>18</v>
      </c>
      <c r="E1" s="128"/>
      <c r="F1" s="128"/>
      <c r="G1" s="128"/>
      <c r="H1" s="128"/>
      <c r="I1" s="129"/>
    </row>
    <row r="2" spans="1:9" ht="15" x14ac:dyDescent="0.25">
      <c r="A2" s="130"/>
      <c r="B2" s="131"/>
      <c r="C2" s="131"/>
      <c r="D2" s="131"/>
      <c r="E2" s="131"/>
      <c r="F2" s="131"/>
      <c r="G2" s="131"/>
      <c r="H2" s="131"/>
      <c r="I2" s="132"/>
    </row>
    <row r="3" spans="1:9" ht="3.75" customHeight="1" thickBot="1" x14ac:dyDescent="0.3">
      <c r="A3" s="133"/>
      <c r="B3" s="134"/>
      <c r="C3" s="134"/>
      <c r="D3" s="134"/>
      <c r="E3" s="134"/>
      <c r="F3" s="134"/>
      <c r="G3" s="134"/>
      <c r="H3" s="134"/>
      <c r="I3" s="135"/>
    </row>
    <row r="4" spans="1:9" ht="21.75" customHeight="1" thickBot="1" x14ac:dyDescent="0.3">
      <c r="A4" s="136" t="s">
        <v>4</v>
      </c>
      <c r="B4" s="137"/>
      <c r="C4" s="137"/>
      <c r="D4" s="137"/>
      <c r="E4" s="137"/>
      <c r="F4" s="137"/>
      <c r="G4" s="137"/>
      <c r="H4" s="137"/>
      <c r="I4" s="138"/>
    </row>
    <row r="5" spans="1:9" ht="3.75" customHeight="1" thickBot="1" x14ac:dyDescent="0.3">
      <c r="A5" s="11"/>
      <c r="B5" s="3"/>
      <c r="C5" s="3"/>
      <c r="D5" s="3"/>
      <c r="E5" s="3"/>
      <c r="F5" s="3"/>
      <c r="G5" s="3"/>
      <c r="H5" s="3"/>
      <c r="I5" s="12"/>
    </row>
    <row r="6" spans="1:9" ht="24" customHeight="1" x14ac:dyDescent="0.25">
      <c r="A6" s="139" t="s">
        <v>21</v>
      </c>
      <c r="B6" s="140"/>
      <c r="C6" s="140"/>
      <c r="D6" s="140"/>
      <c r="E6" s="140"/>
      <c r="F6" s="141"/>
      <c r="G6" s="122"/>
      <c r="H6" s="123"/>
      <c r="I6" s="124"/>
    </row>
    <row r="7" spans="1:9" ht="26.25" customHeight="1" x14ac:dyDescent="0.25">
      <c r="A7" s="147" t="s">
        <v>72</v>
      </c>
      <c r="B7" s="148"/>
      <c r="C7" s="148"/>
      <c r="D7" s="148"/>
      <c r="E7" s="148"/>
      <c r="F7" s="149"/>
      <c r="G7" s="142" t="s">
        <v>143</v>
      </c>
      <c r="H7" s="143"/>
      <c r="I7" s="144"/>
    </row>
    <row r="8" spans="1:9" ht="21" customHeight="1" x14ac:dyDescent="0.25">
      <c r="A8" s="147" t="s">
        <v>126</v>
      </c>
      <c r="B8" s="148"/>
      <c r="C8" s="148"/>
      <c r="D8" s="148"/>
      <c r="E8" s="149"/>
      <c r="F8" s="142" t="s">
        <v>10</v>
      </c>
      <c r="G8" s="143"/>
      <c r="H8" s="143"/>
      <c r="I8" s="144"/>
    </row>
    <row r="9" spans="1:9" ht="36" customHeight="1" x14ac:dyDescent="0.25">
      <c r="A9" s="147" t="str">
        <f>'Memória de Cálculo'!A9:E9</f>
        <v xml:space="preserve">REGIÃO/MÊS DE REFERÊNCIA: SEINFRA/REGIÃO LESTE JANEIRO /2024 E SINAPI/BELO HORIZONTE 04/2024 SEM DESONERAÇÃO              </v>
      </c>
      <c r="B9" s="148"/>
      <c r="C9" s="148"/>
      <c r="D9" s="148"/>
      <c r="E9" s="148"/>
      <c r="F9" s="150" t="s">
        <v>8</v>
      </c>
      <c r="G9" s="145" t="s">
        <v>6</v>
      </c>
      <c r="H9" s="107" t="s">
        <v>15</v>
      </c>
      <c r="I9" s="80" t="s">
        <v>7</v>
      </c>
    </row>
    <row r="10" spans="1:9" ht="24" customHeight="1" thickBot="1" x14ac:dyDescent="0.3">
      <c r="A10" s="152" t="s">
        <v>70</v>
      </c>
      <c r="B10" s="153"/>
      <c r="C10" s="153"/>
      <c r="D10" s="153"/>
      <c r="E10" s="153"/>
      <c r="F10" s="151"/>
      <c r="G10" s="146"/>
      <c r="H10" s="4" t="s">
        <v>24</v>
      </c>
      <c r="I10" s="9">
        <v>0.2316</v>
      </c>
    </row>
    <row r="11" spans="1:9" ht="3.75" customHeight="1" thickBot="1" x14ac:dyDescent="0.3">
      <c r="A11" s="158"/>
      <c r="B11" s="159"/>
      <c r="C11" s="159"/>
      <c r="D11" s="159"/>
      <c r="E11" s="159"/>
      <c r="F11" s="159"/>
      <c r="G11" s="159"/>
      <c r="H11" s="159"/>
      <c r="I11" s="160"/>
    </row>
    <row r="12" spans="1:9" ht="38.25" customHeight="1" thickBot="1" x14ac:dyDescent="0.3">
      <c r="A12" s="95" t="s">
        <v>0</v>
      </c>
      <c r="B12" s="94" t="s">
        <v>123</v>
      </c>
      <c r="C12" s="96" t="s">
        <v>5</v>
      </c>
      <c r="D12" s="96" t="s">
        <v>1</v>
      </c>
      <c r="E12" s="96" t="s">
        <v>3</v>
      </c>
      <c r="F12" s="96" t="s">
        <v>124</v>
      </c>
      <c r="G12" s="97" t="s">
        <v>22</v>
      </c>
      <c r="H12" s="97" t="s">
        <v>23</v>
      </c>
      <c r="I12" s="98" t="s">
        <v>9</v>
      </c>
    </row>
    <row r="13" spans="1:9" ht="21" customHeight="1" x14ac:dyDescent="0.25">
      <c r="A13" s="77" t="s">
        <v>42</v>
      </c>
      <c r="B13" s="68"/>
      <c r="C13" s="68"/>
      <c r="D13" s="103" t="str">
        <f>IFERROR(VLOOKUP(A13,'Memória de Cálculo'!A13:F87,4,0),"")</f>
        <v>SERVIÇOS PRELIMNARES</v>
      </c>
      <c r="E13" s="68"/>
      <c r="F13" s="68"/>
      <c r="G13" s="69"/>
      <c r="H13" s="69"/>
      <c r="I13" s="110"/>
    </row>
    <row r="14" spans="1:9" ht="105.75" customHeight="1" x14ac:dyDescent="0.25">
      <c r="A14" s="76" t="s">
        <v>64</v>
      </c>
      <c r="B14" s="67" t="s">
        <v>125</v>
      </c>
      <c r="C14" s="91" t="s">
        <v>80</v>
      </c>
      <c r="D14" s="102" t="s">
        <v>105</v>
      </c>
      <c r="E14" s="91" t="s">
        <v>121</v>
      </c>
      <c r="F14" s="17">
        <v>1</v>
      </c>
      <c r="G14" s="17">
        <v>1386.5</v>
      </c>
      <c r="H14" s="17">
        <f t="shared" ref="H14" si="0">ROUND(G14+(G14*$I$10),2)</f>
        <v>1707.61</v>
      </c>
      <c r="I14" s="111">
        <f t="shared" ref="I14" si="1">ROUND((F14*H14),2)</f>
        <v>1707.61</v>
      </c>
    </row>
    <row r="15" spans="1:9" ht="63.75" customHeight="1" x14ac:dyDescent="0.25">
      <c r="A15" s="76" t="s">
        <v>77</v>
      </c>
      <c r="B15" s="67" t="s">
        <v>125</v>
      </c>
      <c r="C15" s="91" t="s">
        <v>97</v>
      </c>
      <c r="D15" s="102" t="s">
        <v>106</v>
      </c>
      <c r="E15" s="91" t="s">
        <v>122</v>
      </c>
      <c r="F15" s="17">
        <v>60.93</v>
      </c>
      <c r="G15" s="17">
        <v>152.18</v>
      </c>
      <c r="H15" s="17">
        <f t="shared" ref="H15:H16" si="2">ROUND(G15+(G15*$I$10),2)</f>
        <v>187.42</v>
      </c>
      <c r="I15" s="111">
        <f t="shared" ref="I15:I16" si="3">ROUND((F15*H15),2)</f>
        <v>11419.5</v>
      </c>
    </row>
    <row r="16" spans="1:9" ht="42.75" customHeight="1" x14ac:dyDescent="0.25">
      <c r="A16" s="76" t="s">
        <v>78</v>
      </c>
      <c r="B16" s="67" t="s">
        <v>125</v>
      </c>
      <c r="C16" s="91" t="s">
        <v>101</v>
      </c>
      <c r="D16" s="102" t="s">
        <v>107</v>
      </c>
      <c r="E16" s="91" t="s">
        <v>122</v>
      </c>
      <c r="F16" s="17">
        <v>60.39</v>
      </c>
      <c r="G16" s="17">
        <v>3.07</v>
      </c>
      <c r="H16" s="17">
        <f t="shared" si="2"/>
        <v>3.78</v>
      </c>
      <c r="I16" s="111">
        <f t="shared" si="3"/>
        <v>228.27</v>
      </c>
    </row>
    <row r="17" spans="1:11" ht="67.5" customHeight="1" x14ac:dyDescent="0.25">
      <c r="A17" s="76" t="s">
        <v>79</v>
      </c>
      <c r="B17" s="67" t="s">
        <v>125</v>
      </c>
      <c r="C17" s="91" t="s">
        <v>99</v>
      </c>
      <c r="D17" s="102" t="s">
        <v>108</v>
      </c>
      <c r="E17" s="91" t="s">
        <v>109</v>
      </c>
      <c r="F17" s="17">
        <v>301.95</v>
      </c>
      <c r="G17" s="17">
        <v>2.65</v>
      </c>
      <c r="H17" s="17">
        <f t="shared" ref="H17" si="4">ROUND(G17+(G17*$I$10),2)</f>
        <v>3.26</v>
      </c>
      <c r="I17" s="111">
        <f t="shared" ref="I17" si="5">ROUND((F17*H17),2)</f>
        <v>984.36</v>
      </c>
    </row>
    <row r="18" spans="1:11" ht="15" customHeight="1" x14ac:dyDescent="0.25">
      <c r="A18" s="76"/>
      <c r="B18" s="67"/>
      <c r="C18" s="75"/>
      <c r="D18" s="64" t="s">
        <v>43</v>
      </c>
      <c r="E18" s="66"/>
      <c r="F18" s="19"/>
      <c r="G18" s="66"/>
      <c r="H18" s="17"/>
      <c r="I18" s="112">
        <f>SUM(I14:I17)</f>
        <v>14339.740000000002</v>
      </c>
    </row>
    <row r="19" spans="1:11" ht="23.25" customHeight="1" x14ac:dyDescent="0.25">
      <c r="A19" s="77" t="s">
        <v>41</v>
      </c>
      <c r="B19" s="68"/>
      <c r="C19" s="75"/>
      <c r="D19" s="90" t="s">
        <v>50</v>
      </c>
      <c r="E19" s="66"/>
      <c r="F19" s="19"/>
      <c r="G19" s="66"/>
      <c r="H19" s="17"/>
      <c r="I19" s="113"/>
    </row>
    <row r="20" spans="1:11" ht="52.5" customHeight="1" x14ac:dyDescent="0.25">
      <c r="A20" s="76" t="s">
        <v>65</v>
      </c>
      <c r="B20" s="67" t="s">
        <v>125</v>
      </c>
      <c r="C20" s="91" t="s">
        <v>128</v>
      </c>
      <c r="D20" s="106" t="s">
        <v>129</v>
      </c>
      <c r="E20" s="66" t="s">
        <v>103</v>
      </c>
      <c r="F20" s="17">
        <v>609.29</v>
      </c>
      <c r="G20" s="17">
        <v>5.24</v>
      </c>
      <c r="H20" s="17">
        <f t="shared" ref="H20:H25" si="6">ROUND(G20+(G20*$I$10),2)</f>
        <v>6.45</v>
      </c>
      <c r="I20" s="111">
        <f t="shared" ref="I20:I25" si="7">ROUND((F20*H20),2)</f>
        <v>3929.92</v>
      </c>
    </row>
    <row r="21" spans="1:11" ht="46.5" customHeight="1" x14ac:dyDescent="0.25">
      <c r="A21" s="76" t="s">
        <v>84</v>
      </c>
      <c r="B21" s="67" t="s">
        <v>125</v>
      </c>
      <c r="C21" s="91" t="s">
        <v>82</v>
      </c>
      <c r="D21" s="102" t="s">
        <v>110</v>
      </c>
      <c r="E21" s="91" t="s">
        <v>122</v>
      </c>
      <c r="F21" s="17">
        <v>15.0975</v>
      </c>
      <c r="G21" s="17">
        <v>204.28</v>
      </c>
      <c r="H21" s="17">
        <f t="shared" si="6"/>
        <v>251.59</v>
      </c>
      <c r="I21" s="111">
        <f t="shared" si="7"/>
        <v>3798.38</v>
      </c>
    </row>
    <row r="22" spans="1:11" ht="39.75" customHeight="1" x14ac:dyDescent="0.25">
      <c r="A22" s="76" t="s">
        <v>85</v>
      </c>
      <c r="B22" s="67" t="s">
        <v>140</v>
      </c>
      <c r="C22" s="91">
        <v>97113</v>
      </c>
      <c r="D22" s="102" t="s">
        <v>142</v>
      </c>
      <c r="E22" s="91" t="s">
        <v>103</v>
      </c>
      <c r="F22" s="17">
        <v>609.29</v>
      </c>
      <c r="G22" s="17">
        <v>2.5099999999999998</v>
      </c>
      <c r="H22" s="17">
        <f t="shared" ref="H22" si="8">ROUND(G22+(G22*$I$10),2)</f>
        <v>3.09</v>
      </c>
      <c r="I22" s="111">
        <f t="shared" ref="I22" si="9">ROUND((F22*H22),2)</f>
        <v>1882.71</v>
      </c>
    </row>
    <row r="23" spans="1:11" ht="51.75" customHeight="1" x14ac:dyDescent="0.25">
      <c r="A23" s="76" t="s">
        <v>88</v>
      </c>
      <c r="B23" s="67" t="s">
        <v>125</v>
      </c>
      <c r="C23" s="91" t="s">
        <v>86</v>
      </c>
      <c r="D23" s="102" t="s">
        <v>111</v>
      </c>
      <c r="E23" s="66" t="s">
        <v>103</v>
      </c>
      <c r="F23" s="17">
        <v>609.29</v>
      </c>
      <c r="G23" s="17">
        <v>30.28</v>
      </c>
      <c r="H23" s="17">
        <f t="shared" si="6"/>
        <v>37.29</v>
      </c>
      <c r="I23" s="111">
        <f t="shared" si="7"/>
        <v>22720.42</v>
      </c>
    </row>
    <row r="24" spans="1:11" ht="45.75" customHeight="1" x14ac:dyDescent="0.25">
      <c r="A24" s="76" t="s">
        <v>89</v>
      </c>
      <c r="B24" s="67" t="s">
        <v>125</v>
      </c>
      <c r="C24" s="91" t="s">
        <v>90</v>
      </c>
      <c r="D24" s="102" t="s">
        <v>112</v>
      </c>
      <c r="E24" s="91" t="s">
        <v>122</v>
      </c>
      <c r="F24" s="17">
        <v>60.929000000000002</v>
      </c>
      <c r="G24" s="17">
        <v>713.49</v>
      </c>
      <c r="H24" s="17">
        <f t="shared" si="6"/>
        <v>878.73</v>
      </c>
      <c r="I24" s="111">
        <f t="shared" si="7"/>
        <v>53540.14</v>
      </c>
      <c r="K24" s="8"/>
    </row>
    <row r="25" spans="1:11" ht="34.5" customHeight="1" x14ac:dyDescent="0.25">
      <c r="A25" s="76" t="s">
        <v>104</v>
      </c>
      <c r="B25" s="67" t="s">
        <v>140</v>
      </c>
      <c r="C25" s="91">
        <v>97114</v>
      </c>
      <c r="D25" s="102" t="s">
        <v>141</v>
      </c>
      <c r="E25" s="91" t="s">
        <v>134</v>
      </c>
      <c r="F25" s="17">
        <v>670.89250000000004</v>
      </c>
      <c r="G25" s="17">
        <v>0.38</v>
      </c>
      <c r="H25" s="17">
        <f t="shared" si="6"/>
        <v>0.47</v>
      </c>
      <c r="I25" s="111">
        <f t="shared" si="7"/>
        <v>315.32</v>
      </c>
    </row>
    <row r="26" spans="1:11" ht="54.75" customHeight="1" x14ac:dyDescent="0.25">
      <c r="A26" s="76" t="s">
        <v>127</v>
      </c>
      <c r="B26" s="67" t="s">
        <v>125</v>
      </c>
      <c r="C26" s="91" t="s">
        <v>87</v>
      </c>
      <c r="D26" s="102" t="s">
        <v>113</v>
      </c>
      <c r="E26" s="66" t="s">
        <v>103</v>
      </c>
      <c r="F26" s="17">
        <v>609.29</v>
      </c>
      <c r="G26" s="17">
        <v>13.36</v>
      </c>
      <c r="H26" s="17">
        <f t="shared" ref="H26" si="10">ROUND(G26+(G26*$I$10),2)</f>
        <v>16.45</v>
      </c>
      <c r="I26" s="111">
        <f t="shared" ref="I26" si="11">ROUND((F26*H26),2)</f>
        <v>10022.82</v>
      </c>
    </row>
    <row r="27" spans="1:11" ht="15" customHeight="1" x14ac:dyDescent="0.25">
      <c r="A27" s="77"/>
      <c r="B27" s="68"/>
      <c r="C27" s="68"/>
      <c r="D27" s="64" t="s">
        <v>43</v>
      </c>
      <c r="E27" s="68"/>
      <c r="F27" s="68"/>
      <c r="G27" s="69"/>
      <c r="H27" s="69"/>
      <c r="I27" s="112">
        <f>SUM(I20:I26)</f>
        <v>96209.710000000021</v>
      </c>
    </row>
    <row r="28" spans="1:11" ht="15" customHeight="1" x14ac:dyDescent="0.25">
      <c r="A28" s="108" t="s">
        <v>44</v>
      </c>
      <c r="B28" s="69"/>
      <c r="C28" s="68"/>
      <c r="D28" s="65" t="s">
        <v>51</v>
      </c>
      <c r="E28" s="68"/>
      <c r="F28" s="68"/>
      <c r="G28" s="69"/>
      <c r="H28" s="69"/>
      <c r="I28" s="110"/>
    </row>
    <row r="29" spans="1:11" ht="59.4" customHeight="1" x14ac:dyDescent="0.25">
      <c r="A29" s="114" t="s">
        <v>66</v>
      </c>
      <c r="B29" s="67" t="s">
        <v>125</v>
      </c>
      <c r="C29" s="91" t="s">
        <v>130</v>
      </c>
      <c r="D29" s="102" t="s">
        <v>131</v>
      </c>
      <c r="E29" s="66" t="s">
        <v>103</v>
      </c>
      <c r="F29" s="17">
        <v>11.85</v>
      </c>
      <c r="G29" s="17">
        <v>72.87</v>
      </c>
      <c r="H29" s="17">
        <f t="shared" ref="H29" si="12">ROUND(G29+(G29*$I$10),2)</f>
        <v>89.75</v>
      </c>
      <c r="I29" s="111">
        <f t="shared" ref="I29" si="13">ROUND((F29*H29),2)</f>
        <v>1063.54</v>
      </c>
    </row>
    <row r="30" spans="1:11" ht="19.5" customHeight="1" x14ac:dyDescent="0.25">
      <c r="A30" s="77"/>
      <c r="B30" s="68"/>
      <c r="C30" s="68"/>
      <c r="D30" s="64" t="s">
        <v>43</v>
      </c>
      <c r="E30" s="68"/>
      <c r="F30" s="68"/>
      <c r="G30" s="69"/>
      <c r="H30" s="69"/>
      <c r="I30" s="112">
        <f>SUM(I29)</f>
        <v>1063.54</v>
      </c>
    </row>
    <row r="31" spans="1:11" ht="14.4" customHeight="1" x14ac:dyDescent="0.25">
      <c r="A31" s="108" t="s">
        <v>46</v>
      </c>
      <c r="B31" s="69"/>
      <c r="C31" s="67"/>
      <c r="D31" s="65" t="s">
        <v>52</v>
      </c>
      <c r="E31" s="66"/>
      <c r="F31" s="19"/>
      <c r="G31" s="86"/>
      <c r="H31" s="17"/>
      <c r="I31" s="113"/>
    </row>
    <row r="32" spans="1:11" ht="30" customHeight="1" x14ac:dyDescent="0.25">
      <c r="A32" s="114" t="s">
        <v>67</v>
      </c>
      <c r="B32" s="67" t="s">
        <v>125</v>
      </c>
      <c r="C32" s="102" t="s">
        <v>55</v>
      </c>
      <c r="D32" s="102" t="s">
        <v>114</v>
      </c>
      <c r="E32" s="66" t="s">
        <v>103</v>
      </c>
      <c r="F32" s="17">
        <v>609.29</v>
      </c>
      <c r="G32" s="17">
        <v>12.07</v>
      </c>
      <c r="H32" s="17">
        <f t="shared" ref="H32:H35" si="14">ROUND(G32+(G32*$I$10),2)</f>
        <v>14.87</v>
      </c>
      <c r="I32" s="111">
        <f t="shared" ref="I32:I35" si="15">ROUND((F32*H32),2)</f>
        <v>9060.14</v>
      </c>
    </row>
    <row r="33" spans="1:9" ht="45" customHeight="1" x14ac:dyDescent="0.25">
      <c r="A33" s="114" t="s">
        <v>68</v>
      </c>
      <c r="B33" s="67" t="s">
        <v>125</v>
      </c>
      <c r="C33" s="102" t="s">
        <v>56</v>
      </c>
      <c r="D33" s="102" t="s">
        <v>115</v>
      </c>
      <c r="E33" s="91" t="s">
        <v>134</v>
      </c>
      <c r="F33" s="17">
        <v>422.26</v>
      </c>
      <c r="G33" s="17">
        <v>3.69</v>
      </c>
      <c r="H33" s="17">
        <f t="shared" si="14"/>
        <v>4.54</v>
      </c>
      <c r="I33" s="111">
        <f t="shared" si="15"/>
        <v>1917.06</v>
      </c>
    </row>
    <row r="34" spans="1:9" ht="44.4" customHeight="1" x14ac:dyDescent="0.25">
      <c r="A34" s="114" t="s">
        <v>74</v>
      </c>
      <c r="B34" s="67" t="s">
        <v>125</v>
      </c>
      <c r="C34" s="102" t="s">
        <v>102</v>
      </c>
      <c r="D34" s="102" t="s">
        <v>116</v>
      </c>
      <c r="E34" s="66" t="s">
        <v>103</v>
      </c>
      <c r="F34" s="17">
        <v>240.65</v>
      </c>
      <c r="G34" s="17">
        <v>28.67</v>
      </c>
      <c r="H34" s="17">
        <f t="shared" si="14"/>
        <v>35.31</v>
      </c>
      <c r="I34" s="111">
        <f t="shared" si="15"/>
        <v>8497.35</v>
      </c>
    </row>
    <row r="35" spans="1:9" ht="48" customHeight="1" x14ac:dyDescent="0.25">
      <c r="A35" s="114" t="s">
        <v>75</v>
      </c>
      <c r="B35" s="67" t="s">
        <v>125</v>
      </c>
      <c r="C35" s="102" t="s">
        <v>57</v>
      </c>
      <c r="D35" s="102" t="s">
        <v>117</v>
      </c>
      <c r="E35" s="66" t="s">
        <v>103</v>
      </c>
      <c r="F35" s="17">
        <v>67.900000000000006</v>
      </c>
      <c r="G35" s="17">
        <v>6.86</v>
      </c>
      <c r="H35" s="17">
        <f t="shared" si="14"/>
        <v>8.4499999999999993</v>
      </c>
      <c r="I35" s="111">
        <f t="shared" si="15"/>
        <v>573.76</v>
      </c>
    </row>
    <row r="36" spans="1:9" ht="19.5" customHeight="1" x14ac:dyDescent="0.25">
      <c r="A36" s="114"/>
      <c r="B36" s="91"/>
      <c r="C36" s="75"/>
      <c r="D36" s="64" t="s">
        <v>43</v>
      </c>
      <c r="E36" s="66"/>
      <c r="F36" s="19"/>
      <c r="G36" s="66"/>
      <c r="H36" s="17"/>
      <c r="I36" s="112">
        <f>SUM(I32:I35)</f>
        <v>20048.309999999998</v>
      </c>
    </row>
    <row r="37" spans="1:9" ht="15" customHeight="1" x14ac:dyDescent="0.25">
      <c r="A37" s="108" t="s">
        <v>49</v>
      </c>
      <c r="B37" s="69"/>
      <c r="C37" s="75"/>
      <c r="D37" s="65" t="s">
        <v>53</v>
      </c>
      <c r="E37" s="66"/>
      <c r="F37" s="19"/>
      <c r="G37" s="66"/>
      <c r="H37" s="17"/>
      <c r="I37" s="115"/>
    </row>
    <row r="38" spans="1:9" ht="30" customHeight="1" x14ac:dyDescent="0.25">
      <c r="A38" s="114" t="s">
        <v>69</v>
      </c>
      <c r="B38" s="67" t="s">
        <v>125</v>
      </c>
      <c r="C38" s="102" t="s">
        <v>92</v>
      </c>
      <c r="D38" s="102" t="s">
        <v>118</v>
      </c>
      <c r="E38" s="91" t="s">
        <v>135</v>
      </c>
      <c r="F38" s="17">
        <v>1</v>
      </c>
      <c r="G38" s="17">
        <v>768.4</v>
      </c>
      <c r="H38" s="17">
        <f t="shared" ref="H38" si="16">ROUND(G38+(G38*$I$10),2)</f>
        <v>946.36</v>
      </c>
      <c r="I38" s="111">
        <f t="shared" ref="I38" si="17">ROUND((F38*H38),2)</f>
        <v>946.36</v>
      </c>
    </row>
    <row r="39" spans="1:9" ht="30" customHeight="1" x14ac:dyDescent="0.25">
      <c r="A39" s="114" t="s">
        <v>94</v>
      </c>
      <c r="B39" s="67" t="s">
        <v>125</v>
      </c>
      <c r="C39" s="102" t="s">
        <v>93</v>
      </c>
      <c r="D39" s="102" t="s">
        <v>119</v>
      </c>
      <c r="E39" s="91" t="s">
        <v>121</v>
      </c>
      <c r="F39" s="17">
        <v>2</v>
      </c>
      <c r="G39" s="17">
        <v>2236.58</v>
      </c>
      <c r="H39" s="17">
        <f t="shared" ref="H39" si="18">ROUND(G39+(G39*$I$10),2)</f>
        <v>2754.57</v>
      </c>
      <c r="I39" s="111">
        <f t="shared" ref="I39" si="19">ROUND((F39*H39),2)</f>
        <v>5509.14</v>
      </c>
    </row>
    <row r="40" spans="1:9" ht="30" customHeight="1" x14ac:dyDescent="0.25">
      <c r="A40" s="114" t="s">
        <v>95</v>
      </c>
      <c r="B40" s="67" t="s">
        <v>125</v>
      </c>
      <c r="C40" s="102" t="s">
        <v>54</v>
      </c>
      <c r="D40" s="102" t="s">
        <v>120</v>
      </c>
      <c r="E40" s="91" t="s">
        <v>121</v>
      </c>
      <c r="F40" s="17">
        <v>2</v>
      </c>
      <c r="G40" s="17">
        <v>4561.8</v>
      </c>
      <c r="H40" s="17">
        <f t="shared" ref="H40" si="20">ROUND(G40+(G40*$I$10),2)</f>
        <v>5618.31</v>
      </c>
      <c r="I40" s="111">
        <f t="shared" ref="I40" si="21">ROUND((F40*H40),2)</f>
        <v>11236.62</v>
      </c>
    </row>
    <row r="41" spans="1:9" ht="18" customHeight="1" x14ac:dyDescent="0.25">
      <c r="A41" s="114"/>
      <c r="B41" s="91"/>
      <c r="C41" s="67"/>
      <c r="D41" s="64" t="s">
        <v>43</v>
      </c>
      <c r="E41" s="66"/>
      <c r="F41" s="19"/>
      <c r="G41" s="79"/>
      <c r="H41" s="17"/>
      <c r="I41" s="112">
        <f>SUM(I38:I40)</f>
        <v>17692.120000000003</v>
      </c>
    </row>
    <row r="42" spans="1:9" ht="21" customHeight="1" x14ac:dyDescent="0.25">
      <c r="A42" s="114"/>
      <c r="B42" s="120"/>
      <c r="C42" s="88"/>
      <c r="D42" s="64"/>
      <c r="E42" s="66"/>
      <c r="F42" s="19"/>
      <c r="G42" s="16"/>
      <c r="H42" s="17"/>
      <c r="I42" s="115"/>
    </row>
    <row r="43" spans="1:9" ht="23.25" customHeight="1" thickBot="1" x14ac:dyDescent="0.3">
      <c r="A43" s="119"/>
      <c r="B43" s="121"/>
      <c r="C43" s="72"/>
      <c r="D43" s="72" t="s">
        <v>13</v>
      </c>
      <c r="E43" s="72"/>
      <c r="F43" s="72"/>
      <c r="G43" s="72"/>
      <c r="H43" s="73"/>
      <c r="I43" s="116">
        <f>I41+I36+I30+I27+I18</f>
        <v>149353.42000000001</v>
      </c>
    </row>
    <row r="44" spans="1:9" ht="15" customHeight="1" x14ac:dyDescent="0.25">
      <c r="C44" s="5"/>
      <c r="D44" s="5"/>
      <c r="E44" s="5"/>
      <c r="F44" s="5"/>
      <c r="G44" s="5"/>
      <c r="H44" s="5"/>
      <c r="I44" s="6"/>
    </row>
    <row r="45" spans="1:9" ht="30" customHeight="1" x14ac:dyDescent="0.25">
      <c r="A45" s="5"/>
      <c r="B45" s="5"/>
      <c r="C45" s="154"/>
      <c r="D45" s="154"/>
      <c r="E45" s="1"/>
      <c r="F45" s="155"/>
      <c r="G45" s="155"/>
      <c r="H45" s="21"/>
      <c r="I45" s="1"/>
    </row>
    <row r="46" spans="1:9" ht="15" customHeight="1" x14ac:dyDescent="0.25">
      <c r="A46" s="1"/>
      <c r="B46" s="1"/>
      <c r="C46" s="156" t="s">
        <v>20</v>
      </c>
      <c r="D46" s="156"/>
      <c r="E46" s="2"/>
      <c r="F46" s="157"/>
      <c r="G46" s="157"/>
      <c r="H46" s="22"/>
      <c r="I46" s="2"/>
    </row>
    <row r="47" spans="1:9" ht="21" customHeight="1" x14ac:dyDescent="0.25">
      <c r="A47" s="2"/>
      <c r="B47" s="2"/>
      <c r="D47" s="10" t="s">
        <v>19</v>
      </c>
    </row>
    <row r="48" spans="1:9" ht="28.2" customHeight="1" x14ac:dyDescent="0.25"/>
    <row r="49" spans="1:9" s="8" customFormat="1" ht="42" hidden="1" customHeight="1" x14ac:dyDescent="0.25">
      <c r="A49"/>
      <c r="B49"/>
      <c r="C49" s="154"/>
      <c r="D49" s="154"/>
      <c r="E49" s="1"/>
      <c r="F49" s="155"/>
      <c r="G49" s="155"/>
      <c r="H49" s="21"/>
      <c r="I49" s="1"/>
    </row>
    <row r="50" spans="1:9" s="8" customFormat="1" ht="27.6" customHeight="1" x14ac:dyDescent="0.25">
      <c r="A50" s="1"/>
      <c r="B50" s="1"/>
      <c r="C50" s="156" t="s">
        <v>12</v>
      </c>
      <c r="D50" s="156"/>
      <c r="E50" s="2"/>
      <c r="F50" s="157"/>
      <c r="G50" s="157"/>
      <c r="H50" s="22"/>
      <c r="I50" s="2"/>
    </row>
    <row r="51" spans="1:9" s="8" customFormat="1" ht="15" customHeight="1" x14ac:dyDescent="0.25">
      <c r="A51" s="2"/>
      <c r="B51" s="2"/>
      <c r="C51"/>
      <c r="D51"/>
      <c r="E51"/>
      <c r="F51"/>
      <c r="G51"/>
      <c r="H51"/>
      <c r="I51"/>
    </row>
    <row r="52" spans="1:9" s="8" customFormat="1" ht="54" customHeight="1" x14ac:dyDescent="0.25">
      <c r="A52"/>
      <c r="B52"/>
      <c r="C52"/>
      <c r="D52"/>
      <c r="E52"/>
      <c r="F52"/>
      <c r="G52"/>
      <c r="H52"/>
      <c r="I52"/>
    </row>
    <row r="53" spans="1:9" s="8" customFormat="1" ht="42" customHeight="1" x14ac:dyDescent="0.25">
      <c r="A53"/>
      <c r="B53"/>
      <c r="C53"/>
      <c r="D53"/>
      <c r="E53"/>
      <c r="F53"/>
      <c r="G53"/>
      <c r="H53"/>
      <c r="I53"/>
    </row>
    <row r="54" spans="1:9" s="8" customFormat="1" ht="15" customHeight="1" x14ac:dyDescent="0.25">
      <c r="A54"/>
      <c r="B54"/>
      <c r="C54"/>
      <c r="D54"/>
      <c r="E54"/>
      <c r="F54"/>
      <c r="G54"/>
      <c r="H54"/>
      <c r="I54"/>
    </row>
    <row r="55" spans="1:9" s="8" customFormat="1" ht="15" customHeight="1" x14ac:dyDescent="0.25">
      <c r="A55"/>
      <c r="B55"/>
      <c r="C55"/>
      <c r="D55"/>
      <c r="E55"/>
      <c r="F55"/>
      <c r="G55"/>
      <c r="H55"/>
      <c r="I55"/>
    </row>
    <row r="56" spans="1:9" s="8" customFormat="1" ht="72" customHeight="1" x14ac:dyDescent="0.25">
      <c r="A56"/>
      <c r="B56"/>
      <c r="C56"/>
      <c r="D56"/>
      <c r="E56"/>
      <c r="F56"/>
      <c r="G56"/>
      <c r="H56"/>
      <c r="I56"/>
    </row>
    <row r="57" spans="1:9" s="8" customFormat="1" ht="90" customHeight="1" x14ac:dyDescent="0.25">
      <c r="A57"/>
      <c r="B57"/>
      <c r="C57"/>
      <c r="D57"/>
      <c r="E57"/>
      <c r="F57"/>
      <c r="G57"/>
      <c r="H57"/>
      <c r="I57"/>
    </row>
    <row r="58" spans="1:9" s="8" customFormat="1" ht="15" customHeight="1" x14ac:dyDescent="0.25">
      <c r="A58"/>
      <c r="B58"/>
      <c r="C58"/>
      <c r="D58"/>
      <c r="E58"/>
      <c r="F58"/>
      <c r="G58"/>
      <c r="H58"/>
      <c r="I58"/>
    </row>
    <row r="59" spans="1:9" s="8" customFormat="1" ht="15" customHeight="1" x14ac:dyDescent="0.25">
      <c r="A59"/>
      <c r="B59"/>
      <c r="C59"/>
      <c r="D59"/>
      <c r="E59"/>
      <c r="F59"/>
      <c r="G59"/>
      <c r="H59"/>
      <c r="I59"/>
    </row>
    <row r="60" spans="1:9" s="8" customFormat="1" ht="30" customHeight="1" x14ac:dyDescent="0.25">
      <c r="A60"/>
      <c r="B60"/>
      <c r="C60"/>
      <c r="D60"/>
      <c r="E60"/>
      <c r="F60"/>
      <c r="G60"/>
      <c r="H60"/>
      <c r="I60"/>
    </row>
    <row r="61" spans="1:9" s="8" customFormat="1" ht="54" customHeight="1" x14ac:dyDescent="0.25">
      <c r="A61"/>
      <c r="B61"/>
      <c r="C61"/>
      <c r="D61"/>
      <c r="E61"/>
      <c r="F61"/>
      <c r="G61"/>
      <c r="H61"/>
      <c r="I61"/>
    </row>
    <row r="62" spans="1:9" s="8" customFormat="1" ht="42" customHeight="1" x14ac:dyDescent="0.25">
      <c r="A62"/>
      <c r="B62"/>
      <c r="C62"/>
      <c r="D62"/>
      <c r="E62"/>
      <c r="F62"/>
      <c r="G62"/>
      <c r="H62"/>
      <c r="I62"/>
    </row>
    <row r="63" spans="1:9" s="8" customFormat="1" ht="54" customHeight="1" x14ac:dyDescent="0.25">
      <c r="A63"/>
      <c r="B63"/>
      <c r="C63"/>
      <c r="D63"/>
      <c r="E63"/>
      <c r="F63"/>
      <c r="G63"/>
      <c r="H63"/>
      <c r="I63"/>
    </row>
    <row r="64" spans="1:9" s="8" customFormat="1" ht="15" customHeight="1" x14ac:dyDescent="0.25">
      <c r="A64"/>
      <c r="B64"/>
      <c r="C64"/>
      <c r="D64"/>
      <c r="E64"/>
      <c r="F64"/>
      <c r="G64"/>
      <c r="H64"/>
      <c r="I64"/>
    </row>
    <row r="65" spans="1:9" s="8" customFormat="1" ht="15" customHeight="1" x14ac:dyDescent="0.25">
      <c r="A65"/>
      <c r="B65"/>
      <c r="C65"/>
      <c r="D65"/>
      <c r="E65"/>
      <c r="F65"/>
      <c r="G65"/>
      <c r="H65"/>
      <c r="I65"/>
    </row>
    <row r="66" spans="1:9" s="8" customFormat="1" ht="15" customHeight="1" x14ac:dyDescent="0.25">
      <c r="A66"/>
      <c r="B66"/>
      <c r="C66"/>
      <c r="D66"/>
      <c r="E66"/>
      <c r="F66"/>
      <c r="G66"/>
      <c r="H66"/>
      <c r="I66"/>
    </row>
    <row r="67" spans="1:9" s="8" customFormat="1" ht="90" customHeight="1" x14ac:dyDescent="0.25">
      <c r="A67"/>
      <c r="B67"/>
      <c r="C67"/>
      <c r="D67"/>
      <c r="E67"/>
      <c r="F67"/>
      <c r="G67"/>
      <c r="H67"/>
      <c r="I67"/>
    </row>
    <row r="68" spans="1:9" s="8" customFormat="1" ht="90" customHeight="1" x14ac:dyDescent="0.25">
      <c r="A68"/>
      <c r="B68"/>
      <c r="C68"/>
      <c r="D68"/>
      <c r="E68"/>
      <c r="F68"/>
      <c r="G68"/>
      <c r="H68"/>
      <c r="I68"/>
    </row>
    <row r="69" spans="1:9" s="8" customFormat="1" ht="81" customHeight="1" x14ac:dyDescent="0.25">
      <c r="A69"/>
      <c r="B69"/>
      <c r="C69"/>
      <c r="D69"/>
      <c r="E69"/>
      <c r="F69"/>
      <c r="G69"/>
      <c r="H69"/>
      <c r="I69"/>
    </row>
    <row r="70" spans="1:9" s="8" customFormat="1" ht="72" customHeight="1" x14ac:dyDescent="0.25">
      <c r="A70"/>
      <c r="B70"/>
      <c r="C70"/>
      <c r="D70"/>
      <c r="E70"/>
      <c r="F70"/>
      <c r="G70"/>
      <c r="H70"/>
      <c r="I70"/>
    </row>
    <row r="71" spans="1:9" s="8" customFormat="1" ht="81" customHeight="1" x14ac:dyDescent="0.25">
      <c r="A71"/>
      <c r="B71"/>
      <c r="C71"/>
      <c r="D71"/>
      <c r="E71"/>
      <c r="F71"/>
      <c r="G71"/>
      <c r="H71"/>
      <c r="I71"/>
    </row>
    <row r="72" spans="1:9" s="8" customFormat="1" ht="81" customHeight="1" x14ac:dyDescent="0.25">
      <c r="A72"/>
      <c r="B72"/>
      <c r="C72"/>
      <c r="D72"/>
      <c r="E72"/>
      <c r="F72"/>
      <c r="G72"/>
      <c r="H72"/>
      <c r="I72"/>
    </row>
    <row r="73" spans="1:9" s="8" customFormat="1" ht="15" customHeight="1" x14ac:dyDescent="0.25">
      <c r="A73"/>
      <c r="B73"/>
      <c r="C73"/>
      <c r="D73"/>
      <c r="E73"/>
      <c r="F73"/>
      <c r="G73"/>
      <c r="H73"/>
      <c r="I73"/>
    </row>
    <row r="74" spans="1:9" s="8" customFormat="1" ht="15" customHeight="1" x14ac:dyDescent="0.25">
      <c r="A74"/>
      <c r="B74"/>
      <c r="C74"/>
      <c r="D74"/>
      <c r="E74"/>
      <c r="F74"/>
      <c r="G74"/>
      <c r="H74"/>
      <c r="I74"/>
    </row>
    <row r="75" spans="1:9" s="8" customFormat="1" ht="72" customHeight="1" x14ac:dyDescent="0.25">
      <c r="A75"/>
      <c r="B75"/>
      <c r="C75"/>
      <c r="D75"/>
      <c r="E75"/>
      <c r="F75"/>
      <c r="G75"/>
      <c r="H75"/>
      <c r="I75"/>
    </row>
    <row r="76" spans="1:9" s="8" customFormat="1" ht="90" customHeight="1" x14ac:dyDescent="0.25">
      <c r="A76"/>
      <c r="B76"/>
      <c r="C76"/>
      <c r="D76"/>
      <c r="E76"/>
      <c r="F76"/>
      <c r="G76"/>
      <c r="H76"/>
      <c r="I76"/>
    </row>
    <row r="77" spans="1:9" s="8" customFormat="1" ht="72" customHeight="1" x14ac:dyDescent="0.25">
      <c r="A77"/>
      <c r="B77"/>
      <c r="C77"/>
      <c r="D77"/>
      <c r="E77"/>
      <c r="F77"/>
      <c r="G77"/>
      <c r="H77"/>
      <c r="I77"/>
    </row>
    <row r="78" spans="1:9" s="8" customFormat="1" ht="15" customHeight="1" x14ac:dyDescent="0.25">
      <c r="A78"/>
      <c r="B78"/>
      <c r="C78"/>
      <c r="D78"/>
      <c r="E78"/>
      <c r="F78"/>
      <c r="G78"/>
      <c r="H78"/>
      <c r="I78"/>
    </row>
    <row r="79" spans="1:9" s="8" customFormat="1" ht="15" customHeight="1" x14ac:dyDescent="0.25">
      <c r="A79"/>
      <c r="B79"/>
      <c r="C79"/>
      <c r="D79"/>
      <c r="E79"/>
      <c r="F79"/>
      <c r="G79"/>
      <c r="H79"/>
      <c r="I79"/>
    </row>
    <row r="80" spans="1:9" s="8" customFormat="1" ht="46.2" customHeight="1" x14ac:dyDescent="0.25">
      <c r="A80"/>
      <c r="B80"/>
      <c r="C80"/>
      <c r="D80"/>
      <c r="E80"/>
      <c r="F80"/>
      <c r="G80"/>
      <c r="H80"/>
      <c r="I80"/>
    </row>
    <row r="81" spans="1:9" s="8" customFormat="1" ht="46.95" customHeight="1" x14ac:dyDescent="0.25">
      <c r="A81"/>
      <c r="B81"/>
      <c r="C81"/>
      <c r="D81"/>
      <c r="E81"/>
      <c r="F81"/>
      <c r="G81"/>
      <c r="H81"/>
      <c r="I81"/>
    </row>
    <row r="82" spans="1:9" s="8" customFormat="1" ht="54" customHeight="1" x14ac:dyDescent="0.25">
      <c r="A82"/>
      <c r="B82"/>
      <c r="C82"/>
      <c r="D82"/>
      <c r="E82"/>
      <c r="F82"/>
      <c r="G82"/>
      <c r="H82"/>
      <c r="I82"/>
    </row>
    <row r="83" spans="1:9" s="8" customFormat="1" ht="42" customHeight="1" x14ac:dyDescent="0.25">
      <c r="A83"/>
      <c r="B83"/>
      <c r="C83"/>
      <c r="D83"/>
      <c r="E83"/>
      <c r="F83"/>
      <c r="G83"/>
      <c r="H83"/>
      <c r="I83"/>
    </row>
    <row r="84" spans="1:9" s="8" customFormat="1" ht="42" customHeight="1" x14ac:dyDescent="0.25">
      <c r="A84"/>
      <c r="B84"/>
      <c r="C84"/>
      <c r="D84"/>
      <c r="E84"/>
      <c r="F84"/>
      <c r="G84"/>
      <c r="H84"/>
      <c r="I84"/>
    </row>
    <row r="85" spans="1:9" s="8" customFormat="1" ht="65.400000000000006" customHeight="1" x14ac:dyDescent="0.25">
      <c r="A85"/>
      <c r="B85"/>
      <c r="C85"/>
      <c r="D85"/>
      <c r="E85"/>
      <c r="F85"/>
      <c r="G85"/>
      <c r="H85"/>
      <c r="I85"/>
    </row>
    <row r="86" spans="1:9" s="8" customFormat="1" ht="90" customHeight="1" x14ac:dyDescent="0.25">
      <c r="A86"/>
      <c r="B86"/>
      <c r="C86"/>
      <c r="D86"/>
      <c r="E86"/>
      <c r="F86"/>
      <c r="G86"/>
      <c r="H86"/>
      <c r="I86"/>
    </row>
    <row r="87" spans="1:9" s="8" customFormat="1" ht="15" customHeight="1" x14ac:dyDescent="0.25">
      <c r="A87"/>
      <c r="B87"/>
      <c r="C87"/>
      <c r="D87"/>
      <c r="E87"/>
      <c r="F87"/>
      <c r="G87"/>
      <c r="H87"/>
      <c r="I87"/>
    </row>
    <row r="88" spans="1:9" s="8" customFormat="1" ht="15" customHeight="1" x14ac:dyDescent="0.25">
      <c r="A88"/>
      <c r="B88"/>
      <c r="C88"/>
      <c r="D88"/>
      <c r="E88"/>
      <c r="F88"/>
      <c r="G88"/>
      <c r="H88"/>
      <c r="I88"/>
    </row>
    <row r="89" spans="1:9" s="8" customFormat="1" x14ac:dyDescent="0.25">
      <c r="A89"/>
      <c r="B89"/>
      <c r="C89"/>
      <c r="D89"/>
      <c r="E89"/>
      <c r="F89"/>
      <c r="G89"/>
      <c r="H89"/>
      <c r="I89"/>
    </row>
    <row r="90" spans="1:9" s="8" customFormat="1" ht="19.2" customHeight="1" x14ac:dyDescent="0.25">
      <c r="A90"/>
      <c r="B90"/>
      <c r="C90"/>
      <c r="D90"/>
      <c r="E90"/>
      <c r="F90"/>
      <c r="G90"/>
      <c r="H90"/>
      <c r="I90"/>
    </row>
    <row r="91" spans="1:9" s="8" customFormat="1" ht="15" customHeight="1" x14ac:dyDescent="0.25">
      <c r="A91"/>
      <c r="B91"/>
      <c r="C91"/>
      <c r="D91"/>
      <c r="E91"/>
      <c r="F91"/>
      <c r="G91"/>
      <c r="H91"/>
      <c r="I91"/>
    </row>
    <row r="92" spans="1:9" s="8" customFormat="1" ht="15" customHeight="1" x14ac:dyDescent="0.25">
      <c r="A92"/>
      <c r="B92"/>
      <c r="C92"/>
      <c r="D92"/>
      <c r="E92"/>
      <c r="F92"/>
      <c r="G92"/>
      <c r="H92"/>
      <c r="I92"/>
    </row>
    <row r="93" spans="1:9" s="8" customFormat="1" ht="54" customHeight="1" x14ac:dyDescent="0.25">
      <c r="A93"/>
      <c r="B93"/>
      <c r="C93"/>
      <c r="D93"/>
      <c r="E93"/>
      <c r="F93"/>
      <c r="G93"/>
      <c r="H93"/>
      <c r="I93"/>
    </row>
    <row r="94" spans="1:9" s="8" customFormat="1" ht="42" customHeight="1" x14ac:dyDescent="0.25">
      <c r="A94"/>
      <c r="B94"/>
      <c r="C94"/>
      <c r="D94"/>
      <c r="E94"/>
      <c r="F94"/>
      <c r="G94"/>
      <c r="H94"/>
      <c r="I94"/>
    </row>
    <row r="95" spans="1:9" s="8" customFormat="1" ht="42" customHeight="1" x14ac:dyDescent="0.25">
      <c r="A95"/>
      <c r="B95"/>
      <c r="C95"/>
      <c r="D95"/>
      <c r="E95"/>
      <c r="F95"/>
      <c r="G95"/>
      <c r="H95"/>
      <c r="I95"/>
    </row>
    <row r="96" spans="1:9" s="8" customFormat="1" ht="54" customHeight="1" x14ac:dyDescent="0.25">
      <c r="A96"/>
      <c r="B96"/>
      <c r="C96"/>
      <c r="D96"/>
      <c r="E96"/>
      <c r="F96"/>
      <c r="G96"/>
      <c r="H96"/>
      <c r="I96"/>
    </row>
    <row r="97" spans="1:9" s="8" customFormat="1" ht="54" customHeight="1" x14ac:dyDescent="0.25">
      <c r="A97"/>
      <c r="B97"/>
      <c r="C97"/>
      <c r="D97"/>
      <c r="E97"/>
      <c r="F97"/>
      <c r="G97"/>
      <c r="H97"/>
      <c r="I97"/>
    </row>
    <row r="98" spans="1:9" s="8" customFormat="1" ht="15" customHeight="1" x14ac:dyDescent="0.25">
      <c r="A98"/>
      <c r="B98"/>
      <c r="C98"/>
      <c r="D98"/>
      <c r="E98"/>
      <c r="F98"/>
      <c r="G98"/>
      <c r="H98"/>
      <c r="I98"/>
    </row>
    <row r="99" spans="1:9" s="8" customFormat="1" ht="15" customHeight="1" x14ac:dyDescent="0.25">
      <c r="A99"/>
      <c r="B99"/>
      <c r="C99"/>
      <c r="D99"/>
      <c r="E99"/>
      <c r="F99"/>
      <c r="G99"/>
      <c r="H99"/>
      <c r="I99"/>
    </row>
    <row r="100" spans="1:9" s="8" customFormat="1" ht="15" customHeight="1" x14ac:dyDescent="0.25">
      <c r="A100"/>
      <c r="B100"/>
      <c r="C100"/>
      <c r="D100"/>
      <c r="E100"/>
      <c r="F100"/>
      <c r="G100"/>
      <c r="H100"/>
      <c r="I100"/>
    </row>
    <row r="101" spans="1:9" s="8" customFormat="1" ht="15" customHeight="1" x14ac:dyDescent="0.25">
      <c r="A101"/>
      <c r="B101"/>
      <c r="C101"/>
      <c r="D101"/>
      <c r="E101"/>
      <c r="F101"/>
      <c r="G101"/>
      <c r="H101"/>
      <c r="I101"/>
    </row>
    <row r="102" spans="1:9" s="8" customFormat="1" ht="18" customHeight="1" x14ac:dyDescent="0.25">
      <c r="A102"/>
      <c r="B102"/>
      <c r="C102"/>
      <c r="D102"/>
      <c r="E102"/>
      <c r="F102"/>
      <c r="G102"/>
      <c r="H102"/>
      <c r="I102"/>
    </row>
    <row r="103" spans="1:9" s="8" customFormat="1" ht="15" customHeight="1" x14ac:dyDescent="0.25">
      <c r="A103"/>
      <c r="B103"/>
      <c r="C103"/>
      <c r="D103"/>
      <c r="E103"/>
      <c r="F103"/>
      <c r="G103"/>
      <c r="H103"/>
      <c r="I103"/>
    </row>
    <row r="104" spans="1:9" s="8" customFormat="1" ht="21.6" customHeight="1" x14ac:dyDescent="0.25">
      <c r="A104"/>
      <c r="B104"/>
      <c r="C104"/>
      <c r="D104"/>
      <c r="E104"/>
      <c r="F104"/>
      <c r="G104"/>
      <c r="H104"/>
      <c r="I104"/>
    </row>
    <row r="105" spans="1:9" s="8" customFormat="1" x14ac:dyDescent="0.25">
      <c r="A105"/>
      <c r="B105"/>
      <c r="C105"/>
      <c r="D105"/>
      <c r="E105"/>
      <c r="F105"/>
      <c r="G105"/>
      <c r="H105"/>
      <c r="I105"/>
    </row>
    <row r="106" spans="1:9" s="8" customFormat="1" ht="49.2" customHeight="1" x14ac:dyDescent="0.25">
      <c r="A106"/>
      <c r="B106"/>
      <c r="C106"/>
      <c r="D106"/>
      <c r="E106"/>
      <c r="F106"/>
      <c r="G106"/>
      <c r="H106"/>
      <c r="I106"/>
    </row>
    <row r="107" spans="1:9" s="8" customFormat="1" ht="31.95" customHeight="1" x14ac:dyDescent="0.25">
      <c r="A107"/>
      <c r="B107"/>
      <c r="C107"/>
      <c r="D107"/>
      <c r="E107"/>
      <c r="F107"/>
      <c r="G107"/>
      <c r="H107"/>
      <c r="I107"/>
    </row>
    <row r="108" spans="1:9" s="8" customFormat="1" x14ac:dyDescent="0.25">
      <c r="A108"/>
      <c r="B108"/>
      <c r="C108"/>
      <c r="D108"/>
      <c r="E108"/>
      <c r="F108"/>
      <c r="G108"/>
      <c r="H108"/>
      <c r="I108"/>
    </row>
    <row r="109" spans="1:9" s="8" customFormat="1" ht="31.2" customHeight="1" x14ac:dyDescent="0.25">
      <c r="A109"/>
      <c r="B109"/>
      <c r="C109"/>
      <c r="D109"/>
      <c r="E109"/>
      <c r="F109"/>
      <c r="G109"/>
      <c r="H109"/>
      <c r="I109"/>
    </row>
    <row r="110" spans="1:9" s="8" customFormat="1" ht="16.95" customHeight="1" x14ac:dyDescent="0.25">
      <c r="A110"/>
      <c r="B110"/>
      <c r="C110"/>
      <c r="D110"/>
      <c r="E110"/>
      <c r="F110"/>
      <c r="G110"/>
      <c r="H110"/>
      <c r="I110"/>
    </row>
    <row r="111" spans="1:9" s="8" customFormat="1" ht="19.95" customHeight="1" x14ac:dyDescent="0.25">
      <c r="A111"/>
      <c r="B111"/>
      <c r="C111"/>
      <c r="D111"/>
      <c r="E111"/>
      <c r="F111"/>
      <c r="G111"/>
      <c r="H111"/>
      <c r="I111"/>
    </row>
    <row r="112" spans="1:9" s="8" customFormat="1" ht="22.95" customHeight="1" x14ac:dyDescent="0.25">
      <c r="A112"/>
      <c r="B112"/>
      <c r="C112"/>
      <c r="D112"/>
      <c r="E112"/>
      <c r="F112"/>
      <c r="G112"/>
      <c r="H112"/>
      <c r="I112"/>
    </row>
    <row r="113" spans="1:10" s="8" customFormat="1" ht="21" customHeight="1" x14ac:dyDescent="0.25">
      <c r="A113"/>
      <c r="B113"/>
      <c r="C113"/>
      <c r="D113"/>
      <c r="E113"/>
      <c r="F113"/>
      <c r="G113"/>
      <c r="H113"/>
      <c r="I113"/>
    </row>
    <row r="114" spans="1:10" s="8" customFormat="1" ht="18.600000000000001" customHeight="1" x14ac:dyDescent="0.25">
      <c r="A114"/>
      <c r="B114"/>
      <c r="C114"/>
      <c r="D114"/>
      <c r="E114"/>
      <c r="F114"/>
      <c r="G114"/>
      <c r="H114"/>
      <c r="I114"/>
    </row>
    <row r="115" spans="1:10" s="8" customFormat="1" ht="25.2" customHeight="1" x14ac:dyDescent="0.25">
      <c r="A115"/>
      <c r="B115"/>
      <c r="C115"/>
      <c r="D115"/>
      <c r="E115"/>
      <c r="F115"/>
      <c r="G115"/>
      <c r="H115"/>
      <c r="I115"/>
    </row>
    <row r="116" spans="1:10" s="8" customFormat="1" ht="16.2" customHeight="1" x14ac:dyDescent="0.25">
      <c r="A116"/>
      <c r="B116"/>
      <c r="C116"/>
      <c r="D116"/>
      <c r="E116"/>
      <c r="F116"/>
      <c r="G116"/>
      <c r="H116"/>
      <c r="I116"/>
    </row>
    <row r="117" spans="1:10" s="8" customFormat="1" ht="39.6" customHeight="1" x14ac:dyDescent="0.25">
      <c r="A117"/>
      <c r="B117"/>
      <c r="C117"/>
      <c r="D117"/>
      <c r="E117"/>
      <c r="F117"/>
      <c r="G117"/>
      <c r="H117"/>
      <c r="I117"/>
    </row>
    <row r="118" spans="1:10" s="8" customFormat="1" ht="39.6" customHeight="1" x14ac:dyDescent="0.25">
      <c r="A118"/>
      <c r="B118"/>
      <c r="C118"/>
      <c r="D118"/>
      <c r="E118"/>
      <c r="F118"/>
      <c r="G118"/>
      <c r="H118"/>
      <c r="I118"/>
      <c r="J118"/>
    </row>
    <row r="119" spans="1:10" s="8" customFormat="1" ht="35.4" customHeight="1" x14ac:dyDescent="0.25">
      <c r="A119"/>
      <c r="B119"/>
      <c r="C119"/>
      <c r="D119"/>
      <c r="E119"/>
      <c r="F119"/>
      <c r="G119"/>
      <c r="H119"/>
      <c r="I119"/>
      <c r="J119"/>
    </row>
    <row r="120" spans="1:10" ht="18" customHeight="1" x14ac:dyDescent="0.25"/>
    <row r="121" spans="1:10" ht="21" customHeight="1" x14ac:dyDescent="0.25"/>
    <row r="122" spans="1:10" ht="29.25" customHeight="1" x14ac:dyDescent="0.25"/>
    <row r="126" spans="1:10" ht="21.75" customHeight="1" x14ac:dyDescent="0.25"/>
    <row r="128" spans="1:10" ht="12" customHeight="1" x14ac:dyDescent="0.25"/>
  </sheetData>
  <mergeCells count="24">
    <mergeCell ref="C49:D49"/>
    <mergeCell ref="F49:G49"/>
    <mergeCell ref="C50:D50"/>
    <mergeCell ref="F50:G50"/>
    <mergeCell ref="A11:I11"/>
    <mergeCell ref="C45:D45"/>
    <mergeCell ref="F45:G45"/>
    <mergeCell ref="C46:D46"/>
    <mergeCell ref="F46:G46"/>
    <mergeCell ref="G7:I7"/>
    <mergeCell ref="G9:G10"/>
    <mergeCell ref="A7:F7"/>
    <mergeCell ref="F9:F10"/>
    <mergeCell ref="A9:E9"/>
    <mergeCell ref="A10:E10"/>
    <mergeCell ref="F8:I8"/>
    <mergeCell ref="A8:E8"/>
    <mergeCell ref="G6:I6"/>
    <mergeCell ref="A1:C1"/>
    <mergeCell ref="D1:I1"/>
    <mergeCell ref="A2:I2"/>
    <mergeCell ref="A3:I3"/>
    <mergeCell ref="A4:I4"/>
    <mergeCell ref="A6:F6"/>
  </mergeCells>
  <phoneticPr fontId="3" type="noConversion"/>
  <pageMargins left="0.78740157480314965" right="0.39370078740157483" top="0.59055118110236227" bottom="0.39370078740157483" header="0" footer="0"/>
  <pageSetup paperSize="9" scale="74" orientation="portrait" r:id="rId1"/>
  <headerFooter alignWithMargins="0">
    <oddHeader xml:space="preserve">&amp;R
&amp;"Arial,Negrito"
 FOLHA N°: 0&amp;P/0&amp;N   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117"/>
  <sheetViews>
    <sheetView showGridLines="0" showZeros="0" view="pageBreakPreview" topLeftCell="A30" zoomScaleNormal="150" zoomScaleSheetLayoutView="100" workbookViewId="0">
      <selection activeCell="F14" sqref="F14"/>
    </sheetView>
  </sheetViews>
  <sheetFormatPr defaultRowHeight="13.2" x14ac:dyDescent="0.25"/>
  <cols>
    <col min="1" max="1" width="6.109375" customWidth="1"/>
    <col min="2" max="2" width="8.44140625" customWidth="1"/>
    <col min="3" max="3" width="14" customWidth="1"/>
    <col min="4" max="4" width="48.44140625" customWidth="1"/>
    <col min="5" max="5" width="11" customWidth="1"/>
    <col min="6" max="6" width="13.44140625" customWidth="1"/>
    <col min="7" max="7" width="21.33203125" customWidth="1"/>
    <col min="8" max="8" width="9.109375" customWidth="1"/>
    <col min="9" max="9" width="17" customWidth="1"/>
  </cols>
  <sheetData>
    <row r="1" spans="1:8" ht="68.25" customHeight="1" x14ac:dyDescent="0.25">
      <c r="A1" s="161" t="s">
        <v>18</v>
      </c>
      <c r="B1" s="127"/>
      <c r="C1" s="127"/>
      <c r="D1" s="127"/>
      <c r="E1" s="127"/>
      <c r="F1" s="127"/>
      <c r="G1" s="162"/>
      <c r="H1" s="13"/>
    </row>
    <row r="2" spans="1:8" ht="15" x14ac:dyDescent="0.25">
      <c r="A2" s="130"/>
      <c r="B2" s="131"/>
      <c r="C2" s="131"/>
      <c r="D2" s="131"/>
      <c r="E2" s="131"/>
      <c r="F2" s="131"/>
      <c r="G2" s="132"/>
    </row>
    <row r="3" spans="1:8" ht="3.75" customHeight="1" thickBot="1" x14ac:dyDescent="0.3">
      <c r="A3" s="133"/>
      <c r="B3" s="134"/>
      <c r="C3" s="134"/>
      <c r="D3" s="134"/>
      <c r="E3" s="134"/>
      <c r="F3" s="134"/>
      <c r="G3" s="135"/>
    </row>
    <row r="4" spans="1:8" ht="21.75" customHeight="1" thickBot="1" x14ac:dyDescent="0.3">
      <c r="A4" s="136" t="s">
        <v>16</v>
      </c>
      <c r="B4" s="137"/>
      <c r="C4" s="137"/>
      <c r="D4" s="137"/>
      <c r="E4" s="137"/>
      <c r="F4" s="137"/>
      <c r="G4" s="138"/>
    </row>
    <row r="5" spans="1:8" ht="3.75" customHeight="1" thickBot="1" x14ac:dyDescent="0.3">
      <c r="A5" s="11"/>
      <c r="B5" s="3"/>
      <c r="C5" s="3"/>
      <c r="D5" s="3"/>
      <c r="E5" s="3"/>
      <c r="F5" s="3"/>
      <c r="G5" s="12"/>
    </row>
    <row r="6" spans="1:8" ht="24" customHeight="1" x14ac:dyDescent="0.25">
      <c r="A6" s="163" t="s">
        <v>21</v>
      </c>
      <c r="B6" s="164"/>
      <c r="C6" s="164"/>
      <c r="D6" s="164"/>
      <c r="E6" s="164"/>
      <c r="F6" s="165"/>
      <c r="G6" s="71" t="s">
        <v>14</v>
      </c>
    </row>
    <row r="7" spans="1:8" ht="40.950000000000003" customHeight="1" x14ac:dyDescent="0.25">
      <c r="A7" s="147" t="s">
        <v>73</v>
      </c>
      <c r="B7" s="148"/>
      <c r="C7" s="148"/>
      <c r="D7" s="148"/>
      <c r="E7" s="148"/>
      <c r="F7" s="149"/>
      <c r="G7" s="109">
        <v>45446</v>
      </c>
    </row>
    <row r="8" spans="1:8" ht="20.25" customHeight="1" x14ac:dyDescent="0.25">
      <c r="A8" s="147" t="s">
        <v>126</v>
      </c>
      <c r="B8" s="148"/>
      <c r="C8" s="148"/>
      <c r="D8" s="148"/>
      <c r="E8" s="149"/>
      <c r="F8" s="142"/>
      <c r="G8" s="144"/>
    </row>
    <row r="9" spans="1:8" ht="31.5" customHeight="1" x14ac:dyDescent="0.25">
      <c r="A9" s="147" t="s">
        <v>132</v>
      </c>
      <c r="B9" s="148"/>
      <c r="C9" s="148"/>
      <c r="D9" s="148"/>
      <c r="E9" s="148"/>
      <c r="F9" s="166"/>
      <c r="G9" s="168"/>
    </row>
    <row r="10" spans="1:8" ht="24.75" customHeight="1" thickBot="1" x14ac:dyDescent="0.3">
      <c r="A10" s="170" t="s">
        <v>71</v>
      </c>
      <c r="B10" s="171"/>
      <c r="C10" s="153"/>
      <c r="D10" s="153"/>
      <c r="E10" s="172"/>
      <c r="F10" s="167"/>
      <c r="G10" s="169"/>
    </row>
    <row r="11" spans="1:8" ht="3.75" customHeight="1" thickBot="1" x14ac:dyDescent="0.3">
      <c r="A11" s="173"/>
      <c r="B11" s="174"/>
      <c r="C11" s="174"/>
      <c r="D11" s="159"/>
      <c r="E11" s="159"/>
      <c r="F11" s="174"/>
      <c r="G11" s="175"/>
    </row>
    <row r="12" spans="1:8" ht="23.25" customHeight="1" thickBot="1" x14ac:dyDescent="0.3">
      <c r="A12" s="95" t="s">
        <v>0</v>
      </c>
      <c r="B12" s="94" t="s">
        <v>123</v>
      </c>
      <c r="C12" s="96" t="s">
        <v>5</v>
      </c>
      <c r="D12" s="96" t="s">
        <v>1</v>
      </c>
      <c r="E12" s="96" t="s">
        <v>3</v>
      </c>
      <c r="F12" s="96" t="s">
        <v>2</v>
      </c>
      <c r="G12" s="98" t="s">
        <v>17</v>
      </c>
    </row>
    <row r="13" spans="1:8" ht="22.5" customHeight="1" x14ac:dyDescent="0.25">
      <c r="A13" s="77" t="s">
        <v>42</v>
      </c>
      <c r="B13" s="99"/>
      <c r="C13" s="68"/>
      <c r="D13" s="104" t="s">
        <v>76</v>
      </c>
      <c r="E13" s="68"/>
      <c r="F13" s="68"/>
      <c r="G13" s="78"/>
    </row>
    <row r="14" spans="1:8" ht="97.5" customHeight="1" x14ac:dyDescent="0.25">
      <c r="A14" s="76" t="s">
        <v>64</v>
      </c>
      <c r="B14" s="101" t="s">
        <v>125</v>
      </c>
      <c r="C14" s="91" t="s">
        <v>80</v>
      </c>
      <c r="D14" s="102" t="s">
        <v>105</v>
      </c>
      <c r="E14" s="91" t="s">
        <v>121</v>
      </c>
      <c r="F14" s="70">
        <v>1</v>
      </c>
      <c r="G14" s="82" t="s">
        <v>81</v>
      </c>
    </row>
    <row r="15" spans="1:8" ht="67.5" customHeight="1" x14ac:dyDescent="0.25">
      <c r="A15" s="76" t="s">
        <v>77</v>
      </c>
      <c r="B15" s="101" t="s">
        <v>125</v>
      </c>
      <c r="C15" s="67" t="s">
        <v>97</v>
      </c>
      <c r="D15" s="102" t="s">
        <v>106</v>
      </c>
      <c r="E15" s="91" t="s">
        <v>122</v>
      </c>
      <c r="F15" s="70">
        <v>60.93</v>
      </c>
      <c r="G15" s="92" t="s">
        <v>98</v>
      </c>
    </row>
    <row r="16" spans="1:8" ht="75.599999999999994" customHeight="1" x14ac:dyDescent="0.25">
      <c r="A16" s="76" t="s">
        <v>78</v>
      </c>
      <c r="B16" s="101" t="s">
        <v>125</v>
      </c>
      <c r="C16" s="118" t="s">
        <v>101</v>
      </c>
      <c r="D16" s="102" t="s">
        <v>107</v>
      </c>
      <c r="E16" s="91" t="s">
        <v>122</v>
      </c>
      <c r="F16" s="70">
        <f>60.39</f>
        <v>60.39</v>
      </c>
      <c r="G16" s="92" t="s">
        <v>98</v>
      </c>
    </row>
    <row r="17" spans="1:13" ht="75.599999999999994" customHeight="1" x14ac:dyDescent="0.25">
      <c r="A17" s="76" t="s">
        <v>79</v>
      </c>
      <c r="B17" s="101" t="s">
        <v>125</v>
      </c>
      <c r="C17" s="67" t="s">
        <v>99</v>
      </c>
      <c r="D17" s="102" t="s">
        <v>108</v>
      </c>
      <c r="E17" s="91" t="s">
        <v>109</v>
      </c>
      <c r="F17" s="70">
        <f>60.39*5</f>
        <v>301.95</v>
      </c>
      <c r="G17" s="92" t="s">
        <v>100</v>
      </c>
    </row>
    <row r="18" spans="1:13" ht="18.600000000000001" customHeight="1" x14ac:dyDescent="0.25">
      <c r="A18" s="77" t="s">
        <v>41</v>
      </c>
      <c r="B18" s="100"/>
      <c r="C18" s="81"/>
      <c r="D18" s="83" t="s">
        <v>50</v>
      </c>
      <c r="E18" s="75"/>
      <c r="F18" s="70"/>
      <c r="G18" s="82"/>
    </row>
    <row r="19" spans="1:13" ht="57.75" customHeight="1" x14ac:dyDescent="0.25">
      <c r="A19" s="76" t="s">
        <v>65</v>
      </c>
      <c r="B19" s="67" t="s">
        <v>125</v>
      </c>
      <c r="C19" s="91" t="s">
        <v>128</v>
      </c>
      <c r="D19" s="106" t="s">
        <v>129</v>
      </c>
      <c r="E19" s="66" t="s">
        <v>103</v>
      </c>
      <c r="F19" s="70">
        <v>609.29</v>
      </c>
      <c r="G19" s="82" t="s">
        <v>58</v>
      </c>
    </row>
    <row r="20" spans="1:13" ht="47.25" customHeight="1" x14ac:dyDescent="0.25">
      <c r="A20" s="76" t="s">
        <v>84</v>
      </c>
      <c r="B20" s="101" t="s">
        <v>125</v>
      </c>
      <c r="C20" s="67" t="s">
        <v>82</v>
      </c>
      <c r="D20" s="102" t="s">
        <v>110</v>
      </c>
      <c r="E20" s="91" t="s">
        <v>122</v>
      </c>
      <c r="F20" s="93">
        <f>F17*0.05</f>
        <v>15.0975</v>
      </c>
      <c r="G20" s="92" t="s">
        <v>83</v>
      </c>
    </row>
    <row r="21" spans="1:13" ht="45" customHeight="1" x14ac:dyDescent="0.25">
      <c r="A21" s="76" t="s">
        <v>85</v>
      </c>
      <c r="B21" s="67" t="s">
        <v>140</v>
      </c>
      <c r="C21" s="91">
        <v>97113</v>
      </c>
      <c r="D21" s="102" t="s">
        <v>142</v>
      </c>
      <c r="E21" s="91" t="s">
        <v>103</v>
      </c>
      <c r="F21" s="70">
        <v>609.29</v>
      </c>
      <c r="G21" s="82" t="s">
        <v>58</v>
      </c>
    </row>
    <row r="22" spans="1:13" ht="53.4" customHeight="1" x14ac:dyDescent="0.25">
      <c r="A22" s="76" t="s">
        <v>88</v>
      </c>
      <c r="B22" s="101" t="s">
        <v>125</v>
      </c>
      <c r="C22" s="67" t="s">
        <v>86</v>
      </c>
      <c r="D22" s="102" t="s">
        <v>111</v>
      </c>
      <c r="E22" s="66" t="s">
        <v>103</v>
      </c>
      <c r="F22" s="70">
        <v>609.29</v>
      </c>
      <c r="G22" s="82" t="s">
        <v>58</v>
      </c>
    </row>
    <row r="23" spans="1:13" s="8" customFormat="1" ht="59.4" customHeight="1" x14ac:dyDescent="0.25">
      <c r="A23" s="76" t="s">
        <v>89</v>
      </c>
      <c r="B23" s="101" t="s">
        <v>125</v>
      </c>
      <c r="C23" s="67" t="s">
        <v>90</v>
      </c>
      <c r="D23" s="102" t="s">
        <v>112</v>
      </c>
      <c r="E23" s="91" t="s">
        <v>122</v>
      </c>
      <c r="F23" s="93">
        <f>F22*0.1</f>
        <v>60.929000000000002</v>
      </c>
      <c r="G23" s="92" t="s">
        <v>91</v>
      </c>
    </row>
    <row r="24" spans="1:13" s="8" customFormat="1" ht="45.6" customHeight="1" x14ac:dyDescent="0.25">
      <c r="A24" s="76" t="s">
        <v>104</v>
      </c>
      <c r="B24" s="67" t="s">
        <v>140</v>
      </c>
      <c r="C24" s="91">
        <v>97114</v>
      </c>
      <c r="D24" s="102" t="s">
        <v>141</v>
      </c>
      <c r="E24" s="91" t="s">
        <v>134</v>
      </c>
      <c r="F24" s="93">
        <f>(30.85/2*30.85)+(19.75/2*19.75)</f>
        <v>670.89250000000004</v>
      </c>
      <c r="G24" s="92" t="s">
        <v>139</v>
      </c>
    </row>
    <row r="25" spans="1:13" s="8" customFormat="1" ht="39" customHeight="1" x14ac:dyDescent="0.25">
      <c r="A25" s="76" t="s">
        <v>127</v>
      </c>
      <c r="B25" s="101" t="s">
        <v>125</v>
      </c>
      <c r="C25" s="67" t="s">
        <v>87</v>
      </c>
      <c r="D25" s="102" t="s">
        <v>113</v>
      </c>
      <c r="E25" s="66" t="s">
        <v>103</v>
      </c>
      <c r="F25" s="70">
        <v>609.29</v>
      </c>
      <c r="G25" s="82" t="s">
        <v>58</v>
      </c>
    </row>
    <row r="26" spans="1:13" s="8" customFormat="1" ht="24.6" customHeight="1" x14ac:dyDescent="0.25">
      <c r="A26" s="77" t="s">
        <v>44</v>
      </c>
      <c r="B26" s="100"/>
      <c r="C26" s="14"/>
      <c r="D26" s="65" t="s">
        <v>51</v>
      </c>
      <c r="E26" s="15"/>
      <c r="F26" s="16"/>
      <c r="G26" s="20"/>
    </row>
    <row r="27" spans="1:13" s="8" customFormat="1" ht="39" customHeight="1" x14ac:dyDescent="0.25">
      <c r="A27" s="76" t="s">
        <v>66</v>
      </c>
      <c r="B27" s="101" t="s">
        <v>125</v>
      </c>
      <c r="C27" s="91" t="s">
        <v>130</v>
      </c>
      <c r="D27" s="102" t="s">
        <v>131</v>
      </c>
      <c r="E27" s="66" t="s">
        <v>103</v>
      </c>
      <c r="F27" s="16">
        <v>11.85</v>
      </c>
      <c r="G27" s="20" t="s">
        <v>59</v>
      </c>
    </row>
    <row r="28" spans="1:13" s="8" customFormat="1" ht="22.5" customHeight="1" x14ac:dyDescent="0.25">
      <c r="A28" s="77" t="s">
        <v>46</v>
      </c>
      <c r="B28" s="101"/>
      <c r="C28" s="70"/>
      <c r="D28" s="117" t="s">
        <v>52</v>
      </c>
      <c r="E28" s="70"/>
      <c r="F28" s="16"/>
      <c r="G28" s="20"/>
    </row>
    <row r="29" spans="1:13" s="8" customFormat="1" ht="30" customHeight="1" x14ac:dyDescent="0.25">
      <c r="A29" s="76" t="s">
        <v>67</v>
      </c>
      <c r="B29" s="101" t="s">
        <v>125</v>
      </c>
      <c r="C29" s="67" t="s">
        <v>55</v>
      </c>
      <c r="D29" s="102" t="s">
        <v>114</v>
      </c>
      <c r="E29" s="66" t="s">
        <v>103</v>
      </c>
      <c r="F29" s="16">
        <v>609.29</v>
      </c>
      <c r="G29" s="20" t="s">
        <v>58</v>
      </c>
    </row>
    <row r="30" spans="1:13" s="8" customFormat="1" ht="111" customHeight="1" x14ac:dyDescent="0.25">
      <c r="A30" s="87" t="s">
        <v>68</v>
      </c>
      <c r="B30" s="101" t="s">
        <v>125</v>
      </c>
      <c r="C30" s="67" t="s">
        <v>56</v>
      </c>
      <c r="D30" s="102" t="s">
        <v>115</v>
      </c>
      <c r="E30" s="91" t="s">
        <v>134</v>
      </c>
      <c r="F30" s="16">
        <f>72+180.14+170.12</f>
        <v>422.26</v>
      </c>
      <c r="G30" s="17" t="s">
        <v>133</v>
      </c>
      <c r="I30" s="8">
        <f>(((27.85+17.29+27.85+17.29+17.29+18.85+18.85+18.85+6)))</f>
        <v>170.11999999999998</v>
      </c>
    </row>
    <row r="31" spans="1:13" s="8" customFormat="1" ht="72" customHeight="1" x14ac:dyDescent="0.25">
      <c r="A31" s="87" t="s">
        <v>74</v>
      </c>
      <c r="B31" s="101" t="s">
        <v>125</v>
      </c>
      <c r="C31" s="105" t="s">
        <v>102</v>
      </c>
      <c r="D31" s="102" t="s">
        <v>116</v>
      </c>
      <c r="E31" s="66" t="s">
        <v>103</v>
      </c>
      <c r="F31" s="16">
        <v>228.52</v>
      </c>
      <c r="G31" s="20" t="s">
        <v>136</v>
      </c>
      <c r="L31" s="8">
        <f>2.18*2</f>
        <v>4.3600000000000003</v>
      </c>
      <c r="M31" s="8">
        <f>184.5-4.36</f>
        <v>180.14</v>
      </c>
    </row>
    <row r="32" spans="1:13" s="8" customFormat="1" ht="45.6" customHeight="1" x14ac:dyDescent="0.25">
      <c r="A32" s="87" t="s">
        <v>75</v>
      </c>
      <c r="B32" s="101" t="s">
        <v>125</v>
      </c>
      <c r="C32" s="67" t="s">
        <v>57</v>
      </c>
      <c r="D32" s="102" t="s">
        <v>117</v>
      </c>
      <c r="E32" s="66" t="s">
        <v>103</v>
      </c>
      <c r="F32" s="16">
        <v>60.69</v>
      </c>
      <c r="G32" s="20" t="s">
        <v>137</v>
      </c>
    </row>
    <row r="33" spans="1:7" s="8" customFormat="1" ht="18" customHeight="1" x14ac:dyDescent="0.25">
      <c r="A33" s="89" t="s">
        <v>49</v>
      </c>
      <c r="B33" s="100"/>
      <c r="C33" s="81"/>
      <c r="D33" s="65" t="s">
        <v>96</v>
      </c>
      <c r="E33" s="70"/>
      <c r="F33" s="16"/>
      <c r="G33" s="20"/>
    </row>
    <row r="34" spans="1:7" s="8" customFormat="1" ht="30.6" customHeight="1" x14ac:dyDescent="0.25">
      <c r="A34" s="87" t="s">
        <v>69</v>
      </c>
      <c r="B34" s="101" t="s">
        <v>125</v>
      </c>
      <c r="C34" s="67" t="s">
        <v>92</v>
      </c>
      <c r="D34" s="102" t="s">
        <v>118</v>
      </c>
      <c r="E34" s="91" t="s">
        <v>135</v>
      </c>
      <c r="F34" s="16">
        <v>1</v>
      </c>
      <c r="G34" s="20" t="s">
        <v>138</v>
      </c>
    </row>
    <row r="35" spans="1:7" s="8" customFormat="1" ht="30.6" customHeight="1" x14ac:dyDescent="0.25">
      <c r="A35" s="87" t="s">
        <v>94</v>
      </c>
      <c r="B35" s="101" t="s">
        <v>125</v>
      </c>
      <c r="C35" s="67" t="s">
        <v>93</v>
      </c>
      <c r="D35" s="102" t="s">
        <v>119</v>
      </c>
      <c r="E35" s="91" t="s">
        <v>121</v>
      </c>
      <c r="F35" s="16">
        <v>2</v>
      </c>
      <c r="G35" s="20" t="s">
        <v>60</v>
      </c>
    </row>
    <row r="36" spans="1:7" s="8" customFormat="1" ht="30.6" customHeight="1" x14ac:dyDescent="0.25">
      <c r="A36" s="87" t="s">
        <v>95</v>
      </c>
      <c r="B36" s="101" t="s">
        <v>125</v>
      </c>
      <c r="C36" s="67" t="s">
        <v>54</v>
      </c>
      <c r="D36" s="102" t="s">
        <v>120</v>
      </c>
      <c r="E36" s="91" t="s">
        <v>121</v>
      </c>
      <c r="F36" s="16">
        <v>2</v>
      </c>
      <c r="G36" s="20" t="s">
        <v>60</v>
      </c>
    </row>
    <row r="37" spans="1:7" s="8" customFormat="1" ht="30" customHeight="1" x14ac:dyDescent="0.25">
      <c r="A37" s="18"/>
      <c r="B37" s="101"/>
      <c r="C37" s="67"/>
      <c r="D37" s="74"/>
      <c r="E37" s="15"/>
      <c r="F37" s="16"/>
      <c r="G37" s="20"/>
    </row>
    <row r="38" spans="1:7" s="8" customFormat="1" ht="19.95" customHeight="1" x14ac:dyDescent="0.25">
      <c r="A38" s="5"/>
      <c r="B38" s="5"/>
      <c r="C38" s="1"/>
      <c r="D38" s="1"/>
      <c r="E38" s="5"/>
      <c r="F38" s="5"/>
      <c r="G38" s="5"/>
    </row>
    <row r="39" spans="1:7" s="8" customFormat="1" ht="25.95" customHeight="1" x14ac:dyDescent="0.25">
      <c r="A39" s="1"/>
      <c r="B39" s="1"/>
      <c r="C39" s="154"/>
      <c r="D39" s="154"/>
      <c r="E39" s="1"/>
      <c r="F39" s="1"/>
      <c r="G39" s="1"/>
    </row>
    <row r="40" spans="1:7" s="8" customFormat="1" ht="25.2" customHeight="1" x14ac:dyDescent="0.25">
      <c r="A40" s="1"/>
      <c r="B40" s="1"/>
      <c r="C40" s="156" t="s">
        <v>11</v>
      </c>
      <c r="D40" s="156"/>
      <c r="E40" s="1"/>
      <c r="F40" s="155"/>
      <c r="G40" s="155"/>
    </row>
    <row r="41" spans="1:7" s="8" customFormat="1" ht="21.6" customHeight="1" x14ac:dyDescent="0.25">
      <c r="A41" s="2"/>
      <c r="B41" s="2"/>
      <c r="C41"/>
      <c r="D41"/>
      <c r="E41" s="2"/>
      <c r="F41" s="157"/>
      <c r="G41" s="157"/>
    </row>
    <row r="42" spans="1:7" s="8" customFormat="1" ht="5.4" hidden="1" customHeight="1" x14ac:dyDescent="0.25">
      <c r="A42"/>
      <c r="B42"/>
      <c r="C42"/>
      <c r="D42"/>
      <c r="E42"/>
      <c r="F42"/>
      <c r="G42"/>
    </row>
    <row r="43" spans="1:7" s="8" customFormat="1" ht="29.4" hidden="1" customHeight="1" x14ac:dyDescent="0.25">
      <c r="A43"/>
      <c r="B43"/>
      <c r="C43" s="154"/>
      <c r="D43" s="154"/>
      <c r="E43"/>
      <c r="F43"/>
      <c r="G43"/>
    </row>
    <row r="44" spans="1:7" s="8" customFormat="1" ht="18.600000000000001" customHeight="1" x14ac:dyDescent="0.25">
      <c r="A44" s="1"/>
      <c r="B44" s="1"/>
      <c r="C44" s="156" t="s">
        <v>12</v>
      </c>
      <c r="D44" s="156"/>
      <c r="E44" s="1"/>
      <c r="F44" s="155"/>
      <c r="G44" s="155"/>
    </row>
    <row r="45" spans="1:7" s="8" customFormat="1" ht="38.4" customHeight="1" x14ac:dyDescent="0.25">
      <c r="A45" s="2"/>
      <c r="B45" s="2"/>
      <c r="C45"/>
      <c r="D45"/>
      <c r="E45" s="2"/>
      <c r="F45" s="157"/>
      <c r="G45" s="157"/>
    </row>
    <row r="46" spans="1:7" s="8" customFormat="1" ht="31.2" customHeight="1" x14ac:dyDescent="0.25">
      <c r="A46"/>
      <c r="B46"/>
      <c r="C46"/>
      <c r="D46"/>
      <c r="E46"/>
      <c r="F46"/>
      <c r="G46"/>
    </row>
    <row r="47" spans="1:7" s="8" customFormat="1" ht="14.4" customHeight="1" x14ac:dyDescent="0.25">
      <c r="A47"/>
      <c r="B47"/>
      <c r="C47"/>
      <c r="D47"/>
      <c r="E47"/>
      <c r="F47"/>
      <c r="G47"/>
    </row>
    <row r="48" spans="1:7" s="8" customFormat="1" ht="45" customHeight="1" x14ac:dyDescent="0.25">
      <c r="A48"/>
      <c r="B48"/>
      <c r="C48"/>
      <c r="D48"/>
      <c r="E48"/>
      <c r="F48"/>
      <c r="G48"/>
    </row>
    <row r="49" spans="1:7" s="8" customFormat="1" x14ac:dyDescent="0.25">
      <c r="A49"/>
      <c r="B49"/>
      <c r="C49"/>
      <c r="D49"/>
      <c r="E49"/>
      <c r="F49"/>
      <c r="G49"/>
    </row>
    <row r="50" spans="1:7" s="8" customFormat="1" ht="20.399999999999999" customHeight="1" x14ac:dyDescent="0.25">
      <c r="A50"/>
      <c r="B50"/>
      <c r="C50"/>
      <c r="D50"/>
      <c r="E50"/>
      <c r="F50"/>
      <c r="G50"/>
    </row>
    <row r="51" spans="1:7" s="8" customFormat="1" ht="61.2" customHeight="1" x14ac:dyDescent="0.25">
      <c r="A51"/>
      <c r="B51"/>
      <c r="C51"/>
      <c r="D51"/>
      <c r="E51"/>
      <c r="F51"/>
      <c r="G51"/>
    </row>
    <row r="52" spans="1:7" s="8" customFormat="1" ht="73.2" customHeight="1" x14ac:dyDescent="0.25">
      <c r="A52"/>
      <c r="B52"/>
      <c r="C52"/>
      <c r="D52"/>
      <c r="E52"/>
      <c r="F52"/>
      <c r="G52"/>
    </row>
    <row r="53" spans="1:7" s="8" customFormat="1" ht="19.2" customHeight="1" x14ac:dyDescent="0.25">
      <c r="A53"/>
      <c r="B53"/>
      <c r="C53"/>
      <c r="D53"/>
      <c r="E53"/>
      <c r="F53"/>
      <c r="G53"/>
    </row>
    <row r="54" spans="1:7" s="8" customFormat="1" ht="33.6" customHeight="1" x14ac:dyDescent="0.25">
      <c r="A54"/>
      <c r="B54"/>
      <c r="C54"/>
      <c r="D54"/>
      <c r="E54"/>
      <c r="F54"/>
      <c r="G54"/>
    </row>
    <row r="55" spans="1:7" s="8" customFormat="1" ht="38.4" customHeight="1" x14ac:dyDescent="0.25">
      <c r="A55"/>
      <c r="B55"/>
      <c r="C55"/>
      <c r="D55"/>
      <c r="E55"/>
      <c r="F55"/>
      <c r="G55"/>
    </row>
    <row r="56" spans="1:7" s="8" customFormat="1" ht="34.200000000000003" customHeight="1" x14ac:dyDescent="0.25">
      <c r="A56"/>
      <c r="B56"/>
      <c r="C56"/>
      <c r="D56"/>
      <c r="E56"/>
      <c r="F56"/>
      <c r="G56"/>
    </row>
    <row r="57" spans="1:7" s="8" customFormat="1" ht="33.6" customHeight="1" x14ac:dyDescent="0.25">
      <c r="A57"/>
      <c r="B57"/>
      <c r="C57"/>
      <c r="D57"/>
      <c r="E57"/>
      <c r="F57"/>
      <c r="G57"/>
    </row>
    <row r="58" spans="1:7" s="8" customFormat="1" ht="30.6" customHeight="1" x14ac:dyDescent="0.25">
      <c r="A58"/>
      <c r="B58"/>
      <c r="C58"/>
      <c r="D58"/>
      <c r="E58"/>
      <c r="F58"/>
      <c r="G58"/>
    </row>
    <row r="59" spans="1:7" s="8" customFormat="1" ht="19.95" customHeight="1" x14ac:dyDescent="0.25">
      <c r="A59"/>
      <c r="B59"/>
      <c r="C59"/>
      <c r="D59"/>
      <c r="E59"/>
      <c r="F59"/>
      <c r="G59"/>
    </row>
    <row r="60" spans="1:7" s="8" customFormat="1" ht="46.2" customHeight="1" x14ac:dyDescent="0.25">
      <c r="A60"/>
      <c r="B60"/>
      <c r="C60"/>
      <c r="D60"/>
      <c r="E60"/>
      <c r="F60"/>
      <c r="G60"/>
    </row>
    <row r="61" spans="1:7" s="8" customFormat="1" ht="70.95" customHeight="1" x14ac:dyDescent="0.25">
      <c r="A61"/>
      <c r="B61"/>
      <c r="C61"/>
      <c r="D61"/>
      <c r="E61"/>
      <c r="F61"/>
      <c r="G61"/>
    </row>
    <row r="62" spans="1:7" s="8" customFormat="1" ht="70.2" customHeight="1" x14ac:dyDescent="0.25">
      <c r="A62"/>
      <c r="B62"/>
      <c r="C62"/>
      <c r="D62"/>
      <c r="E62"/>
      <c r="F62"/>
      <c r="G62"/>
    </row>
    <row r="63" spans="1:7" s="8" customFormat="1" ht="58.95" customHeight="1" x14ac:dyDescent="0.25">
      <c r="A63"/>
      <c r="B63"/>
      <c r="C63"/>
      <c r="D63"/>
      <c r="E63"/>
      <c r="F63"/>
      <c r="G63"/>
    </row>
    <row r="64" spans="1:7" s="8" customFormat="1" ht="66" customHeight="1" x14ac:dyDescent="0.25">
      <c r="A64"/>
      <c r="B64"/>
      <c r="C64"/>
      <c r="D64"/>
      <c r="E64"/>
      <c r="F64"/>
      <c r="G64"/>
    </row>
    <row r="65" spans="1:7" s="8" customFormat="1" ht="66" customHeight="1" x14ac:dyDescent="0.25">
      <c r="A65"/>
      <c r="B65"/>
      <c r="C65"/>
      <c r="D65"/>
      <c r="E65"/>
      <c r="F65"/>
      <c r="G65"/>
    </row>
    <row r="66" spans="1:7" s="8" customFormat="1" ht="21" customHeight="1" x14ac:dyDescent="0.25">
      <c r="A66"/>
      <c r="B66"/>
      <c r="C66"/>
      <c r="D66"/>
      <c r="E66"/>
      <c r="F66"/>
      <c r="G66"/>
    </row>
    <row r="67" spans="1:7" s="8" customFormat="1" ht="59.4" customHeight="1" x14ac:dyDescent="0.25">
      <c r="A67"/>
      <c r="B67"/>
      <c r="C67"/>
      <c r="D67"/>
      <c r="E67"/>
      <c r="F67"/>
      <c r="G67"/>
    </row>
    <row r="68" spans="1:7" s="8" customFormat="1" ht="61.95" customHeight="1" x14ac:dyDescent="0.25">
      <c r="A68"/>
      <c r="B68"/>
      <c r="C68"/>
      <c r="D68"/>
      <c r="E68"/>
      <c r="F68"/>
      <c r="G68"/>
    </row>
    <row r="69" spans="1:7" s="8" customFormat="1" ht="69" customHeight="1" x14ac:dyDescent="0.25">
      <c r="A69"/>
      <c r="B69"/>
      <c r="C69"/>
      <c r="D69"/>
      <c r="E69"/>
      <c r="F69"/>
      <c r="G69"/>
    </row>
    <row r="70" spans="1:7" s="8" customFormat="1" ht="21" customHeight="1" x14ac:dyDescent="0.25">
      <c r="A70"/>
      <c r="B70"/>
      <c r="C70"/>
      <c r="D70"/>
      <c r="E70"/>
      <c r="F70"/>
      <c r="G70"/>
    </row>
    <row r="71" spans="1:7" s="8" customFormat="1" ht="55.2" customHeight="1" x14ac:dyDescent="0.25">
      <c r="A71"/>
      <c r="B71"/>
      <c r="C71"/>
      <c r="D71"/>
      <c r="E71"/>
      <c r="F71"/>
      <c r="G71"/>
    </row>
    <row r="72" spans="1:7" s="8" customFormat="1" ht="39.6" customHeight="1" x14ac:dyDescent="0.25">
      <c r="A72"/>
      <c r="B72"/>
      <c r="C72"/>
      <c r="D72"/>
      <c r="E72"/>
      <c r="F72"/>
      <c r="G72"/>
    </row>
    <row r="73" spans="1:7" s="8" customFormat="1" ht="57" customHeight="1" x14ac:dyDescent="0.25">
      <c r="A73"/>
      <c r="B73"/>
      <c r="C73"/>
      <c r="D73"/>
      <c r="E73"/>
      <c r="F73"/>
      <c r="G73"/>
    </row>
    <row r="74" spans="1:7" s="8" customFormat="1" ht="39.6" customHeight="1" x14ac:dyDescent="0.25">
      <c r="A74"/>
      <c r="B74"/>
      <c r="C74"/>
      <c r="D74"/>
      <c r="E74"/>
      <c r="F74"/>
      <c r="G74"/>
    </row>
    <row r="75" spans="1:7" s="8" customFormat="1" ht="40.200000000000003" customHeight="1" x14ac:dyDescent="0.25">
      <c r="A75"/>
      <c r="B75"/>
      <c r="C75"/>
      <c r="D75"/>
      <c r="E75"/>
      <c r="F75"/>
      <c r="G75"/>
    </row>
    <row r="76" spans="1:7" s="8" customFormat="1" ht="52.2" customHeight="1" x14ac:dyDescent="0.25">
      <c r="A76"/>
      <c r="B76"/>
      <c r="C76"/>
      <c r="D76"/>
      <c r="E76"/>
      <c r="F76"/>
      <c r="G76"/>
    </row>
    <row r="77" spans="1:7" s="8" customFormat="1" ht="45.6" customHeight="1" x14ac:dyDescent="0.25">
      <c r="A77"/>
      <c r="B77"/>
      <c r="C77"/>
      <c r="D77"/>
      <c r="E77"/>
      <c r="F77"/>
      <c r="G77"/>
    </row>
    <row r="78" spans="1:7" s="8" customFormat="1" ht="21.6" customHeight="1" x14ac:dyDescent="0.25">
      <c r="A78"/>
      <c r="B78"/>
      <c r="C78"/>
      <c r="D78"/>
      <c r="E78"/>
      <c r="F78"/>
      <c r="G78"/>
    </row>
    <row r="79" spans="1:7" s="8" customFormat="1" ht="57" customHeight="1" x14ac:dyDescent="0.25">
      <c r="A79"/>
      <c r="B79"/>
      <c r="C79"/>
      <c r="D79"/>
      <c r="E79"/>
      <c r="F79"/>
      <c r="G79"/>
    </row>
    <row r="80" spans="1:7" s="8" customFormat="1" ht="16.95" customHeight="1" x14ac:dyDescent="0.25">
      <c r="A80"/>
      <c r="B80"/>
      <c r="C80"/>
      <c r="D80"/>
      <c r="E80"/>
      <c r="F80"/>
      <c r="G80"/>
    </row>
    <row r="81" spans="1:7" s="8" customFormat="1" ht="18.600000000000001" customHeight="1" x14ac:dyDescent="0.25">
      <c r="A81"/>
      <c r="B81"/>
      <c r="C81"/>
      <c r="D81"/>
      <c r="E81"/>
      <c r="F81"/>
      <c r="G81"/>
    </row>
    <row r="82" spans="1:7" s="8" customFormat="1" ht="39" customHeight="1" x14ac:dyDescent="0.25">
      <c r="A82"/>
      <c r="B82"/>
      <c r="C82"/>
      <c r="D82"/>
      <c r="E82"/>
      <c r="F82"/>
      <c r="G82"/>
    </row>
    <row r="83" spans="1:7" s="8" customFormat="1" ht="39" customHeight="1" x14ac:dyDescent="0.25">
      <c r="A83"/>
      <c r="B83"/>
      <c r="C83"/>
      <c r="D83"/>
      <c r="E83"/>
      <c r="F83"/>
      <c r="G83"/>
    </row>
    <row r="84" spans="1:7" s="8" customFormat="1" ht="42" customHeight="1" x14ac:dyDescent="0.25">
      <c r="A84"/>
      <c r="B84"/>
      <c r="C84"/>
      <c r="D84"/>
      <c r="E84"/>
      <c r="F84"/>
      <c r="G84"/>
    </row>
    <row r="85" spans="1:7" s="8" customFormat="1" ht="47.4" customHeight="1" x14ac:dyDescent="0.25">
      <c r="A85"/>
      <c r="B85"/>
      <c r="C85"/>
      <c r="D85"/>
      <c r="E85"/>
      <c r="F85"/>
      <c r="G85"/>
    </row>
    <row r="86" spans="1:7" s="8" customFormat="1" ht="43.2" customHeight="1" x14ac:dyDescent="0.25">
      <c r="A86"/>
      <c r="B86"/>
      <c r="C86"/>
      <c r="D86"/>
      <c r="E86"/>
      <c r="F86"/>
      <c r="G86"/>
    </row>
    <row r="87" spans="1:7" s="8" customFormat="1" ht="16.2" customHeight="1" x14ac:dyDescent="0.25">
      <c r="A87"/>
      <c r="B87"/>
      <c r="C87"/>
      <c r="D87"/>
      <c r="E87"/>
      <c r="F87"/>
      <c r="G87"/>
    </row>
    <row r="88" spans="1:7" s="8" customFormat="1" ht="21.6" customHeight="1" x14ac:dyDescent="0.25">
      <c r="A88"/>
      <c r="B88"/>
      <c r="C88"/>
      <c r="D88"/>
      <c r="E88"/>
      <c r="F88"/>
      <c r="G88"/>
    </row>
    <row r="89" spans="1:7" s="8" customFormat="1" ht="24.6" customHeight="1" x14ac:dyDescent="0.25">
      <c r="A89"/>
      <c r="B89"/>
      <c r="C89"/>
      <c r="D89"/>
      <c r="E89"/>
      <c r="F89"/>
      <c r="G89"/>
    </row>
    <row r="90" spans="1:7" s="8" customFormat="1" ht="37.200000000000003" customHeight="1" x14ac:dyDescent="0.25">
      <c r="A90"/>
      <c r="B90"/>
      <c r="C90"/>
      <c r="D90"/>
      <c r="E90"/>
      <c r="F90"/>
      <c r="G90"/>
    </row>
    <row r="91" spans="1:7" s="8" customFormat="1" ht="37.200000000000003" customHeight="1" x14ac:dyDescent="0.25">
      <c r="A91"/>
      <c r="B91"/>
      <c r="C91"/>
      <c r="D91"/>
      <c r="E91"/>
      <c r="F91"/>
      <c r="G91"/>
    </row>
    <row r="92" spans="1:7" s="8" customFormat="1" ht="27.6" customHeight="1" x14ac:dyDescent="0.25">
      <c r="A92"/>
      <c r="B92"/>
      <c r="C92"/>
      <c r="D92"/>
      <c r="E92"/>
      <c r="F92"/>
      <c r="G92"/>
    </row>
    <row r="93" spans="1:7" s="8" customFormat="1" ht="37.200000000000003" customHeight="1" x14ac:dyDescent="0.25">
      <c r="A93"/>
      <c r="B93"/>
      <c r="C93"/>
      <c r="D93"/>
      <c r="E93"/>
      <c r="F93"/>
      <c r="G93"/>
    </row>
    <row r="94" spans="1:7" s="8" customFormat="1" ht="37.200000000000003" customHeight="1" x14ac:dyDescent="0.25">
      <c r="A94"/>
      <c r="B94"/>
      <c r="C94"/>
      <c r="D94"/>
      <c r="E94"/>
      <c r="F94"/>
      <c r="G94"/>
    </row>
    <row r="95" spans="1:7" s="8" customFormat="1" ht="37.200000000000003" customHeight="1" x14ac:dyDescent="0.25">
      <c r="A95"/>
      <c r="B95"/>
      <c r="C95"/>
      <c r="D95"/>
      <c r="E95"/>
      <c r="F95"/>
      <c r="G95"/>
    </row>
    <row r="96" spans="1:7" s="8" customFormat="1" ht="37.950000000000003" customHeight="1" x14ac:dyDescent="0.25">
      <c r="A96"/>
      <c r="B96"/>
      <c r="C96"/>
      <c r="D96"/>
      <c r="E96"/>
      <c r="F96"/>
      <c r="G96"/>
    </row>
    <row r="97" spans="1:8" s="8" customFormat="1" ht="37.200000000000003" customHeight="1" x14ac:dyDescent="0.25">
      <c r="A97"/>
      <c r="B97"/>
      <c r="C97"/>
      <c r="D97"/>
      <c r="E97"/>
      <c r="F97"/>
      <c r="G97"/>
    </row>
    <row r="98" spans="1:8" s="8" customFormat="1" ht="27" customHeight="1" x14ac:dyDescent="0.25">
      <c r="A98"/>
      <c r="B98"/>
      <c r="C98"/>
      <c r="D98"/>
      <c r="E98"/>
      <c r="F98"/>
      <c r="G98"/>
    </row>
    <row r="99" spans="1:8" s="8" customFormat="1" ht="45" customHeight="1" x14ac:dyDescent="0.25">
      <c r="A99"/>
      <c r="B99"/>
      <c r="C99"/>
      <c r="D99"/>
      <c r="E99"/>
      <c r="F99"/>
      <c r="G99"/>
    </row>
    <row r="100" spans="1:8" s="8" customFormat="1" ht="27" customHeight="1" x14ac:dyDescent="0.25">
      <c r="A100"/>
      <c r="B100"/>
      <c r="C100"/>
      <c r="D100"/>
      <c r="E100"/>
      <c r="F100"/>
      <c r="G100"/>
    </row>
    <row r="101" spans="1:8" s="8" customFormat="1" ht="7.2" customHeight="1" x14ac:dyDescent="0.25">
      <c r="A101"/>
      <c r="B101"/>
      <c r="C101"/>
      <c r="D101"/>
      <c r="E101"/>
      <c r="F101"/>
      <c r="G101"/>
    </row>
    <row r="102" spans="1:8" s="8" customFormat="1" ht="30.6" customHeight="1" x14ac:dyDescent="0.25">
      <c r="A102"/>
      <c r="B102"/>
      <c r="C102"/>
      <c r="D102"/>
      <c r="E102"/>
      <c r="F102"/>
      <c r="G102"/>
    </row>
    <row r="103" spans="1:8" s="8" customFormat="1" ht="4.2" customHeight="1" x14ac:dyDescent="0.25">
      <c r="A103"/>
      <c r="B103"/>
      <c r="C103"/>
      <c r="D103"/>
      <c r="E103"/>
      <c r="F103"/>
      <c r="G103"/>
    </row>
    <row r="104" spans="1:8" s="8" customFormat="1" ht="23.4" customHeight="1" x14ac:dyDescent="0.25">
      <c r="A104"/>
      <c r="B104"/>
      <c r="C104"/>
      <c r="D104"/>
      <c r="E104"/>
      <c r="F104"/>
      <c r="G104"/>
    </row>
    <row r="105" spans="1:8" s="8" customFormat="1" ht="20.399999999999999" customHeight="1" x14ac:dyDescent="0.25">
      <c r="A105"/>
      <c r="B105"/>
      <c r="C105"/>
      <c r="D105"/>
      <c r="E105"/>
      <c r="F105"/>
      <c r="G105"/>
    </row>
    <row r="106" spans="1:8" s="8" customFormat="1" ht="37.200000000000003" customHeight="1" x14ac:dyDescent="0.25">
      <c r="A106"/>
      <c r="B106"/>
      <c r="C106"/>
      <c r="D106"/>
      <c r="E106"/>
      <c r="F106"/>
      <c r="G106"/>
    </row>
    <row r="107" spans="1:8" s="8" customFormat="1" ht="37.200000000000003" customHeight="1" x14ac:dyDescent="0.25">
      <c r="A107"/>
      <c r="B107"/>
      <c r="C107"/>
      <c r="D107"/>
      <c r="E107"/>
      <c r="F107"/>
      <c r="G107"/>
    </row>
    <row r="108" spans="1:8" ht="40.950000000000003" customHeight="1" x14ac:dyDescent="0.25">
      <c r="H108" s="7"/>
    </row>
    <row r="109" spans="1:8" ht="14.25" customHeight="1" x14ac:dyDescent="0.25"/>
    <row r="110" spans="1:8" ht="11.25" customHeight="1" x14ac:dyDescent="0.25"/>
    <row r="111" spans="1:8" ht="7.5" customHeight="1" x14ac:dyDescent="0.25"/>
    <row r="115" ht="11.25" customHeight="1" x14ac:dyDescent="0.25"/>
    <row r="117" ht="4.5" customHeight="1" x14ac:dyDescent="0.25"/>
  </sheetData>
  <mergeCells count="21">
    <mergeCell ref="C44:D44"/>
    <mergeCell ref="F45:G45"/>
    <mergeCell ref="A11:G11"/>
    <mergeCell ref="C39:D39"/>
    <mergeCell ref="F40:G40"/>
    <mergeCell ref="C40:D40"/>
    <mergeCell ref="F41:G41"/>
    <mergeCell ref="C43:D43"/>
    <mergeCell ref="F44:G44"/>
    <mergeCell ref="A8:E8"/>
    <mergeCell ref="F8:G8"/>
    <mergeCell ref="A9:E9"/>
    <mergeCell ref="F9:F10"/>
    <mergeCell ref="G9:G10"/>
    <mergeCell ref="A10:E10"/>
    <mergeCell ref="A7:F7"/>
    <mergeCell ref="A1:G1"/>
    <mergeCell ref="A2:G2"/>
    <mergeCell ref="A3:G3"/>
    <mergeCell ref="A4:G4"/>
    <mergeCell ref="A6:F6"/>
  </mergeCells>
  <phoneticPr fontId="3" type="noConversion"/>
  <pageMargins left="0.78740157480314965" right="0.19685039370078741" top="0.59055118110236227" bottom="0.59055118110236227" header="0" footer="0"/>
  <pageSetup paperSize="9" scale="77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44"/>
  <sheetViews>
    <sheetView tabSelected="1" view="pageBreakPreview" zoomScaleNormal="100" zoomScaleSheetLayoutView="100" workbookViewId="0">
      <selection activeCell="H4" sqref="H4:I4"/>
    </sheetView>
  </sheetViews>
  <sheetFormatPr defaultRowHeight="13.2" x14ac:dyDescent="0.25"/>
  <cols>
    <col min="1" max="1" width="7.33203125" customWidth="1"/>
    <col min="2" max="2" width="46.109375" customWidth="1"/>
    <col min="3" max="3" width="12.44140625" customWidth="1"/>
    <col min="4" max="4" width="13.5546875" customWidth="1"/>
    <col min="5" max="5" width="13.6640625" customWidth="1"/>
    <col min="6" max="6" width="13.33203125" customWidth="1"/>
    <col min="7" max="7" width="11.6640625" customWidth="1"/>
    <col min="8" max="8" width="12.44140625" customWidth="1"/>
    <col min="9" max="9" width="12.88671875" customWidth="1"/>
  </cols>
  <sheetData>
    <row r="1" spans="1:9" ht="73.5" customHeight="1" thickBot="1" x14ac:dyDescent="0.3">
      <c r="A1" s="23"/>
      <c r="B1" s="62"/>
      <c r="C1" s="185" t="s">
        <v>18</v>
      </c>
      <c r="D1" s="186"/>
      <c r="E1" s="186"/>
      <c r="F1" s="186"/>
      <c r="G1" s="186"/>
      <c r="H1" s="186"/>
      <c r="I1" s="23"/>
    </row>
    <row r="2" spans="1:9" ht="24" customHeight="1" thickBot="1" x14ac:dyDescent="0.3">
      <c r="A2" s="187" t="s">
        <v>25</v>
      </c>
      <c r="B2" s="188"/>
      <c r="C2" s="188"/>
      <c r="D2" s="188"/>
      <c r="E2" s="188"/>
      <c r="F2" s="188"/>
      <c r="G2" s="188"/>
      <c r="H2" s="188"/>
      <c r="I2" s="189"/>
    </row>
    <row r="3" spans="1:9" ht="8.25" customHeight="1" thickBot="1" x14ac:dyDescent="0.3">
      <c r="A3" s="190"/>
      <c r="B3" s="191"/>
      <c r="C3" s="191"/>
      <c r="D3" s="191"/>
      <c r="E3" s="191"/>
      <c r="F3" s="191"/>
      <c r="G3" s="191"/>
      <c r="H3" s="191"/>
      <c r="I3" s="192"/>
    </row>
    <row r="4" spans="1:9" ht="20.25" customHeight="1" x14ac:dyDescent="0.25">
      <c r="A4" s="193" t="s">
        <v>26</v>
      </c>
      <c r="B4" s="194"/>
      <c r="C4" s="194"/>
      <c r="D4" s="194"/>
      <c r="E4" s="194"/>
      <c r="F4" s="194"/>
      <c r="G4" s="195"/>
      <c r="H4" s="196">
        <v>45446</v>
      </c>
      <c r="I4" s="197"/>
    </row>
    <row r="5" spans="1:9" ht="20.25" customHeight="1" x14ac:dyDescent="0.25">
      <c r="A5" s="198" t="s">
        <v>72</v>
      </c>
      <c r="B5" s="199"/>
      <c r="C5" s="202" t="s">
        <v>27</v>
      </c>
      <c r="D5" s="203"/>
      <c r="E5" s="204">
        <f>D19</f>
        <v>149353.42000000001</v>
      </c>
      <c r="F5" s="204"/>
      <c r="G5" s="204"/>
      <c r="H5" s="24"/>
      <c r="I5" s="63"/>
    </row>
    <row r="6" spans="1:9" ht="24.75" customHeight="1" thickBot="1" x14ac:dyDescent="0.3">
      <c r="A6" s="200"/>
      <c r="B6" s="201"/>
      <c r="C6" s="152" t="s">
        <v>126</v>
      </c>
      <c r="D6" s="153"/>
      <c r="E6" s="153"/>
      <c r="F6" s="153"/>
      <c r="G6" s="172"/>
      <c r="H6" s="205" t="s">
        <v>63</v>
      </c>
      <c r="I6" s="206"/>
    </row>
    <row r="7" spans="1:9" ht="26.4" x14ac:dyDescent="0.25">
      <c r="A7" s="25" t="s">
        <v>0</v>
      </c>
      <c r="B7" s="27" t="s">
        <v>28</v>
      </c>
      <c r="C7" s="28" t="s">
        <v>29</v>
      </c>
      <c r="D7" s="28" t="s">
        <v>30</v>
      </c>
      <c r="E7" s="26" t="s">
        <v>31</v>
      </c>
      <c r="F7" s="26" t="s">
        <v>32</v>
      </c>
      <c r="G7" s="26" t="s">
        <v>33</v>
      </c>
      <c r="H7" s="26" t="s">
        <v>34</v>
      </c>
      <c r="I7" s="29" t="s">
        <v>35</v>
      </c>
    </row>
    <row r="8" spans="1:9" ht="15.75" customHeight="1" x14ac:dyDescent="0.25">
      <c r="A8" s="176" t="s">
        <v>42</v>
      </c>
      <c r="B8" s="207" t="str">
        <f>'Memória de Cálculo'!D13</f>
        <v>SERVIÇOS PRELIMNARES</v>
      </c>
      <c r="C8" s="30" t="s">
        <v>36</v>
      </c>
      <c r="D8" s="31">
        <f>D9/$D$19</f>
        <v>9.6012130154100261E-2</v>
      </c>
      <c r="E8" s="31">
        <v>1</v>
      </c>
      <c r="F8" s="31"/>
      <c r="G8" s="31"/>
      <c r="H8" s="32"/>
      <c r="I8" s="84"/>
    </row>
    <row r="9" spans="1:9" x14ac:dyDescent="0.25">
      <c r="A9" s="176"/>
      <c r="B9" s="208"/>
      <c r="C9" s="30" t="s">
        <v>37</v>
      </c>
      <c r="D9" s="33">
        <f>' Planilha Orçamentária'!I18</f>
        <v>14339.740000000002</v>
      </c>
      <c r="E9" s="33">
        <f>E8*$D$9</f>
        <v>14339.740000000002</v>
      </c>
      <c r="F9" s="33"/>
      <c r="G9" s="33"/>
      <c r="H9" s="33"/>
      <c r="I9" s="34"/>
    </row>
    <row r="10" spans="1:9" x14ac:dyDescent="0.25">
      <c r="A10" s="176" t="s">
        <v>41</v>
      </c>
      <c r="B10" s="207" t="s">
        <v>50</v>
      </c>
      <c r="C10" s="30" t="s">
        <v>36</v>
      </c>
      <c r="D10" s="31">
        <f>D11/$D$19</f>
        <v>0.64417480363020818</v>
      </c>
      <c r="E10" s="31">
        <v>1</v>
      </c>
      <c r="F10" s="31"/>
      <c r="G10" s="31"/>
      <c r="H10" s="32"/>
      <c r="I10" s="35"/>
    </row>
    <row r="11" spans="1:9" ht="15" customHeight="1" x14ac:dyDescent="0.25">
      <c r="A11" s="176"/>
      <c r="B11" s="208"/>
      <c r="C11" s="30" t="s">
        <v>37</v>
      </c>
      <c r="D11" s="33">
        <f>' Planilha Orçamentária'!I27</f>
        <v>96209.710000000021</v>
      </c>
      <c r="E11" s="33">
        <f>E10*$D$11</f>
        <v>96209.710000000021</v>
      </c>
      <c r="F11" s="33"/>
      <c r="G11" s="33"/>
      <c r="H11" s="33"/>
      <c r="I11" s="34"/>
    </row>
    <row r="12" spans="1:9" x14ac:dyDescent="0.25">
      <c r="A12" s="176" t="s">
        <v>44</v>
      </c>
      <c r="B12" s="177" t="s">
        <v>61</v>
      </c>
      <c r="C12" s="30" t="s">
        <v>36</v>
      </c>
      <c r="D12" s="31">
        <f>D13/$D$19</f>
        <v>7.1209618099136928E-3</v>
      </c>
      <c r="E12" s="36"/>
      <c r="F12" s="36">
        <v>1</v>
      </c>
      <c r="G12" s="36"/>
      <c r="H12" s="32"/>
      <c r="I12" s="35"/>
    </row>
    <row r="13" spans="1:9" ht="14.25" customHeight="1" x14ac:dyDescent="0.25">
      <c r="A13" s="176"/>
      <c r="B13" s="178"/>
      <c r="C13" s="30" t="s">
        <v>37</v>
      </c>
      <c r="D13" s="37">
        <f>' Planilha Orçamentária'!I30</f>
        <v>1063.54</v>
      </c>
      <c r="E13" s="37"/>
      <c r="F13" s="33">
        <f>F12*$D$13</f>
        <v>1063.54</v>
      </c>
      <c r="G13" s="33"/>
      <c r="H13" s="37"/>
      <c r="I13" s="38"/>
    </row>
    <row r="14" spans="1:9" ht="14.25" customHeight="1" x14ac:dyDescent="0.25">
      <c r="A14" s="183" t="s">
        <v>46</v>
      </c>
      <c r="B14" s="177" t="s">
        <v>45</v>
      </c>
      <c r="C14" s="30" t="s">
        <v>36</v>
      </c>
      <c r="D14" s="31">
        <f>D15/$D$19</f>
        <v>0.13423402021861969</v>
      </c>
      <c r="E14" s="37"/>
      <c r="F14" s="36">
        <v>1</v>
      </c>
      <c r="G14" s="36"/>
      <c r="H14" s="37"/>
      <c r="I14" s="38"/>
    </row>
    <row r="15" spans="1:9" ht="14.25" customHeight="1" x14ac:dyDescent="0.25">
      <c r="A15" s="184"/>
      <c r="B15" s="178"/>
      <c r="C15" s="30" t="s">
        <v>37</v>
      </c>
      <c r="D15" s="37">
        <f>' Planilha Orçamentária'!I36</f>
        <v>20048.309999999998</v>
      </c>
      <c r="E15" s="37"/>
      <c r="F15" s="33">
        <f>F14*$D$15</f>
        <v>20048.309999999998</v>
      </c>
      <c r="G15" s="33"/>
      <c r="H15" s="37"/>
      <c r="I15" s="38"/>
    </row>
    <row r="16" spans="1:9" ht="14.25" customHeight="1" x14ac:dyDescent="0.25">
      <c r="A16" s="183" t="s">
        <v>49</v>
      </c>
      <c r="B16" s="209" t="s">
        <v>62</v>
      </c>
      <c r="C16" s="30" t="s">
        <v>36</v>
      </c>
      <c r="D16" s="31">
        <f>D17/$D$19</f>
        <v>0.11845808418715822</v>
      </c>
      <c r="E16" s="37"/>
      <c r="F16" s="36">
        <v>1</v>
      </c>
      <c r="G16" s="36"/>
      <c r="H16" s="37"/>
      <c r="I16" s="38"/>
    </row>
    <row r="17" spans="1:9" ht="14.25" customHeight="1" x14ac:dyDescent="0.25">
      <c r="A17" s="184"/>
      <c r="B17" s="210"/>
      <c r="C17" s="30" t="s">
        <v>37</v>
      </c>
      <c r="D17" s="37">
        <f>' Planilha Orçamentária'!I41</f>
        <v>17692.120000000003</v>
      </c>
      <c r="E17" s="37"/>
      <c r="F17" s="33">
        <f>F16*$D$17</f>
        <v>17692.120000000003</v>
      </c>
      <c r="G17" s="33"/>
      <c r="H17" s="37"/>
      <c r="I17" s="38"/>
    </row>
    <row r="18" spans="1:9" ht="14.25" customHeight="1" x14ac:dyDescent="0.25">
      <c r="A18" s="179" t="s">
        <v>38</v>
      </c>
      <c r="B18" s="180"/>
      <c r="C18" s="39" t="s">
        <v>36</v>
      </c>
      <c r="D18" s="31">
        <f>D8+D10+D12+D14+D16</f>
        <v>1.0000000000000002</v>
      </c>
      <c r="E18" s="31">
        <f>E19/$D$19</f>
        <v>0.74018693378430855</v>
      </c>
      <c r="F18" s="31">
        <f>F19/$D$19</f>
        <v>0.25981306621569161</v>
      </c>
      <c r="G18" s="31"/>
      <c r="H18" s="31"/>
      <c r="I18" s="35"/>
    </row>
    <row r="19" spans="1:9" ht="14.25" customHeight="1" thickBot="1" x14ac:dyDescent="0.3">
      <c r="A19" s="181"/>
      <c r="B19" s="182"/>
      <c r="C19" s="40" t="s">
        <v>37</v>
      </c>
      <c r="D19" s="41">
        <f>D9+D11+D13+D15+D17</f>
        <v>149353.42000000001</v>
      </c>
      <c r="E19" s="41">
        <f>E9+E11</f>
        <v>110549.45000000003</v>
      </c>
      <c r="F19" s="41">
        <f>F13+F15+F17</f>
        <v>38803.97</v>
      </c>
      <c r="G19" s="41"/>
      <c r="H19" s="41"/>
      <c r="I19" s="85"/>
    </row>
    <row r="20" spans="1:9" ht="14.25" customHeight="1" thickBot="1" x14ac:dyDescent="0.3">
      <c r="A20" s="42"/>
      <c r="B20" s="43"/>
      <c r="C20" s="44"/>
      <c r="D20" s="44"/>
      <c r="E20" s="43"/>
      <c r="F20" s="45"/>
      <c r="G20" s="43"/>
      <c r="H20" s="43"/>
      <c r="I20" s="46"/>
    </row>
    <row r="21" spans="1:9" ht="14.25" customHeight="1" x14ac:dyDescent="0.25">
      <c r="A21" s="47"/>
      <c r="B21" s="48"/>
      <c r="C21" s="48"/>
      <c r="D21" s="48"/>
      <c r="E21" s="48"/>
      <c r="F21" s="47"/>
      <c r="G21" s="49"/>
      <c r="H21" s="49"/>
      <c r="I21" s="23"/>
    </row>
    <row r="22" spans="1:9" ht="17.399999999999999" customHeight="1" x14ac:dyDescent="0.25">
      <c r="A22" s="47"/>
      <c r="B22" s="50"/>
      <c r="C22" s="47"/>
      <c r="D22" s="47"/>
      <c r="E22" s="1"/>
      <c r="F22" s="1"/>
      <c r="G22" s="51" t="s">
        <v>39</v>
      </c>
      <c r="H22" s="23"/>
      <c r="I22" s="52"/>
    </row>
    <row r="23" spans="1:9" ht="14.25" customHeight="1" x14ac:dyDescent="0.25">
      <c r="A23" s="51"/>
      <c r="B23" s="61" t="s">
        <v>47</v>
      </c>
      <c r="C23" s="53"/>
      <c r="D23" s="157"/>
      <c r="E23" s="157"/>
      <c r="F23" s="2"/>
      <c r="G23" s="23"/>
      <c r="H23" s="23"/>
      <c r="I23" s="23"/>
    </row>
    <row r="24" spans="1:9" ht="14.25" customHeight="1" x14ac:dyDescent="0.25">
      <c r="A24" s="54"/>
      <c r="B24" s="55" t="s">
        <v>40</v>
      </c>
      <c r="C24" s="53"/>
      <c r="D24" s="53"/>
      <c r="E24" s="23"/>
      <c r="F24" s="23"/>
      <c r="G24" s="23"/>
      <c r="H24" s="23"/>
      <c r="I24" s="23"/>
    </row>
    <row r="25" spans="1:9" ht="21.6" customHeight="1" x14ac:dyDescent="0.25">
      <c r="A25" s="56"/>
      <c r="B25" s="60"/>
      <c r="C25" s="57"/>
      <c r="D25" s="57"/>
      <c r="E25" s="58"/>
      <c r="F25" s="23"/>
      <c r="G25" s="23"/>
      <c r="H25" s="23"/>
      <c r="I25" s="23"/>
    </row>
    <row r="26" spans="1:9" ht="37.950000000000003" customHeight="1" x14ac:dyDescent="0.25">
      <c r="A26" s="52"/>
      <c r="B26" s="61" t="s">
        <v>48</v>
      </c>
      <c r="C26" s="59"/>
      <c r="D26" s="59"/>
      <c r="E26" s="23"/>
      <c r="F26" s="23"/>
      <c r="G26" s="23"/>
      <c r="H26" s="23"/>
      <c r="I26" s="23"/>
    </row>
    <row r="27" spans="1:9" ht="14.25" customHeight="1" x14ac:dyDescent="0.25"/>
    <row r="28" spans="1:9" ht="14.25" customHeight="1" x14ac:dyDescent="0.25"/>
    <row r="29" spans="1:9" ht="14.25" customHeight="1" x14ac:dyDescent="0.25"/>
    <row r="30" spans="1:9" ht="14.25" customHeight="1" x14ac:dyDescent="0.25"/>
    <row r="31" spans="1:9" ht="14.25" customHeight="1" x14ac:dyDescent="0.25"/>
    <row r="32" spans="1:9" ht="14.25" customHeight="1" x14ac:dyDescent="0.25"/>
    <row r="33" ht="14.25" customHeight="1" x14ac:dyDescent="0.25"/>
    <row r="34" ht="14.25" customHeight="1" x14ac:dyDescent="0.25"/>
    <row r="35" ht="14.25" customHeight="1" x14ac:dyDescent="0.25"/>
    <row r="40" ht="29.25" customHeight="1" x14ac:dyDescent="0.25"/>
    <row r="43" ht="30.75" customHeight="1" x14ac:dyDescent="0.25"/>
    <row r="44" ht="21.75" customHeight="1" x14ac:dyDescent="0.25"/>
  </sheetData>
  <mergeCells count="22">
    <mergeCell ref="A8:A9"/>
    <mergeCell ref="B8:B9"/>
    <mergeCell ref="B16:B17"/>
    <mergeCell ref="A10:A11"/>
    <mergeCell ref="B10:B11"/>
    <mergeCell ref="A5:B6"/>
    <mergeCell ref="C5:D5"/>
    <mergeCell ref="E5:G5"/>
    <mergeCell ref="C6:G6"/>
    <mergeCell ref="H6:I6"/>
    <mergeCell ref="C1:H1"/>
    <mergeCell ref="A2:I2"/>
    <mergeCell ref="A3:I3"/>
    <mergeCell ref="A4:G4"/>
    <mergeCell ref="H4:I4"/>
    <mergeCell ref="D23:E23"/>
    <mergeCell ref="A12:A13"/>
    <mergeCell ref="B12:B13"/>
    <mergeCell ref="A18:B19"/>
    <mergeCell ref="A14:A15"/>
    <mergeCell ref="B14:B15"/>
    <mergeCell ref="A16:A17"/>
  </mergeCells>
  <pageMargins left="0.31496062992125984" right="0.31496062992125984" top="0.59055118110236227" bottom="0.59055118110236227" header="0.31496062992125984" footer="0.31496062992125984"/>
  <pageSetup paperSize="9" scale="9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2</vt:i4>
      </vt:variant>
    </vt:vector>
  </HeadingPairs>
  <TitlesOfParts>
    <vt:vector size="5" baseType="lpstr">
      <vt:lpstr> Planilha Orçamentária</vt:lpstr>
      <vt:lpstr>Memória de Cálculo</vt:lpstr>
      <vt:lpstr>Cronograma Físico-Financeiro</vt:lpstr>
      <vt:lpstr>'Memória de Cálculo'!Area_de_impressao</vt:lpstr>
      <vt:lpstr>' Planilha Orçamentária'!Titulos_de_impressao</vt:lpstr>
    </vt:vector>
  </TitlesOfParts>
  <Company>Setop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Setop</dc:creator>
  <cp:lastModifiedBy>Mário</cp:lastModifiedBy>
  <cp:lastPrinted>2024-06-06T18:35:23Z</cp:lastPrinted>
  <dcterms:created xsi:type="dcterms:W3CDTF">2006-09-22T13:55:22Z</dcterms:created>
  <dcterms:modified xsi:type="dcterms:W3CDTF">2024-06-06T18:36:22Z</dcterms:modified>
</cp:coreProperties>
</file>