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srv-arq-002\Documentos\Regulacao\Projetos\DEPARTAMENTO DE PROJETOS\01- PROJETOS 2026\04- PROJETOS DE PRAÇAS\Praça Meroveu de Souza_Bairro das Graças\2. Licitação\Nova Licitação Junho-26\"/>
    </mc:Choice>
  </mc:AlternateContent>
  <xr:revisionPtr revIDLastSave="0" documentId="13_ncr:1_{C5F2D3BB-DF40-4688-9DB7-77F68985446C}" xr6:coauthVersionLast="47" xr6:coauthVersionMax="47" xr10:uidLastSave="{00000000-0000-0000-0000-000000000000}"/>
  <bookViews>
    <workbookView xWindow="-120" yWindow="-120" windowWidth="29040" windowHeight="15840" xr2:uid="{00000000-000D-0000-FFFF-FFFF00000000}"/>
  </bookViews>
  <sheets>
    <sheet name="Orçamento Proposta" sheetId="1" r:id="rId1"/>
  </sheets>
  <definedNames>
    <definedName name="_xlnm.Print_Area" localSheetId="0">'Orçamento Proposta'!$A$1:$M$93</definedName>
  </definedNames>
  <calcPr calcId="181029"/>
</workbook>
</file>

<file path=xl/calcChain.xml><?xml version="1.0" encoding="utf-8"?>
<calcChain xmlns="http://schemas.openxmlformats.org/spreadsheetml/2006/main">
  <c r="L82" i="1" l="1"/>
  <c r="K82" i="1"/>
  <c r="M82" i="1" s="1"/>
  <c r="J82" i="1"/>
  <c r="L81" i="1"/>
  <c r="K81" i="1"/>
  <c r="M81" i="1" s="1"/>
  <c r="J81" i="1"/>
  <c r="L83" i="1"/>
  <c r="K83" i="1"/>
  <c r="M83" i="1" s="1"/>
  <c r="J83" i="1"/>
  <c r="J75" i="1"/>
  <c r="K75" i="1"/>
  <c r="L75" i="1"/>
  <c r="M75" i="1"/>
  <c r="J65" i="1"/>
  <c r="K65" i="1"/>
  <c r="L65" i="1"/>
  <c r="M65" i="1"/>
  <c r="J66" i="1"/>
  <c r="K66" i="1"/>
  <c r="L66" i="1"/>
  <c r="M66" i="1"/>
  <c r="L41" i="1"/>
  <c r="J41" i="1"/>
  <c r="K41" i="1" s="1"/>
  <c r="M41" i="1" s="1"/>
  <c r="L40" i="1"/>
  <c r="J40" i="1"/>
  <c r="K40" i="1" s="1"/>
  <c r="M40" i="1" s="1"/>
  <c r="J34" i="1"/>
  <c r="K34" i="1" s="1"/>
  <c r="J35" i="1"/>
  <c r="K35" i="1" s="1"/>
  <c r="J36" i="1"/>
  <c r="K36" i="1" s="1"/>
  <c r="J37" i="1"/>
  <c r="K37" i="1" s="1"/>
  <c r="J38" i="1"/>
  <c r="K38" i="1" s="1"/>
  <c r="J39" i="1"/>
  <c r="K39" i="1" s="1"/>
  <c r="J33" i="1" l="1"/>
  <c r="K33" i="1" s="1"/>
  <c r="J68" i="1" l="1"/>
  <c r="K68" i="1" s="1"/>
  <c r="J67" i="1" s="1"/>
  <c r="K67" i="1" s="1"/>
  <c r="J64" i="1"/>
  <c r="K64" i="1" s="1"/>
  <c r="J63" i="1"/>
  <c r="K63" i="1" s="1"/>
  <c r="J60" i="1"/>
  <c r="K60" i="1" s="1"/>
  <c r="J59" i="1" s="1"/>
  <c r="K59" i="1" s="1"/>
  <c r="J79" i="1"/>
  <c r="K79" i="1" s="1"/>
  <c r="J78" i="1"/>
  <c r="K78" i="1" s="1"/>
  <c r="J76" i="1"/>
  <c r="K76" i="1" s="1"/>
  <c r="J74" i="1"/>
  <c r="K74" i="1" s="1"/>
  <c r="J58" i="1"/>
  <c r="K58" i="1" s="1"/>
  <c r="J57" i="1"/>
  <c r="K57" i="1" s="1"/>
  <c r="J56" i="1"/>
  <c r="K56" i="1" s="1"/>
  <c r="J55" i="1"/>
  <c r="K55" i="1" s="1"/>
  <c r="J54" i="1"/>
  <c r="K54" i="1" s="1"/>
  <c r="J53" i="1"/>
  <c r="K53" i="1" s="1"/>
  <c r="J52" i="1"/>
  <c r="K52" i="1" s="1"/>
  <c r="J51" i="1"/>
  <c r="K51" i="1" s="1"/>
  <c r="J50" i="1"/>
  <c r="K50" i="1" s="1"/>
  <c r="J49" i="1"/>
  <c r="K49" i="1" s="1"/>
  <c r="J46" i="1"/>
  <c r="K46" i="1" s="1"/>
  <c r="J45" i="1"/>
  <c r="K45" i="1" s="1"/>
  <c r="J44" i="1"/>
  <c r="K44" i="1" s="1"/>
  <c r="J32" i="1"/>
  <c r="K32" i="1" s="1"/>
  <c r="J31" i="1"/>
  <c r="K31" i="1" s="1"/>
  <c r="J27" i="1"/>
  <c r="K27" i="1" s="1"/>
  <c r="L76" i="1"/>
  <c r="L71" i="1"/>
  <c r="L72" i="1"/>
  <c r="L73" i="1"/>
  <c r="L74" i="1"/>
  <c r="L70" i="1"/>
  <c r="L68" i="1"/>
  <c r="L64" i="1"/>
  <c r="L63" i="1"/>
  <c r="L60" i="1"/>
  <c r="L50" i="1"/>
  <c r="L51" i="1"/>
  <c r="L52" i="1"/>
  <c r="L53" i="1"/>
  <c r="L54" i="1"/>
  <c r="L55" i="1"/>
  <c r="L56" i="1"/>
  <c r="L57" i="1"/>
  <c r="L58" i="1"/>
  <c r="L49" i="1"/>
  <c r="L45" i="1"/>
  <c r="L46" i="1"/>
  <c r="L47" i="1"/>
  <c r="L44" i="1"/>
  <c r="L35" i="1"/>
  <c r="L36" i="1"/>
  <c r="L37" i="1"/>
  <c r="L38" i="1"/>
  <c r="L39" i="1"/>
  <c r="L34" i="1"/>
  <c r="L32" i="1"/>
  <c r="L31" i="1"/>
  <c r="L27" i="1"/>
  <c r="L28" i="1"/>
  <c r="L29" i="1"/>
  <c r="L26" i="1"/>
  <c r="L24" i="1"/>
  <c r="J73" i="1"/>
  <c r="K73" i="1" s="1"/>
  <c r="J72" i="1"/>
  <c r="K72" i="1" s="1"/>
  <c r="J71" i="1"/>
  <c r="K71" i="1" s="1"/>
  <c r="J70" i="1"/>
  <c r="K70" i="1" s="1"/>
  <c r="J47" i="1"/>
  <c r="K47" i="1" s="1"/>
  <c r="J29" i="1"/>
  <c r="K29" i="1" s="1"/>
  <c r="J28" i="1"/>
  <c r="K28" i="1" s="1"/>
  <c r="J26" i="1"/>
  <c r="K26" i="1" s="1"/>
  <c r="J24" i="1"/>
  <c r="K24" i="1" s="1"/>
  <c r="L78" i="1"/>
  <c r="L79" i="1"/>
  <c r="J43" i="1" l="1"/>
  <c r="K43" i="1" s="1"/>
  <c r="J77" i="1"/>
  <c r="K77" i="1" s="1"/>
  <c r="J69" i="1"/>
  <c r="K69" i="1" s="1"/>
  <c r="J62" i="1"/>
  <c r="K62" i="1" s="1"/>
  <c r="J48" i="1"/>
  <c r="K48" i="1" s="1"/>
  <c r="J30" i="1"/>
  <c r="K30" i="1" s="1"/>
  <c r="J25" i="1"/>
  <c r="K25" i="1" s="1"/>
  <c r="J23" i="1"/>
  <c r="K23" i="1" s="1"/>
  <c r="J80" i="1"/>
  <c r="K80" i="1" s="1"/>
  <c r="J42" i="1" l="1"/>
  <c r="K42" i="1" s="1"/>
  <c r="J61" i="1"/>
  <c r="K61" i="1" s="1"/>
  <c r="K18" i="1" l="1"/>
  <c r="M23" i="1"/>
  <c r="M24" i="1" l="1"/>
  <c r="M47" i="1"/>
  <c r="M67" i="1"/>
  <c r="M26" i="1"/>
  <c r="M71" i="1"/>
  <c r="M46" i="1"/>
  <c r="M54" i="1"/>
  <c r="M63" i="1"/>
  <c r="M31" i="1"/>
  <c r="M70" i="1"/>
  <c r="M45" i="1"/>
  <c r="M28" i="1"/>
  <c r="M72" i="1"/>
  <c r="M76" i="1"/>
  <c r="M44" i="1"/>
  <c r="M39" i="1"/>
  <c r="M37" i="1"/>
  <c r="M27" i="1"/>
  <c r="M50" i="1"/>
  <c r="M79" i="1"/>
  <c r="M53" i="1"/>
  <c r="M73" i="1"/>
  <c r="M60" i="1"/>
  <c r="M55" i="1"/>
  <c r="M68" i="1"/>
  <c r="M32" i="1"/>
  <c r="M64" i="1"/>
  <c r="M52" i="1"/>
  <c r="M29" i="1"/>
  <c r="M34" i="1"/>
  <c r="M57" i="1"/>
  <c r="M49" i="1"/>
  <c r="M35" i="1"/>
  <c r="M36" i="1"/>
  <c r="M59" i="1"/>
  <c r="M74" i="1"/>
  <c r="M51" i="1"/>
  <c r="M78" i="1"/>
  <c r="M56" i="1"/>
  <c r="M58" i="1"/>
  <c r="M38" i="1"/>
  <c r="M48" i="1"/>
  <c r="M42" i="1"/>
  <c r="M77" i="1"/>
  <c r="M43" i="1"/>
  <c r="M25" i="1"/>
  <c r="M30" i="1"/>
  <c r="M69" i="1"/>
  <c r="M62" i="1"/>
  <c r="M33" i="1"/>
  <c r="M80" i="1"/>
  <c r="M61" i="1"/>
  <c r="K19" i="1"/>
</calcChain>
</file>

<file path=xl/sharedStrings.xml><?xml version="1.0" encoding="utf-8"?>
<sst xmlns="http://schemas.openxmlformats.org/spreadsheetml/2006/main" count="381" uniqueCount="223">
  <si>
    <t>Bancos</t>
  </si>
  <si>
    <t>Encargos Sociais</t>
  </si>
  <si>
    <t>Item</t>
  </si>
  <si>
    <t>Código</t>
  </si>
  <si>
    <t>Banco</t>
  </si>
  <si>
    <t>Descrição</t>
  </si>
  <si>
    <t>Quant.</t>
  </si>
  <si>
    <t>Total</t>
  </si>
  <si>
    <t>Peso (%)</t>
  </si>
  <si>
    <t xml:space="preserve"> 1 </t>
  </si>
  <si>
    <t xml:space="preserve">  </t>
  </si>
  <si>
    <t/>
  </si>
  <si>
    <t xml:space="preserve"> 1.1 </t>
  </si>
  <si>
    <t>SETOP</t>
  </si>
  <si>
    <t>m²</t>
  </si>
  <si>
    <t>m³</t>
  </si>
  <si>
    <t xml:space="preserve"> 2 </t>
  </si>
  <si>
    <t xml:space="preserve"> 2.1 </t>
  </si>
  <si>
    <t xml:space="preserve"> 3 </t>
  </si>
  <si>
    <t xml:space="preserve"> 3.1 </t>
  </si>
  <si>
    <t xml:space="preserve"> 4 </t>
  </si>
  <si>
    <t xml:space="preserve"> 4.1 </t>
  </si>
  <si>
    <t>un</t>
  </si>
  <si>
    <t xml:space="preserve"> 4.2 </t>
  </si>
  <si>
    <t>Local da Obra:</t>
  </si>
  <si>
    <t>Obra:</t>
  </si>
  <si>
    <t xml:space="preserve"> ED-51125 </t>
  </si>
  <si>
    <t>TRANSPORTE DE MATERIAL DEMOLIDO EM CAÇAMBA, EXCLUSIVE CARGA MANUAL OU MECÂNICA</t>
  </si>
  <si>
    <t xml:space="preserve"> ED-28427 </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</si>
  <si>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</si>
  <si>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mês</t>
  </si>
  <si>
    <t xml:space="preserve"> ED-16350 </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</si>
  <si>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</si>
  <si>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 xml:space="preserve"> 2.2 </t>
  </si>
  <si>
    <t>SERVIÇOS PRELIMINARES</t>
  </si>
  <si>
    <t xml:space="preserve"> ED-51132 </t>
  </si>
  <si>
    <t>CARGA MECÂNICA DE MATERIAL DE QUALQUER NATUREZA SOBRE CAMINHÃO, EXCLUSIVE TRANSPORTE</t>
  </si>
  <si>
    <t>SERVIÇOS FINAIS</t>
  </si>
  <si>
    <r>
      <t xml:space="preserve">B.D.I. </t>
    </r>
    <r>
      <rPr>
        <b/>
        <sz val="8"/>
        <rFont val="Century Gothic"/>
        <family val="2"/>
      </rPr>
      <t>(Diferenciado)</t>
    </r>
  </si>
  <si>
    <r>
      <t xml:space="preserve">20,90%
B.D.I. 
</t>
    </r>
    <r>
      <rPr>
        <b/>
        <sz val="9"/>
        <color theme="1"/>
        <rFont val="Century Gothic"/>
        <family val="2"/>
      </rPr>
      <t xml:space="preserve">(Material)
</t>
    </r>
    <r>
      <rPr>
        <b/>
        <sz val="11"/>
        <color theme="1"/>
        <rFont val="Century Gothic"/>
        <family val="2"/>
      </rPr>
      <t>15,24%</t>
    </r>
  </si>
  <si>
    <t xml:space="preserve"> ED-16358 </t>
  </si>
  <si>
    <t>LIGAÇÕES PROVISÓRIAS PARA CONTAINER TIPO 3 (CORRESPONDENTE AO CÓDIGO ED 16350)</t>
  </si>
  <si>
    <t>Und</t>
  </si>
  <si>
    <t>BDI Diferenciado</t>
  </si>
  <si>
    <t>Valor Final da Proposta</t>
  </si>
  <si>
    <t>BDI Utilizado</t>
  </si>
  <si>
    <t xml:space="preserve">DADOS DA EMPRESA </t>
  </si>
  <si>
    <t>Responsável  Técnico:</t>
  </si>
  <si>
    <t>PROPOSTA DA LICITANTE</t>
  </si>
  <si>
    <t>Valor do Orçamento Original</t>
  </si>
  <si>
    <t>ORIENTAÇÕES PARA PREENCHIMENTO POR PARTE DO LICITANTE</t>
  </si>
  <si>
    <t>Desconto Global Aplicado</t>
  </si>
  <si>
    <t>1) Deverá ser preenchido somente os campos com linhas vermelhas;
2) Não poderá ser alterado os itens de composições, insumos e quantitativos;
3) Caso haja alteração nos valores do BDI deverá ser apresentado junto a planilha a composição utilizada;</t>
  </si>
  <si>
    <t>CNPJ:</t>
  </si>
  <si>
    <t xml:space="preserve">Nome da Empresa: </t>
  </si>
  <si>
    <t>Telefone:</t>
  </si>
  <si>
    <t xml:space="preserve">Responsável da Empresa: </t>
  </si>
  <si>
    <r>
      <t xml:space="preserve">Orçamento Sintético com Fórmulas
</t>
    </r>
    <r>
      <rPr>
        <b/>
        <sz val="10"/>
        <rFont val="Century Gothic"/>
        <family val="2"/>
      </rPr>
      <t>(truncado 2 casas decimais)</t>
    </r>
  </si>
  <si>
    <t>Valor Unit
com BDI</t>
  </si>
  <si>
    <t xml:space="preserve"> 4.3 </t>
  </si>
  <si>
    <t>Valor Unit Original</t>
  </si>
  <si>
    <t>Valor Unit c/ desconto</t>
  </si>
  <si>
    <t>Desconto no Item (%)</t>
  </si>
  <si>
    <t>Onerado: embutido nos preços unitário
dos insumos de mão de obra,
de acordo com as bases.</t>
  </si>
  <si>
    <t>Nome da Empresa</t>
  </si>
  <si>
    <t>Nome do Responsável Técnico</t>
  </si>
  <si>
    <t>Nome do Proprietário da Empresa</t>
  </si>
  <si>
    <t>Profissão</t>
  </si>
  <si>
    <t>CPNJ</t>
  </si>
  <si>
    <t>CREA/CAU</t>
  </si>
  <si>
    <t>CANTEIRO DE OBRA</t>
  </si>
  <si>
    <t xml:space="preserve"> 2.3 </t>
  </si>
  <si>
    <t xml:space="preserve"> ED-50137 </t>
  </si>
  <si>
    <t>MOBILIZAÇÃO E DESMOBILIZAÇÃO DE CONTAINER, INCLUSIVE CARGA, DESCARGA E TRANSPORTE EM CAMINHÃO CARROCERIA COM GUINDAUTO (MUNCK), EXCLUSIVE LOCAÇÃO DO CONTAINER</t>
  </si>
  <si>
    <t xml:space="preserve"> 2.4 </t>
  </si>
  <si>
    <t xml:space="preserve"> ED-50155 </t>
  </si>
  <si>
    <t>LOCAÇÃO DE BANHEIRO QUÍMICO, DIMENSÃO (110X120X230)CM, LINHA PADRÃO, CONTENDO UMA (1) PIA/HIGIENIZADOR DE MÃOS, INCLUSIVE MANUTENÇÃO E MOBILIZAÇÃO/DESMOBILIZAÇÃO</t>
  </si>
  <si>
    <t>LOCAÇÃO DA OBRA</t>
  </si>
  <si>
    <t>m</t>
  </si>
  <si>
    <t xml:space="preserve"> 3.2 </t>
  </si>
  <si>
    <t>REMOÇÃO E DEMOLIÇÃO GERAL</t>
  </si>
  <si>
    <t xml:space="preserve"> ED-28163 </t>
  </si>
  <si>
    <t>DESTOCAMENTO E AFASTAMENTO DE REMANESCENTE ARBÓREO, INCLUSIVE TRANSPORTE COM RETIRADA DO MATERIAL DESTOCADO (EM CAÇAMBA)</t>
  </si>
  <si>
    <t xml:space="preserve"> 4050004 </t>
  </si>
  <si>
    <t>SIURB</t>
  </si>
  <si>
    <t>DEMOLIÇÃO DE ALVENARIA EM GERAL (TIJOLOS OU BLOCOS)</t>
  </si>
  <si>
    <t xml:space="preserve"> 9073061 </t>
  </si>
  <si>
    <t>RECOLOCAÇÃO DE POSTE DE FERRO ENGASTADO NO SOLO</t>
  </si>
  <si>
    <t>UN</t>
  </si>
  <si>
    <t xml:space="preserve"> 4.4 </t>
  </si>
  <si>
    <t xml:space="preserve"> 9053061 </t>
  </si>
  <si>
    <t>REMOÇÃO DE POSTE DE FERRO ENGASTADO NO SOLO</t>
  </si>
  <si>
    <t xml:space="preserve"> 4.5 </t>
  </si>
  <si>
    <t xml:space="preserve"> ED-50381 </t>
  </si>
  <si>
    <t>PEDREIRO COM ENCARGOS COMPLEMENTARES</t>
  </si>
  <si>
    <t>hora</t>
  </si>
  <si>
    <t xml:space="preserve"> 4.6 </t>
  </si>
  <si>
    <t xml:space="preserve"> 4.7 </t>
  </si>
  <si>
    <t xml:space="preserve"> 5 </t>
  </si>
  <si>
    <t>REFORMULAÇÃO DE PISO</t>
  </si>
  <si>
    <t xml:space="preserve"> 5.1 </t>
  </si>
  <si>
    <t>DEMOLIÇÃO DE PISO</t>
  </si>
  <si>
    <t xml:space="preserve"> 5.1.1 </t>
  </si>
  <si>
    <t xml:space="preserve"> SC 05.05.1300 </t>
  </si>
  <si>
    <t>SCO</t>
  </si>
  <si>
    <t>Demolicao manual de piso cimentado e da respectiva base de concreto, ou passeio de concreto, inclusive afastamento lateral dentro do canteiro de servico.</t>
  </si>
  <si>
    <t xml:space="preserve"> 5.1.2 </t>
  </si>
  <si>
    <t xml:space="preserve"> 023901 </t>
  </si>
  <si>
    <t>SBC</t>
  </si>
  <si>
    <t>REMOCOES-RETIRADA E REMOCAO DE MEIO-FIO</t>
  </si>
  <si>
    <t>M</t>
  </si>
  <si>
    <t xml:space="preserve"> 5.1.3 </t>
  </si>
  <si>
    <t xml:space="preserve"> 5.1.4 </t>
  </si>
  <si>
    <t xml:space="preserve"> 5.2 </t>
  </si>
  <si>
    <t>NOVA PAGINAÇÃO</t>
  </si>
  <si>
    <t xml:space="preserve"> 5.2.1 </t>
  </si>
  <si>
    <t xml:space="preserve"> 1003002 </t>
  </si>
  <si>
    <t xml:space="preserve"> 5.2.2 </t>
  </si>
  <si>
    <t xml:space="preserve"> 020250 </t>
  </si>
  <si>
    <t xml:space="preserve"> 5.2.3 </t>
  </si>
  <si>
    <t xml:space="preserve"> ED-51122 </t>
  </si>
  <si>
    <t xml:space="preserve"> 5.2.4 </t>
  </si>
  <si>
    <t xml:space="preserve"> ED-8915 </t>
  </si>
  <si>
    <t>EXECUÇÃO DE PAVIMENTO COM PISO INTERTRAVADO, TIPO RETANGULAR, ESP. 6CM, COM FCK DE 35MPA, INCLUSIVE COLCHÃO DE AREIA, ESP. 6CM, PARA ASSENTAMENTO, COMPACTAÇÃO MECANIZADA, CARGA E DESCARGA MECÂNICA EM CAMINHÃO, EXCLUSIVE TRANSPORTE DE PISO INTERTRAVADO - Vermelho</t>
  </si>
  <si>
    <t xml:space="preserve"> 5.2.5 </t>
  </si>
  <si>
    <t xml:space="preserve"> 5.2.6 </t>
  </si>
  <si>
    <t xml:space="preserve"> BP 20.20.0050 </t>
  </si>
  <si>
    <t>Meio-fio de concreto pre-moldado (fck=15MPa), medindo 0,15m na base e com altura de 0,30m, rejuntamento com argamassa de cimento e areia no traco 1:4, inclusive o fornecimento de todos os materiais, escavacao e reaterro.</t>
  </si>
  <si>
    <t xml:space="preserve"> 5.2.7 </t>
  </si>
  <si>
    <t xml:space="preserve"> 172088 </t>
  </si>
  <si>
    <t>MEIO-FIO CURVO CONCRETO MOLDADO NO LOCAL</t>
  </si>
  <si>
    <t xml:space="preserve"> 5.2.8 </t>
  </si>
  <si>
    <t xml:space="preserve"> 023154 </t>
  </si>
  <si>
    <t xml:space="preserve"> 5.2.9 </t>
  </si>
  <si>
    <t xml:space="preserve"> 5.2.10 </t>
  </si>
  <si>
    <t xml:space="preserve"> CO-33066 </t>
  </si>
  <si>
    <t>AUXILIAR/AJUDANTE DE OBRA, INCLUSIVE ENCARGOS COMPLEMENTARES</t>
  </si>
  <si>
    <t xml:space="preserve"> 6 </t>
  </si>
  <si>
    <t>ESCADAS</t>
  </si>
  <si>
    <t xml:space="preserve"> 6.1 </t>
  </si>
  <si>
    <t xml:space="preserve"> ED-50846 </t>
  </si>
  <si>
    <t>ESCADA DE CONCRETO 20 MPa, APARENTE, ESPELHO = 16,3 CM, ARMAÇÃO, FÔRMA PLASTIFICADA, ESCORAMENTO E DESFORMA</t>
  </si>
  <si>
    <t xml:space="preserve"> 7 </t>
  </si>
  <si>
    <t>MOBILIÁRIO URBANO</t>
  </si>
  <si>
    <t xml:space="preserve"> 7.1 </t>
  </si>
  <si>
    <t>BANCOS</t>
  </si>
  <si>
    <t xml:space="preserve"> 7.1.1 </t>
  </si>
  <si>
    <t xml:space="preserve"> 18012001 </t>
  </si>
  <si>
    <t>IC.01 - BANCO DE CONCRETO POLIDO COM PINTURA EM POLIURETANO</t>
  </si>
  <si>
    <t xml:space="preserve"> ED-14802 </t>
  </si>
  <si>
    <t xml:space="preserve"> 7.2 </t>
  </si>
  <si>
    <t>LIXEIRAS</t>
  </si>
  <si>
    <t xml:space="preserve"> 7.2.1 </t>
  </si>
  <si>
    <t xml:space="preserve"> 18016020 </t>
  </si>
  <si>
    <t xml:space="preserve"> 8 </t>
  </si>
  <si>
    <t>PAISAGISMO</t>
  </si>
  <si>
    <t xml:space="preserve"> 8.1 </t>
  </si>
  <si>
    <t xml:space="preserve"> 18002027 </t>
  </si>
  <si>
    <t>IPÊ ROXO (TABEBUIA IMPETIGINOSA)</t>
  </si>
  <si>
    <t xml:space="preserve"> 8.2 </t>
  </si>
  <si>
    <t xml:space="preserve"> PJ 05.05.0610 </t>
  </si>
  <si>
    <t>Especies vegetais com altura de (0,10 a 0,40)m, tipo Jasminum Nitidum (Jasmim Estrela), Barleria Cristata (Caetizinho), Canna Denudata (Cana da India), Canna x Generallis (Cana-Indica, Biri), Curculigo Capitulata (Curculigo), Dichorisandra Thyrsiflora (Gengibre Azul), Ixora SP (Ixora Ana), Kalanchoe Gastonis-Bonnieri (Planta da Vida), Maranta Arundinacea (Araruta), Tradescantia Spathacea (Rhoeo), Zantedeschia Aethiopica (Copo de Leite) ou similar e considerando 12 mudas por m2. Fornecimento. - IXORÁ</t>
  </si>
  <si>
    <t xml:space="preserve"> 8.3 </t>
  </si>
  <si>
    <t xml:space="preserve"> PJ 05.05.0520 </t>
  </si>
  <si>
    <t>Especies vegetais com altura de (0,25 a 1,00)m, tipo Sanchezia Nobilis (Sanquesia), Allamanda SP (Alamanda), Anthurium Andraeanum (Anturio de Flor), Alocasia Cucullata (Inhame Chines), Crinum Asiaticum (Crino Branco), Panbanus Veitchi (Pandano Veitchi), Spathoglottis Plicata (Orquidea Violeta) ou similar e considerando 8 mudas por m2. Fornecimento. - PANDANO RASTEIRO</t>
  </si>
  <si>
    <t xml:space="preserve"> 8.4 </t>
  </si>
  <si>
    <t xml:space="preserve"> PJ 05.05.0800 </t>
  </si>
  <si>
    <t>Especies vegetais com altura de (0,10 a 0,20)m, tipo Cuphea Gracilis (Erica), Acalypha Reptans (Rabo de Gato / Mini Acalifa), Arachis Repens (Grama Amendoim), Asystasia Gangetica ou Coromandedeliana (Asistasia), Bulbeline Frutescens ou Caulescens (Bulbine), Chlorophytum Comosum Variegatum (Clorofito), Duranta Repens (Pingo de Ouro / Violeteira), Evolvulus Glomeratus (Evolvolo), Hemigrafhis Colorata (Hera-Roxa), Ophiopogon Japonicus (Pele-de-Urso), Peristrophe Augustifolia (Periquito Amarelo), Pilea Cadierei (Pileia / Planta Aluminio), Pilea Microphylla (Brilhantina), Ruellia Squarrosa (Ruelia-Roxa), Schizocentron Elegans (Quaresminha), Scindapsus Aureus (Jiboia), Setcreasea Purpurea ou Trandescantia Pallida (Setcresea), Spilanthes Repens (Margaridinha Rasteira), Syngonium Podophyllum (Maracana Rajado), Tradescantia Zebrina ou Zebrina Pendula (Trapoeraba Roxa), Tradescantia Zebrina Purpusii ou Zebrina Purpusii (Trapoeraba Roxa), Wedelia Paludosa ou Spangineticola Trilobata (Margaridao) ou similar e considerando 25 mudas por m2. Fornecimento. - GRAMA AMENDOIM</t>
  </si>
  <si>
    <t xml:space="preserve"> 8.5 </t>
  </si>
  <si>
    <t xml:space="preserve"> 18080030 </t>
  </si>
  <si>
    <t>PREPARO DO SOLO PARA PLANTIO DE GRAMA</t>
  </si>
  <si>
    <t xml:space="preserve"> 8.6 </t>
  </si>
  <si>
    <t>JARDINEIRO COM ENCARGOS COMPLEMENTARES</t>
  </si>
  <si>
    <t xml:space="preserve"> 9 </t>
  </si>
  <si>
    <t>ACESSIBILIDADE</t>
  </si>
  <si>
    <t xml:space="preserve"> 9.1 </t>
  </si>
  <si>
    <t xml:space="preserve"> ED-51148 </t>
  </si>
  <si>
    <t>RAMPA PARA ACESSO DE DEFICIENTE, EM CONCRETO SIMPLES FCK = 25 MPA, DESEMPENADA, COM PINTURA INDICATIVA, 02 DEMÃOS</t>
  </si>
  <si>
    <t>U</t>
  </si>
  <si>
    <t xml:space="preserve"> 9.2 </t>
  </si>
  <si>
    <t xml:space="preserve"> ED-50586 </t>
  </si>
  <si>
    <t>PISO PODOTÁTIL DE CONCRETO, ALERTA OU DIRECIONAL, APLICADO EM PISO (40X40)CM COM JUNTA SECA, COR VERMELHO/AMARELO, INCLUSIVE ASSENTAMENTO COM ARGAMASSA INDUSTRIALIZADA</t>
  </si>
  <si>
    <t xml:space="preserve"> 10 </t>
  </si>
  <si>
    <t xml:space="preserve"> 10.1 </t>
  </si>
  <si>
    <t xml:space="preserve"> 10.2 </t>
  </si>
  <si>
    <t>Revitalização da Praça Meroveu de Souza do bairro Das Graças</t>
  </si>
  <si>
    <t>Rua Santana, em frente ao n°281, bairro Das Graças - Itaúna-MG</t>
  </si>
  <si>
    <t>SINAPI - 04/2026 - Minas Gerais
SBC - 05/2026 - Minas Gerais
SETOP - 01/2026 - Minas Gerais
SIURB - 01/2026 - São Paulo
SCO - 04/2026 - Rio de Janeiro</t>
  </si>
  <si>
    <t xml:space="preserve"> ED-29823 </t>
  </si>
  <si>
    <t>TAPUME FIXO DE PROTEÇÃO PARA FECHAMENTO DE OBRA EM TELHA METÁLICA GALVANIZADA, TIPO TRAPEZOIDAL, ESP. 0,5MM, COM MÓDULO NA DIMENSÃO DE (300X220)CM, COM REAPROVEITAMENTO, EXCLUSIVE PINTURA ESMALTE, INCLUSIVE PONTALETE E FIXAÇÃO</t>
  </si>
  <si>
    <t xml:space="preserve"> ED-14457 </t>
  </si>
  <si>
    <t>PORTÃO PARA TAPUME FIXO DE PROTEÇÃO COM FECHAMENTO DE OBRA EM TELHA METÁLICA GALVANIZADA, TIPO TRAPEZOIDAL ESP. 0,5MM, COM MÓDULO NA DIMENSÃO DE (300X220)CM, EXCLUSIVE PINTURA ESMALTE</t>
  </si>
  <si>
    <t>PEDREIRO COM ENCARGOS COMPLEMENTARES (mão de obra retirada de bancos e lixeiras)</t>
  </si>
  <si>
    <t xml:space="preserve"> 88316 </t>
  </si>
  <si>
    <t>SINAPI</t>
  </si>
  <si>
    <t>SERVENTE COM ENCARGOS COMPLEMENTARES</t>
  </si>
  <si>
    <t>H</t>
  </si>
  <si>
    <t xml:space="preserve"> 4.8 </t>
  </si>
  <si>
    <t>CORTE E ATERRO COMPACTADO (área do terreno que será cortada para aumentar a área de piso da praça)</t>
  </si>
  <si>
    <t>CARGA/DESCARGA E ESPALHAMENTO DE MATERIAIS-MEIO MANUAL (área de terra retirada e que será realocada seguindo a nova paginação do piso)</t>
  </si>
  <si>
    <t>REGULARIZAÇÃO E COMPACTAÇÃO DE TERRENO MANUAL COM SOQUETE, EXCLUSIVE DESMATAMENTO, DESTOCAMENTO, LIMPEZA/ROÇADA DO TERRENO (área da nova paginação)</t>
  </si>
  <si>
    <t>EXECUÇÃO DE PAVIMENTO COM PISO INTERTRAVADO, TIPO RETANGULAR, ESP. 6CM, COM FCK DE 35MPA, INCLUSIVE COLCHÃO DE AREIA, ESP. 6CM, PARA ASSENTAMENTO, COMPACTAÇÃO MECANIZADA, CARGA E DESCARGA MECÂNICA EM CAMINHÃO, EXCLUSIVE TRANSPORTE DE PISO INTERTRAVADO - Cinza</t>
  </si>
  <si>
    <t>RECUPERACAO E REPARO DE PISOS CIMENTADOS (calçada a ser nivelada)</t>
  </si>
  <si>
    <t>7.1.2</t>
  </si>
  <si>
    <t xml:space="preserve"> ED-48328 </t>
  </si>
  <si>
    <t>LIXAMENTO DE SUPERFÍCIE DE CONCRETO manual para preparação e conservação (bancos existentes reaproveitados)</t>
  </si>
  <si>
    <t>7.1.3</t>
  </si>
  <si>
    <t xml:space="preserve"> 104638 </t>
  </si>
  <si>
    <t>FUNDO SELADOR ACRÍLICO, APLICAÇÃO MECÂNICA EM PAREDE, UMA DEMÃO. AF_04/2023 (bancos existentes reaproveitados)</t>
  </si>
  <si>
    <t>7.1.4</t>
  </si>
  <si>
    <t>PINTURA ESMALTE BASE ÁGUA EM SUPERFÍCIE DE CONCRETO/ALVENARIA, TRÊS (3) DEMÃOS, COM APLICAÇÃO MANUAL, EXCLUSIVE SELADOR ACRÍLICO E MASSA ACRÍLICA/CORRIDA (PVA) (bancos existentes reaproveitados)</t>
  </si>
  <si>
    <t>LIXEIRA DUPLA (fornecimento e instalação)</t>
  </si>
  <si>
    <t xml:space="preserve"> 101410 </t>
  </si>
  <si>
    <t>MES</t>
  </si>
  <si>
    <t xml:space="preserve"> 8.7 </t>
  </si>
  <si>
    <t xml:space="preserve"> PJ 15.05.0113 </t>
  </si>
  <si>
    <t>Limitador de grama em polietileno - Linha Plana. Fornecimento e colocacao</t>
  </si>
  <si>
    <t xml:space="preserve"> ED-50266 </t>
  </si>
  <si>
    <t>LIMPEZA FINAL PARA ENTREGA DA OBRA</t>
  </si>
  <si>
    <t xml:space="preserve"> ED-51131 </t>
  </si>
  <si>
    <t>CARGA MANUAL DE MATERIAL DE QUALQUER NATUREZA SOBRE CAMINHÃO, EXCLUSIVE TRANSPORTE</t>
  </si>
  <si>
    <t xml:space="preserve"> 10.3</t>
  </si>
  <si>
    <r>
      <t xml:space="preserve">Itaúna, </t>
    </r>
    <r>
      <rPr>
        <sz val="11"/>
        <color rgb="FFFF0000"/>
        <rFont val="Century Gothic"/>
        <family val="2"/>
      </rPr>
      <t>03</t>
    </r>
    <r>
      <rPr>
        <sz val="11"/>
        <rFont val="Century Gothic"/>
        <family val="2"/>
      </rPr>
      <t xml:space="preserve"> de</t>
    </r>
    <r>
      <rPr>
        <sz val="11"/>
        <color rgb="FFFF0000"/>
        <rFont val="Century Gothic"/>
        <family val="2"/>
      </rPr>
      <t xml:space="preserve"> junho</t>
    </r>
    <r>
      <rPr>
        <sz val="11"/>
        <rFont val="Century Gothic"/>
        <family val="2"/>
      </rPr>
      <t xml:space="preserve"> de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</si>
</sst>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
    <numFmt numFmtId="165" formatCode="&quot;R$&quot;\ #,##0.00"/>
  </numFmts>
  <fonts count="22" x14ac:knownFonts="1">
    <font>
      <sz val="11"/>
      <name val="Arial"/>
      <family val="1"/>
    </font>
    <font>
      <b/>
      <sz val="10"/>
      <name val="Arial"/>
      <family val="1"/>
    </font>
    <font>
      <b/>
      <sz val="11"/>
      <name val="Century Gothic"/>
      <family val="2"/>
    </font>
    <font>
      <b/>
      <sz val="10"/>
      <name val="Century Gothic"/>
      <family val="2"/>
    </font>
    <font>
      <sz val="11"/>
      <name val="Century Gothic"/>
      <family val="2"/>
    </font>
    <font>
      <sz val="10"/>
      <color rgb="FF000000"/>
      <name val="Century Gothic"/>
      <family val="2"/>
    </font>
    <font>
      <b/>
      <sz val="12"/>
      <name val="Century Gothic"/>
      <family val="2"/>
    </font>
    <font>
      <b/>
      <sz val="10"/>
      <color rgb="FF000000"/>
      <name val="Century Gothic"/>
      <family val="2"/>
    </font>
    <font>
      <b/>
      <sz val="8"/>
      <name val="Century Gothic"/>
      <family val="2"/>
    </font>
    <font>
      <b/>
      <sz val="11"/>
      <color theme="1"/>
      <name val="Century Gothic"/>
      <family val="2"/>
    </font>
    <font>
      <sz val="10"/>
      <color theme="1"/>
      <name val="Century Gothic"/>
      <family val="2"/>
    </font>
    <font>
      <b/>
      <sz val="9"/>
      <color theme="1"/>
      <name val="Century Gothic"/>
      <family val="2"/>
    </font>
    <font>
      <sz val="12"/>
      <name val="Century Gothic"/>
      <family val="2"/>
    </font>
    <font>
      <sz val="8"/>
      <color theme="1"/>
      <name val="Century Gothic"/>
      <family val="2"/>
    </font>
    <font>
      <sz val="9"/>
      <color theme="1"/>
      <name val="Century Gothic"/>
      <family val="2"/>
    </font>
    <font>
      <b/>
      <sz val="14"/>
      <name val="Century Gothic"/>
      <family val="2"/>
    </font>
    <font>
      <sz val="11"/>
      <color rgb="FFFF0000"/>
      <name val="Century Gothic"/>
      <family val="2"/>
    </font>
    <font>
      <b/>
      <sz val="11"/>
      <color rgb="FFFF0000"/>
      <name val="Century Gothic"/>
      <family val="2"/>
    </font>
    <font>
      <b/>
      <sz val="16"/>
      <name val="Century Gothic"/>
      <family val="2"/>
    </font>
    <font>
      <b/>
      <sz val="14"/>
      <name val="Arial"/>
      <family val="2"/>
    </font>
    <font>
      <sz val="14"/>
      <name val="Arial"/>
      <family val="2"/>
    </font>
    <font>
      <sz val="10.5"/>
      <color rgb="FFFF0000"/>
      <name val="Century Gothic"/>
      <family val="2"/>
    </font>
  </fonts>
  <fills count="14">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theme="0"/>
        <bgColor rgb="FFFFFFFF"/>
      </patternFill>
    </fill>
    <fill>
      <patternFill patternType="solid">
        <fgColor theme="7" tint="0.79998168889431442"/>
        <bgColor rgb="FFFFFFFF"/>
      </patternFill>
    </fill>
    <fill>
      <patternFill patternType="solid">
        <fgColor rgb="FFE0ECDF"/>
        <bgColor rgb="FFDFF0D8"/>
      </patternFill>
    </fill>
    <fill>
      <patternFill patternType="solid">
        <fgColor theme="8" tint="0.79998168889431442"/>
        <bgColor indexed="64"/>
      </patternFill>
    </fill>
    <fill>
      <patternFill patternType="solid">
        <fgColor theme="0" tint="-0.14999847407452621"/>
        <bgColor rgb="FFFFFFFF"/>
      </patternFill>
    </fill>
    <fill>
      <patternFill patternType="solid">
        <fgColor theme="0" tint="-0.14999847407452621"/>
        <bgColor indexed="64"/>
      </patternFill>
    </fill>
    <fill>
      <patternFill patternType="solid">
        <fgColor rgb="FFFFFF00"/>
        <bgColor indexed="64"/>
      </patternFill>
    </fill>
    <fill>
      <patternFill patternType="solid">
        <fgColor rgb="FFBFBFBF"/>
        <bgColor rgb="FFBFBFBF"/>
      </patternFill>
    </fill>
    <fill>
      <patternFill patternType="solid">
        <fgColor rgb="FFE0ECE0"/>
        <bgColor rgb="FFE0ECE0"/>
      </patternFill>
    </fill>
    <fill>
      <patternFill patternType="solid">
        <fgColor rgb="FFE0ECDF"/>
        <bgColor rgb="FFE0ECDF"/>
      </patternFill>
    </fill>
  </fills>
  <borders count="11">
    <border>
      <left/>
      <right/>
      <top/>
      <bottom/>
      <diagonal/>
    </border>
    <border>
      <left style="thin">
        <color rgb="FFCCCCCC"/>
      </left>
      <right style="thin">
        <color rgb="FFCCCCCC"/>
      </right>
      <top style="thin">
        <color rgb="FFCCCCCC"/>
      </top>
      <bottom style="thin">
        <color rgb="FFCCCCCC"/>
      </bottom>
      <diagonal/>
    </border>
    <border>
      <left/>
      <right/>
      <top/>
      <bottom style="double">
        <color theme="0" tint="-0.34998626667073579"/>
      </bottom>
      <diagonal/>
    </border>
    <border>
      <left style="medium">
        <color rgb="FFFF0000"/>
      </left>
      <right style="medium">
        <color rgb="FFFF0000"/>
      </right>
      <top style="medium">
        <color rgb="FFFF0000"/>
      </top>
      <bottom style="medium">
        <color rgb="FFFF0000"/>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right/>
      <top/>
      <bottom style="medium">
        <color rgb="FFFF0000"/>
      </bottom>
      <diagonal/>
    </border>
    <border>
      <left/>
      <right/>
      <top style="medium">
        <color rgb="FFFF0000"/>
      </top>
      <bottom style="medium">
        <color rgb="FFFF0000"/>
      </bottom>
      <diagonal/>
    </border>
    <border>
      <left/>
      <right style="medium">
        <color rgb="FFFF0000"/>
      </right>
      <top/>
      <bottom/>
      <diagonal/>
    </border>
    <border>
      <left/>
      <right/>
      <top/>
      <bottom style="thin">
        <color indexed="64"/>
      </bottom>
      <diagonal/>
    </border>
    <border>
      <left/>
      <right/>
      <top style="thin">
        <color indexed="64"/>
      </top>
      <bottom/>
      <diagonal/>
    </border>
  </borders>
  <cellStyleXfs count="1">
    <xf numFmtId="0" fontId="0" fillId="0" borderId="0"/>
  </cellStyleXfs>
  <cellXfs count="69">
    <xf numFmtId="0" fontId="0" fillId="0" borderId="0" xfId="0"/>
    <xf numFmtId="0" fontId="3" fillId="2" borderId="1" xfId="0" applyFont="1" applyFill="1" applyBorder="1" applyAlignment="1" applyProtection="1">
      <alignment horizontal="center" vertical="center" wrapText="1"/>
      <protection locked="0"/>
    </xf>
    <xf numFmtId="4" fontId="5" fillId="6" borderId="3" xfId="0" applyNumberFormat="1" applyFont="1" applyFill="1" applyBorder="1" applyAlignment="1" applyProtection="1">
      <alignment horizontal="right" vertical="top" wrapText="1"/>
      <protection locked="0"/>
    </xf>
    <xf numFmtId="0" fontId="7" fillId="11" borderId="1" xfId="0" applyFont="1" applyFill="1" applyBorder="1" applyAlignment="1" applyProtection="1">
      <alignment horizontal="right" vertical="top" wrapText="1"/>
      <protection locked="0"/>
    </xf>
    <xf numFmtId="0" fontId="0" fillId="0" borderId="0" xfId="0" applyProtection="1">
      <protection locked="0"/>
    </xf>
    <xf numFmtId="0" fontId="15" fillId="4" borderId="0" xfId="0" applyFont="1" applyFill="1" applyAlignment="1" applyProtection="1">
      <alignment horizontal="center" vertical="center" wrapText="1"/>
      <protection locked="0"/>
    </xf>
    <xf numFmtId="0" fontId="0" fillId="3" borderId="0" xfId="0" applyFill="1" applyProtection="1">
      <protection locked="0"/>
    </xf>
    <xf numFmtId="0" fontId="19" fillId="10" borderId="0" xfId="0" applyFont="1" applyFill="1" applyAlignment="1" applyProtection="1">
      <alignment horizontal="center"/>
      <protection locked="0"/>
    </xf>
    <xf numFmtId="0" fontId="2" fillId="2" borderId="0" xfId="0" applyFont="1" applyFill="1" applyAlignment="1" applyProtection="1">
      <alignment horizontal="center" vertical="top" wrapText="1"/>
      <protection locked="0"/>
    </xf>
    <xf numFmtId="0" fontId="2" fillId="2" borderId="0" xfId="0" applyFont="1" applyFill="1" applyAlignment="1" applyProtection="1">
      <alignment horizontal="left" vertical="top" wrapText="1"/>
      <protection locked="0"/>
    </xf>
    <xf numFmtId="0" fontId="1" fillId="4" borderId="0" xfId="0" applyFont="1" applyFill="1" applyAlignment="1" applyProtection="1">
      <alignment horizontal="center" vertical="top" wrapText="1"/>
      <protection locked="0"/>
    </xf>
    <xf numFmtId="0" fontId="20" fillId="0" borderId="0" xfId="0" applyFont="1" applyAlignment="1" applyProtection="1">
      <alignment vertical="top" wrapText="1"/>
      <protection locked="0"/>
    </xf>
    <xf numFmtId="0" fontId="1" fillId="2" borderId="0" xfId="0" applyFont="1" applyFill="1" applyAlignment="1" applyProtection="1">
      <alignment horizontal="left" vertical="top" wrapText="1"/>
      <protection locked="0"/>
    </xf>
    <xf numFmtId="0" fontId="3" fillId="2" borderId="0" xfId="0" applyFont="1" applyFill="1" applyAlignment="1" applyProtection="1">
      <alignment horizontal="left" vertical="top" wrapText="1"/>
      <protection locked="0"/>
    </xf>
    <xf numFmtId="10" fontId="3" fillId="2" borderId="1" xfId="0" applyNumberFormat="1" applyFont="1" applyFill="1" applyBorder="1" applyAlignment="1" applyProtection="1">
      <alignment horizontal="center" vertical="center" wrapText="1"/>
      <protection locked="0"/>
    </xf>
    <xf numFmtId="4" fontId="7" fillId="11" borderId="1" xfId="0" applyNumberFormat="1" applyFont="1" applyFill="1" applyBorder="1" applyAlignment="1">
      <alignment horizontal="right" vertical="top" wrapText="1"/>
    </xf>
    <xf numFmtId="164" fontId="7" fillId="11" borderId="1" xfId="0" applyNumberFormat="1" applyFont="1" applyFill="1" applyBorder="1" applyAlignment="1">
      <alignment horizontal="right" vertical="top" wrapText="1"/>
    </xf>
    <xf numFmtId="4" fontId="5" fillId="12" borderId="1" xfId="0" applyNumberFormat="1" applyFont="1" applyFill="1" applyBorder="1" applyAlignment="1">
      <alignment horizontal="right" vertical="top" wrapText="1"/>
    </xf>
    <xf numFmtId="10" fontId="5" fillId="12" borderId="1" xfId="0" applyNumberFormat="1" applyFont="1" applyFill="1" applyBorder="1" applyAlignment="1">
      <alignment horizontal="right" vertical="top" wrapText="1"/>
    </xf>
    <xf numFmtId="164" fontId="5" fillId="12" borderId="1" xfId="0" applyNumberFormat="1" applyFont="1" applyFill="1" applyBorder="1" applyAlignment="1">
      <alignment horizontal="right" vertical="top" wrapText="1"/>
    </xf>
    <xf numFmtId="1" fontId="7" fillId="11" borderId="1" xfId="0" applyNumberFormat="1" applyFont="1" applyFill="1" applyBorder="1" applyAlignment="1">
      <alignment horizontal="right" vertical="top" wrapText="1"/>
    </xf>
    <xf numFmtId="0" fontId="7" fillId="11" borderId="1" xfId="0" applyFont="1" applyFill="1" applyBorder="1" applyAlignment="1">
      <alignment horizontal="right" vertical="top" wrapText="1"/>
    </xf>
    <xf numFmtId="0" fontId="0" fillId="3" borderId="9" xfId="0" applyFill="1" applyBorder="1" applyProtection="1">
      <protection locked="0"/>
    </xf>
    <xf numFmtId="10" fontId="0" fillId="3" borderId="0" xfId="0" applyNumberFormat="1" applyFill="1" applyProtection="1">
      <protection locked="0"/>
    </xf>
    <xf numFmtId="0" fontId="17" fillId="3" borderId="0" xfId="0" applyFont="1" applyFill="1" applyAlignment="1" applyProtection="1">
      <alignment horizontal="center" vertical="center"/>
      <protection locked="0"/>
    </xf>
    <xf numFmtId="0" fontId="21" fillId="3" borderId="0" xfId="0" applyFont="1" applyFill="1" applyAlignment="1" applyProtection="1">
      <alignment horizontal="center" vertical="center"/>
      <protection locked="0"/>
    </xf>
    <xf numFmtId="0" fontId="7" fillId="11" borderId="1" xfId="0" applyFont="1" applyFill="1" applyBorder="1" applyAlignment="1">
      <alignment horizontal="left" vertical="top" wrapText="1"/>
    </xf>
    <xf numFmtId="0" fontId="7" fillId="11" borderId="1" xfId="0" applyFont="1" applyFill="1" applyBorder="1" applyAlignment="1">
      <alignment horizontal="center" vertical="top" wrapText="1"/>
    </xf>
    <xf numFmtId="0" fontId="5" fillId="13" borderId="1" xfId="0" applyFont="1" applyFill="1" applyBorder="1" applyAlignment="1">
      <alignment horizontal="left" vertical="top" wrapText="1"/>
    </xf>
    <xf numFmtId="0" fontId="5" fillId="13" borderId="1" xfId="0" applyFont="1" applyFill="1" applyBorder="1" applyAlignment="1">
      <alignment horizontal="center" vertical="top" wrapText="1"/>
    </xf>
    <xf numFmtId="4" fontId="5" fillId="13" borderId="1" xfId="0" applyNumberFormat="1" applyFont="1" applyFill="1" applyBorder="1" applyAlignment="1">
      <alignment horizontal="right" vertical="top" wrapText="1"/>
    </xf>
    <xf numFmtId="164" fontId="5" fillId="13" borderId="1" xfId="0" applyNumberFormat="1" applyFont="1" applyFill="1" applyBorder="1" applyAlignment="1">
      <alignment horizontal="right" vertical="top" wrapText="1"/>
    </xf>
    <xf numFmtId="4" fontId="0" fillId="0" borderId="0" xfId="0" applyNumberFormat="1" applyProtection="1">
      <protection locked="0"/>
    </xf>
    <xf numFmtId="0" fontId="10" fillId="2" borderId="0" xfId="0" applyFont="1" applyFill="1" applyAlignment="1" applyProtection="1">
      <alignment horizontal="left" vertical="top" wrapText="1"/>
      <protection locked="0"/>
    </xf>
    <xf numFmtId="0" fontId="20" fillId="10" borderId="0" xfId="0" applyFont="1" applyFill="1" applyAlignment="1" applyProtection="1">
      <alignment horizontal="left" vertical="top" wrapText="1"/>
      <protection locked="0"/>
    </xf>
    <xf numFmtId="0" fontId="15" fillId="4" borderId="0" xfId="0" applyFont="1" applyFill="1" applyAlignment="1" applyProtection="1">
      <alignment horizontal="center" vertical="center" wrapText="1"/>
      <protection locked="0"/>
    </xf>
    <xf numFmtId="0" fontId="9" fillId="2" borderId="6" xfId="0" applyFont="1" applyFill="1" applyBorder="1" applyAlignment="1" applyProtection="1">
      <alignment horizontal="left" wrapText="1"/>
      <protection locked="0"/>
    </xf>
    <xf numFmtId="0" fontId="9" fillId="2" borderId="7" xfId="0" applyFont="1" applyFill="1" applyBorder="1" applyAlignment="1" applyProtection="1">
      <alignment horizontal="left" wrapText="1"/>
      <protection locked="0"/>
    </xf>
    <xf numFmtId="0" fontId="18" fillId="4" borderId="0" xfId="0" applyFont="1" applyFill="1" applyAlignment="1" applyProtection="1">
      <alignment horizontal="center" vertical="center" wrapText="1"/>
      <protection locked="0"/>
    </xf>
    <xf numFmtId="0" fontId="4" fillId="4" borderId="3" xfId="0" applyFont="1" applyFill="1" applyBorder="1" applyAlignment="1" applyProtection="1">
      <alignment horizontal="center" vertical="top" wrapText="1"/>
      <protection locked="0"/>
    </xf>
    <xf numFmtId="0" fontId="1" fillId="4" borderId="3" xfId="0" applyFont="1" applyFill="1" applyBorder="1" applyAlignment="1" applyProtection="1">
      <alignment horizontal="center" vertical="top" wrapText="1"/>
      <protection locked="0"/>
    </xf>
    <xf numFmtId="0" fontId="6" fillId="2" borderId="0" xfId="0" applyFont="1" applyFill="1" applyAlignment="1" applyProtection="1">
      <alignment horizontal="left" wrapText="1"/>
      <protection locked="0"/>
    </xf>
    <xf numFmtId="0" fontId="2" fillId="2" borderId="0" xfId="0" applyFont="1" applyFill="1" applyAlignment="1" applyProtection="1">
      <alignment horizontal="center" vertical="top" wrapText="1"/>
      <protection locked="0"/>
    </xf>
    <xf numFmtId="0" fontId="9" fillId="2" borderId="0" xfId="0" applyFont="1" applyFill="1" applyAlignment="1" applyProtection="1">
      <alignment horizontal="left" vertical="top" wrapText="1"/>
      <protection locked="0"/>
    </xf>
    <xf numFmtId="0" fontId="13" fillId="2" borderId="0" xfId="0" applyFont="1" applyFill="1" applyAlignment="1" applyProtection="1">
      <alignment horizontal="center" vertical="top" wrapText="1"/>
      <protection locked="0"/>
    </xf>
    <xf numFmtId="10" fontId="9" fillId="2" borderId="0" xfId="0" applyNumberFormat="1" applyFont="1" applyFill="1" applyAlignment="1" applyProtection="1">
      <alignment horizontal="center" vertical="top" wrapText="1"/>
      <protection locked="0"/>
    </xf>
    <xf numFmtId="10" fontId="9" fillId="2" borderId="0" xfId="0" applyNumberFormat="1" applyFont="1" applyFill="1" applyAlignment="1" applyProtection="1">
      <alignment horizontal="center" vertical="top"/>
      <protection locked="0"/>
    </xf>
    <xf numFmtId="10" fontId="14" fillId="2" borderId="0" xfId="0" applyNumberFormat="1" applyFont="1" applyFill="1" applyAlignment="1" applyProtection="1">
      <alignment horizontal="center" vertical="top" wrapText="1"/>
      <protection locked="0"/>
    </xf>
    <xf numFmtId="0" fontId="2" fillId="2" borderId="0" xfId="0" applyFont="1" applyFill="1" applyAlignment="1" applyProtection="1">
      <alignment horizontal="left" vertical="top" wrapText="1"/>
      <protection locked="0"/>
    </xf>
    <xf numFmtId="0" fontId="1" fillId="4" borderId="2" xfId="0" applyFont="1" applyFill="1" applyBorder="1" applyAlignment="1" applyProtection="1">
      <alignment horizontal="center" vertical="top" wrapText="1"/>
      <protection locked="0"/>
    </xf>
    <xf numFmtId="0" fontId="6" fillId="5" borderId="0" xfId="0" applyFont="1" applyFill="1" applyAlignment="1" applyProtection="1">
      <alignment horizontal="center" vertical="center" wrapText="1"/>
      <protection locked="0"/>
    </xf>
    <xf numFmtId="0" fontId="6" fillId="5" borderId="8" xfId="0" applyFont="1" applyFill="1" applyBorder="1" applyAlignment="1" applyProtection="1">
      <alignment horizontal="center" vertical="center" wrapText="1"/>
      <protection locked="0"/>
    </xf>
    <xf numFmtId="165" fontId="6" fillId="5" borderId="4" xfId="0" applyNumberFormat="1" applyFont="1" applyFill="1" applyBorder="1" applyAlignment="1">
      <alignment horizontal="right" vertical="center" wrapText="1"/>
    </xf>
    <xf numFmtId="165" fontId="6" fillId="5" borderId="7" xfId="0" applyNumberFormat="1" applyFont="1" applyFill="1" applyBorder="1" applyAlignment="1">
      <alignment horizontal="right" vertical="center" wrapText="1"/>
    </xf>
    <xf numFmtId="165" fontId="6" fillId="5" borderId="5" xfId="0" applyNumberFormat="1" applyFont="1" applyFill="1" applyBorder="1" applyAlignment="1">
      <alignment horizontal="right" vertical="center" wrapText="1"/>
    </xf>
    <xf numFmtId="0" fontId="6" fillId="7" borderId="0" xfId="0" applyFont="1" applyFill="1" applyAlignment="1" applyProtection="1">
      <alignment horizontal="center" vertical="center" wrapText="1"/>
      <protection locked="0"/>
    </xf>
    <xf numFmtId="164" fontId="17" fillId="7" borderId="4" xfId="0" applyNumberFormat="1" applyFont="1" applyFill="1" applyBorder="1" applyAlignment="1">
      <alignment horizontal="right" vertical="center" wrapText="1"/>
    </xf>
    <xf numFmtId="164" fontId="17" fillId="7" borderId="7" xfId="0" applyNumberFormat="1" applyFont="1" applyFill="1" applyBorder="1" applyAlignment="1">
      <alignment horizontal="right" vertical="center" wrapText="1"/>
    </xf>
    <xf numFmtId="164" fontId="17" fillId="7" borderId="5" xfId="0" applyNumberFormat="1" applyFont="1" applyFill="1" applyBorder="1" applyAlignment="1">
      <alignment horizontal="right" vertical="center" wrapText="1"/>
    </xf>
    <xf numFmtId="0" fontId="6" fillId="8" borderId="0" xfId="0" applyFont="1" applyFill="1" applyAlignment="1" applyProtection="1">
      <alignment horizontal="center" vertical="center" wrapText="1"/>
      <protection locked="0"/>
    </xf>
    <xf numFmtId="165" fontId="6" fillId="8" borderId="0" xfId="0" applyNumberFormat="1" applyFont="1" applyFill="1" applyAlignment="1">
      <alignment horizontal="right" vertical="center" wrapText="1"/>
    </xf>
    <xf numFmtId="0" fontId="6" fillId="9" borderId="0" xfId="0" applyFont="1" applyFill="1" applyAlignment="1" applyProtection="1">
      <alignment horizontal="center" vertical="center" wrapText="1"/>
      <protection locked="0"/>
    </xf>
    <xf numFmtId="164" fontId="6" fillId="9" borderId="0" xfId="0" applyNumberFormat="1" applyFont="1" applyFill="1" applyAlignment="1" applyProtection="1">
      <alignment horizontal="right" vertical="center" wrapText="1"/>
      <protection locked="0"/>
    </xf>
    <xf numFmtId="0" fontId="0" fillId="3" borderId="9" xfId="0" applyFill="1" applyBorder="1" applyAlignment="1" applyProtection="1">
      <alignment horizontal="center"/>
      <protection locked="0"/>
    </xf>
    <xf numFmtId="0" fontId="17" fillId="3" borderId="10" xfId="0" applyFont="1" applyFill="1" applyBorder="1" applyAlignment="1" applyProtection="1">
      <alignment horizontal="center" vertical="center"/>
      <protection locked="0"/>
    </xf>
    <xf numFmtId="0" fontId="21" fillId="3" borderId="0" xfId="0" applyFont="1" applyFill="1" applyAlignment="1" applyProtection="1">
      <alignment horizontal="center" vertical="center"/>
      <protection locked="0"/>
    </xf>
    <xf numFmtId="0" fontId="6" fillId="2" borderId="0" xfId="0" applyFont="1" applyFill="1" applyAlignment="1" applyProtection="1">
      <alignment horizontal="center" wrapText="1"/>
      <protection locked="0"/>
    </xf>
    <xf numFmtId="0" fontId="12" fillId="0" borderId="0" xfId="0" applyFont="1" applyProtection="1">
      <protection locked="0"/>
    </xf>
    <xf numFmtId="0" fontId="5" fillId="13" borderId="1" xfId="0" applyFont="1" applyFill="1" applyBorder="1" applyAlignment="1">
      <alignment horizontal="righ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94"/>
  <sheetViews>
    <sheetView tabSelected="1" zoomScale="80" zoomScaleNormal="80" workbookViewId="0">
      <selection activeCell="P82" sqref="P82"/>
    </sheetView>
  </sheetViews>
  <sheetFormatPr defaultRowHeight="14.25" x14ac:dyDescent="0.2"/>
  <cols>
    <col min="1" max="1" width="5.875" style="4" bestFit="1" customWidth="1"/>
    <col min="2" max="2" width="11.5" style="4" customWidth="1"/>
    <col min="3" max="3" width="8.125" style="4" customWidth="1"/>
    <col min="4" max="4" width="61.375" style="4" customWidth="1"/>
    <col min="5" max="5" width="6.75" style="4" customWidth="1"/>
    <col min="6" max="7" width="12.125" style="4" customWidth="1"/>
    <col min="8" max="8" width="11.125" style="4" customWidth="1"/>
    <col min="9" max="9" width="12.5" style="4" customWidth="1"/>
    <col min="10" max="10" width="11.875" style="4" customWidth="1"/>
    <col min="11" max="12" width="9.875" style="4" customWidth="1"/>
    <col min="13" max="15" width="9" style="4"/>
    <col min="16" max="16" width="81.5" style="4" bestFit="1" customWidth="1"/>
    <col min="17" max="16384" width="9" style="4"/>
  </cols>
  <sheetData>
    <row r="1" spans="1:16" ht="20.25" x14ac:dyDescent="0.2">
      <c r="A1" s="38" t="s">
        <v>48</v>
      </c>
      <c r="B1" s="38"/>
      <c r="C1" s="38"/>
      <c r="D1" s="38"/>
      <c r="E1" s="38"/>
      <c r="F1" s="38"/>
      <c r="G1" s="38"/>
      <c r="H1" s="38"/>
      <c r="I1" s="38"/>
      <c r="J1" s="38"/>
      <c r="K1" s="38"/>
      <c r="L1" s="38"/>
      <c r="M1" s="38"/>
    </row>
    <row r="2" spans="1:16" ht="18" x14ac:dyDescent="0.2">
      <c r="A2" s="5"/>
      <c r="B2" s="5"/>
      <c r="C2" s="5"/>
      <c r="D2" s="5"/>
      <c r="E2" s="5"/>
      <c r="F2" s="5"/>
      <c r="G2" s="5"/>
      <c r="H2" s="5"/>
      <c r="I2" s="5"/>
      <c r="J2" s="5"/>
      <c r="K2" s="5"/>
      <c r="L2" s="5"/>
      <c r="M2" s="5"/>
    </row>
    <row r="3" spans="1:16" ht="15.75" customHeight="1" x14ac:dyDescent="0.2">
      <c r="A3" s="35" t="s">
        <v>46</v>
      </c>
      <c r="B3" s="35"/>
      <c r="C3" s="35"/>
      <c r="D3" s="35"/>
      <c r="E3" s="35"/>
      <c r="F3" s="35"/>
      <c r="G3" s="35"/>
      <c r="H3" s="35"/>
      <c r="I3" s="35"/>
      <c r="J3" s="35"/>
      <c r="K3" s="35"/>
      <c r="L3" s="35"/>
      <c r="M3" s="35"/>
    </row>
    <row r="4" spans="1:16" ht="24.95" customHeight="1" thickBot="1" x14ac:dyDescent="0.25">
      <c r="A4" s="36" t="s">
        <v>54</v>
      </c>
      <c r="B4" s="36"/>
      <c r="C4" s="36"/>
      <c r="D4" s="36"/>
      <c r="E4" s="6"/>
      <c r="F4" s="36" t="s">
        <v>53</v>
      </c>
      <c r="G4" s="36"/>
      <c r="H4" s="36"/>
      <c r="I4" s="36"/>
      <c r="J4" s="36" t="s">
        <v>55</v>
      </c>
      <c r="K4" s="36"/>
      <c r="L4" s="36"/>
      <c r="M4" s="36"/>
    </row>
    <row r="5" spans="1:16" ht="24.95" customHeight="1" thickBot="1" x14ac:dyDescent="0.3">
      <c r="A5" s="37" t="s">
        <v>56</v>
      </c>
      <c r="B5" s="37"/>
      <c r="C5" s="37"/>
      <c r="D5" s="37"/>
      <c r="E5" s="6"/>
      <c r="F5" s="37" t="s">
        <v>47</v>
      </c>
      <c r="G5" s="37"/>
      <c r="H5" s="37"/>
      <c r="I5" s="37"/>
      <c r="J5" s="37"/>
      <c r="K5" s="37"/>
      <c r="L5" s="37"/>
      <c r="M5" s="37"/>
      <c r="P5" s="7" t="s">
        <v>50</v>
      </c>
    </row>
    <row r="6" spans="1:16" ht="15" thickBot="1" x14ac:dyDescent="0.25">
      <c r="A6" s="49"/>
      <c r="B6" s="49"/>
      <c r="C6" s="49"/>
      <c r="D6" s="49"/>
      <c r="E6" s="49"/>
      <c r="F6" s="49"/>
      <c r="G6" s="49"/>
      <c r="H6" s="49"/>
      <c r="I6" s="49"/>
      <c r="J6" s="49"/>
      <c r="K6" s="49"/>
      <c r="L6" s="49"/>
      <c r="M6" s="49"/>
      <c r="P6" s="34" t="s">
        <v>52</v>
      </c>
    </row>
    <row r="7" spans="1:16" ht="6" customHeight="1" thickTop="1" x14ac:dyDescent="0.2">
      <c r="A7" s="6"/>
      <c r="B7" s="6"/>
      <c r="C7" s="6"/>
      <c r="D7" s="6"/>
      <c r="E7" s="6"/>
      <c r="F7" s="6"/>
      <c r="G7" s="6"/>
      <c r="H7" s="6"/>
      <c r="I7" s="6"/>
      <c r="J7" s="6"/>
      <c r="K7" s="6"/>
      <c r="L7" s="6"/>
      <c r="M7" s="6"/>
      <c r="P7" s="34"/>
    </row>
    <row r="8" spans="1:16" ht="27" x14ac:dyDescent="0.2">
      <c r="A8" s="41" t="s">
        <v>25</v>
      </c>
      <c r="B8" s="41"/>
      <c r="C8" s="41"/>
      <c r="D8" s="41"/>
      <c r="E8" s="42" t="s">
        <v>0</v>
      </c>
      <c r="F8" s="42"/>
      <c r="G8" s="42"/>
      <c r="H8" s="42"/>
      <c r="I8" s="8" t="s">
        <v>38</v>
      </c>
      <c r="J8" s="42" t="s">
        <v>1</v>
      </c>
      <c r="K8" s="42"/>
      <c r="L8" s="42"/>
      <c r="M8" s="42"/>
      <c r="P8" s="34"/>
    </row>
    <row r="9" spans="1:16" x14ac:dyDescent="0.2">
      <c r="A9" s="43" t="s">
        <v>185</v>
      </c>
      <c r="B9" s="43"/>
      <c r="C9" s="43"/>
      <c r="D9" s="43"/>
      <c r="E9" s="44" t="s">
        <v>187</v>
      </c>
      <c r="F9" s="44"/>
      <c r="G9" s="44"/>
      <c r="H9" s="44"/>
      <c r="I9" s="45" t="s">
        <v>39</v>
      </c>
      <c r="J9" s="47" t="s">
        <v>63</v>
      </c>
      <c r="K9" s="47"/>
      <c r="L9" s="47"/>
      <c r="M9" s="47"/>
      <c r="P9" s="34"/>
    </row>
    <row r="10" spans="1:16" x14ac:dyDescent="0.2">
      <c r="A10" s="9"/>
      <c r="B10" s="9"/>
      <c r="C10" s="9"/>
      <c r="D10" s="9"/>
      <c r="E10" s="44"/>
      <c r="F10" s="44"/>
      <c r="G10" s="44"/>
      <c r="H10" s="44"/>
      <c r="I10" s="46"/>
      <c r="J10" s="47"/>
      <c r="K10" s="47"/>
      <c r="L10" s="47"/>
      <c r="M10" s="47"/>
      <c r="P10" s="34"/>
    </row>
    <row r="11" spans="1:16" x14ac:dyDescent="0.2">
      <c r="A11" s="48"/>
      <c r="B11" s="48"/>
      <c r="C11" s="48"/>
      <c r="D11" s="48"/>
      <c r="E11" s="44"/>
      <c r="F11" s="44"/>
      <c r="G11" s="44"/>
      <c r="H11" s="44"/>
      <c r="I11" s="46"/>
      <c r="J11" s="47"/>
      <c r="K11" s="47"/>
      <c r="L11" s="47"/>
      <c r="M11" s="47"/>
      <c r="P11" s="34"/>
    </row>
    <row r="12" spans="1:16" x14ac:dyDescent="0.2">
      <c r="A12" s="48" t="s">
        <v>24</v>
      </c>
      <c r="B12" s="48"/>
      <c r="C12" s="48"/>
      <c r="D12" s="48"/>
      <c r="E12" s="44"/>
      <c r="F12" s="44"/>
      <c r="G12" s="44"/>
      <c r="H12" s="44"/>
      <c r="I12" s="46"/>
      <c r="J12" s="47"/>
      <c r="K12" s="47"/>
      <c r="L12" s="47"/>
      <c r="M12" s="47"/>
      <c r="P12" s="34"/>
    </row>
    <row r="13" spans="1:16" x14ac:dyDescent="0.2">
      <c r="A13" s="33" t="s">
        <v>186</v>
      </c>
      <c r="B13" s="33"/>
      <c r="C13" s="33"/>
      <c r="D13" s="33"/>
      <c r="E13" s="44"/>
      <c r="F13" s="44"/>
      <c r="G13" s="44"/>
      <c r="H13" s="44"/>
      <c r="I13" s="46"/>
      <c r="J13" s="47"/>
      <c r="K13" s="47"/>
      <c r="L13" s="47"/>
      <c r="M13" s="47"/>
    </row>
    <row r="14" spans="1:16" ht="10.5" customHeight="1" thickBot="1" x14ac:dyDescent="0.25">
      <c r="A14" s="49"/>
      <c r="B14" s="49"/>
      <c r="C14" s="49"/>
      <c r="D14" s="49"/>
      <c r="E14" s="49"/>
      <c r="F14" s="49"/>
      <c r="G14" s="49"/>
      <c r="H14" s="49"/>
      <c r="I14" s="49"/>
      <c r="J14" s="49"/>
      <c r="K14" s="49"/>
      <c r="L14" s="49"/>
      <c r="M14" s="49"/>
    </row>
    <row r="15" spans="1:16" ht="6" customHeight="1" thickTop="1" x14ac:dyDescent="0.2">
      <c r="A15" s="10"/>
      <c r="B15" s="10"/>
      <c r="C15" s="10"/>
      <c r="D15" s="10"/>
      <c r="E15" s="10"/>
      <c r="F15" s="10"/>
      <c r="G15" s="10"/>
      <c r="H15" s="10"/>
      <c r="I15" s="10"/>
      <c r="J15" s="10"/>
      <c r="K15" s="10"/>
      <c r="L15" s="10"/>
      <c r="M15" s="10"/>
      <c r="P15" s="11"/>
    </row>
    <row r="16" spans="1:16" ht="30" customHeight="1" x14ac:dyDescent="0.2">
      <c r="A16" s="12"/>
      <c r="B16" s="12"/>
      <c r="C16" s="12"/>
      <c r="D16" s="12"/>
      <c r="E16" s="12"/>
      <c r="F16" s="12"/>
      <c r="G16" s="12"/>
      <c r="H16" s="59" t="s">
        <v>49</v>
      </c>
      <c r="I16" s="59"/>
      <c r="J16" s="59"/>
      <c r="K16" s="60">
        <v>91498.86</v>
      </c>
      <c r="L16" s="60"/>
      <c r="M16" s="60"/>
      <c r="P16" s="11"/>
    </row>
    <row r="17" spans="1:16" ht="20.100000000000001" customHeight="1" thickBot="1" x14ac:dyDescent="0.25">
      <c r="A17" s="12"/>
      <c r="B17" s="12"/>
      <c r="C17" s="12"/>
      <c r="D17" s="12"/>
      <c r="E17" s="12"/>
      <c r="F17" s="12"/>
      <c r="G17" s="12"/>
      <c r="H17" s="61" t="s">
        <v>45</v>
      </c>
      <c r="I17" s="61"/>
      <c r="J17" s="61"/>
      <c r="K17" s="62">
        <v>0.2278</v>
      </c>
      <c r="L17" s="62"/>
      <c r="M17" s="62"/>
      <c r="P17" s="11"/>
    </row>
    <row r="18" spans="1:16" ht="30" customHeight="1" thickBot="1" x14ac:dyDescent="0.25">
      <c r="A18" s="13"/>
      <c r="B18" s="13"/>
      <c r="C18" s="13"/>
      <c r="D18" s="13"/>
      <c r="E18" s="13"/>
      <c r="F18" s="13"/>
      <c r="G18" s="13"/>
      <c r="H18" s="50" t="s">
        <v>44</v>
      </c>
      <c r="I18" s="50"/>
      <c r="J18" s="51"/>
      <c r="K18" s="52">
        <f>K23+K25+K30++K33+K42+K59+K61+K69+K77+K80</f>
        <v>0</v>
      </c>
      <c r="L18" s="53"/>
      <c r="M18" s="54"/>
    </row>
    <row r="19" spans="1:16" ht="20.100000000000001" customHeight="1" thickBot="1" x14ac:dyDescent="0.25">
      <c r="A19" s="13"/>
      <c r="B19" s="13"/>
      <c r="C19" s="13"/>
      <c r="D19" s="13"/>
      <c r="E19" s="13"/>
      <c r="F19" s="13"/>
      <c r="G19" s="13"/>
      <c r="H19" s="55" t="s">
        <v>51</v>
      </c>
      <c r="I19" s="55"/>
      <c r="J19" s="55"/>
      <c r="K19" s="56">
        <f>IF(K18=0,0,K18/K16-1)*-1</f>
        <v>0</v>
      </c>
      <c r="L19" s="57"/>
      <c r="M19" s="58"/>
    </row>
    <row r="20" spans="1:16" ht="6" customHeight="1" thickBot="1" x14ac:dyDescent="0.25">
      <c r="A20" s="49"/>
      <c r="B20" s="49"/>
      <c r="C20" s="49"/>
      <c r="D20" s="49"/>
      <c r="E20" s="49"/>
      <c r="F20" s="49"/>
      <c r="G20" s="49"/>
      <c r="H20" s="49"/>
      <c r="I20" s="49"/>
      <c r="J20" s="49"/>
      <c r="K20" s="49"/>
      <c r="L20" s="49"/>
      <c r="M20" s="49"/>
    </row>
    <row r="21" spans="1:16" ht="39.950000000000003" customHeight="1" thickTop="1" x14ac:dyDescent="0.3">
      <c r="A21" s="66" t="s">
        <v>57</v>
      </c>
      <c r="B21" s="67"/>
      <c r="C21" s="67"/>
      <c r="D21" s="67"/>
      <c r="E21" s="67"/>
      <c r="F21" s="67"/>
      <c r="G21" s="67"/>
      <c r="H21" s="67"/>
      <c r="I21" s="67"/>
      <c r="J21" s="67"/>
      <c r="K21" s="67"/>
      <c r="L21" s="67"/>
      <c r="M21" s="67"/>
    </row>
    <row r="22" spans="1:16" ht="38.25" x14ac:dyDescent="0.2">
      <c r="A22" s="1" t="s">
        <v>2</v>
      </c>
      <c r="B22" s="1" t="s">
        <v>3</v>
      </c>
      <c r="C22" s="1" t="s">
        <v>4</v>
      </c>
      <c r="D22" s="1" t="s">
        <v>5</v>
      </c>
      <c r="E22" s="1" t="s">
        <v>42</v>
      </c>
      <c r="F22" s="1" t="s">
        <v>6</v>
      </c>
      <c r="G22" s="1" t="s">
        <v>60</v>
      </c>
      <c r="H22" s="1" t="s">
        <v>61</v>
      </c>
      <c r="I22" s="1" t="s">
        <v>43</v>
      </c>
      <c r="J22" s="1" t="s">
        <v>58</v>
      </c>
      <c r="K22" s="1" t="s">
        <v>7</v>
      </c>
      <c r="L22" s="14" t="s">
        <v>62</v>
      </c>
      <c r="M22" s="1" t="s">
        <v>8</v>
      </c>
    </row>
    <row r="23" spans="1:16" ht="15" thickBot="1" x14ac:dyDescent="0.25">
      <c r="A23" s="26" t="s">
        <v>9</v>
      </c>
      <c r="B23" s="26" t="s">
        <v>10</v>
      </c>
      <c r="C23" s="26"/>
      <c r="D23" s="26" t="s">
        <v>34</v>
      </c>
      <c r="E23" s="27"/>
      <c r="F23" s="20">
        <v>1</v>
      </c>
      <c r="G23" s="21" t="s">
        <v>11</v>
      </c>
      <c r="H23" s="3" t="s">
        <v>11</v>
      </c>
      <c r="I23" s="16" t="s">
        <v>11</v>
      </c>
      <c r="J23" s="15">
        <f>K24</f>
        <v>0</v>
      </c>
      <c r="K23" s="15">
        <f t="shared" ref="K23:K26" si="0">TRUNC(F23 * J23,2)</f>
        <v>0</v>
      </c>
      <c r="L23" s="15"/>
      <c r="M23" s="16">
        <f>IF(K23=0,0,K23 / $K$18)</f>
        <v>0</v>
      </c>
      <c r="N23" s="32"/>
      <c r="O23" s="32"/>
    </row>
    <row r="24" spans="1:16" ht="68.25" thickBot="1" x14ac:dyDescent="0.25">
      <c r="A24" s="28" t="s">
        <v>12</v>
      </c>
      <c r="B24" s="28" t="s">
        <v>28</v>
      </c>
      <c r="C24" s="28" t="s">
        <v>13</v>
      </c>
      <c r="D24" s="28" t="s">
        <v>29</v>
      </c>
      <c r="E24" s="29" t="s">
        <v>22</v>
      </c>
      <c r="F24" s="68">
        <v>1</v>
      </c>
      <c r="G24" s="30">
        <v>1206.72</v>
      </c>
      <c r="H24" s="2"/>
      <c r="I24" s="31">
        <v>0.15240000000000001</v>
      </c>
      <c r="J24" s="30">
        <f>TRUNC(TRUNC(H24 * I24, 2) + H24, 2)</f>
        <v>0</v>
      </c>
      <c r="K24" s="17">
        <f t="shared" si="0"/>
        <v>0</v>
      </c>
      <c r="L24" s="18">
        <f t="shared" ref="L24" si="1">IF(H24=0,0,H24/G24-1)*-1</f>
        <v>0</v>
      </c>
      <c r="M24" s="19">
        <f t="shared" ref="M24" si="2">IF(K24=0,0,K24 / $K$18)</f>
        <v>0</v>
      </c>
    </row>
    <row r="25" spans="1:16" ht="15" thickBot="1" x14ac:dyDescent="0.25">
      <c r="A25" s="26" t="s">
        <v>16</v>
      </c>
      <c r="B25" s="26" t="s">
        <v>10</v>
      </c>
      <c r="C25" s="26"/>
      <c r="D25" s="26" t="s">
        <v>70</v>
      </c>
      <c r="E25" s="27"/>
      <c r="F25" s="20">
        <v>1</v>
      </c>
      <c r="G25" s="21" t="s">
        <v>11</v>
      </c>
      <c r="H25" s="3"/>
      <c r="I25" s="16" t="s">
        <v>11</v>
      </c>
      <c r="J25" s="15">
        <f>K26 + K27 + K28 + K29</f>
        <v>0</v>
      </c>
      <c r="K25" s="15">
        <f t="shared" si="0"/>
        <v>0</v>
      </c>
      <c r="L25" s="15"/>
      <c r="M25" s="16">
        <f>IF(K25=0,0,K25 / $K$18)</f>
        <v>0</v>
      </c>
      <c r="N25" s="32"/>
      <c r="O25" s="32"/>
    </row>
    <row r="26" spans="1:16" ht="84.75" customHeight="1" thickBot="1" x14ac:dyDescent="0.25">
      <c r="A26" s="28" t="s">
        <v>17</v>
      </c>
      <c r="B26" s="28" t="s">
        <v>31</v>
      </c>
      <c r="C26" s="28" t="s">
        <v>13</v>
      </c>
      <c r="D26" s="28" t="s">
        <v>32</v>
      </c>
      <c r="E26" s="29" t="s">
        <v>30</v>
      </c>
      <c r="F26" s="68">
        <v>3</v>
      </c>
      <c r="G26" s="30">
        <v>858.6</v>
      </c>
      <c r="H26" s="2"/>
      <c r="I26" s="31">
        <v>0.20899999999999999</v>
      </c>
      <c r="J26" s="30">
        <f>TRUNC(TRUNC(H26 * I26, 2) + H26, 2)</f>
        <v>0</v>
      </c>
      <c r="K26" s="17">
        <f t="shared" si="0"/>
        <v>0</v>
      </c>
      <c r="L26" s="18">
        <f t="shared" ref="L26" si="3">IF(H26=0,0,H26/G26-1)*-1</f>
        <v>0</v>
      </c>
      <c r="M26" s="19">
        <f t="shared" ref="M26" si="4">IF(K26=0,0,K26 / $K$18)</f>
        <v>0</v>
      </c>
    </row>
    <row r="27" spans="1:16" ht="27.75" thickBot="1" x14ac:dyDescent="0.25">
      <c r="A27" s="28" t="s">
        <v>33</v>
      </c>
      <c r="B27" s="28" t="s">
        <v>40</v>
      </c>
      <c r="C27" s="28" t="s">
        <v>13</v>
      </c>
      <c r="D27" s="28" t="s">
        <v>41</v>
      </c>
      <c r="E27" s="29" t="s">
        <v>22</v>
      </c>
      <c r="F27" s="68">
        <v>1</v>
      </c>
      <c r="G27" s="30">
        <v>363.57</v>
      </c>
      <c r="H27" s="2"/>
      <c r="I27" s="31" t="s">
        <v>11</v>
      </c>
      <c r="J27" s="30">
        <f>TRUNC(TRUNC(H27 * K$17, 2) + H27, 2)</f>
        <v>0</v>
      </c>
      <c r="K27" s="17">
        <f t="shared" ref="K27:K30" si="5">TRUNC(F27 * J27,2)</f>
        <v>0</v>
      </c>
      <c r="L27" s="18">
        <f t="shared" ref="L27:L29" si="6">IF(H27=0,0,H27/G27-1)*-1</f>
        <v>0</v>
      </c>
      <c r="M27" s="19">
        <f t="shared" ref="M27:M29" si="7">IF(K27=0,0,K27 / $K$18)</f>
        <v>0</v>
      </c>
    </row>
    <row r="28" spans="1:16" ht="41.25" thickBot="1" x14ac:dyDescent="0.25">
      <c r="A28" s="28" t="s">
        <v>71</v>
      </c>
      <c r="B28" s="28" t="s">
        <v>72</v>
      </c>
      <c r="C28" s="28" t="s">
        <v>13</v>
      </c>
      <c r="D28" s="28" t="s">
        <v>73</v>
      </c>
      <c r="E28" s="29" t="s">
        <v>22</v>
      </c>
      <c r="F28" s="68">
        <v>1</v>
      </c>
      <c r="G28" s="30">
        <v>1702.32</v>
      </c>
      <c r="H28" s="2"/>
      <c r="I28" s="31">
        <v>0.20899999999999999</v>
      </c>
      <c r="J28" s="30">
        <f>TRUNC(TRUNC(H28 * I28, 2) + H28, 2)</f>
        <v>0</v>
      </c>
      <c r="K28" s="17">
        <f t="shared" si="5"/>
        <v>0</v>
      </c>
      <c r="L28" s="18">
        <f t="shared" si="6"/>
        <v>0</v>
      </c>
      <c r="M28" s="19">
        <f t="shared" si="7"/>
        <v>0</v>
      </c>
    </row>
    <row r="29" spans="1:16" ht="41.25" thickBot="1" x14ac:dyDescent="0.25">
      <c r="A29" s="28" t="s">
        <v>74</v>
      </c>
      <c r="B29" s="28" t="s">
        <v>75</v>
      </c>
      <c r="C29" s="28" t="s">
        <v>13</v>
      </c>
      <c r="D29" s="28" t="s">
        <v>76</v>
      </c>
      <c r="E29" s="29" t="s">
        <v>30</v>
      </c>
      <c r="F29" s="68">
        <v>3</v>
      </c>
      <c r="G29" s="30">
        <v>1050</v>
      </c>
      <c r="H29" s="2"/>
      <c r="I29" s="31">
        <v>0.20899999999999999</v>
      </c>
      <c r="J29" s="30">
        <f>TRUNC(TRUNC(H29 * I29, 2) + H29, 2)</f>
        <v>0</v>
      </c>
      <c r="K29" s="17">
        <f t="shared" si="5"/>
        <v>0</v>
      </c>
      <c r="L29" s="18">
        <f t="shared" si="6"/>
        <v>0</v>
      </c>
      <c r="M29" s="19">
        <f t="shared" si="7"/>
        <v>0</v>
      </c>
    </row>
    <row r="30" spans="1:16" ht="15" thickBot="1" x14ac:dyDescent="0.25">
      <c r="A30" s="26" t="s">
        <v>18</v>
      </c>
      <c r="B30" s="26" t="s">
        <v>10</v>
      </c>
      <c r="C30" s="26"/>
      <c r="D30" s="26" t="s">
        <v>77</v>
      </c>
      <c r="E30" s="27"/>
      <c r="F30" s="20">
        <v>1</v>
      </c>
      <c r="G30" s="21" t="s">
        <v>11</v>
      </c>
      <c r="H30" s="3"/>
      <c r="I30" s="16" t="s">
        <v>11</v>
      </c>
      <c r="J30" s="15">
        <f>K31 + K32</f>
        <v>0</v>
      </c>
      <c r="K30" s="15">
        <f t="shared" si="5"/>
        <v>0</v>
      </c>
      <c r="L30" s="15"/>
      <c r="M30" s="16">
        <f>IF(K30=0,0,K30 / $K$18)</f>
        <v>0</v>
      </c>
      <c r="N30" s="32"/>
      <c r="O30" s="32"/>
    </row>
    <row r="31" spans="1:16" ht="54.75" thickBot="1" x14ac:dyDescent="0.25">
      <c r="A31" s="28" t="s">
        <v>19</v>
      </c>
      <c r="B31" s="28" t="s">
        <v>188</v>
      </c>
      <c r="C31" s="28" t="s">
        <v>13</v>
      </c>
      <c r="D31" s="28" t="s">
        <v>189</v>
      </c>
      <c r="E31" s="29" t="s">
        <v>14</v>
      </c>
      <c r="F31" s="68">
        <v>69.959999999999994</v>
      </c>
      <c r="G31" s="30">
        <v>68.16</v>
      </c>
      <c r="H31" s="2"/>
      <c r="I31" s="31" t="s">
        <v>11</v>
      </c>
      <c r="J31" s="30">
        <f>TRUNC(TRUNC(H31 * K$17, 2) + H31, 2)</f>
        <v>0</v>
      </c>
      <c r="K31" s="17">
        <f t="shared" ref="K31:K33" si="8">TRUNC(F31 * J31,2)</f>
        <v>0</v>
      </c>
      <c r="L31" s="18">
        <f t="shared" ref="L31:L32" si="9">IF(H31=0,0,H31/G31-1)*-1</f>
        <v>0</v>
      </c>
      <c r="M31" s="19">
        <f t="shared" ref="M31:M32" si="10">IF(K31=0,0,K31 / $K$18)</f>
        <v>0</v>
      </c>
    </row>
    <row r="32" spans="1:16" ht="41.25" thickBot="1" x14ac:dyDescent="0.25">
      <c r="A32" s="28" t="s">
        <v>79</v>
      </c>
      <c r="B32" s="28" t="s">
        <v>190</v>
      </c>
      <c r="C32" s="28" t="s">
        <v>13</v>
      </c>
      <c r="D32" s="28" t="s">
        <v>191</v>
      </c>
      <c r="E32" s="29" t="s">
        <v>14</v>
      </c>
      <c r="F32" s="68">
        <v>6.6</v>
      </c>
      <c r="G32" s="30">
        <v>194.71</v>
      </c>
      <c r="H32" s="2"/>
      <c r="I32" s="31" t="s">
        <v>11</v>
      </c>
      <c r="J32" s="30">
        <f>TRUNC(TRUNC(H32 * K$17, 2) + H32, 2)</f>
        <v>0</v>
      </c>
      <c r="K32" s="17">
        <f t="shared" si="8"/>
        <v>0</v>
      </c>
      <c r="L32" s="18">
        <f t="shared" si="9"/>
        <v>0</v>
      </c>
      <c r="M32" s="19">
        <f t="shared" si="10"/>
        <v>0</v>
      </c>
    </row>
    <row r="33" spans="1:15" ht="15" thickBot="1" x14ac:dyDescent="0.25">
      <c r="A33" s="26" t="s">
        <v>20</v>
      </c>
      <c r="B33" s="26" t="s">
        <v>10</v>
      </c>
      <c r="C33" s="26"/>
      <c r="D33" s="26" t="s">
        <v>80</v>
      </c>
      <c r="E33" s="27"/>
      <c r="F33" s="20">
        <v>1</v>
      </c>
      <c r="G33" s="21" t="s">
        <v>11</v>
      </c>
      <c r="H33" s="3"/>
      <c r="I33" s="16" t="s">
        <v>11</v>
      </c>
      <c r="J33" s="15">
        <f>K34 + K35 + K36 + K37 + K38 + K39 + K40</f>
        <v>0</v>
      </c>
      <c r="K33" s="15">
        <f t="shared" si="8"/>
        <v>0</v>
      </c>
      <c r="L33" s="15"/>
      <c r="M33" s="16">
        <f>IF(K33=0,0,K33 / $K$18)</f>
        <v>0</v>
      </c>
      <c r="N33" s="32"/>
      <c r="O33" s="32"/>
    </row>
    <row r="34" spans="1:15" ht="47.25" customHeight="1" thickBot="1" x14ac:dyDescent="0.25">
      <c r="A34" s="28" t="s">
        <v>21</v>
      </c>
      <c r="B34" s="28" t="s">
        <v>81</v>
      </c>
      <c r="C34" s="28" t="s">
        <v>13</v>
      </c>
      <c r="D34" s="28" t="s">
        <v>82</v>
      </c>
      <c r="E34" s="29" t="s">
        <v>22</v>
      </c>
      <c r="F34" s="68">
        <v>1</v>
      </c>
      <c r="G34" s="30">
        <v>424.82</v>
      </c>
      <c r="H34" s="2"/>
      <c r="I34" s="31">
        <v>0.20899999999999999</v>
      </c>
      <c r="J34" s="30">
        <f>TRUNC(TRUNC(H34 * I34, 2) + H34, 2)</f>
        <v>0</v>
      </c>
      <c r="K34" s="17">
        <f t="shared" ref="K34" si="11">TRUNC(F34 * J34,2)</f>
        <v>0</v>
      </c>
      <c r="L34" s="18">
        <f t="shared" ref="L34" si="12">IF(H34=0,0,H34/G34-1)*-1</f>
        <v>0</v>
      </c>
      <c r="M34" s="19">
        <f t="shared" ref="M34" si="13">IF(K34=0,0,K34 / $K$18)</f>
        <v>0</v>
      </c>
    </row>
    <row r="35" spans="1:15" ht="24.95" customHeight="1" thickBot="1" x14ac:dyDescent="0.25">
      <c r="A35" s="28" t="s">
        <v>23</v>
      </c>
      <c r="B35" s="28" t="s">
        <v>83</v>
      </c>
      <c r="C35" s="28" t="s">
        <v>84</v>
      </c>
      <c r="D35" s="28" t="s">
        <v>85</v>
      </c>
      <c r="E35" s="29" t="s">
        <v>15</v>
      </c>
      <c r="F35" s="68">
        <v>1.2427999999999999</v>
      </c>
      <c r="G35" s="30">
        <v>57.21</v>
      </c>
      <c r="H35" s="2"/>
      <c r="I35" s="31" t="s">
        <v>11</v>
      </c>
      <c r="J35" s="30">
        <f>TRUNC(TRUNC(H35 * K$17, 2) + H35, 2)</f>
        <v>0</v>
      </c>
      <c r="K35" s="17">
        <f t="shared" ref="K35:K43" si="14">TRUNC(F35 * J35,2)</f>
        <v>0</v>
      </c>
      <c r="L35" s="18">
        <f t="shared" ref="L35:L39" si="15">IF(H35=0,0,H35/G35-1)*-1</f>
        <v>0</v>
      </c>
      <c r="M35" s="19">
        <f t="shared" ref="M35:M39" si="16">IF(K35=0,0,K35 / $K$18)</f>
        <v>0</v>
      </c>
    </row>
    <row r="36" spans="1:15" ht="24.95" customHeight="1" thickBot="1" x14ac:dyDescent="0.25">
      <c r="A36" s="28" t="s">
        <v>59</v>
      </c>
      <c r="B36" s="28" t="s">
        <v>90</v>
      </c>
      <c r="C36" s="28" t="s">
        <v>84</v>
      </c>
      <c r="D36" s="28" t="s">
        <v>91</v>
      </c>
      <c r="E36" s="29" t="s">
        <v>88</v>
      </c>
      <c r="F36" s="68">
        <v>1</v>
      </c>
      <c r="G36" s="30">
        <v>493.76</v>
      </c>
      <c r="H36" s="2"/>
      <c r="I36" s="31" t="s">
        <v>11</v>
      </c>
      <c r="J36" s="30">
        <f>TRUNC(TRUNC(H36 * K$17, 2) + H36, 2)</f>
        <v>0</v>
      </c>
      <c r="K36" s="17">
        <f t="shared" si="14"/>
        <v>0</v>
      </c>
      <c r="L36" s="18">
        <f t="shared" si="15"/>
        <v>0</v>
      </c>
      <c r="M36" s="19">
        <f t="shared" si="16"/>
        <v>0</v>
      </c>
    </row>
    <row r="37" spans="1:15" ht="24.95" customHeight="1" thickBot="1" x14ac:dyDescent="0.25">
      <c r="A37" s="28" t="s">
        <v>89</v>
      </c>
      <c r="B37" s="28" t="s">
        <v>86</v>
      </c>
      <c r="C37" s="28" t="s">
        <v>84</v>
      </c>
      <c r="D37" s="28" t="s">
        <v>87</v>
      </c>
      <c r="E37" s="29" t="s">
        <v>88</v>
      </c>
      <c r="F37" s="68">
        <v>1</v>
      </c>
      <c r="G37" s="30">
        <v>637.58000000000004</v>
      </c>
      <c r="H37" s="2"/>
      <c r="I37" s="31" t="s">
        <v>11</v>
      </c>
      <c r="J37" s="30">
        <f>TRUNC(TRUNC(H37 * K$17, 2) + H37, 2)</f>
        <v>0</v>
      </c>
      <c r="K37" s="17">
        <f t="shared" si="14"/>
        <v>0</v>
      </c>
      <c r="L37" s="18">
        <f t="shared" si="15"/>
        <v>0</v>
      </c>
      <c r="M37" s="19">
        <f t="shared" si="16"/>
        <v>0</v>
      </c>
    </row>
    <row r="38" spans="1:15" ht="27.75" thickBot="1" x14ac:dyDescent="0.25">
      <c r="A38" s="28" t="s">
        <v>92</v>
      </c>
      <c r="B38" s="28" t="s">
        <v>93</v>
      </c>
      <c r="C38" s="28" t="s">
        <v>13</v>
      </c>
      <c r="D38" s="28" t="s">
        <v>192</v>
      </c>
      <c r="E38" s="29" t="s">
        <v>95</v>
      </c>
      <c r="F38" s="68">
        <v>8</v>
      </c>
      <c r="G38" s="30">
        <v>33.630000000000003</v>
      </c>
      <c r="H38" s="2"/>
      <c r="I38" s="31" t="s">
        <v>11</v>
      </c>
      <c r="J38" s="30">
        <f>TRUNC(TRUNC(H38 * K$17, 2) + H38, 2)</f>
        <v>0</v>
      </c>
      <c r="K38" s="17">
        <f t="shared" si="14"/>
        <v>0</v>
      </c>
      <c r="L38" s="18">
        <f t="shared" si="15"/>
        <v>0</v>
      </c>
      <c r="M38" s="19">
        <f t="shared" si="16"/>
        <v>0</v>
      </c>
    </row>
    <row r="39" spans="1:15" ht="24.95" customHeight="1" thickBot="1" x14ac:dyDescent="0.25">
      <c r="A39" s="28" t="s">
        <v>96</v>
      </c>
      <c r="B39" s="28" t="s">
        <v>193</v>
      </c>
      <c r="C39" s="28" t="s">
        <v>194</v>
      </c>
      <c r="D39" s="28" t="s">
        <v>195</v>
      </c>
      <c r="E39" s="29" t="s">
        <v>196</v>
      </c>
      <c r="F39" s="68">
        <v>8</v>
      </c>
      <c r="G39" s="30">
        <v>24.88</v>
      </c>
      <c r="H39" s="2"/>
      <c r="I39" s="31" t="s">
        <v>11</v>
      </c>
      <c r="J39" s="30">
        <f>TRUNC(TRUNC(H39 * K$17, 2) + H39, 2)</f>
        <v>0</v>
      </c>
      <c r="K39" s="17">
        <f t="shared" si="14"/>
        <v>0</v>
      </c>
      <c r="L39" s="18">
        <f t="shared" si="15"/>
        <v>0</v>
      </c>
      <c r="M39" s="19">
        <f t="shared" si="16"/>
        <v>0</v>
      </c>
    </row>
    <row r="40" spans="1:15" ht="27.75" thickBot="1" x14ac:dyDescent="0.25">
      <c r="A40" s="28" t="s">
        <v>97</v>
      </c>
      <c r="B40" s="28" t="s">
        <v>35</v>
      </c>
      <c r="C40" s="28" t="s">
        <v>13</v>
      </c>
      <c r="D40" s="28" t="s">
        <v>36</v>
      </c>
      <c r="E40" s="29" t="s">
        <v>15</v>
      </c>
      <c r="F40" s="68">
        <v>5</v>
      </c>
      <c r="G40" s="30">
        <v>3.43</v>
      </c>
      <c r="H40" s="2"/>
      <c r="I40" s="31" t="s">
        <v>11</v>
      </c>
      <c r="J40" s="30">
        <f>TRUNC(TRUNC(H40 * K$17, 2) + H40, 2)</f>
        <v>0</v>
      </c>
      <c r="K40" s="17">
        <f t="shared" ref="K40:K41" si="17">TRUNC(F40 * J40,2)</f>
        <v>0</v>
      </c>
      <c r="L40" s="18">
        <f t="shared" ref="L40:L41" si="18">IF(H40=0,0,H40/G40-1)*-1</f>
        <v>0</v>
      </c>
      <c r="M40" s="19">
        <f t="shared" ref="M40:M41" si="19">IF(K40=0,0,K40 / $K$18)</f>
        <v>0</v>
      </c>
    </row>
    <row r="41" spans="1:15" ht="27.75" thickBot="1" x14ac:dyDescent="0.25">
      <c r="A41" s="28" t="s">
        <v>197</v>
      </c>
      <c r="B41" s="28" t="s">
        <v>26</v>
      </c>
      <c r="C41" s="28" t="s">
        <v>13</v>
      </c>
      <c r="D41" s="28" t="s">
        <v>27</v>
      </c>
      <c r="E41" s="29" t="s">
        <v>15</v>
      </c>
      <c r="F41" s="68">
        <v>5</v>
      </c>
      <c r="G41" s="30">
        <v>60</v>
      </c>
      <c r="H41" s="2"/>
      <c r="I41" s="31">
        <v>0.20899999999999999</v>
      </c>
      <c r="J41" s="30">
        <f>TRUNC(TRUNC(H41 * I41, 2) + H41, 2)</f>
        <v>0</v>
      </c>
      <c r="K41" s="17">
        <f t="shared" si="17"/>
        <v>0</v>
      </c>
      <c r="L41" s="18">
        <f t="shared" si="18"/>
        <v>0</v>
      </c>
      <c r="M41" s="19">
        <f t="shared" si="19"/>
        <v>0</v>
      </c>
    </row>
    <row r="42" spans="1:15" x14ac:dyDescent="0.2">
      <c r="A42" s="26" t="s">
        <v>98</v>
      </c>
      <c r="B42" s="26" t="s">
        <v>10</v>
      </c>
      <c r="C42" s="26"/>
      <c r="D42" s="26" t="s">
        <v>99</v>
      </c>
      <c r="E42" s="27"/>
      <c r="F42" s="20">
        <v>1</v>
      </c>
      <c r="G42" s="21" t="s">
        <v>11</v>
      </c>
      <c r="H42" s="3"/>
      <c r="I42" s="16" t="s">
        <v>11</v>
      </c>
      <c r="J42" s="15">
        <f>K43 + K48</f>
        <v>0</v>
      </c>
      <c r="K42" s="15">
        <f t="shared" si="14"/>
        <v>0</v>
      </c>
      <c r="L42" s="15"/>
      <c r="M42" s="16">
        <f>IF(K42=0,0,K42 / $K$18)</f>
        <v>0</v>
      </c>
      <c r="N42" s="32"/>
      <c r="O42" s="32"/>
    </row>
    <row r="43" spans="1:15" ht="15" thickBot="1" x14ac:dyDescent="0.25">
      <c r="A43" s="26" t="s">
        <v>100</v>
      </c>
      <c r="B43" s="26" t="s">
        <v>10</v>
      </c>
      <c r="C43" s="26"/>
      <c r="D43" s="26" t="s">
        <v>101</v>
      </c>
      <c r="E43" s="27"/>
      <c r="F43" s="20">
        <v>1</v>
      </c>
      <c r="G43" s="21" t="s">
        <v>11</v>
      </c>
      <c r="H43" s="3"/>
      <c r="I43" s="16" t="s">
        <v>11</v>
      </c>
      <c r="J43" s="15">
        <f>K44 + K45 + K46 + K47</f>
        <v>0</v>
      </c>
      <c r="K43" s="15">
        <f t="shared" si="14"/>
        <v>0</v>
      </c>
      <c r="L43" s="15"/>
      <c r="M43" s="16">
        <f>IF(K43=0,0,K43 / $K$18)</f>
        <v>0</v>
      </c>
      <c r="O43" s="32"/>
    </row>
    <row r="44" spans="1:15" ht="41.25" thickBot="1" x14ac:dyDescent="0.25">
      <c r="A44" s="28" t="s">
        <v>102</v>
      </c>
      <c r="B44" s="28" t="s">
        <v>103</v>
      </c>
      <c r="C44" s="28" t="s">
        <v>104</v>
      </c>
      <c r="D44" s="28" t="s">
        <v>105</v>
      </c>
      <c r="E44" s="29" t="s">
        <v>14</v>
      </c>
      <c r="F44" s="68">
        <v>88.92</v>
      </c>
      <c r="G44" s="30">
        <v>38.299999999999997</v>
      </c>
      <c r="H44" s="2"/>
      <c r="I44" s="31" t="s">
        <v>11</v>
      </c>
      <c r="J44" s="30">
        <f>TRUNC(TRUNC(H44 * K$17, 2) + H44, 2)</f>
        <v>0</v>
      </c>
      <c r="K44" s="17">
        <f t="shared" ref="K44" si="20">TRUNC(F44 * J44,2)</f>
        <v>0</v>
      </c>
      <c r="L44" s="18">
        <f t="shared" ref="L44" si="21">IF(H44=0,0,H44/G44-1)*-1</f>
        <v>0</v>
      </c>
      <c r="M44" s="19">
        <f t="shared" ref="M44" si="22">IF(K44=0,0,K44 / $K$18)</f>
        <v>0</v>
      </c>
    </row>
    <row r="45" spans="1:15" ht="24.95" customHeight="1" thickBot="1" x14ac:dyDescent="0.25">
      <c r="A45" s="28" t="s">
        <v>106</v>
      </c>
      <c r="B45" s="28" t="s">
        <v>107</v>
      </c>
      <c r="C45" s="28" t="s">
        <v>108</v>
      </c>
      <c r="D45" s="28" t="s">
        <v>109</v>
      </c>
      <c r="E45" s="29" t="s">
        <v>110</v>
      </c>
      <c r="F45" s="68">
        <v>44.56</v>
      </c>
      <c r="G45" s="30">
        <v>18.440000000000001</v>
      </c>
      <c r="H45" s="2"/>
      <c r="I45" s="31" t="s">
        <v>11</v>
      </c>
      <c r="J45" s="30">
        <f>TRUNC(TRUNC(H45 * K$17, 2) + H45, 2)</f>
        <v>0</v>
      </c>
      <c r="K45" s="17">
        <f t="shared" ref="K45:K48" si="23">TRUNC(F45 * J45,2)</f>
        <v>0</v>
      </c>
      <c r="L45" s="18">
        <f t="shared" ref="L45:L47" si="24">IF(H45=0,0,H45/G45-1)*-1</f>
        <v>0</v>
      </c>
      <c r="M45" s="19">
        <f t="shared" ref="M45:M47" si="25">IF(K45=0,0,K45 / $K$18)</f>
        <v>0</v>
      </c>
    </row>
    <row r="46" spans="1:15" ht="27.75" thickBot="1" x14ac:dyDescent="0.25">
      <c r="A46" s="28" t="s">
        <v>111</v>
      </c>
      <c r="B46" s="28" t="s">
        <v>35</v>
      </c>
      <c r="C46" s="28" t="s">
        <v>13</v>
      </c>
      <c r="D46" s="28" t="s">
        <v>36</v>
      </c>
      <c r="E46" s="29" t="s">
        <v>15</v>
      </c>
      <c r="F46" s="68">
        <v>4.4459999999999997</v>
      </c>
      <c r="G46" s="30">
        <v>3.43</v>
      </c>
      <c r="H46" s="2"/>
      <c r="I46" s="31" t="s">
        <v>11</v>
      </c>
      <c r="J46" s="30">
        <f>TRUNC(TRUNC(H46 * K$17, 2) + H46, 2)</f>
        <v>0</v>
      </c>
      <c r="K46" s="17">
        <f t="shared" si="23"/>
        <v>0</v>
      </c>
      <c r="L46" s="18">
        <f t="shared" si="24"/>
        <v>0</v>
      </c>
      <c r="M46" s="19">
        <f t="shared" si="25"/>
        <v>0</v>
      </c>
    </row>
    <row r="47" spans="1:15" ht="27.75" thickBot="1" x14ac:dyDescent="0.25">
      <c r="A47" s="28" t="s">
        <v>112</v>
      </c>
      <c r="B47" s="28" t="s">
        <v>26</v>
      </c>
      <c r="C47" s="28" t="s">
        <v>13</v>
      </c>
      <c r="D47" s="28" t="s">
        <v>27</v>
      </c>
      <c r="E47" s="29" t="s">
        <v>15</v>
      </c>
      <c r="F47" s="68">
        <v>4.4459999999999997</v>
      </c>
      <c r="G47" s="30">
        <v>60</v>
      </c>
      <c r="H47" s="2"/>
      <c r="I47" s="31">
        <v>0.20899999999999999</v>
      </c>
      <c r="J47" s="30">
        <f>TRUNC(TRUNC(H47 * I47, 2) + H47, 2)</f>
        <v>0</v>
      </c>
      <c r="K47" s="17">
        <f t="shared" si="23"/>
        <v>0</v>
      </c>
      <c r="L47" s="18">
        <f t="shared" si="24"/>
        <v>0</v>
      </c>
      <c r="M47" s="19">
        <f t="shared" si="25"/>
        <v>0</v>
      </c>
    </row>
    <row r="48" spans="1:15" ht="15" thickBot="1" x14ac:dyDescent="0.25">
      <c r="A48" s="26" t="s">
        <v>113</v>
      </c>
      <c r="B48" s="26" t="s">
        <v>10</v>
      </c>
      <c r="C48" s="26"/>
      <c r="D48" s="26" t="s">
        <v>114</v>
      </c>
      <c r="E48" s="27"/>
      <c r="F48" s="20">
        <v>1</v>
      </c>
      <c r="G48" s="21" t="s">
        <v>11</v>
      </c>
      <c r="H48" s="3"/>
      <c r="I48" s="16" t="s">
        <v>11</v>
      </c>
      <c r="J48" s="15">
        <f>K49 + K50 + K51 + K52 + K53 + K54 + K55 + K56 + K57 + K58</f>
        <v>0</v>
      </c>
      <c r="K48" s="15">
        <f t="shared" si="23"/>
        <v>0</v>
      </c>
      <c r="L48" s="15"/>
      <c r="M48" s="16">
        <f>IF(K48=0,0,K48 / $K$18)</f>
        <v>0</v>
      </c>
    </row>
    <row r="49" spans="1:15" ht="27.75" thickBot="1" x14ac:dyDescent="0.25">
      <c r="A49" s="28" t="s">
        <v>115</v>
      </c>
      <c r="B49" s="28" t="s">
        <v>116</v>
      </c>
      <c r="C49" s="28" t="s">
        <v>84</v>
      </c>
      <c r="D49" s="28" t="s">
        <v>198</v>
      </c>
      <c r="E49" s="29" t="s">
        <v>15</v>
      </c>
      <c r="F49" s="68">
        <v>4</v>
      </c>
      <c r="G49" s="30">
        <v>21.12</v>
      </c>
      <c r="H49" s="2"/>
      <c r="I49" s="31" t="s">
        <v>11</v>
      </c>
      <c r="J49" s="30">
        <f t="shared" ref="J49:J58" si="26">TRUNC(TRUNC(H49 * K$17, 2) + H49, 2)</f>
        <v>0</v>
      </c>
      <c r="K49" s="17">
        <f t="shared" ref="K49" si="27">TRUNC(F49 * J49,2)</f>
        <v>0</v>
      </c>
      <c r="L49" s="18">
        <f t="shared" ref="L49" si="28">IF(H49=0,0,H49/G49-1)*-1</f>
        <v>0</v>
      </c>
      <c r="M49" s="19">
        <f t="shared" ref="M49" si="29">IF(K49=0,0,K49 / $K$18)</f>
        <v>0</v>
      </c>
    </row>
    <row r="50" spans="1:15" ht="41.25" thickBot="1" x14ac:dyDescent="0.25">
      <c r="A50" s="28" t="s">
        <v>117</v>
      </c>
      <c r="B50" s="28" t="s">
        <v>118</v>
      </c>
      <c r="C50" s="28" t="s">
        <v>108</v>
      </c>
      <c r="D50" s="28" t="s">
        <v>199</v>
      </c>
      <c r="E50" s="29" t="s">
        <v>15</v>
      </c>
      <c r="F50" s="68">
        <v>4</v>
      </c>
      <c r="G50" s="30">
        <v>83.23</v>
      </c>
      <c r="H50" s="2"/>
      <c r="I50" s="31" t="s">
        <v>11</v>
      </c>
      <c r="J50" s="30">
        <f t="shared" si="26"/>
        <v>0</v>
      </c>
      <c r="K50" s="17">
        <f t="shared" ref="K50:K59" si="30">TRUNC(F50 * J50,2)</f>
        <v>0</v>
      </c>
      <c r="L50" s="18">
        <f t="shared" ref="L50:L58" si="31">IF(H50=0,0,H50/G50-1)*-1</f>
        <v>0</v>
      </c>
      <c r="M50" s="19">
        <f t="shared" ref="M50:M58" si="32">IF(K50=0,0,K50 / $K$18)</f>
        <v>0</v>
      </c>
    </row>
    <row r="51" spans="1:15" ht="41.25" thickBot="1" x14ac:dyDescent="0.25">
      <c r="A51" s="28" t="s">
        <v>119</v>
      </c>
      <c r="B51" s="28" t="s">
        <v>120</v>
      </c>
      <c r="C51" s="28" t="s">
        <v>13</v>
      </c>
      <c r="D51" s="28" t="s">
        <v>200</v>
      </c>
      <c r="E51" s="29" t="s">
        <v>14</v>
      </c>
      <c r="F51" s="68">
        <v>22.66</v>
      </c>
      <c r="G51" s="30">
        <v>12.2</v>
      </c>
      <c r="H51" s="2"/>
      <c r="I51" s="31" t="s">
        <v>11</v>
      </c>
      <c r="J51" s="30">
        <f t="shared" si="26"/>
        <v>0</v>
      </c>
      <c r="K51" s="17">
        <f t="shared" si="30"/>
        <v>0</v>
      </c>
      <c r="L51" s="18">
        <f t="shared" si="31"/>
        <v>0</v>
      </c>
      <c r="M51" s="19">
        <f t="shared" si="32"/>
        <v>0</v>
      </c>
    </row>
    <row r="52" spans="1:15" ht="68.25" thickBot="1" x14ac:dyDescent="0.25">
      <c r="A52" s="28" t="s">
        <v>121</v>
      </c>
      <c r="B52" s="28" t="s">
        <v>122</v>
      </c>
      <c r="C52" s="28" t="s">
        <v>13</v>
      </c>
      <c r="D52" s="28" t="s">
        <v>123</v>
      </c>
      <c r="E52" s="29" t="s">
        <v>14</v>
      </c>
      <c r="F52" s="68">
        <v>54.823999999999998</v>
      </c>
      <c r="G52" s="30">
        <v>91.63</v>
      </c>
      <c r="H52" s="2"/>
      <c r="I52" s="31" t="s">
        <v>11</v>
      </c>
      <c r="J52" s="30">
        <f t="shared" si="26"/>
        <v>0</v>
      </c>
      <c r="K52" s="17">
        <f t="shared" si="30"/>
        <v>0</v>
      </c>
      <c r="L52" s="18">
        <f t="shared" si="31"/>
        <v>0</v>
      </c>
      <c r="M52" s="19">
        <f t="shared" si="32"/>
        <v>0</v>
      </c>
    </row>
    <row r="53" spans="1:15" ht="68.25" thickBot="1" x14ac:dyDescent="0.25">
      <c r="A53" s="28" t="s">
        <v>124</v>
      </c>
      <c r="B53" s="28" t="s">
        <v>122</v>
      </c>
      <c r="C53" s="28" t="s">
        <v>13</v>
      </c>
      <c r="D53" s="28" t="s">
        <v>201</v>
      </c>
      <c r="E53" s="29" t="s">
        <v>14</v>
      </c>
      <c r="F53" s="68">
        <v>34.947000000000003</v>
      </c>
      <c r="G53" s="30">
        <v>91.63</v>
      </c>
      <c r="H53" s="2"/>
      <c r="I53" s="31" t="s">
        <v>11</v>
      </c>
      <c r="J53" s="30">
        <f t="shared" si="26"/>
        <v>0</v>
      </c>
      <c r="K53" s="17">
        <f t="shared" si="30"/>
        <v>0</v>
      </c>
      <c r="L53" s="18">
        <f t="shared" si="31"/>
        <v>0</v>
      </c>
      <c r="M53" s="19">
        <f t="shared" si="32"/>
        <v>0</v>
      </c>
    </row>
    <row r="54" spans="1:15" ht="54.75" thickBot="1" x14ac:dyDescent="0.25">
      <c r="A54" s="28" t="s">
        <v>125</v>
      </c>
      <c r="B54" s="28" t="s">
        <v>126</v>
      </c>
      <c r="C54" s="28" t="s">
        <v>104</v>
      </c>
      <c r="D54" s="28" t="s">
        <v>127</v>
      </c>
      <c r="E54" s="29" t="s">
        <v>78</v>
      </c>
      <c r="F54" s="68">
        <v>63.03</v>
      </c>
      <c r="G54" s="30">
        <v>67.069999999999993</v>
      </c>
      <c r="H54" s="2"/>
      <c r="I54" s="31" t="s">
        <v>11</v>
      </c>
      <c r="J54" s="30">
        <f t="shared" si="26"/>
        <v>0</v>
      </c>
      <c r="K54" s="17">
        <f t="shared" si="30"/>
        <v>0</v>
      </c>
      <c r="L54" s="18">
        <f t="shared" si="31"/>
        <v>0</v>
      </c>
      <c r="M54" s="19">
        <f t="shared" si="32"/>
        <v>0</v>
      </c>
    </row>
    <row r="55" spans="1:15" ht="24.95" customHeight="1" thickBot="1" x14ac:dyDescent="0.25">
      <c r="A55" s="28" t="s">
        <v>128</v>
      </c>
      <c r="B55" s="28" t="s">
        <v>129</v>
      </c>
      <c r="C55" s="28" t="s">
        <v>108</v>
      </c>
      <c r="D55" s="28" t="s">
        <v>130</v>
      </c>
      <c r="E55" s="29" t="s">
        <v>110</v>
      </c>
      <c r="F55" s="68">
        <v>17.533999999999999</v>
      </c>
      <c r="G55" s="30">
        <v>65.75</v>
      </c>
      <c r="H55" s="2"/>
      <c r="I55" s="31" t="s">
        <v>11</v>
      </c>
      <c r="J55" s="30">
        <f t="shared" si="26"/>
        <v>0</v>
      </c>
      <c r="K55" s="17">
        <f t="shared" si="30"/>
        <v>0</v>
      </c>
      <c r="L55" s="18">
        <f t="shared" si="31"/>
        <v>0</v>
      </c>
      <c r="M55" s="19">
        <f t="shared" si="32"/>
        <v>0</v>
      </c>
    </row>
    <row r="56" spans="1:15" ht="27.75" thickBot="1" x14ac:dyDescent="0.25">
      <c r="A56" s="28" t="s">
        <v>131</v>
      </c>
      <c r="B56" s="28" t="s">
        <v>132</v>
      </c>
      <c r="C56" s="28" t="s">
        <v>108</v>
      </c>
      <c r="D56" s="28" t="s">
        <v>202</v>
      </c>
      <c r="E56" s="29" t="s">
        <v>14</v>
      </c>
      <c r="F56" s="68">
        <v>21.182500000000001</v>
      </c>
      <c r="G56" s="30">
        <v>42.81</v>
      </c>
      <c r="H56" s="2"/>
      <c r="I56" s="31" t="s">
        <v>11</v>
      </c>
      <c r="J56" s="30">
        <f t="shared" si="26"/>
        <v>0</v>
      </c>
      <c r="K56" s="17">
        <f t="shared" si="30"/>
        <v>0</v>
      </c>
      <c r="L56" s="18">
        <f t="shared" si="31"/>
        <v>0</v>
      </c>
      <c r="M56" s="19">
        <f t="shared" si="32"/>
        <v>0</v>
      </c>
    </row>
    <row r="57" spans="1:15" ht="27.75" thickBot="1" x14ac:dyDescent="0.25">
      <c r="A57" s="28" t="s">
        <v>133</v>
      </c>
      <c r="B57" s="28" t="s">
        <v>93</v>
      </c>
      <c r="C57" s="28" t="s">
        <v>13</v>
      </c>
      <c r="D57" s="28" t="s">
        <v>94</v>
      </c>
      <c r="E57" s="29" t="s">
        <v>95</v>
      </c>
      <c r="F57" s="68">
        <v>40</v>
      </c>
      <c r="G57" s="30">
        <v>33.630000000000003</v>
      </c>
      <c r="H57" s="2"/>
      <c r="I57" s="31" t="s">
        <v>11</v>
      </c>
      <c r="J57" s="30">
        <f t="shared" si="26"/>
        <v>0</v>
      </c>
      <c r="K57" s="17">
        <f t="shared" si="30"/>
        <v>0</v>
      </c>
      <c r="L57" s="18">
        <f t="shared" si="31"/>
        <v>0</v>
      </c>
      <c r="M57" s="19">
        <f t="shared" si="32"/>
        <v>0</v>
      </c>
    </row>
    <row r="58" spans="1:15" ht="27.75" thickBot="1" x14ac:dyDescent="0.25">
      <c r="A58" s="28" t="s">
        <v>134</v>
      </c>
      <c r="B58" s="28" t="s">
        <v>135</v>
      </c>
      <c r="C58" s="28" t="s">
        <v>13</v>
      </c>
      <c r="D58" s="28" t="s">
        <v>136</v>
      </c>
      <c r="E58" s="29" t="s">
        <v>95</v>
      </c>
      <c r="F58" s="68">
        <v>40</v>
      </c>
      <c r="G58" s="30">
        <v>23.45</v>
      </c>
      <c r="H58" s="2"/>
      <c r="I58" s="31" t="s">
        <v>11</v>
      </c>
      <c r="J58" s="30">
        <f t="shared" si="26"/>
        <v>0</v>
      </c>
      <c r="K58" s="17">
        <f t="shared" si="30"/>
        <v>0</v>
      </c>
      <c r="L58" s="18">
        <f t="shared" si="31"/>
        <v>0</v>
      </c>
      <c r="M58" s="19">
        <f t="shared" si="32"/>
        <v>0</v>
      </c>
    </row>
    <row r="59" spans="1:15" ht="15" thickBot="1" x14ac:dyDescent="0.25">
      <c r="A59" s="26" t="s">
        <v>137</v>
      </c>
      <c r="B59" s="26" t="s">
        <v>10</v>
      </c>
      <c r="C59" s="26"/>
      <c r="D59" s="26" t="s">
        <v>138</v>
      </c>
      <c r="E59" s="27"/>
      <c r="F59" s="20">
        <v>1</v>
      </c>
      <c r="G59" s="21" t="s">
        <v>11</v>
      </c>
      <c r="H59" s="3"/>
      <c r="I59" s="16" t="s">
        <v>11</v>
      </c>
      <c r="J59" s="15">
        <f>K60</f>
        <v>0</v>
      </c>
      <c r="K59" s="15">
        <f t="shared" si="30"/>
        <v>0</v>
      </c>
      <c r="L59" s="15"/>
      <c r="M59" s="16">
        <f>IF(K59=0,0,K59 / $K$18)</f>
        <v>0</v>
      </c>
      <c r="N59" s="32"/>
      <c r="O59" s="32"/>
    </row>
    <row r="60" spans="1:15" ht="27.75" thickBot="1" x14ac:dyDescent="0.25">
      <c r="A60" s="28" t="s">
        <v>139</v>
      </c>
      <c r="B60" s="28" t="s">
        <v>140</v>
      </c>
      <c r="C60" s="28" t="s">
        <v>13</v>
      </c>
      <c r="D60" s="28" t="s">
        <v>141</v>
      </c>
      <c r="E60" s="29" t="s">
        <v>15</v>
      </c>
      <c r="F60" s="68">
        <v>1.0705499999999999</v>
      </c>
      <c r="G60" s="30">
        <v>2849.76</v>
      </c>
      <c r="H60" s="2"/>
      <c r="I60" s="31" t="s">
        <v>11</v>
      </c>
      <c r="J60" s="30">
        <f>TRUNC(TRUNC(H60 * K$17, 2) + H60, 2)</f>
        <v>0</v>
      </c>
      <c r="K60" s="17">
        <f t="shared" ref="K60:K62" si="33">TRUNC(F60 * J60,2)</f>
        <v>0</v>
      </c>
      <c r="L60" s="18">
        <f t="shared" ref="L60" si="34">IF(H60=0,0,H60/G60-1)*-1</f>
        <v>0</v>
      </c>
      <c r="M60" s="19">
        <f t="shared" ref="M60" si="35">IF(K60=0,0,K60 / $K$18)</f>
        <v>0</v>
      </c>
    </row>
    <row r="61" spans="1:15" x14ac:dyDescent="0.2">
      <c r="A61" s="26" t="s">
        <v>142</v>
      </c>
      <c r="B61" s="26" t="s">
        <v>10</v>
      </c>
      <c r="C61" s="26"/>
      <c r="D61" s="26" t="s">
        <v>143</v>
      </c>
      <c r="E61" s="27"/>
      <c r="F61" s="20">
        <v>1</v>
      </c>
      <c r="G61" s="21" t="s">
        <v>11</v>
      </c>
      <c r="H61" s="3"/>
      <c r="I61" s="16" t="s">
        <v>11</v>
      </c>
      <c r="J61" s="15">
        <f>K62 + K67</f>
        <v>0</v>
      </c>
      <c r="K61" s="15">
        <f t="shared" si="33"/>
        <v>0</v>
      </c>
      <c r="L61" s="15"/>
      <c r="M61" s="16">
        <f>IF(K61=0,0,K61 / $K$18)</f>
        <v>0</v>
      </c>
      <c r="N61" s="32"/>
      <c r="O61" s="32"/>
    </row>
    <row r="62" spans="1:15" ht="15" thickBot="1" x14ac:dyDescent="0.25">
      <c r="A62" s="26" t="s">
        <v>144</v>
      </c>
      <c r="B62" s="26" t="s">
        <v>10</v>
      </c>
      <c r="C62" s="26"/>
      <c r="D62" s="26" t="s">
        <v>145</v>
      </c>
      <c r="E62" s="27"/>
      <c r="F62" s="20">
        <v>1</v>
      </c>
      <c r="G62" s="21" t="s">
        <v>11</v>
      </c>
      <c r="H62" s="3"/>
      <c r="I62" s="16" t="s">
        <v>11</v>
      </c>
      <c r="J62" s="15">
        <f>K63 + K64</f>
        <v>0</v>
      </c>
      <c r="K62" s="15">
        <f t="shared" si="33"/>
        <v>0</v>
      </c>
      <c r="L62" s="15"/>
      <c r="M62" s="16">
        <f>IF(K62=0,0,K62 / $K$18)</f>
        <v>0</v>
      </c>
    </row>
    <row r="63" spans="1:15" ht="24.95" customHeight="1" thickBot="1" x14ac:dyDescent="0.25">
      <c r="A63" s="28" t="s">
        <v>146</v>
      </c>
      <c r="B63" s="28" t="s">
        <v>147</v>
      </c>
      <c r="C63" s="28" t="s">
        <v>84</v>
      </c>
      <c r="D63" s="28" t="s">
        <v>148</v>
      </c>
      <c r="E63" s="29" t="s">
        <v>110</v>
      </c>
      <c r="F63" s="68">
        <v>23.3</v>
      </c>
      <c r="G63" s="30">
        <v>336.65</v>
      </c>
      <c r="H63" s="2"/>
      <c r="I63" s="31" t="s">
        <v>11</v>
      </c>
      <c r="J63" s="30">
        <f>TRUNC(TRUNC(H63 * K$17, 2) + H63, 2)</f>
        <v>0</v>
      </c>
      <c r="K63" s="17">
        <f t="shared" ref="K63:K67" si="36">TRUNC(F63 * J63,2)</f>
        <v>0</v>
      </c>
      <c r="L63" s="18">
        <f t="shared" ref="L63:L64" si="37">IF(H63=0,0,H63/G63-1)*-1</f>
        <v>0</v>
      </c>
      <c r="M63" s="19">
        <f t="shared" ref="M63:M64" si="38">IF(K63=0,0,K63 / $K$18)</f>
        <v>0</v>
      </c>
    </row>
    <row r="64" spans="1:15" ht="27.75" thickBot="1" x14ac:dyDescent="0.25">
      <c r="A64" s="28" t="s">
        <v>203</v>
      </c>
      <c r="B64" s="28" t="s">
        <v>204</v>
      </c>
      <c r="C64" s="28" t="s">
        <v>13</v>
      </c>
      <c r="D64" s="28" t="s">
        <v>205</v>
      </c>
      <c r="E64" s="29" t="s">
        <v>14</v>
      </c>
      <c r="F64" s="68">
        <v>6.34</v>
      </c>
      <c r="G64" s="30">
        <v>14.22</v>
      </c>
      <c r="H64" s="2"/>
      <c r="I64" s="31" t="s">
        <v>11</v>
      </c>
      <c r="J64" s="30">
        <f>TRUNC(TRUNC(H64 * K$17, 2) + H64, 2)</f>
        <v>0</v>
      </c>
      <c r="K64" s="17">
        <f t="shared" si="36"/>
        <v>0</v>
      </c>
      <c r="L64" s="18">
        <f t="shared" si="37"/>
        <v>0</v>
      </c>
      <c r="M64" s="19">
        <f t="shared" si="38"/>
        <v>0</v>
      </c>
    </row>
    <row r="65" spans="1:15" ht="27.75" thickBot="1" x14ac:dyDescent="0.25">
      <c r="A65" s="28" t="s">
        <v>206</v>
      </c>
      <c r="B65" s="28" t="s">
        <v>207</v>
      </c>
      <c r="C65" s="28" t="s">
        <v>194</v>
      </c>
      <c r="D65" s="28" t="s">
        <v>208</v>
      </c>
      <c r="E65" s="29" t="s">
        <v>14</v>
      </c>
      <c r="F65" s="68">
        <v>6.34</v>
      </c>
      <c r="G65" s="30">
        <v>3.68</v>
      </c>
      <c r="H65" s="2"/>
      <c r="I65" s="31"/>
      <c r="J65" s="30">
        <f t="shared" ref="J65:J66" si="39">TRUNC(TRUNC(H65 * K$17, 2) + H65, 2)</f>
        <v>0</v>
      </c>
      <c r="K65" s="17">
        <f t="shared" ref="K65:K66" si="40">TRUNC(F65 * J65,2)</f>
        <v>0</v>
      </c>
      <c r="L65" s="18">
        <f t="shared" ref="L65:L66" si="41">IF(H65=0,0,H65/G65-1)*-1</f>
        <v>0</v>
      </c>
      <c r="M65" s="19">
        <f t="shared" ref="M65:M66" si="42">IF(K65=0,0,K65 / $K$18)</f>
        <v>0</v>
      </c>
    </row>
    <row r="66" spans="1:15" ht="54.75" thickBot="1" x14ac:dyDescent="0.25">
      <c r="A66" s="28" t="s">
        <v>209</v>
      </c>
      <c r="B66" s="28" t="s">
        <v>149</v>
      </c>
      <c r="C66" s="28" t="s">
        <v>13</v>
      </c>
      <c r="D66" s="28" t="s">
        <v>210</v>
      </c>
      <c r="E66" s="29" t="s">
        <v>14</v>
      </c>
      <c r="F66" s="68">
        <v>6.34</v>
      </c>
      <c r="G66" s="30">
        <v>31.11</v>
      </c>
      <c r="H66" s="2"/>
      <c r="I66" s="31"/>
      <c r="J66" s="30">
        <f t="shared" si="39"/>
        <v>0</v>
      </c>
      <c r="K66" s="17">
        <f t="shared" si="40"/>
        <v>0</v>
      </c>
      <c r="L66" s="18">
        <f t="shared" si="41"/>
        <v>0</v>
      </c>
      <c r="M66" s="19">
        <f t="shared" si="42"/>
        <v>0</v>
      </c>
    </row>
    <row r="67" spans="1:15" ht="15" thickBot="1" x14ac:dyDescent="0.25">
      <c r="A67" s="26" t="s">
        <v>150</v>
      </c>
      <c r="B67" s="26" t="s">
        <v>10</v>
      </c>
      <c r="C67" s="26"/>
      <c r="D67" s="26" t="s">
        <v>151</v>
      </c>
      <c r="E67" s="27"/>
      <c r="F67" s="20">
        <v>1</v>
      </c>
      <c r="G67" s="21" t="s">
        <v>11</v>
      </c>
      <c r="H67" s="3"/>
      <c r="I67" s="16" t="s">
        <v>11</v>
      </c>
      <c r="J67" s="15">
        <f>K68</f>
        <v>0</v>
      </c>
      <c r="K67" s="15">
        <f t="shared" si="36"/>
        <v>0</v>
      </c>
      <c r="L67" s="15"/>
      <c r="M67" s="16">
        <f>IF(K67=0,0,K67 / $K$18)</f>
        <v>0</v>
      </c>
    </row>
    <row r="68" spans="1:15" ht="24.95" customHeight="1" thickBot="1" x14ac:dyDescent="0.25">
      <c r="A68" s="28" t="s">
        <v>152</v>
      </c>
      <c r="B68" s="28" t="s">
        <v>153</v>
      </c>
      <c r="C68" s="28" t="s">
        <v>84</v>
      </c>
      <c r="D68" s="28" t="s">
        <v>211</v>
      </c>
      <c r="E68" s="29" t="s">
        <v>88</v>
      </c>
      <c r="F68" s="68">
        <v>3</v>
      </c>
      <c r="G68" s="30">
        <v>1437.79</v>
      </c>
      <c r="H68" s="2"/>
      <c r="I68" s="31" t="s">
        <v>11</v>
      </c>
      <c r="J68" s="30">
        <f>TRUNC(TRUNC(H68 * K$17, 2) + H68, 2)</f>
        <v>0</v>
      </c>
      <c r="K68" s="17">
        <f t="shared" ref="K68:K69" si="43">TRUNC(F68 * J68,2)</f>
        <v>0</v>
      </c>
      <c r="L68" s="18">
        <f t="shared" ref="L68" si="44">IF(H68=0,0,H68/G68-1)*-1</f>
        <v>0</v>
      </c>
      <c r="M68" s="19">
        <f t="shared" ref="M68" si="45">IF(K68=0,0,K68 / $K$18)</f>
        <v>0</v>
      </c>
    </row>
    <row r="69" spans="1:15" ht="15" thickBot="1" x14ac:dyDescent="0.25">
      <c r="A69" s="26" t="s">
        <v>154</v>
      </c>
      <c r="B69" s="26" t="s">
        <v>10</v>
      </c>
      <c r="C69" s="26"/>
      <c r="D69" s="26" t="s">
        <v>155</v>
      </c>
      <c r="E69" s="27"/>
      <c r="F69" s="20">
        <v>1</v>
      </c>
      <c r="G69" s="21" t="s">
        <v>11</v>
      </c>
      <c r="H69" s="3"/>
      <c r="I69" s="16" t="s">
        <v>11</v>
      </c>
      <c r="J69" s="15">
        <f>K70 + K71 + K72 + K73 + K74 + K76</f>
        <v>0</v>
      </c>
      <c r="K69" s="15">
        <f t="shared" si="43"/>
        <v>0</v>
      </c>
      <c r="L69" s="15"/>
      <c r="M69" s="16">
        <f>IF(K69=0,0,K69 / $K$18)</f>
        <v>0</v>
      </c>
      <c r="O69" s="32"/>
    </row>
    <row r="70" spans="1:15" ht="24.95" customHeight="1" thickBot="1" x14ac:dyDescent="0.25">
      <c r="A70" s="28" t="s">
        <v>156</v>
      </c>
      <c r="B70" s="28" t="s">
        <v>157</v>
      </c>
      <c r="C70" s="28" t="s">
        <v>84</v>
      </c>
      <c r="D70" s="28" t="s">
        <v>158</v>
      </c>
      <c r="E70" s="29" t="s">
        <v>88</v>
      </c>
      <c r="F70" s="68">
        <v>1</v>
      </c>
      <c r="G70" s="30">
        <v>352.16</v>
      </c>
      <c r="H70" s="2"/>
      <c r="I70" s="31">
        <v>0.20899999999999999</v>
      </c>
      <c r="J70" s="30">
        <f>TRUNC(TRUNC(H70 * I70, 2) + H70, 2)</f>
        <v>0</v>
      </c>
      <c r="K70" s="17">
        <f t="shared" ref="K70" si="46">TRUNC(F70 * J70,2)</f>
        <v>0</v>
      </c>
      <c r="L70" s="18">
        <f t="shared" ref="L70" si="47">IF(H70=0,0,H70/G70-1)*-1</f>
        <v>0</v>
      </c>
      <c r="M70" s="19">
        <f t="shared" ref="M70" si="48">IF(K70=0,0,K70 / $K$18)</f>
        <v>0</v>
      </c>
    </row>
    <row r="71" spans="1:15" ht="108.75" thickBot="1" x14ac:dyDescent="0.25">
      <c r="A71" s="28" t="s">
        <v>159</v>
      </c>
      <c r="B71" s="28" t="s">
        <v>160</v>
      </c>
      <c r="C71" s="28" t="s">
        <v>104</v>
      </c>
      <c r="D71" s="28" t="s">
        <v>161</v>
      </c>
      <c r="E71" s="29" t="s">
        <v>14</v>
      </c>
      <c r="F71" s="68">
        <v>3.4660000000000002</v>
      </c>
      <c r="G71" s="30">
        <v>198</v>
      </c>
      <c r="H71" s="2"/>
      <c r="I71" s="31">
        <v>0.20899999999999999</v>
      </c>
      <c r="J71" s="30">
        <f>TRUNC(TRUNC(H71 * I71, 2) + H71, 2)</f>
        <v>0</v>
      </c>
      <c r="K71" s="17">
        <f t="shared" ref="K71:K74" si="49">TRUNC(F71 * J71,2)</f>
        <v>0</v>
      </c>
      <c r="L71" s="18">
        <f t="shared" ref="L71:L74" si="50">IF(H71=0,0,H71/G71-1)*-1</f>
        <v>0</v>
      </c>
      <c r="M71" s="19">
        <f t="shared" ref="M71:M74" si="51">IF(K71=0,0,K71 / $K$18)</f>
        <v>0</v>
      </c>
    </row>
    <row r="72" spans="1:15" ht="81.75" thickBot="1" x14ac:dyDescent="0.25">
      <c r="A72" s="28" t="s">
        <v>162</v>
      </c>
      <c r="B72" s="28" t="s">
        <v>163</v>
      </c>
      <c r="C72" s="28" t="s">
        <v>104</v>
      </c>
      <c r="D72" s="28" t="s">
        <v>164</v>
      </c>
      <c r="E72" s="29" t="s">
        <v>14</v>
      </c>
      <c r="F72" s="68">
        <v>21.263000000000002</v>
      </c>
      <c r="G72" s="30">
        <v>144</v>
      </c>
      <c r="H72" s="2"/>
      <c r="I72" s="31">
        <v>0.20899999999999999</v>
      </c>
      <c r="J72" s="30">
        <f>TRUNC(TRUNC(H72 * I72, 2) + H72, 2)</f>
        <v>0</v>
      </c>
      <c r="K72" s="17">
        <f t="shared" si="49"/>
        <v>0</v>
      </c>
      <c r="L72" s="18">
        <f t="shared" si="50"/>
        <v>0</v>
      </c>
      <c r="M72" s="19">
        <f t="shared" si="51"/>
        <v>0</v>
      </c>
    </row>
    <row r="73" spans="1:15" ht="227.25" customHeight="1" thickBot="1" x14ac:dyDescent="0.25">
      <c r="A73" s="28" t="s">
        <v>165</v>
      </c>
      <c r="B73" s="28" t="s">
        <v>166</v>
      </c>
      <c r="C73" s="28" t="s">
        <v>104</v>
      </c>
      <c r="D73" s="28" t="s">
        <v>167</v>
      </c>
      <c r="E73" s="29" t="s">
        <v>14</v>
      </c>
      <c r="F73" s="68">
        <v>103.565</v>
      </c>
      <c r="G73" s="30">
        <v>47.5</v>
      </c>
      <c r="H73" s="2"/>
      <c r="I73" s="31">
        <v>0.20899999999999999</v>
      </c>
      <c r="J73" s="30">
        <f>TRUNC(TRUNC(H73 * I73, 2) + H73, 2)</f>
        <v>0</v>
      </c>
      <c r="K73" s="17">
        <f t="shared" si="49"/>
        <v>0</v>
      </c>
      <c r="L73" s="18">
        <f t="shared" si="50"/>
        <v>0</v>
      </c>
      <c r="M73" s="19">
        <f t="shared" si="51"/>
        <v>0</v>
      </c>
    </row>
    <row r="74" spans="1:15" ht="24.95" customHeight="1" thickBot="1" x14ac:dyDescent="0.25">
      <c r="A74" s="28" t="s">
        <v>168</v>
      </c>
      <c r="B74" s="28" t="s">
        <v>169</v>
      </c>
      <c r="C74" s="28" t="s">
        <v>84</v>
      </c>
      <c r="D74" s="28" t="s">
        <v>170</v>
      </c>
      <c r="E74" s="29" t="s">
        <v>14</v>
      </c>
      <c r="F74" s="68">
        <v>103.565</v>
      </c>
      <c r="G74" s="30">
        <v>12.94</v>
      </c>
      <c r="H74" s="2"/>
      <c r="I74" s="31" t="s">
        <v>11</v>
      </c>
      <c r="J74" s="30">
        <f>TRUNC(TRUNC(H74 * K$17, 2) + H74, 2)</f>
        <v>0</v>
      </c>
      <c r="K74" s="17">
        <f t="shared" si="49"/>
        <v>0</v>
      </c>
      <c r="L74" s="18">
        <f t="shared" si="50"/>
        <v>0</v>
      </c>
      <c r="M74" s="19">
        <f t="shared" si="51"/>
        <v>0</v>
      </c>
    </row>
    <row r="75" spans="1:15" ht="24.95" customHeight="1" thickBot="1" x14ac:dyDescent="0.25">
      <c r="A75" s="28" t="s">
        <v>171</v>
      </c>
      <c r="B75" s="28" t="s">
        <v>212</v>
      </c>
      <c r="C75" s="28" t="s">
        <v>194</v>
      </c>
      <c r="D75" s="28" t="s">
        <v>172</v>
      </c>
      <c r="E75" s="29" t="s">
        <v>213</v>
      </c>
      <c r="F75" s="68">
        <v>0.5</v>
      </c>
      <c r="G75" s="30">
        <v>5048.2</v>
      </c>
      <c r="H75" s="2"/>
      <c r="I75" s="31"/>
      <c r="J75" s="30">
        <f>TRUNC(TRUNC(H75 * K$17, 2) + H75, 2)</f>
        <v>0</v>
      </c>
      <c r="K75" s="17">
        <f t="shared" ref="K75" si="52">TRUNC(F75 * J75,2)</f>
        <v>0</v>
      </c>
      <c r="L75" s="18">
        <f t="shared" ref="L75" si="53">IF(H75=0,0,H75/G75-1)*-1</f>
        <v>0</v>
      </c>
      <c r="M75" s="19">
        <f t="shared" ref="M75" si="54">IF(K75=0,0,K75 / $K$18)</f>
        <v>0</v>
      </c>
    </row>
    <row r="76" spans="1:15" ht="27.75" thickBot="1" x14ac:dyDescent="0.25">
      <c r="A76" s="28" t="s">
        <v>214</v>
      </c>
      <c r="B76" s="28" t="s">
        <v>215</v>
      </c>
      <c r="C76" s="28" t="s">
        <v>104</v>
      </c>
      <c r="D76" s="28" t="s">
        <v>216</v>
      </c>
      <c r="E76" s="29" t="s">
        <v>78</v>
      </c>
      <c r="F76" s="68">
        <v>65.760000000000005</v>
      </c>
      <c r="G76" s="30">
        <v>13.49</v>
      </c>
      <c r="H76" s="2"/>
      <c r="I76" s="31" t="s">
        <v>11</v>
      </c>
      <c r="J76" s="30">
        <f>TRUNC(TRUNC(H76 * K$17, 2) + H76, 2)</f>
        <v>0</v>
      </c>
      <c r="K76" s="17">
        <f t="shared" ref="K76" si="55">TRUNC(F76 * J76,2)</f>
        <v>0</v>
      </c>
      <c r="L76" s="18">
        <f t="shared" ref="L76" si="56">IF(H76=0,0,H76/G76-1)*-1</f>
        <v>0</v>
      </c>
      <c r="M76" s="19">
        <f t="shared" ref="M76" si="57">IF(K76=0,0,K76 / $K$18)</f>
        <v>0</v>
      </c>
    </row>
    <row r="77" spans="1:15" ht="15" thickBot="1" x14ac:dyDescent="0.25">
      <c r="A77" s="26" t="s">
        <v>173</v>
      </c>
      <c r="B77" s="26" t="s">
        <v>10</v>
      </c>
      <c r="C77" s="26"/>
      <c r="D77" s="26" t="s">
        <v>174</v>
      </c>
      <c r="E77" s="27"/>
      <c r="F77" s="20">
        <v>1</v>
      </c>
      <c r="G77" s="21" t="s">
        <v>11</v>
      </c>
      <c r="H77" s="3"/>
      <c r="I77" s="16" t="s">
        <v>11</v>
      </c>
      <c r="J77" s="15">
        <f>K78 + K79</f>
        <v>0</v>
      </c>
      <c r="K77" s="15">
        <f t="shared" ref="K77:K81" si="58">TRUNC(F77 * J77,2)</f>
        <v>0</v>
      </c>
      <c r="L77" s="15"/>
      <c r="M77" s="16">
        <f>IF(K77=0,0,K77 / $K$18)</f>
        <v>0</v>
      </c>
      <c r="O77" s="32"/>
    </row>
    <row r="78" spans="1:15" ht="27.75" thickBot="1" x14ac:dyDescent="0.25">
      <c r="A78" s="28" t="s">
        <v>175</v>
      </c>
      <c r="B78" s="28" t="s">
        <v>176</v>
      </c>
      <c r="C78" s="28" t="s">
        <v>13</v>
      </c>
      <c r="D78" s="28" t="s">
        <v>177</v>
      </c>
      <c r="E78" s="29" t="s">
        <v>178</v>
      </c>
      <c r="F78" s="68">
        <v>4</v>
      </c>
      <c r="G78" s="30">
        <v>502.87</v>
      </c>
      <c r="H78" s="2"/>
      <c r="I78" s="31" t="s">
        <v>11</v>
      </c>
      <c r="J78" s="30">
        <f>TRUNC(TRUNC(H78 * K$17, 2) + H78, 2)</f>
        <v>0</v>
      </c>
      <c r="K78" s="17">
        <f t="shared" si="58"/>
        <v>0</v>
      </c>
      <c r="L78" s="18">
        <f>IF(H78=0,0,H78/G78-1)*-1</f>
        <v>0</v>
      </c>
      <c r="M78" s="19">
        <f>IF(K78=0,0,K78 / $K$18)</f>
        <v>0</v>
      </c>
    </row>
    <row r="79" spans="1:15" ht="41.25" thickBot="1" x14ac:dyDescent="0.25">
      <c r="A79" s="28" t="s">
        <v>179</v>
      </c>
      <c r="B79" s="28" t="s">
        <v>180</v>
      </c>
      <c r="C79" s="28" t="s">
        <v>13</v>
      </c>
      <c r="D79" s="28" t="s">
        <v>181</v>
      </c>
      <c r="E79" s="29" t="s">
        <v>14</v>
      </c>
      <c r="F79" s="68">
        <v>5.76</v>
      </c>
      <c r="G79" s="30">
        <v>140.82</v>
      </c>
      <c r="H79" s="2"/>
      <c r="I79" s="31" t="s">
        <v>11</v>
      </c>
      <c r="J79" s="30">
        <f>TRUNC(TRUNC(H79 * K$17, 2) + H79, 2)</f>
        <v>0</v>
      </c>
      <c r="K79" s="17">
        <f t="shared" si="58"/>
        <v>0</v>
      </c>
      <c r="L79" s="18">
        <f t="shared" ref="L79:L81" si="59">IF(H79=0,0,H79/G79-1)*-1</f>
        <v>0</v>
      </c>
      <c r="M79" s="19">
        <f t="shared" ref="M79:M81" si="60">IF(K79=0,0,K79 / $K$18)</f>
        <v>0</v>
      </c>
    </row>
    <row r="80" spans="1:15" ht="15" thickBot="1" x14ac:dyDescent="0.25">
      <c r="A80" s="26" t="s">
        <v>182</v>
      </c>
      <c r="B80" s="26" t="s">
        <v>10</v>
      </c>
      <c r="C80" s="26"/>
      <c r="D80" s="26" t="s">
        <v>37</v>
      </c>
      <c r="E80" s="27"/>
      <c r="F80" s="20">
        <v>1</v>
      </c>
      <c r="G80" s="21" t="s">
        <v>11</v>
      </c>
      <c r="H80" s="16"/>
      <c r="I80" s="16" t="s">
        <v>11</v>
      </c>
      <c r="J80" s="15">
        <f>K81 + K82</f>
        <v>0</v>
      </c>
      <c r="K80" s="15">
        <f t="shared" ref="K80:K82" si="61">TRUNC(F80 * J80,2)</f>
        <v>0</v>
      </c>
      <c r="L80" s="15"/>
      <c r="M80" s="16">
        <f>IF(K80=0,0,K80 / $K$18)</f>
        <v>0</v>
      </c>
      <c r="O80" s="32"/>
    </row>
    <row r="81" spans="1:13" ht="24.95" customHeight="1" thickBot="1" x14ac:dyDescent="0.25">
      <c r="A81" s="28" t="s">
        <v>183</v>
      </c>
      <c r="B81" s="28" t="s">
        <v>217</v>
      </c>
      <c r="C81" s="28" t="s">
        <v>13</v>
      </c>
      <c r="D81" s="28" t="s">
        <v>218</v>
      </c>
      <c r="E81" s="29" t="s">
        <v>14</v>
      </c>
      <c r="F81" s="68">
        <v>305</v>
      </c>
      <c r="G81" s="30">
        <v>9.01</v>
      </c>
      <c r="H81" s="2"/>
      <c r="I81" s="31" t="s">
        <v>11</v>
      </c>
      <c r="J81" s="30">
        <f>TRUNC(TRUNC(H81 * K$17, 2) + H81, 2)</f>
        <v>0</v>
      </c>
      <c r="K81" s="17">
        <f t="shared" si="61"/>
        <v>0</v>
      </c>
      <c r="L81" s="18">
        <f>IF(H81=0,0,H81/G81-1)*-1</f>
        <v>0</v>
      </c>
      <c r="M81" s="19">
        <f>IF(K81=0,0,K81 / $K$18)</f>
        <v>0</v>
      </c>
    </row>
    <row r="82" spans="1:13" ht="27.75" thickBot="1" x14ac:dyDescent="0.25">
      <c r="A82" s="28" t="s">
        <v>184</v>
      </c>
      <c r="B82" s="28" t="s">
        <v>219</v>
      </c>
      <c r="C82" s="28" t="s">
        <v>13</v>
      </c>
      <c r="D82" s="28" t="s">
        <v>220</v>
      </c>
      <c r="E82" s="29" t="s">
        <v>15</v>
      </c>
      <c r="F82" s="68">
        <v>5</v>
      </c>
      <c r="G82" s="30">
        <v>49.78</v>
      </c>
      <c r="H82" s="2"/>
      <c r="I82" s="31"/>
      <c r="J82" s="30">
        <f>TRUNC(TRUNC(H82 * K$17, 2) + H82, 2)</f>
        <v>0</v>
      </c>
      <c r="K82" s="17">
        <f t="shared" si="61"/>
        <v>0</v>
      </c>
      <c r="L82" s="18">
        <f>IF(H82=0,0,H82/G82-1)*-1</f>
        <v>0</v>
      </c>
      <c r="M82" s="19">
        <f>IF(K82=0,0,K82 / $K$18)</f>
        <v>0</v>
      </c>
    </row>
    <row r="83" spans="1:13" ht="27.75" thickBot="1" x14ac:dyDescent="0.25">
      <c r="A83" s="28" t="s">
        <v>221</v>
      </c>
      <c r="B83" s="28" t="s">
        <v>26</v>
      </c>
      <c r="C83" s="28" t="s">
        <v>13</v>
      </c>
      <c r="D83" s="28" t="s">
        <v>27</v>
      </c>
      <c r="E83" s="29" t="s">
        <v>15</v>
      </c>
      <c r="F83" s="68">
        <v>5</v>
      </c>
      <c r="G83" s="30">
        <v>60</v>
      </c>
      <c r="H83" s="2"/>
      <c r="I83" s="31">
        <v>0.20899999999999999</v>
      </c>
      <c r="J83" s="30">
        <f>TRUNC(TRUNC(H83 * I83, 2) + H83, 2)</f>
        <v>0</v>
      </c>
      <c r="K83" s="17">
        <f t="shared" ref="K82:K83" si="62">TRUNC(F83 * J83,2)</f>
        <v>0</v>
      </c>
      <c r="L83" s="18">
        <f t="shared" ref="L82:L83" si="63">IF(H83=0,0,H83/G83-1)*-1</f>
        <v>0</v>
      </c>
      <c r="M83" s="19">
        <f t="shared" ref="M82:M83" si="64">IF(K83=0,0,K83 / $K$18)</f>
        <v>0</v>
      </c>
    </row>
    <row r="84" spans="1:13" ht="15" thickBot="1" x14ac:dyDescent="0.25">
      <c r="A84" s="49"/>
      <c r="B84" s="49"/>
      <c r="C84" s="49"/>
      <c r="D84" s="49"/>
      <c r="E84" s="49"/>
      <c r="F84" s="49"/>
      <c r="G84" s="49"/>
      <c r="H84" s="49"/>
      <c r="I84" s="49"/>
      <c r="J84" s="49"/>
      <c r="K84" s="49"/>
      <c r="L84" s="49"/>
      <c r="M84" s="49"/>
    </row>
    <row r="85" spans="1:13" ht="15.75" thickTop="1" thickBot="1" x14ac:dyDescent="0.25">
      <c r="A85" s="6"/>
      <c r="B85" s="6"/>
      <c r="C85" s="6"/>
      <c r="D85" s="6"/>
      <c r="E85" s="6"/>
      <c r="F85" s="6"/>
      <c r="G85" s="6"/>
      <c r="H85" s="6"/>
      <c r="I85" s="6"/>
      <c r="J85" s="6"/>
      <c r="K85" s="6"/>
      <c r="L85" s="6"/>
      <c r="M85" s="6"/>
    </row>
    <row r="86" spans="1:13" ht="15" thickBot="1" x14ac:dyDescent="0.25">
      <c r="A86" s="39" t="s">
        <v>222</v>
      </c>
      <c r="B86" s="40"/>
      <c r="C86" s="40"/>
      <c r="D86" s="40"/>
      <c r="E86" s="40"/>
      <c r="F86" s="40"/>
      <c r="G86" s="40"/>
      <c r="H86" s="40"/>
      <c r="I86" s="40"/>
      <c r="J86" s="40"/>
      <c r="K86" s="40"/>
      <c r="L86" s="40"/>
      <c r="M86" s="40"/>
    </row>
    <row r="87" spans="1:13" x14ac:dyDescent="0.2">
      <c r="A87" s="6"/>
      <c r="B87" s="6"/>
      <c r="C87" s="6"/>
      <c r="D87" s="6"/>
      <c r="E87" s="6"/>
      <c r="F87" s="6"/>
      <c r="G87" s="6"/>
      <c r="H87" s="6"/>
      <c r="I87" s="6"/>
      <c r="J87" s="6"/>
      <c r="K87" s="6"/>
      <c r="L87" s="6"/>
      <c r="M87" s="6"/>
    </row>
    <row r="88" spans="1:13" x14ac:dyDescent="0.2">
      <c r="A88" s="6"/>
      <c r="B88" s="6"/>
      <c r="C88" s="6"/>
      <c r="D88" s="6"/>
      <c r="E88" s="6"/>
      <c r="F88" s="6"/>
      <c r="G88" s="6"/>
      <c r="H88" s="6"/>
      <c r="I88" s="6"/>
      <c r="J88" s="6"/>
      <c r="K88" s="6"/>
      <c r="L88" s="6"/>
      <c r="M88" s="6"/>
    </row>
    <row r="89" spans="1:13" x14ac:dyDescent="0.2">
      <c r="A89" s="6"/>
      <c r="B89" s="6"/>
      <c r="C89" s="6"/>
      <c r="D89" s="6"/>
      <c r="E89" s="6"/>
      <c r="F89" s="6"/>
      <c r="G89" s="6"/>
      <c r="H89" s="6"/>
      <c r="I89" s="6"/>
      <c r="J89" s="6"/>
      <c r="K89" s="6"/>
      <c r="L89" s="6"/>
      <c r="M89" s="6"/>
    </row>
    <row r="90" spans="1:13" x14ac:dyDescent="0.2">
      <c r="A90" s="6"/>
      <c r="B90" s="6"/>
      <c r="C90" s="6"/>
      <c r="D90" s="22"/>
      <c r="E90" s="6"/>
      <c r="F90" s="6"/>
      <c r="G90" s="63"/>
      <c r="H90" s="63"/>
      <c r="I90" s="63"/>
      <c r="J90" s="63"/>
      <c r="K90" s="63"/>
      <c r="L90" s="23"/>
      <c r="M90" s="6"/>
    </row>
    <row r="91" spans="1:13" x14ac:dyDescent="0.2">
      <c r="A91" s="6"/>
      <c r="B91" s="6"/>
      <c r="C91" s="6"/>
      <c r="D91" s="24" t="s">
        <v>64</v>
      </c>
      <c r="E91" s="6"/>
      <c r="F91" s="6"/>
      <c r="G91" s="64" t="s">
        <v>65</v>
      </c>
      <c r="H91" s="64"/>
      <c r="I91" s="64"/>
      <c r="J91" s="64"/>
      <c r="K91" s="64"/>
      <c r="L91" s="23"/>
      <c r="M91" s="6"/>
    </row>
    <row r="92" spans="1:13" ht="15.75" x14ac:dyDescent="0.2">
      <c r="A92" s="6"/>
      <c r="B92" s="6"/>
      <c r="C92" s="6"/>
      <c r="D92" s="25" t="s">
        <v>66</v>
      </c>
      <c r="E92" s="6"/>
      <c r="F92" s="6"/>
      <c r="G92" s="65" t="s">
        <v>67</v>
      </c>
      <c r="H92" s="65"/>
      <c r="I92" s="65"/>
      <c r="J92" s="65"/>
      <c r="K92" s="65"/>
      <c r="L92" s="23"/>
      <c r="M92" s="6"/>
    </row>
    <row r="93" spans="1:13" ht="15.75" x14ac:dyDescent="0.2">
      <c r="A93" s="6"/>
      <c r="B93" s="6"/>
      <c r="C93" s="6"/>
      <c r="D93" s="25" t="s">
        <v>68</v>
      </c>
      <c r="E93" s="6"/>
      <c r="F93" s="6"/>
      <c r="G93" s="65" t="s">
        <v>69</v>
      </c>
      <c r="H93" s="65"/>
      <c r="I93" s="65"/>
      <c r="J93" s="65"/>
      <c r="K93" s="65"/>
      <c r="L93" s="23"/>
      <c r="M93" s="6"/>
    </row>
    <row r="94" spans="1:13" x14ac:dyDescent="0.2">
      <c r="A94" s="6"/>
      <c r="B94" s="6"/>
      <c r="C94" s="6"/>
      <c r="D94" s="6"/>
      <c r="E94" s="6"/>
      <c r="F94" s="6"/>
      <c r="G94" s="6"/>
      <c r="H94" s="6"/>
      <c r="I94" s="6"/>
      <c r="J94" s="6"/>
      <c r="K94" s="6"/>
      <c r="L94" s="23"/>
      <c r="M94" s="6"/>
    </row>
  </sheetData>
  <mergeCells count="36">
    <mergeCell ref="G90:K90"/>
    <mergeCell ref="G91:K91"/>
    <mergeCell ref="G92:K92"/>
    <mergeCell ref="G93:K93"/>
    <mergeCell ref="A21:M21"/>
    <mergeCell ref="A14:M14"/>
    <mergeCell ref="H16:J16"/>
    <mergeCell ref="K16:M16"/>
    <mergeCell ref="H17:J17"/>
    <mergeCell ref="K17:M17"/>
    <mergeCell ref="H18:J18"/>
    <mergeCell ref="K18:M18"/>
    <mergeCell ref="H19:J19"/>
    <mergeCell ref="K19:M19"/>
    <mergeCell ref="A20:M20"/>
    <mergeCell ref="A1:M1"/>
    <mergeCell ref="A86:M86"/>
    <mergeCell ref="A8:D8"/>
    <mergeCell ref="E8:H8"/>
    <mergeCell ref="J8:M8"/>
    <mergeCell ref="A9:D9"/>
    <mergeCell ref="E9:H13"/>
    <mergeCell ref="I9:I13"/>
    <mergeCell ref="J9:M13"/>
    <mergeCell ref="A11:D11"/>
    <mergeCell ref="A12:D12"/>
    <mergeCell ref="J4:M4"/>
    <mergeCell ref="A5:D5"/>
    <mergeCell ref="A84:M84"/>
    <mergeCell ref="A6:M6"/>
    <mergeCell ref="A4:D4"/>
    <mergeCell ref="A13:D13"/>
    <mergeCell ref="P6:P12"/>
    <mergeCell ref="A3:M3"/>
    <mergeCell ref="F4:I4"/>
    <mergeCell ref="F5:M5"/>
  </mergeCells>
  <printOptions horizontalCentered="1"/>
  <pageMargins left="0.59055118110236227" right="0.59055118110236227" top="1.3779527559055118" bottom="0.98425196850393704" header="0.51181102362204722" footer="0.51181102362204722"/>
  <pageSetup paperSize="9" scale="70" fitToHeight="0" orientation="landscape" r:id="rId1"/>
  <headerFooter>
    <oddHeader xml:space="preserve">&amp;L&amp;G&amp;R&amp;"Century Gothic,Negrito"
&amp;12SECRETARIA MUNICIPAL DE URBANISMO E MEIO AMBIENTE&amp;10
&amp;11GERÊNCIA SUPERIOR DE PROJETOS PÚBLICOS
</oddHeader>
    <oddFooter>&amp;L&amp;"Century Gothic,Normal"&amp;8Avenida Boulevard, n°153, bairro Boulevard Lago Sul - Itaúna / MG
(37) 3249-9628 | (37) 3249-9626 | projetos@itauna.mg.gov.br&amp;R&amp;"Century Gothic,Normal"&amp;8Página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Orçamento Proposta</vt:lpstr>
      <vt:lpstr>'Orçamento Proposta'!Area_de_impressao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Heloísa Ferreira de Carvalho</cp:lastModifiedBy>
  <cp:revision>0</cp:revision>
  <cp:lastPrinted>2025-12-19T12:50:06Z</cp:lastPrinted>
  <dcterms:created xsi:type="dcterms:W3CDTF">2025-05-05T18:02:28Z</dcterms:created>
  <dcterms:modified xsi:type="dcterms:W3CDTF">2026-06-03T16:46:21Z</dcterms:modified>
</cp:coreProperties>
</file>