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genharia\Desktop\ENGENHARIA\01. PROJETOS 2022\PRJ22_26 - Ponte da Forquilha-Batatal\03. ORÇAMENTO\PLANILHA MÚLTIPLA\"/>
    </mc:Choice>
  </mc:AlternateContent>
  <xr:revisionPtr revIDLastSave="0" documentId="13_ncr:1_{B81B7733-7B08-4B9B-8888-B3B6160ED9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ORÇAMENTÁRIA" sheetId="5" r:id="rId1"/>
    <sheet name="CRONOGRAMA" sheetId="6" r:id="rId2"/>
  </sheets>
  <externalReferences>
    <externalReference r:id="rId3"/>
  </externalReferences>
  <definedNames>
    <definedName name="_xlnm.Print_Area" localSheetId="1">CRONOGRAMA!$B$2:$K$53</definedName>
    <definedName name="_xlnm.Print_Area" localSheetId="0">'PLANILHA ORÇAMENTÁRIA'!$A$1:$J$84</definedName>
    <definedName name="Nível" localSheetId="0">[1]Eventograma_e_Quantitativos!$C1</definedName>
    <definedName name="_xlnm.Print_Titles" localSheetId="0">'PLANILHA ORÇAMENTÁRIA'!$3:$5</definedName>
  </definedNames>
  <calcPr calcId="191029"/>
</workbook>
</file>

<file path=xl/calcChain.xml><?xml version="1.0" encoding="utf-8"?>
<calcChain xmlns="http://schemas.openxmlformats.org/spreadsheetml/2006/main">
  <c r="B39" i="6" l="1"/>
  <c r="C39" i="6"/>
  <c r="B37" i="6"/>
  <c r="C37" i="6"/>
  <c r="B35" i="6"/>
  <c r="C35" i="6"/>
  <c r="B33" i="6"/>
  <c r="C33" i="6"/>
  <c r="B31" i="6"/>
  <c r="C31" i="6"/>
  <c r="B29" i="6"/>
  <c r="C29" i="6"/>
  <c r="C17" i="6"/>
  <c r="H67" i="5"/>
  <c r="I67" i="5" s="1"/>
  <c r="H69" i="5"/>
  <c r="I69" i="5" s="1"/>
  <c r="H70" i="5"/>
  <c r="I70" i="5" s="1"/>
  <c r="H72" i="5"/>
  <c r="I72" i="5" s="1"/>
  <c r="H51" i="5"/>
  <c r="I51" i="5" s="1"/>
  <c r="H52" i="5"/>
  <c r="I52" i="5" s="1"/>
  <c r="H54" i="5"/>
  <c r="I54" i="5" s="1"/>
  <c r="H55" i="5"/>
  <c r="I55" i="5" s="1"/>
  <c r="H56" i="5"/>
  <c r="I56" i="5" s="1"/>
  <c r="H57" i="5"/>
  <c r="I57" i="5" s="1"/>
  <c r="H59" i="5"/>
  <c r="I59" i="5" s="1"/>
  <c r="H60" i="5"/>
  <c r="I60" i="5" s="1"/>
  <c r="H61" i="5"/>
  <c r="I61" i="5" s="1"/>
  <c r="H62" i="5"/>
  <c r="I62" i="5" s="1"/>
  <c r="H63" i="5"/>
  <c r="I63" i="5" s="1"/>
  <c r="H64" i="5"/>
  <c r="I64" i="5" s="1"/>
  <c r="H65" i="5"/>
  <c r="I65" i="5" s="1"/>
  <c r="H45" i="5"/>
  <c r="I45" i="5" s="1"/>
  <c r="H38" i="5"/>
  <c r="I38" i="5" s="1"/>
  <c r="H39" i="5"/>
  <c r="I39" i="5" s="1"/>
  <c r="H40" i="5"/>
  <c r="I40" i="5" s="1"/>
  <c r="H34" i="5"/>
  <c r="I34" i="5" s="1"/>
  <c r="H35" i="5"/>
  <c r="I35" i="5" s="1"/>
  <c r="H31" i="5"/>
  <c r="I31" i="5" s="1"/>
  <c r="H24" i="5"/>
  <c r="I24" i="5" s="1"/>
  <c r="H25" i="5"/>
  <c r="I25" i="5" s="1"/>
  <c r="H26" i="5"/>
  <c r="I26" i="5" s="1"/>
  <c r="H27" i="5"/>
  <c r="I27" i="5" s="1"/>
  <c r="H28" i="5"/>
  <c r="I28" i="5" s="1"/>
  <c r="H20" i="5"/>
  <c r="I20" i="5" s="1"/>
  <c r="H12" i="5"/>
  <c r="I12" i="5" s="1"/>
  <c r="H9" i="5"/>
  <c r="I9" i="5" s="1"/>
  <c r="B27" i="6"/>
  <c r="C27" i="6"/>
  <c r="B25" i="6"/>
  <c r="C25" i="6"/>
  <c r="B23" i="6"/>
  <c r="C23" i="6"/>
  <c r="B21" i="6"/>
  <c r="C21" i="6"/>
  <c r="C19" i="6"/>
  <c r="B19" i="6"/>
  <c r="B17" i="6"/>
  <c r="C15" i="6"/>
  <c r="B15" i="6"/>
  <c r="C13" i="6"/>
  <c r="B13" i="6"/>
  <c r="B11" i="6"/>
  <c r="C9" i="6"/>
  <c r="I58" i="5" l="1"/>
  <c r="E34" i="6" s="1"/>
  <c r="K34" i="6" s="1"/>
  <c r="I53" i="5"/>
  <c r="E32" i="6" s="1"/>
  <c r="K32" i="6" s="1"/>
  <c r="I71" i="5"/>
  <c r="E40" i="6" s="1"/>
  <c r="I66" i="5"/>
  <c r="E36" i="6" s="1"/>
  <c r="K36" i="6" s="1"/>
  <c r="I68" i="5"/>
  <c r="E38" i="6" s="1"/>
  <c r="K38" i="6" s="1"/>
  <c r="H50" i="5"/>
  <c r="I50" i="5" s="1"/>
  <c r="H49" i="5"/>
  <c r="I49" i="5" s="1"/>
  <c r="H47" i="5"/>
  <c r="I47" i="5" s="1"/>
  <c r="H46" i="5"/>
  <c r="I46" i="5" s="1"/>
  <c r="H44" i="5"/>
  <c r="I44" i="5" s="1"/>
  <c r="H43" i="5"/>
  <c r="I43" i="5" s="1"/>
  <c r="H42" i="5"/>
  <c r="I42" i="5" s="1"/>
  <c r="H37" i="5"/>
  <c r="I37" i="5" s="1"/>
  <c r="I36" i="5" s="1"/>
  <c r="H33" i="5"/>
  <c r="I33" i="5" s="1"/>
  <c r="I32" i="5" s="1"/>
  <c r="H30" i="5"/>
  <c r="I30" i="5" s="1"/>
  <c r="I29" i="5" s="1"/>
  <c r="I48" i="5" l="1"/>
  <c r="E30" i="6" s="1"/>
  <c r="K30" i="6" s="1"/>
  <c r="I41" i="5"/>
  <c r="E28" i="6" s="1"/>
  <c r="J28" i="6" s="1"/>
  <c r="E24" i="6"/>
  <c r="H24" i="6" s="1"/>
  <c r="E26" i="6"/>
  <c r="E22" i="6"/>
  <c r="G22" i="6" s="1"/>
  <c r="H17" i="5"/>
  <c r="I17" i="5" s="1"/>
  <c r="H18" i="5"/>
  <c r="I18" i="5" s="1"/>
  <c r="H19" i="5"/>
  <c r="I19" i="5" s="1"/>
  <c r="H21" i="5"/>
  <c r="I21" i="5" s="1"/>
  <c r="L77" i="5"/>
  <c r="C11" i="6"/>
  <c r="H14" i="5" l="1"/>
  <c r="I14" i="5" s="1"/>
  <c r="I13" i="5" s="1"/>
  <c r="H23" i="5"/>
  <c r="I23" i="5" s="1"/>
  <c r="I22" i="5" s="1"/>
  <c r="H11" i="5"/>
  <c r="I11" i="5" s="1"/>
  <c r="H16" i="5"/>
  <c r="I16" i="5" s="1"/>
  <c r="I15" i="5" s="1"/>
  <c r="H8" i="5"/>
  <c r="I8" i="5" s="1"/>
  <c r="I7" i="5" s="1"/>
  <c r="I10" i="5" l="1"/>
  <c r="E14" i="6" s="1"/>
  <c r="F14" i="6" s="1"/>
  <c r="I26" i="6"/>
  <c r="X6" i="5"/>
  <c r="X74" i="5" s="1"/>
  <c r="L6" i="5"/>
  <c r="L74" i="5" s="1"/>
  <c r="R6" i="5"/>
  <c r="R74" i="5" s="1"/>
  <c r="U6" i="5"/>
  <c r="U74" i="5" s="1"/>
  <c r="AA6" i="5"/>
  <c r="AA74" i="5" s="1"/>
  <c r="O6" i="5"/>
  <c r="O74" i="5" s="1"/>
  <c r="I74" i="5" l="1"/>
  <c r="E18" i="6"/>
  <c r="E16" i="6"/>
  <c r="E20" i="6"/>
  <c r="G20" i="6" s="1"/>
  <c r="E12" i="6"/>
  <c r="Y6" i="5"/>
  <c r="AC6" i="5"/>
  <c r="E42" i="6" l="1"/>
  <c r="G39" i="6" s="1"/>
  <c r="G40" i="6" s="1"/>
  <c r="G42" i="6" s="1"/>
  <c r="G41" i="6" s="1"/>
  <c r="M6" i="5"/>
  <c r="P6" i="5"/>
  <c r="F12" i="6"/>
  <c r="F16" i="6"/>
  <c r="S6" i="5"/>
  <c r="AB6" i="5"/>
  <c r="F18" i="6"/>
  <c r="V6" i="5"/>
  <c r="AC74" i="5"/>
  <c r="AD6" i="5"/>
  <c r="AF6" i="5"/>
  <c r="AG6" i="5" s="1"/>
  <c r="F39" i="6" l="1"/>
  <c r="F40" i="6" s="1"/>
  <c r="F42" i="6" s="1"/>
  <c r="F45" i="6" s="1"/>
  <c r="E35" i="6"/>
  <c r="G5" i="6"/>
  <c r="E37" i="6"/>
  <c r="E33" i="6"/>
  <c r="E29" i="6"/>
  <c r="K39" i="6"/>
  <c r="K40" i="6" s="1"/>
  <c r="K42" i="6" s="1"/>
  <c r="K41" i="6" s="1"/>
  <c r="E31" i="6"/>
  <c r="H39" i="6"/>
  <c r="H40" i="6" s="1"/>
  <c r="H42" i="6" s="1"/>
  <c r="H41" i="6" s="1"/>
  <c r="J39" i="6"/>
  <c r="J40" i="6" s="1"/>
  <c r="J42" i="6" s="1"/>
  <c r="J41" i="6" s="1"/>
  <c r="I39" i="6"/>
  <c r="I40" i="6" s="1"/>
  <c r="I42" i="6" s="1"/>
  <c r="I41" i="6" s="1"/>
  <c r="J65" i="5"/>
  <c r="J52" i="5"/>
  <c r="J72" i="5"/>
  <c r="J55" i="5"/>
  <c r="J57" i="5"/>
  <c r="J59" i="5"/>
  <c r="J70" i="5"/>
  <c r="J64" i="5"/>
  <c r="J67" i="5"/>
  <c r="J62" i="5"/>
  <c r="J69" i="5"/>
  <c r="J60" i="5"/>
  <c r="J61" i="5"/>
  <c r="J56" i="5"/>
  <c r="J63" i="5"/>
  <c r="J54" i="5"/>
  <c r="J51" i="5"/>
  <c r="J71" i="5"/>
  <c r="J66" i="5"/>
  <c r="J68" i="5"/>
  <c r="J53" i="5"/>
  <c r="J58" i="5"/>
  <c r="J45" i="5"/>
  <c r="J40" i="5"/>
  <c r="J39" i="5"/>
  <c r="J38" i="5"/>
  <c r="J31" i="5"/>
  <c r="J35" i="5"/>
  <c r="J34" i="5"/>
  <c r="J17" i="5"/>
  <c r="J27" i="5"/>
  <c r="J26" i="5"/>
  <c r="J25" i="5"/>
  <c r="J24" i="5"/>
  <c r="J28" i="5"/>
  <c r="J16" i="5"/>
  <c r="J23" i="5"/>
  <c r="J14" i="5"/>
  <c r="J8" i="5"/>
  <c r="J11" i="5"/>
  <c r="J21" i="5"/>
  <c r="J19" i="5"/>
  <c r="J18" i="5"/>
  <c r="J20" i="5"/>
  <c r="J9" i="5"/>
  <c r="J12" i="5"/>
  <c r="J47" i="5"/>
  <c r="J49" i="5"/>
  <c r="J42" i="5"/>
  <c r="J50" i="5"/>
  <c r="J30" i="5"/>
  <c r="J37" i="5"/>
  <c r="J33" i="5"/>
  <c r="J43" i="5"/>
  <c r="J46" i="5"/>
  <c r="J44" i="5"/>
  <c r="J32" i="5"/>
  <c r="J48" i="5"/>
  <c r="J29" i="5"/>
  <c r="J41" i="5"/>
  <c r="J36" i="5"/>
  <c r="J10" i="5"/>
  <c r="J7" i="5"/>
  <c r="J22" i="5"/>
  <c r="J15" i="5"/>
  <c r="J13" i="5"/>
  <c r="E21" i="6"/>
  <c r="E15" i="6"/>
  <c r="E17" i="6"/>
  <c r="E23" i="6"/>
  <c r="E11" i="6"/>
  <c r="E19" i="6"/>
  <c r="E27" i="6"/>
  <c r="E13" i="6"/>
  <c r="E25" i="6"/>
  <c r="E39" i="6"/>
  <c r="AF74" i="5"/>
  <c r="AG74" i="5" s="1"/>
  <c r="M74" i="5"/>
  <c r="P74" i="5"/>
  <c r="Y74" i="5"/>
  <c r="AD74" i="5"/>
  <c r="AB74" i="5"/>
  <c r="S74" i="5"/>
  <c r="V74" i="5"/>
  <c r="J74" i="5" l="1"/>
  <c r="F41" i="6"/>
  <c r="F44" i="6" s="1"/>
  <c r="G44" i="6" s="1"/>
  <c r="H44" i="6" s="1"/>
  <c r="I44" i="6" s="1"/>
  <c r="J44" i="6" s="1"/>
  <c r="K44" i="6" s="1"/>
  <c r="E41" i="6"/>
  <c r="G45" i="6"/>
  <c r="H45" i="6" s="1"/>
  <c r="I45" i="6" s="1"/>
  <c r="J45" i="6" s="1"/>
  <c r="K45" i="6" s="1"/>
</calcChain>
</file>

<file path=xl/sharedStrings.xml><?xml version="1.0" encoding="utf-8"?>
<sst xmlns="http://schemas.openxmlformats.org/spreadsheetml/2006/main" count="450" uniqueCount="250">
  <si>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</si>
  <si>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</si>
  <si>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</si>
  <si>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</si>
  <si>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</si>
  <si>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</si>
  <si>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</si>
  <si>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</si>
  <si>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 xml:space="preserve"> 1 </t>
  </si>
  <si>
    <t>Valor</t>
  </si>
  <si>
    <t>% Executada</t>
  </si>
  <si>
    <t>MEDIÇÃO 05                                                             (00/00/0000 a 00/00/0000)</t>
  </si>
  <si>
    <t>MEDIÇÃO 06                                                             (00/00/0000 a 00/00/0000)</t>
  </si>
  <si>
    <t>TOTAL EXECUTADO</t>
  </si>
  <si>
    <t>MEDIÇÕES</t>
  </si>
  <si>
    <t>TOTAL</t>
  </si>
  <si>
    <t>-</t>
  </si>
  <si>
    <t>OBSERVAÇÕES</t>
  </si>
  <si>
    <t>VERIFICAÇÃO</t>
  </si>
  <si>
    <t>DIFERENÇA</t>
  </si>
  <si>
    <t>STATUS</t>
  </si>
  <si>
    <t>1.1</t>
  </si>
  <si>
    <t>MEDIÇÃO 04                                                             (00/00/0000 a 00/00/0000)</t>
  </si>
  <si>
    <t>MEDIÇÃO 03                                                             (00/00/0000 a 00/00/0000)</t>
  </si>
  <si>
    <t>MEDIÇÃO 02                                                             (00/00/0000 a 00/00/0000)</t>
  </si>
  <si>
    <t>__________________________________________________________</t>
  </si>
  <si>
    <t>MEDIÇÃO 01                                                             (31/03/2022 a 25/05/2022)</t>
  </si>
  <si>
    <t>Valor Unit. com BDI</t>
  </si>
  <si>
    <t>SERVIÇOS PRELIMINARES</t>
  </si>
  <si>
    <t>1.2</t>
  </si>
  <si>
    <t>1.3</t>
  </si>
  <si>
    <t>Bancos:</t>
  </si>
  <si>
    <t>BDI:</t>
  </si>
  <si>
    <t>m</t>
  </si>
  <si>
    <t>Serviço (%)</t>
  </si>
  <si>
    <t>FÍSICO / FINANCEIRO</t>
  </si>
  <si>
    <t>Total Por Etapa</t>
  </si>
  <si>
    <t>1° Mês</t>
  </si>
  <si>
    <t>2° Mês</t>
  </si>
  <si>
    <t>3° Mês</t>
  </si>
  <si>
    <t>4° Mês</t>
  </si>
  <si>
    <t>5° Mês</t>
  </si>
  <si>
    <t>FÍSICO %</t>
  </si>
  <si>
    <t/>
  </si>
  <si>
    <t>FINANCEIRO</t>
  </si>
  <si>
    <t>Porcentagem Acumulado</t>
  </si>
  <si>
    <t>Custo Acumulado</t>
  </si>
  <si>
    <t>________________________________________________________________________________</t>
  </si>
  <si>
    <t>1.1.1</t>
  </si>
  <si>
    <t>1.2.1</t>
  </si>
  <si>
    <t>1.3.1</t>
  </si>
  <si>
    <t>1.4</t>
  </si>
  <si>
    <t>1.4.1</t>
  </si>
  <si>
    <t>1.4.2</t>
  </si>
  <si>
    <t>1.4.3</t>
  </si>
  <si>
    <t>1.4.4</t>
  </si>
  <si>
    <t>1.4.5</t>
  </si>
  <si>
    <t>1.5</t>
  </si>
  <si>
    <t>1.5.1</t>
  </si>
  <si>
    <t>1.5.2</t>
  </si>
  <si>
    <t>SARJETA DE CONCRETO URBANO (SCU), TIPO 1, COM FCK 15 MPA, LARGURA DE 50CM COM INCLINAÇÃO DE 3%, ESP. 7CM, PADRÃO DER-MG, EXCLUSIVE MEIO-FIO, INCLUSIVE ESCAVAÇÃO, APILAOMENTO E TRANSPORTE COM RETIRADA DO MATERIAL ESCAVADO (EM CAÇAMBA)</t>
  </si>
  <si>
    <t>LOCAÇÃO DE PAVIMENTAÇÃO. AF_10/2018</t>
  </si>
  <si>
    <t>ED-14762</t>
  </si>
  <si>
    <t>SEINFRA</t>
  </si>
  <si>
    <t>SINAPI</t>
  </si>
  <si>
    <t>OBRA:</t>
  </si>
  <si>
    <t>SEINFRA REGIÃO CENTRAL (08/2023) - SEM DESONERAÇÃO;                                          SINAPI/MG (09/2023) - NÃO DESONERADO</t>
  </si>
  <si>
    <t>CRONOGRAMA FÍSICO FINANCEIRO - RESUMO</t>
  </si>
  <si>
    <t>CONSTRUÇÃO DE PONTE NA FORQUILHA/BATATAL</t>
  </si>
  <si>
    <t>Planilha Orçamentária Sintética</t>
  </si>
  <si>
    <t>1.1.2</t>
  </si>
  <si>
    <t>CANTEIRO DE OBRAS</t>
  </si>
  <si>
    <t>1.2.2</t>
  </si>
  <si>
    <t>1.4.6</t>
  </si>
  <si>
    <t>1.5.3</t>
  </si>
  <si>
    <t>1.5.4</t>
  </si>
  <si>
    <t>1.5.5</t>
  </si>
  <si>
    <t>1.5.6</t>
  </si>
  <si>
    <t>1.6</t>
  </si>
  <si>
    <t>1.6.1</t>
  </si>
  <si>
    <t>1.6.2</t>
  </si>
  <si>
    <t>1.7</t>
  </si>
  <si>
    <t>1.7.1</t>
  </si>
  <si>
    <t>1.7.2</t>
  </si>
  <si>
    <t>1.7.3</t>
  </si>
  <si>
    <t>1.8</t>
  </si>
  <si>
    <t>1.8.1</t>
  </si>
  <si>
    <t>1.8.2</t>
  </si>
  <si>
    <t>1.8.3</t>
  </si>
  <si>
    <t>1.8.4</t>
  </si>
  <si>
    <t>1.9</t>
  </si>
  <si>
    <t>1.9.1</t>
  </si>
  <si>
    <t>1.9.2</t>
  </si>
  <si>
    <t>1.9.3</t>
  </si>
  <si>
    <t>1.9.4</t>
  </si>
  <si>
    <t>1.9.5</t>
  </si>
  <si>
    <t>1.9.6</t>
  </si>
  <si>
    <t>1.10</t>
  </si>
  <si>
    <t>1.10.1</t>
  </si>
  <si>
    <t>1.10.2</t>
  </si>
  <si>
    <t>1.10.3</t>
  </si>
  <si>
    <t>1.10.4</t>
  </si>
  <si>
    <t>1.11</t>
  </si>
  <si>
    <t>1.11.1</t>
  </si>
  <si>
    <t>1.11.2</t>
  </si>
  <si>
    <t>1.11.3</t>
  </si>
  <si>
    <t>1.11.4</t>
  </si>
  <si>
    <t>1.12</t>
  </si>
  <si>
    <t>1.12.1</t>
  </si>
  <si>
    <t>1.12.2</t>
  </si>
  <si>
    <t>1.12.3</t>
  </si>
  <si>
    <t>1.12.4</t>
  </si>
  <si>
    <t>1.12.5</t>
  </si>
  <si>
    <t>1.12.6</t>
  </si>
  <si>
    <t>1.12.7</t>
  </si>
  <si>
    <t>1.13</t>
  </si>
  <si>
    <t>1.13.1</t>
  </si>
  <si>
    <t>1.14</t>
  </si>
  <si>
    <t>1.14.1</t>
  </si>
  <si>
    <t>1.14.2</t>
  </si>
  <si>
    <t>1.15</t>
  </si>
  <si>
    <t>1.15.1</t>
  </si>
  <si>
    <t>FORNECIMENTO E INSTALAÇÃO DE PLACA DE OBRA COM CHAPA GALVANIZADA E ESTRUTURA DE MADEIRA. AF_03/2022_PS</t>
  </si>
  <si>
    <t>LOCAÇÃO DE PONTO PARA REFERÊNCIA TOPOGRÁFICA. AF_10/2018</t>
  </si>
  <si>
    <t>BARRACÃO DE OBRA PARA DEPÓSITO E FERRAMENTARIA TIPO-I, ÁREA INTERNA 14,52M2, EM CHAPA DE COMPENSADO RESINADO, INCLUSIVE MOBILIÁRIO (OBRA DE PEQUENO PORTE, EFETIVO ATÉ 30 HOMENS), PADRÃO DER-MG</t>
  </si>
  <si>
    <t>BARRACÃO DE OBRA PARA INSTALAÇÃO SANITÁRIA TIPO-I, ÁREA INTERNA 14,52M2, EM CHAPA DE COMPENSADO RESINADO (OBRA DE PEQUENO PORTE, EFETIVO ATÉ 30 HOMENS), PADRÃO DER-MG</t>
  </si>
  <si>
    <t>LIGAÇÕES PROVISÓRIAS</t>
  </si>
  <si>
    <t>LIGAÇÃO PROVISÓRIA COM ENTRADA DE ENERGIA AÉREA, PADRÃO CEMIG, CARGA INSTALADA DE 15,1KVA ATÉ 30KVA, TRIFÁSICO, COM SAÍDA SUBTERRÂNEA, INCLUSIVE POSTE, CAIXA PARA MEDIDOR, DISJUNTOR, BARRAMENTO, ATERRAMENTO E ACESSÓRIOS</t>
  </si>
  <si>
    <t>FUNDAÇÕES - ESTACAS</t>
  </si>
  <si>
    <t>ESCAVAÇÃO HORIZONTAL, INCLUINDO CARGA E DESCARGA EM SOLO DE 1A CATEGORIA COM TRATOR DE ESTEIRAS (100HP/LÂMINA: 2,19M3). AF_07/2020</t>
  </si>
  <si>
    <t>ENSECADEIRA INCLUSIVE RETIRADA DO MADEIRAMENTO , PAREDE SIMPLES</t>
  </si>
  <si>
    <t>MOTOBOMBA TRASH (PARA ÁGUA SUJA) AUTO ESCORVANTE, MOTOR GASOLINA DE 6,41 HP, DIÂMETROS DE SUCÇÃO X RECALQUE: 3" X 3", HM/Q = 10 MCA / 60 M3/H A 23 MCA / 0 M3/H - CHP DIURNO. AF_10/2014</t>
  </si>
  <si>
    <t>CRAVAÇÃO DE ESTACA PRÉ-MOLDADA DE CONCRETO, DIMENSÃO (23X23)CM, COMPRESSÃO ADMISSÍVEL DE 70T, INCLUSIVE FORNECIMENTO DE ESTACA, EXCLUSIVE EMENDA</t>
  </si>
  <si>
    <t>MOBILIZAÇÃO E DESMOBILIZAÇÃO DE EQUIPAMENTO PARA ESTACA TIPO CRAVADA (CUSTO FIXO), INCLUSIVE CARGA E DESCARGA, EXCLUSIVE TRANSPORTE EM QUILÔMETRO RODADO (CUSTO VARIÁVEL)</t>
  </si>
  <si>
    <t>MOBILIZAÇÃO E DESMOBILIZAÇÃO DE EQUIPAMENTO PARA ESTACA TIPO CRAVADA (CUSTO VARIÁVEL), EXCLUSIVE CUSTO FIXO DE TRANSPORTE</t>
  </si>
  <si>
    <t>FUNDAÇÕES - BLOCOS</t>
  </si>
  <si>
    <t>ESCAVAÇÃO MANUAL PARA BLOCO DE COROAMENTO OU SAPATA (INCLUINDO ESCAVAÇÃO PARA COLOCAÇÃO DE FÔRMAS). AF_06/2017</t>
  </si>
  <si>
    <t>Armação: Aço CA-50 (Execução, incluindo preparo, dobragem, colocação nas formas e transporte de todos os materiais)</t>
  </si>
  <si>
    <t>Armação: Aço CA-60 (Execução, incluindo preparo, dobragem, colocação nas formas e transporte de todos os materiais)</t>
  </si>
  <si>
    <t>FABRICAÇÃO, MONTAGEM E DESMONTAGEM DE FÔRMA PARA BLOCO DE COROAMENTO, EM MADEIRA SERRADA, E=25 MM, 4 UTILIZAÇÕES. AF_06/2017</t>
  </si>
  <si>
    <t>CONCRETAGEM DE BLOCOS DE COROAMENTO E VIGAS BALDRAMES, FCK 30 MPA, COM USO DE BOMBA  LANÇAMENTO, ADENSAMENTO E ACABAMENTO. AF_06/2017</t>
  </si>
  <si>
    <t>PILARES</t>
  </si>
  <si>
    <t>ALAS</t>
  </si>
  <si>
    <t>FABRICAÇÃO, MONTAGEM E DESMONTAGEM DE FÔRMA PARA CORTINA DE CONTENÇÃO, EM CHAPA DE MADEIRA COMPENSADA PLASTIFICADA, E = 18 MM, 10 UTILIZAÇÕES. AF_07/2019</t>
  </si>
  <si>
    <t>CONCRETAGEM DE CORTINA DE CONTENÇÃO, ATRAVÉS DE BOMBA   LANÇAMENTO, ADENSAMENTO E ACABAMENTO. AF_07/2019</t>
  </si>
  <si>
    <t>VIGAS METÁLICAS</t>
  </si>
  <si>
    <t>VIGA METÁLICA EM PERFIL LAMINADO OU SOLDADO EM AÇO ESTRUTURAL, COM CONEXÕES SOLDADAS, INCLUSOS MÃO DE OBRA, TRANSPORTE E IÇAMENTO UTILIZANDO GUINDASTE - FORNECIMENTO E INSTALAÇÃO. AF_01/2020_PA</t>
  </si>
  <si>
    <t>VIGA METÁLICA EM PERFIL LAMINADO OU SOLDADO EM AÇO ESTRUTURAL, COM CONEXÕES PARAFUSADAS, INCLUSOS MÃO DE OBRA, TRANSPORTE E IÇAMENTO UTILIZANDO GUINDASTE - FORNECIMENTO E INSTALAÇÃO. AF_01/2020_PSA</t>
  </si>
  <si>
    <t>PERFIL "U" DE ACO LAMINADO, "U" 102 X 9,3</t>
  </si>
  <si>
    <t>Aparelhos de apoio em neoprene fretado (Execução, incluindo a aplicação, fornecimento e transporte dos materiais)</t>
  </si>
  <si>
    <t>TABULEIRO</t>
  </si>
  <si>
    <t>MONTAGEM E DESMONTAGEM DE FÔRMA DE LAJE MACIÇA, PÉ-DIREITO SIMPLES, EM CHAPA DE MADEIRA COMPENSADA RESINADA E CIMBRAMENTO DE MADEIRA, 8 UTILIZAÇÕES. AF_03/2022</t>
  </si>
  <si>
    <t>FORNECIMENTO DE CONCRETO ESTRUTURAL, USINADO BOMBEADO, COM FCK 30MPA, INCLUSIVE LANÇAMENTO, ADENSAMENTO E ACABAMENTO</t>
  </si>
  <si>
    <t>Dreno de PVC ø = 100 mm, comprimento unitário = 45 cm (Execução, incluindo o fornecimento e transporte de todos os materiais)</t>
  </si>
  <si>
    <t>Juntas de pavimentação longitudinal e transversal (Execução, incluindo o fornecimento e transporte de todos os materiais)</t>
  </si>
  <si>
    <t>EXECUÇÃO DE PASSEIO (CALÇADA) OU PISO DE CONCRETO COM CONCRETO MOLDADO IN LOCO, FEITO EM OBRA, ACABAMENTO CONVENCIONAL, ESPESSURA 8 CM, ARMADO. AF_08/2022</t>
  </si>
  <si>
    <t>GUARDA RODAS NEW JERSEY</t>
  </si>
  <si>
    <t>Formas planas de compensado com revestimento resinado (Execução, incluindo desforma,fornecimento e transporte de todos os materiais)</t>
  </si>
  <si>
    <t>TRATAMENTO DE JUNTA DE DILATAÇÃO, COM TARUGO DE POLIETILENO E SELANTE PU, INCLUSO PREENCHIMENTO COM ESPUMA EXPANSIVA PU. AF_09/2023</t>
  </si>
  <si>
    <t>TERRAPLENAGEM</t>
  </si>
  <si>
    <t>EXECUÇÃO E COMPACTAÇÃO DE ATERRO COM SOLO PREDOMINANTEMENTE ARGILOSO - EXCLUSIVE SOLO, ESCAVAÇÃO, CARGA E TRANSPORTE. AF_11/2019</t>
  </si>
  <si>
    <t>ESCAVAÇÃO HORIZONTAL, INCLUINDO CARGA, DESCARGA E TRANSPORTE EM SOLO DE 1A CATEGORIA COM TRATOR DE ESTEIRAS (170HP/LÂMINA: 5,20M3) E CAMINHÃO BASCULANTE DE 14M3, DMT ATÉ 200M. AF_07/2020</t>
  </si>
  <si>
    <t>CARGA, MANOBRA E DESCARGA DE SOLOS E MATERIAIS GRANULARES EM CAMINHÃO BASCULANTE 14 M³ - CARGA COM ESCAVADEIRA HIDRÁULICA (CAÇAMBA DE 1,20 M³ / 155 HP) E DESCARGA LIVRE (UNIDADE: M3). AF_07/2020</t>
  </si>
  <si>
    <t>TRANSPORTE COM CAMINHÃO BASCULANTE DE 14 M³, EM VIA URBANA EM LEITO NATURAL (UNIDADE: M3XKM). AF_07/2020</t>
  </si>
  <si>
    <t>PAVIMENTAÇÃO</t>
  </si>
  <si>
    <t>Base, com mistura na pista, de bica corrida melhorada com 2% de cimento, compactada na energia do proctor intermediário (Execução, incluindo fornecimento e transporte do cimento, fornecimento da bica corrida, espalhamento, umidecimento, homogeneização e compactação da mistura; exclui o transporte da bica corrida)</t>
  </si>
  <si>
    <t>TRANSPORTE COM CAMINHÃO BASCULANTE DE 14 M³, EM VIA URBANA EM REVESTIMENTO PRIMÁRIO (UNIDADE: M3XKM). AF_07/2020</t>
  </si>
  <si>
    <t>EXECUÇÃO DE PAVIMENTO EM PEDRAS POLIÉDRICAS, REJUNTAMENTO COM PÓ DE PEDRA. AF_05/2020</t>
  </si>
  <si>
    <t>GUIA (MEIO-FIO) CONCRETO, MOLDADA  IN LOCO  EM TRECHO RETO COM EXTRUSORA, 15 CM BASE X 30 CM ALTURA. AF_06/2016</t>
  </si>
  <si>
    <t>ASSENTAMENTO DE GUIA (MEIO-FIO) EM TRECHO RETO, CONFECCIONADA EM CONCRETO PRÉ-FABRICADO, DIMENSÕES 100X15X13X30 CM (COMPRIMENTO X BASE INFERIOR X BASE SUPERIOR X ALTURA), PARA VIAS URBANAS (USO VIÁRIO). AF_06/2016</t>
  </si>
  <si>
    <t>SINALIZAÇÃO</t>
  </si>
  <si>
    <t>Placa de aço carbono com película refletiva alta intensidade prismática tipo III da ABNT - Placa quadrada (Execução, incluindo fornecimento e transporte de todos os materiais, inclusive postes de sustentação)</t>
  </si>
  <si>
    <t>SERVIÇOS FINAIS</t>
  </si>
  <si>
    <t>PINTURA LÁTEX ACRÍLICA ECONÔMICA, APLICAÇÃO MANUAL EM PAREDES, DUAS DEMÃOS. AF_04/2023</t>
  </si>
  <si>
    <t>LIMPEZA FINAL PARA ENTREGA DA OBRA</t>
  </si>
  <si>
    <t>ADMINISTRAÇÃO LOCAL</t>
  </si>
  <si>
    <t>M2</t>
  </si>
  <si>
    <t>UN</t>
  </si>
  <si>
    <t>un</t>
  </si>
  <si>
    <t>M3</t>
  </si>
  <si>
    <t>m2</t>
  </si>
  <si>
    <t>CHP</t>
  </si>
  <si>
    <t>km</t>
  </si>
  <si>
    <t>Kg</t>
  </si>
  <si>
    <t>KG</t>
  </si>
  <si>
    <t xml:space="preserve">KG    </t>
  </si>
  <si>
    <t>dm3</t>
  </si>
  <si>
    <t>m3</t>
  </si>
  <si>
    <t>U</t>
  </si>
  <si>
    <t>M</t>
  </si>
  <si>
    <t>M3XKM</t>
  </si>
  <si>
    <t>MÊS</t>
  </si>
  <si>
    <t>SINAPI-I</t>
  </si>
  <si>
    <t>Composição</t>
  </si>
  <si>
    <t>103689</t>
  </si>
  <si>
    <t>99058</t>
  </si>
  <si>
    <t>ED-50128</t>
  </si>
  <si>
    <t>ED-50130</t>
  </si>
  <si>
    <t>ED-50151</t>
  </si>
  <si>
    <t>101124</t>
  </si>
  <si>
    <t>ED-50422</t>
  </si>
  <si>
    <t>7042</t>
  </si>
  <si>
    <t>ED-49732</t>
  </si>
  <si>
    <t>ED-29819</t>
  </si>
  <si>
    <t>ED-29820</t>
  </si>
  <si>
    <t>96523</t>
  </si>
  <si>
    <t>RO-42285</t>
  </si>
  <si>
    <t>RO-41552</t>
  </si>
  <si>
    <t>96534</t>
  </si>
  <si>
    <t>96557</t>
  </si>
  <si>
    <t>100341</t>
  </si>
  <si>
    <t>100349</t>
  </si>
  <si>
    <t>100764</t>
  </si>
  <si>
    <t>100763</t>
  </si>
  <si>
    <t>43665</t>
  </si>
  <si>
    <t>RO-41582</t>
  </si>
  <si>
    <t>103763</t>
  </si>
  <si>
    <t>ED-49639</t>
  </si>
  <si>
    <t>RO-41590</t>
  </si>
  <si>
    <t>RO-41565</t>
  </si>
  <si>
    <t>94994</t>
  </si>
  <si>
    <t>RO-42418</t>
  </si>
  <si>
    <t>98575</t>
  </si>
  <si>
    <t>96385</t>
  </si>
  <si>
    <t>101146</t>
  </si>
  <si>
    <t>100979</t>
  </si>
  <si>
    <t>93591</t>
  </si>
  <si>
    <t>99064</t>
  </si>
  <si>
    <t>RO-43836</t>
  </si>
  <si>
    <t>93592</t>
  </si>
  <si>
    <t>101170</t>
  </si>
  <si>
    <t>94265</t>
  </si>
  <si>
    <t>94273</t>
  </si>
  <si>
    <t>RO-42980</t>
  </si>
  <si>
    <t>104641</t>
  </si>
  <si>
    <t>ED-50266</t>
  </si>
  <si>
    <t>001</t>
  </si>
  <si>
    <r>
      <t xml:space="preserve">OBRA: </t>
    </r>
    <r>
      <rPr>
        <sz val="14"/>
        <rFont val="Arial"/>
        <family val="2"/>
      </rPr>
      <t>CONSTRUÇÃO DE PONTE NA FORQUILHA/BATATAL</t>
    </r>
  </si>
  <si>
    <t>6° Mês</t>
  </si>
  <si>
    <t>VALOR:</t>
  </si>
  <si>
    <t xml:space="preserve">LOCAL: </t>
  </si>
  <si>
    <t>Carmo da Mata/MG</t>
  </si>
  <si>
    <r>
      <rPr>
        <b/>
        <sz val="12"/>
        <rFont val="Arial"/>
        <family val="2"/>
      </rPr>
      <t>PRAZO DA OBRA:</t>
    </r>
    <r>
      <rPr>
        <sz val="12"/>
        <rFont val="Arial"/>
        <family val="1"/>
      </rPr>
      <t xml:space="preserve"> 06 meses</t>
    </r>
  </si>
  <si>
    <t>XXXXXXXXXXXXXXXXXXXX</t>
  </si>
  <si>
    <t>Engenheiro Civil - CREA XXXX/D</t>
  </si>
  <si>
    <t>Carmo da Mata, XX de XXXX de 2024</t>
  </si>
  <si>
    <t>XXXXXXXXXXXXX</t>
  </si>
  <si>
    <t>Engenheiro Civil - CREA XXXXX/D</t>
  </si>
  <si>
    <t>Carmo da Mata, XX de XXX de 2024</t>
  </si>
  <si>
    <r>
      <rPr>
        <b/>
        <sz val="12"/>
        <rFont val="Arial"/>
        <family val="2"/>
      </rPr>
      <t xml:space="preserve">DATA: </t>
    </r>
    <r>
      <rPr>
        <sz val="12"/>
        <rFont val="Arial"/>
        <family val="2"/>
      </rPr>
      <t>XX/XX/XXXX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</si>
</sst>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</numFmts>
  <fonts count="31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2"/>
      <name val="Arial"/>
      <family val="1"/>
    </font>
    <font>
      <sz val="12"/>
      <name val="Arial"/>
      <family val="1"/>
    </font>
    <font>
      <b/>
      <sz val="14"/>
      <name val="Arial"/>
      <family val="1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1"/>
    </font>
    <font>
      <sz val="8"/>
      <name val="Arial"/>
      <family val="1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1"/>
    </font>
    <font>
      <b/>
      <sz val="25"/>
      <name val="Arial Black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1"/>
    </font>
    <font>
      <b/>
      <sz val="12"/>
      <color rgb="FF000000"/>
      <name val="Arial"/>
      <family val="2"/>
    </font>
    <font>
      <sz val="12"/>
      <color rgb="FF000000"/>
      <name val="Arial"/>
      <family val="1"/>
    </font>
    <font>
      <sz val="12"/>
      <color rgb="FF000000"/>
      <name val="Arial"/>
      <family val="2"/>
    </font>
    <font>
      <b/>
      <sz val="14"/>
      <color rgb="FF000000"/>
      <name val="Arial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CCCCC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0" fillId="0" borderId="0"/>
  </cellStyleXfs>
  <cellXfs count="2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10" fontId="0" fillId="0" borderId="12" xfId="2" applyNumberFormat="1" applyFont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9" fillId="7" borderId="20" xfId="1" applyFont="1" applyFill="1" applyBorder="1" applyAlignment="1">
      <alignment vertical="center" wrapText="1"/>
    </xf>
    <xf numFmtId="44" fontId="9" fillId="7" borderId="17" xfId="1" applyFont="1" applyFill="1" applyBorder="1" applyAlignment="1">
      <alignment vertical="center" wrapText="1"/>
    </xf>
    <xf numFmtId="10" fontId="10" fillId="0" borderId="18" xfId="2" applyNumberFormat="1" applyFont="1" applyBorder="1" applyAlignment="1">
      <alignment horizontal="center" vertical="center"/>
    </xf>
    <xf numFmtId="44" fontId="9" fillId="7" borderId="16" xfId="1" applyFont="1" applyFill="1" applyBorder="1" applyAlignment="1">
      <alignment vertical="center" wrapText="1"/>
    </xf>
    <xf numFmtId="0" fontId="13" fillId="10" borderId="16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13" fillId="10" borderId="28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0" fontId="0" fillId="0" borderId="0" xfId="2" applyNumberFormat="1" applyFont="1" applyBorder="1" applyAlignment="1">
      <alignment horizontal="center" vertical="center"/>
    </xf>
    <xf numFmtId="0" fontId="13" fillId="10" borderId="36" xfId="0" applyFon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3" fillId="10" borderId="38" xfId="0" applyFont="1" applyFill="1" applyBorder="1" applyAlignment="1">
      <alignment horizontal="center" vertical="center"/>
    </xf>
    <xf numFmtId="10" fontId="10" fillId="0" borderId="17" xfId="2" applyNumberFormat="1" applyFont="1" applyBorder="1" applyAlignment="1">
      <alignment horizontal="center" vertical="center"/>
    </xf>
    <xf numFmtId="0" fontId="0" fillId="11" borderId="16" xfId="0" applyFill="1" applyBorder="1" applyAlignment="1">
      <alignment vertical="center"/>
    </xf>
    <xf numFmtId="0" fontId="0" fillId="11" borderId="17" xfId="0" applyFill="1" applyBorder="1" applyAlignment="1">
      <alignment vertical="center"/>
    </xf>
    <xf numFmtId="44" fontId="0" fillId="11" borderId="17" xfId="0" applyNumberFormat="1" applyFill="1" applyBorder="1" applyAlignment="1">
      <alignment vertical="center"/>
    </xf>
    <xf numFmtId="0" fontId="0" fillId="11" borderId="17" xfId="0" applyFill="1" applyBorder="1" applyAlignment="1">
      <alignment horizontal="center" vertical="center"/>
    </xf>
    <xf numFmtId="0" fontId="0" fillId="11" borderId="17" xfId="0" applyFill="1" applyBorder="1"/>
    <xf numFmtId="0" fontId="0" fillId="11" borderId="18" xfId="0" applyFill="1" applyBorder="1"/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44" fontId="14" fillId="9" borderId="1" xfId="1" applyFont="1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9" fillId="9" borderId="43" xfId="0" applyFont="1" applyFill="1" applyBorder="1" applyAlignment="1">
      <alignment horizontal="center" vertical="center" wrapText="1"/>
    </xf>
    <xf numFmtId="0" fontId="9" fillId="9" borderId="44" xfId="0" applyFont="1" applyFill="1" applyBorder="1" applyAlignment="1">
      <alignment horizontal="center" vertical="center" wrapText="1"/>
    </xf>
    <xf numFmtId="0" fontId="9" fillId="9" borderId="44" xfId="0" applyFont="1" applyFill="1" applyBorder="1" applyAlignment="1">
      <alignment horizontal="center" vertical="center"/>
    </xf>
    <xf numFmtId="10" fontId="26" fillId="11" borderId="19" xfId="0" applyNumberFormat="1" applyFont="1" applyFill="1" applyBorder="1" applyAlignment="1">
      <alignment horizontal="center" vertical="center" wrapText="1"/>
    </xf>
    <xf numFmtId="44" fontId="26" fillId="11" borderId="6" xfId="1" applyFont="1" applyFill="1" applyBorder="1" applyAlignment="1">
      <alignment horizontal="center" vertical="center" wrapText="1"/>
    </xf>
    <xf numFmtId="44" fontId="25" fillId="11" borderId="21" xfId="1" applyFont="1" applyFill="1" applyBorder="1" applyAlignment="1">
      <alignment horizontal="center" vertical="center" wrapText="1"/>
    </xf>
    <xf numFmtId="10" fontId="28" fillId="11" borderId="21" xfId="0" applyNumberFormat="1" applyFont="1" applyFill="1" applyBorder="1" applyAlignment="1">
      <alignment horizontal="center" vertical="center" wrapText="1"/>
    </xf>
    <xf numFmtId="44" fontId="28" fillId="11" borderId="6" xfId="0" applyNumberFormat="1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44" fontId="25" fillId="11" borderId="51" xfId="1" applyFont="1" applyFill="1" applyBorder="1" applyAlignment="1">
      <alignment horizontal="center" vertical="center" wrapText="1"/>
    </xf>
    <xf numFmtId="10" fontId="28" fillId="11" borderId="51" xfId="0" applyNumberFormat="1" applyFont="1" applyFill="1" applyBorder="1" applyAlignment="1">
      <alignment horizontal="center" vertical="center" wrapText="1"/>
    </xf>
    <xf numFmtId="44" fontId="28" fillId="11" borderId="7" xfId="0" applyNumberFormat="1" applyFont="1" applyFill="1" applyBorder="1" applyAlignment="1">
      <alignment horizontal="center" vertical="center" wrapText="1"/>
    </xf>
    <xf numFmtId="10" fontId="28" fillId="9" borderId="19" xfId="2" applyNumberFormat="1" applyFont="1" applyFill="1" applyBorder="1" applyAlignment="1">
      <alignment horizontal="center" vertical="center" wrapText="1"/>
    </xf>
    <xf numFmtId="44" fontId="28" fillId="9" borderId="6" xfId="0" applyNumberFormat="1" applyFont="1" applyFill="1" applyBorder="1" applyAlignment="1">
      <alignment horizontal="center" vertical="center" wrapText="1"/>
    </xf>
    <xf numFmtId="10" fontId="28" fillId="9" borderId="32" xfId="2" applyNumberFormat="1" applyFont="1" applyFill="1" applyBorder="1" applyAlignment="1">
      <alignment horizontal="center" vertical="center" wrapText="1"/>
    </xf>
    <xf numFmtId="44" fontId="28" fillId="9" borderId="7" xfId="0" applyNumberFormat="1" applyFont="1" applyFill="1" applyBorder="1" applyAlignment="1">
      <alignment horizontal="center" vertical="center" wrapText="1"/>
    </xf>
    <xf numFmtId="10" fontId="9" fillId="7" borderId="50" xfId="2" applyNumberFormat="1" applyFont="1" applyFill="1" applyBorder="1" applyAlignment="1">
      <alignment horizontal="center" vertical="center" wrapText="1"/>
    </xf>
    <xf numFmtId="44" fontId="0" fillId="11" borderId="0" xfId="0" applyNumberFormat="1" applyFill="1" applyAlignment="1">
      <alignment horizontal="center" vertical="center"/>
    </xf>
    <xf numFmtId="10" fontId="28" fillId="11" borderId="25" xfId="0" applyNumberFormat="1" applyFont="1" applyFill="1" applyBorder="1" applyAlignment="1">
      <alignment horizontal="center" vertical="center" wrapText="1"/>
    </xf>
    <xf numFmtId="10" fontId="25" fillId="11" borderId="25" xfId="0" applyNumberFormat="1" applyFont="1" applyFill="1" applyBorder="1" applyAlignment="1">
      <alignment horizontal="center" vertical="center" wrapText="1"/>
    </xf>
    <xf numFmtId="10" fontId="28" fillId="11" borderId="56" xfId="0" applyNumberFormat="1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44" fontId="5" fillId="5" borderId="21" xfId="1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center" vertical="center" wrapText="1"/>
    </xf>
    <xf numFmtId="44" fontId="5" fillId="5" borderId="25" xfId="1" applyFont="1" applyFill="1" applyBorder="1" applyAlignment="1">
      <alignment horizontal="center" vertical="center" wrapText="1"/>
    </xf>
    <xf numFmtId="0" fontId="25" fillId="9" borderId="55" xfId="0" applyFont="1" applyFill="1" applyBorder="1" applyAlignment="1">
      <alignment horizontal="center" vertical="center" wrapText="1"/>
    </xf>
    <xf numFmtId="0" fontId="25" fillId="9" borderId="55" xfId="0" applyFont="1" applyFill="1" applyBorder="1" applyAlignment="1">
      <alignment horizontal="left" vertical="center" wrapText="1"/>
    </xf>
    <xf numFmtId="44" fontId="25" fillId="9" borderId="55" xfId="1" applyFont="1" applyFill="1" applyBorder="1" applyAlignment="1">
      <alignment horizontal="center" vertical="center" wrapText="1"/>
    </xf>
    <xf numFmtId="44" fontId="25" fillId="9" borderId="30" xfId="1" applyFont="1" applyFill="1" applyBorder="1" applyAlignment="1">
      <alignment horizontal="center" vertical="center" wrapText="1"/>
    </xf>
    <xf numFmtId="44" fontId="25" fillId="9" borderId="29" xfId="1" applyFont="1" applyFill="1" applyBorder="1" applyAlignment="1">
      <alignment horizontal="center" vertical="center" wrapText="1"/>
    </xf>
    <xf numFmtId="10" fontId="25" fillId="9" borderId="31" xfId="2" applyNumberFormat="1" applyFont="1" applyFill="1" applyBorder="1" applyAlignment="1">
      <alignment horizontal="center" vertical="center" wrapText="1"/>
    </xf>
    <xf numFmtId="10" fontId="25" fillId="9" borderId="29" xfId="2" applyNumberFormat="1" applyFont="1" applyFill="1" applyBorder="1" applyAlignment="1">
      <alignment horizontal="center" vertical="center" wrapText="1"/>
    </xf>
    <xf numFmtId="44" fontId="25" fillId="9" borderId="3" xfId="1" applyFont="1" applyFill="1" applyBorder="1" applyAlignment="1">
      <alignment horizontal="center" vertical="center" wrapText="1"/>
    </xf>
    <xf numFmtId="44" fontId="10" fillId="0" borderId="11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25" fillId="9" borderId="58" xfId="0" applyFont="1" applyFill="1" applyBorder="1" applyAlignment="1">
      <alignment horizontal="center" vertical="center" wrapText="1"/>
    </xf>
    <xf numFmtId="10" fontId="14" fillId="9" borderId="59" xfId="2" applyNumberFormat="1" applyFont="1" applyFill="1" applyBorder="1" applyAlignment="1">
      <alignment horizontal="center" vertical="center" wrapText="1"/>
    </xf>
    <xf numFmtId="0" fontId="14" fillId="9" borderId="39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10" fontId="5" fillId="5" borderId="56" xfId="2" applyNumberFormat="1" applyFont="1" applyFill="1" applyBorder="1" applyAlignment="1">
      <alignment horizontal="center" vertical="center" wrapText="1"/>
    </xf>
    <xf numFmtId="0" fontId="3" fillId="3" borderId="60" xfId="0" applyFont="1" applyFill="1" applyBorder="1" applyAlignment="1">
      <alignment horizontal="center" vertical="center" wrapText="1"/>
    </xf>
    <xf numFmtId="10" fontId="5" fillId="5" borderId="51" xfId="2" applyNumberFormat="1" applyFont="1" applyFill="1" applyBorder="1" applyAlignment="1">
      <alignment horizontal="center" vertical="center" wrapText="1"/>
    </xf>
    <xf numFmtId="10" fontId="5" fillId="5" borderId="54" xfId="2" applyNumberFormat="1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44" fontId="5" fillId="5" borderId="6" xfId="1" applyFont="1" applyFill="1" applyBorder="1" applyAlignment="1">
      <alignment horizontal="center" vertical="center" wrapText="1"/>
    </xf>
    <xf numFmtId="10" fontId="5" fillId="5" borderId="7" xfId="2" applyNumberFormat="1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7" fillId="8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left" vertical="center" wrapText="1"/>
    </xf>
    <xf numFmtId="0" fontId="19" fillId="10" borderId="16" xfId="0" applyFont="1" applyFill="1" applyBorder="1" applyAlignment="1">
      <alignment horizontal="center" vertical="center" wrapText="1"/>
    </xf>
    <xf numFmtId="0" fontId="19" fillId="10" borderId="17" xfId="0" applyFont="1" applyFill="1" applyBorder="1" applyAlignment="1">
      <alignment horizontal="center" vertical="center" wrapText="1"/>
    </xf>
    <xf numFmtId="0" fontId="19" fillId="10" borderId="18" xfId="0" applyFont="1" applyFill="1" applyBorder="1" applyAlignment="1">
      <alignment horizontal="center" vertical="center" wrapText="1"/>
    </xf>
    <xf numFmtId="0" fontId="13" fillId="10" borderId="33" xfId="0" applyFont="1" applyFill="1" applyBorder="1" applyAlignment="1">
      <alignment horizontal="center" vertical="center" wrapText="1"/>
    </xf>
    <xf numFmtId="0" fontId="13" fillId="10" borderId="19" xfId="0" applyFont="1" applyFill="1" applyBorder="1" applyAlignment="1">
      <alignment horizontal="center" vertical="center" wrapText="1"/>
    </xf>
    <xf numFmtId="0" fontId="13" fillId="10" borderId="37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0" borderId="4" xfId="0" applyFont="1" applyFill="1" applyBorder="1" applyAlignment="1">
      <alignment horizontal="center" vertical="center" wrapText="1"/>
    </xf>
    <xf numFmtId="0" fontId="13" fillId="10" borderId="22" xfId="0" applyFont="1" applyFill="1" applyBorder="1" applyAlignment="1">
      <alignment horizontal="center" vertical="center" wrapText="1"/>
    </xf>
    <xf numFmtId="0" fontId="13" fillId="10" borderId="23" xfId="0" applyFont="1" applyFill="1" applyBorder="1" applyAlignment="1">
      <alignment horizontal="center" vertical="center" wrapText="1"/>
    </xf>
    <xf numFmtId="0" fontId="13" fillId="10" borderId="24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0" fontId="11" fillId="10" borderId="45" xfId="0" applyFont="1" applyFill="1" applyBorder="1" applyAlignment="1">
      <alignment horizontal="center" vertical="center" wrapText="1"/>
    </xf>
    <xf numFmtId="0" fontId="11" fillId="10" borderId="27" xfId="0" applyFont="1" applyFill="1" applyBorder="1" applyAlignment="1">
      <alignment horizontal="center" vertical="center" wrapText="1"/>
    </xf>
    <xf numFmtId="0" fontId="11" fillId="10" borderId="46" xfId="0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10" borderId="15" xfId="0" applyFont="1" applyFill="1" applyBorder="1" applyAlignment="1">
      <alignment horizontal="center" vertical="center"/>
    </xf>
    <xf numFmtId="0" fontId="11" fillId="10" borderId="53" xfId="0" applyFont="1" applyFill="1" applyBorder="1" applyAlignment="1">
      <alignment horizontal="center" vertical="center" wrapText="1"/>
    </xf>
    <xf numFmtId="0" fontId="11" fillId="10" borderId="57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13" fillId="10" borderId="35" xfId="0" applyFont="1" applyFill="1" applyBorder="1" applyAlignment="1">
      <alignment horizontal="center" vertical="center" wrapText="1"/>
    </xf>
    <xf numFmtId="0" fontId="13" fillId="10" borderId="32" xfId="0" applyFont="1" applyFill="1" applyBorder="1" applyAlignment="1">
      <alignment horizontal="center" vertical="center" wrapText="1"/>
    </xf>
    <xf numFmtId="0" fontId="28" fillId="11" borderId="26" xfId="0" applyFont="1" applyFill="1" applyBorder="1" applyAlignment="1">
      <alignment horizontal="center" vertical="center" wrapText="1"/>
    </xf>
    <xf numFmtId="0" fontId="28" fillId="11" borderId="5" xfId="0" applyFont="1" applyFill="1" applyBorder="1" applyAlignment="1">
      <alignment horizontal="center" vertical="center" wrapText="1"/>
    </xf>
    <xf numFmtId="0" fontId="9" fillId="11" borderId="49" xfId="0" applyFont="1" applyFill="1" applyBorder="1" applyAlignment="1">
      <alignment horizontal="center" vertical="center" wrapText="1"/>
    </xf>
    <xf numFmtId="0" fontId="9" fillId="11" borderId="21" xfId="0" applyFont="1" applyFill="1" applyBorder="1" applyAlignment="1">
      <alignment horizontal="center" vertical="center" wrapText="1"/>
    </xf>
    <xf numFmtId="0" fontId="9" fillId="11" borderId="28" xfId="0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29" fillId="14" borderId="11" xfId="0" applyFont="1" applyFill="1" applyBorder="1" applyAlignment="1">
      <alignment horizontal="center" vertical="center" wrapText="1"/>
    </xf>
    <xf numFmtId="0" fontId="29" fillId="14" borderId="12" xfId="0" applyFont="1" applyFill="1" applyBorder="1" applyAlignment="1">
      <alignment horizontal="center" vertical="center" wrapText="1"/>
    </xf>
    <xf numFmtId="0" fontId="29" fillId="14" borderId="13" xfId="0" applyFont="1" applyFill="1" applyBorder="1" applyAlignment="1">
      <alignment horizontal="center" vertical="center" wrapText="1"/>
    </xf>
    <xf numFmtId="0" fontId="29" fillId="14" borderId="15" xfId="0" applyFont="1" applyFill="1" applyBorder="1" applyAlignment="1">
      <alignment horizontal="center" vertical="center" wrapText="1"/>
    </xf>
    <xf numFmtId="0" fontId="25" fillId="11" borderId="48" xfId="0" applyFont="1" applyFill="1" applyBorder="1" applyAlignment="1">
      <alignment horizontal="center" vertical="center" wrapText="1"/>
    </xf>
    <xf numFmtId="0" fontId="25" fillId="11" borderId="52" xfId="0" applyFont="1" applyFill="1" applyBorder="1" applyAlignment="1">
      <alignment horizontal="center" vertical="center" wrapText="1"/>
    </xf>
    <xf numFmtId="0" fontId="25" fillId="9" borderId="9" xfId="0" applyFont="1" applyFill="1" applyBorder="1" applyAlignment="1">
      <alignment horizontal="center" vertical="center" wrapText="1"/>
    </xf>
    <xf numFmtId="0" fontId="25" fillId="9" borderId="10" xfId="0" applyFont="1" applyFill="1" applyBorder="1" applyAlignment="1">
      <alignment horizontal="center" vertical="center" wrapText="1"/>
    </xf>
    <xf numFmtId="0" fontId="25" fillId="9" borderId="14" xfId="0" applyFont="1" applyFill="1" applyBorder="1" applyAlignment="1">
      <alignment horizontal="center" vertical="center" wrapText="1"/>
    </xf>
    <xf numFmtId="0" fontId="25" fillId="9" borderId="15" xfId="0" applyFont="1" applyFill="1" applyBorder="1" applyAlignment="1">
      <alignment horizontal="center" vertical="center" wrapText="1"/>
    </xf>
    <xf numFmtId="0" fontId="19" fillId="13" borderId="43" xfId="0" applyFont="1" applyFill="1" applyBorder="1" applyAlignment="1">
      <alignment horizontal="center" vertical="center" wrapText="1"/>
    </xf>
    <xf numFmtId="0" fontId="19" fillId="13" borderId="44" xfId="0" applyFont="1" applyFill="1" applyBorder="1" applyAlignment="1">
      <alignment horizontal="center" vertical="center" wrapText="1"/>
    </xf>
    <xf numFmtId="0" fontId="19" fillId="13" borderId="20" xfId="0" applyFont="1" applyFill="1" applyBorder="1" applyAlignment="1">
      <alignment horizontal="center" vertical="center" wrapText="1"/>
    </xf>
    <xf numFmtId="0" fontId="19" fillId="13" borderId="50" xfId="0" applyFont="1" applyFill="1" applyBorder="1" applyAlignment="1">
      <alignment horizontal="center" vertical="center" wrapText="1"/>
    </xf>
    <xf numFmtId="0" fontId="29" fillId="9" borderId="26" xfId="0" applyFont="1" applyFill="1" applyBorder="1" applyAlignment="1">
      <alignment horizontal="center" vertical="center" wrapText="1"/>
    </xf>
    <xf numFmtId="0" fontId="29" fillId="9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left" vertical="center" wrapText="1"/>
      <protection locked="0"/>
    </xf>
    <xf numFmtId="0" fontId="9" fillId="2" borderId="19" xfId="0" applyFont="1" applyFill="1" applyBorder="1" applyAlignment="1" applyProtection="1">
      <alignment horizontal="left" vertical="center" wrapText="1"/>
      <protection locked="0"/>
    </xf>
    <xf numFmtId="0" fontId="9" fillId="2" borderId="19" xfId="0" applyFont="1" applyFill="1" applyBorder="1" applyAlignment="1" applyProtection="1">
      <alignment horizontal="left" vertical="center" wrapText="1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9" fillId="2" borderId="9" xfId="0" applyFont="1" applyFill="1" applyBorder="1" applyAlignment="1" applyProtection="1">
      <alignment vertical="center" wrapText="1"/>
      <protection locked="0"/>
    </xf>
    <xf numFmtId="0" fontId="10" fillId="11" borderId="10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0" fontId="9" fillId="6" borderId="14" xfId="0" applyFont="1" applyFill="1" applyBorder="1" applyAlignment="1" applyProtection="1">
      <alignment horizontal="left" vertical="top" wrapText="1"/>
      <protection locked="0"/>
    </xf>
    <xf numFmtId="0" fontId="30" fillId="6" borderId="6" xfId="0" applyFont="1" applyFill="1" applyBorder="1" applyAlignment="1" applyProtection="1">
      <alignment horizontal="left" vertical="top" wrapText="1"/>
      <protection locked="0"/>
    </xf>
    <xf numFmtId="10" fontId="6" fillId="6" borderId="6" xfId="2" applyNumberFormat="1" applyFont="1" applyFill="1" applyBorder="1" applyAlignment="1" applyProtection="1">
      <alignment horizontal="left" vertical="top" wrapText="1"/>
      <protection locked="0"/>
    </xf>
    <xf numFmtId="9" fontId="2" fillId="6" borderId="14" xfId="2" applyFont="1" applyFill="1" applyBorder="1" applyAlignment="1" applyProtection="1">
      <alignment vertical="top" wrapText="1"/>
      <protection locked="0"/>
    </xf>
    <xf numFmtId="0" fontId="12" fillId="6" borderId="14" xfId="0" applyFont="1" applyFill="1" applyBorder="1" applyAlignment="1" applyProtection="1">
      <alignment vertical="top" wrapText="1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25" fillId="9" borderId="55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center" vertical="center" wrapText="1"/>
      <protection locked="0"/>
    </xf>
    <xf numFmtId="44" fontId="4" fillId="15" borderId="25" xfId="1" applyFont="1" applyFill="1" applyBorder="1" applyAlignment="1" applyProtection="1">
      <alignment horizontal="center" vertical="center" wrapText="1"/>
      <protection locked="0"/>
    </xf>
    <xf numFmtId="44" fontId="4" fillId="15" borderId="21" xfId="1" applyFont="1" applyFill="1" applyBorder="1" applyAlignment="1" applyProtection="1">
      <alignment horizontal="center" vertical="center" wrapText="1"/>
      <protection locked="0"/>
    </xf>
    <xf numFmtId="44" fontId="4" fillId="15" borderId="6" xfId="1" applyFont="1" applyFill="1" applyBorder="1" applyAlignment="1" applyProtection="1">
      <alignment horizontal="center" vertical="center" wrapText="1"/>
      <protection locked="0"/>
    </xf>
    <xf numFmtId="0" fontId="0" fillId="11" borderId="8" xfId="0" applyFill="1" applyBorder="1" applyAlignment="1" applyProtection="1">
      <alignment horizontal="center" vertical="center"/>
      <protection locked="0"/>
    </xf>
    <xf numFmtId="0" fontId="0" fillId="11" borderId="9" xfId="0" applyFill="1" applyBorder="1" applyAlignment="1" applyProtection="1">
      <alignment horizontal="center" vertical="center"/>
      <protection locked="0"/>
    </xf>
    <xf numFmtId="0" fontId="0" fillId="11" borderId="9" xfId="0" applyFill="1" applyBorder="1" applyAlignment="1" applyProtection="1">
      <alignment horizontal="left" vertical="center"/>
      <protection locked="0"/>
    </xf>
    <xf numFmtId="0" fontId="0" fillId="11" borderId="10" xfId="0" applyFill="1" applyBorder="1" applyAlignment="1" applyProtection="1">
      <alignment horizontal="center" vertical="center"/>
      <protection locked="0"/>
    </xf>
    <xf numFmtId="0" fontId="17" fillId="11" borderId="11" xfId="0" applyFont="1" applyFill="1" applyBorder="1" applyAlignment="1" applyProtection="1">
      <alignment horizontal="right"/>
      <protection locked="0"/>
    </xf>
    <xf numFmtId="0" fontId="17" fillId="11" borderId="0" xfId="0" applyFont="1" applyFill="1" applyAlignment="1" applyProtection="1">
      <alignment horizontal="right"/>
      <protection locked="0"/>
    </xf>
    <xf numFmtId="0" fontId="17" fillId="11" borderId="12" xfId="0" applyFont="1" applyFill="1" applyBorder="1" applyAlignment="1" applyProtection="1">
      <alignment horizontal="right"/>
      <protection locked="0"/>
    </xf>
    <xf numFmtId="0" fontId="16" fillId="11" borderId="11" xfId="0" applyFont="1" applyFill="1" applyBorder="1" applyAlignment="1" applyProtection="1">
      <alignment horizontal="center"/>
      <protection locked="0"/>
    </xf>
    <xf numFmtId="0" fontId="16" fillId="11" borderId="0" xfId="0" applyFont="1" applyFill="1" applyAlignment="1" applyProtection="1">
      <alignment horizontal="center"/>
      <protection locked="0"/>
    </xf>
    <xf numFmtId="0" fontId="16" fillId="11" borderId="12" xfId="0" applyFont="1" applyFill="1" applyBorder="1" applyAlignment="1" applyProtection="1">
      <alignment horizontal="center"/>
      <protection locked="0"/>
    </xf>
    <xf numFmtId="0" fontId="18" fillId="11" borderId="11" xfId="0" applyFont="1" applyFill="1" applyBorder="1" applyAlignment="1" applyProtection="1">
      <alignment horizontal="center"/>
      <protection locked="0"/>
    </xf>
    <xf numFmtId="0" fontId="18" fillId="11" borderId="0" xfId="0" applyFont="1" applyFill="1" applyAlignment="1" applyProtection="1">
      <alignment horizontal="center"/>
      <protection locked="0"/>
    </xf>
    <xf numFmtId="0" fontId="18" fillId="11" borderId="12" xfId="0" applyFont="1" applyFill="1" applyBorder="1" applyAlignment="1" applyProtection="1">
      <alignment horizontal="center"/>
      <protection locked="0"/>
    </xf>
    <xf numFmtId="0" fontId="17" fillId="11" borderId="11" xfId="0" applyFont="1" applyFill="1" applyBorder="1" applyAlignment="1" applyProtection="1">
      <alignment horizontal="center"/>
      <protection locked="0"/>
    </xf>
    <xf numFmtId="0" fontId="17" fillId="11" borderId="0" xfId="0" applyFont="1" applyFill="1" applyAlignment="1" applyProtection="1">
      <alignment horizontal="center"/>
      <protection locked="0"/>
    </xf>
    <xf numFmtId="0" fontId="17" fillId="11" borderId="12" xfId="0" applyFont="1" applyFill="1" applyBorder="1" applyAlignment="1" applyProtection="1">
      <alignment horizontal="center"/>
      <protection locked="0"/>
    </xf>
    <xf numFmtId="0" fontId="18" fillId="11" borderId="11" xfId="0" applyFont="1" applyFill="1" applyBorder="1" applyAlignment="1" applyProtection="1">
      <alignment horizontal="center"/>
      <protection locked="0"/>
    </xf>
    <xf numFmtId="0" fontId="18" fillId="11" borderId="0" xfId="0" applyFont="1" applyFill="1" applyAlignment="1" applyProtection="1">
      <alignment horizontal="center"/>
      <protection locked="0"/>
    </xf>
    <xf numFmtId="0" fontId="18" fillId="11" borderId="12" xfId="0" applyFont="1" applyFill="1" applyBorder="1" applyAlignment="1" applyProtection="1">
      <alignment horizontal="center"/>
      <protection locked="0"/>
    </xf>
    <xf numFmtId="0" fontId="16" fillId="11" borderId="13" xfId="0" applyFont="1" applyFill="1" applyBorder="1" applyAlignment="1" applyProtection="1">
      <alignment horizontal="center"/>
      <protection locked="0"/>
    </xf>
    <xf numFmtId="0" fontId="16" fillId="11" borderId="14" xfId="0" applyFont="1" applyFill="1" applyBorder="1" applyAlignment="1" applyProtection="1">
      <alignment horizontal="center"/>
      <protection locked="0"/>
    </xf>
    <xf numFmtId="0" fontId="16" fillId="11" borderId="15" xfId="0" applyFont="1" applyFill="1" applyBorder="1" applyAlignment="1" applyProtection="1">
      <alignment horizontal="center"/>
      <protection locked="0"/>
    </xf>
    <xf numFmtId="10" fontId="27" fillId="9" borderId="19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9" xfId="0" applyFont="1" applyBorder="1" applyAlignment="1" applyProtection="1">
      <alignment horizontal="center" vertical="center" wrapText="1"/>
      <protection locked="0"/>
    </xf>
    <xf numFmtId="0" fontId="25" fillId="0" borderId="37" xfId="0" applyFont="1" applyBorder="1" applyAlignment="1" applyProtection="1">
      <alignment horizontal="center" vertical="center" wrapText="1"/>
      <protection locked="0"/>
    </xf>
    <xf numFmtId="0" fontId="25" fillId="0" borderId="32" xfId="0" applyFont="1" applyBorder="1" applyAlignment="1" applyProtection="1">
      <alignment horizontal="center" vertical="center" wrapText="1"/>
      <protection locked="0"/>
    </xf>
    <xf numFmtId="44" fontId="27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6" xfId="0" applyFont="1" applyBorder="1" applyAlignment="1" applyProtection="1">
      <alignment horizontal="center" vertical="center" wrapText="1"/>
      <protection locked="0"/>
    </xf>
    <xf numFmtId="0" fontId="25" fillId="0" borderId="38" xfId="0" applyFont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 applyProtection="1">
      <alignment horizontal="center" vertical="center" wrapText="1"/>
      <protection locked="0"/>
    </xf>
    <xf numFmtId="9" fontId="28" fillId="9" borderId="19" xfId="2" applyFont="1" applyFill="1" applyBorder="1" applyAlignment="1" applyProtection="1">
      <alignment horizontal="center" vertical="center" wrapText="1"/>
      <protection locked="0"/>
    </xf>
    <xf numFmtId="0" fontId="28" fillId="11" borderId="19" xfId="0" applyFont="1" applyFill="1" applyBorder="1" applyAlignment="1" applyProtection="1">
      <alignment horizontal="center" vertical="center" wrapText="1"/>
      <protection locked="0"/>
    </xf>
    <xf numFmtId="10" fontId="28" fillId="0" borderId="19" xfId="2" applyNumberFormat="1" applyFont="1" applyFill="1" applyBorder="1" applyAlignment="1" applyProtection="1">
      <alignment horizontal="center" vertical="center" wrapText="1"/>
      <protection locked="0"/>
    </xf>
    <xf numFmtId="10" fontId="28" fillId="0" borderId="37" xfId="2" applyNumberFormat="1" applyFont="1" applyFill="1" applyBorder="1" applyAlignment="1" applyProtection="1">
      <alignment horizontal="center" vertical="center" wrapText="1"/>
      <protection locked="0"/>
    </xf>
    <xf numFmtId="10" fontId="28" fillId="0" borderId="32" xfId="2" applyNumberFormat="1" applyFont="1" applyFill="1" applyBorder="1" applyAlignment="1" applyProtection="1">
      <alignment horizontal="center" vertical="center" wrapText="1"/>
      <protection locked="0"/>
    </xf>
    <xf numFmtId="164" fontId="28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28" fillId="11" borderId="6" xfId="0" applyFont="1" applyFill="1" applyBorder="1" applyAlignment="1" applyProtection="1">
      <alignment horizontal="left" vertical="center" wrapText="1"/>
      <protection locked="0"/>
    </xf>
    <xf numFmtId="0" fontId="28" fillId="11" borderId="6" xfId="0" applyFont="1" applyFill="1" applyBorder="1" applyAlignment="1" applyProtection="1">
      <alignment horizontal="center" vertical="center" wrapText="1"/>
      <protection locked="0"/>
    </xf>
    <xf numFmtId="44" fontId="28" fillId="0" borderId="6" xfId="0" applyNumberFormat="1" applyFont="1" applyBorder="1" applyAlignment="1" applyProtection="1">
      <alignment horizontal="center" vertical="center" wrapText="1"/>
      <protection locked="0"/>
    </xf>
    <xf numFmtId="44" fontId="28" fillId="0" borderId="38" xfId="0" applyNumberFormat="1" applyFont="1" applyBorder="1" applyAlignment="1" applyProtection="1">
      <alignment horizontal="center" vertical="center" wrapText="1"/>
      <protection locked="0"/>
    </xf>
    <xf numFmtId="44" fontId="28" fillId="0" borderId="7" xfId="0" applyNumberFormat="1" applyFont="1" applyBorder="1" applyAlignment="1" applyProtection="1">
      <alignment horizontal="center" vertical="center" wrapText="1"/>
      <protection locked="0"/>
    </xf>
    <xf numFmtId="0" fontId="28" fillId="11" borderId="37" xfId="0" applyFont="1" applyFill="1" applyBorder="1" applyAlignment="1" applyProtection="1">
      <alignment horizontal="center" vertical="center" wrapText="1"/>
      <protection locked="0"/>
    </xf>
    <xf numFmtId="0" fontId="28" fillId="11" borderId="32" xfId="0" applyFont="1" applyFill="1" applyBorder="1" applyAlignment="1" applyProtection="1">
      <alignment horizontal="center" vertical="center" wrapText="1"/>
      <protection locked="0"/>
    </xf>
    <xf numFmtId="0" fontId="28" fillId="11" borderId="38" xfId="0" applyFont="1" applyFill="1" applyBorder="1" applyAlignment="1" applyProtection="1">
      <alignment horizontal="center" vertical="center" wrapText="1"/>
      <protection locked="0"/>
    </xf>
    <xf numFmtId="0" fontId="28" fillId="11" borderId="7" xfId="0" applyFont="1" applyFill="1" applyBorder="1" applyAlignment="1" applyProtection="1">
      <alignment horizontal="center" vertical="center" wrapText="1"/>
      <protection locked="0"/>
    </xf>
    <xf numFmtId="10" fontId="28" fillId="11" borderId="19" xfId="2" applyNumberFormat="1" applyFont="1" applyFill="1" applyBorder="1" applyAlignment="1" applyProtection="1">
      <alignment horizontal="center" vertical="center" wrapText="1"/>
      <protection locked="0"/>
    </xf>
    <xf numFmtId="10" fontId="28" fillId="9" borderId="19" xfId="2" applyNumberFormat="1" applyFont="1" applyFill="1" applyBorder="1" applyAlignment="1" applyProtection="1">
      <alignment horizontal="center" vertical="center" wrapText="1"/>
      <protection locked="0"/>
    </xf>
    <xf numFmtId="44" fontId="28" fillId="9" borderId="6" xfId="0" applyNumberFormat="1" applyFont="1" applyFill="1" applyBorder="1" applyAlignment="1" applyProtection="1">
      <alignment horizontal="center" vertical="center" wrapText="1"/>
      <protection locked="0"/>
    </xf>
    <xf numFmtId="10" fontId="28" fillId="9" borderId="32" xfId="2" applyNumberFormat="1" applyFont="1" applyFill="1" applyBorder="1" applyAlignment="1" applyProtection="1">
      <alignment horizontal="center" vertical="center" wrapText="1"/>
      <protection locked="0"/>
    </xf>
    <xf numFmtId="44" fontId="28" fillId="9" borderId="7" xfId="0" applyNumberFormat="1" applyFont="1" applyFill="1" applyBorder="1" applyAlignment="1" applyProtection="1">
      <alignment horizontal="center" vertical="center" wrapText="1"/>
      <protection locked="0"/>
    </xf>
    <xf numFmtId="0" fontId="20" fillId="12" borderId="8" xfId="0" applyFont="1" applyFill="1" applyBorder="1" applyAlignment="1" applyProtection="1">
      <alignment horizontal="center"/>
      <protection locked="0"/>
    </xf>
    <xf numFmtId="0" fontId="20" fillId="12" borderId="9" xfId="0" applyFont="1" applyFill="1" applyBorder="1" applyAlignment="1" applyProtection="1">
      <alignment horizontal="center"/>
      <protection locked="0"/>
    </xf>
    <xf numFmtId="0" fontId="20" fillId="12" borderId="10" xfId="0" applyFont="1" applyFill="1" applyBorder="1" applyAlignment="1" applyProtection="1">
      <alignment horizontal="center"/>
      <protection locked="0"/>
    </xf>
    <xf numFmtId="0" fontId="21" fillId="12" borderId="11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Alignment="1" applyProtection="1">
      <alignment horizontal="center" vertical="center"/>
      <protection locked="0"/>
    </xf>
    <xf numFmtId="0" fontId="21" fillId="12" borderId="12" xfId="0" applyFont="1" applyFill="1" applyBorder="1" applyAlignment="1" applyProtection="1">
      <alignment horizontal="center" vertical="center"/>
      <protection locked="0"/>
    </xf>
    <xf numFmtId="0" fontId="10" fillId="11" borderId="13" xfId="0" applyFont="1" applyFill="1" applyBorder="1" applyAlignment="1" applyProtection="1">
      <alignment horizontal="center" vertical="center"/>
      <protection locked="0"/>
    </xf>
    <xf numFmtId="0" fontId="10" fillId="11" borderId="14" xfId="0" applyFont="1" applyFill="1" applyBorder="1" applyAlignment="1" applyProtection="1">
      <alignment horizontal="center" vertical="center"/>
      <protection locked="0"/>
    </xf>
    <xf numFmtId="0" fontId="10" fillId="11" borderId="15" xfId="0" applyFont="1" applyFill="1" applyBorder="1" applyAlignment="1" applyProtection="1">
      <alignment horizontal="center" vertical="center"/>
      <protection locked="0"/>
    </xf>
    <xf numFmtId="0" fontId="21" fillId="11" borderId="8" xfId="0" applyFont="1" applyFill="1" applyBorder="1" applyAlignment="1" applyProtection="1">
      <alignment horizontal="left" vertical="center" wrapText="1"/>
      <protection locked="0"/>
    </xf>
    <xf numFmtId="0" fontId="21" fillId="11" borderId="9" xfId="0" applyFont="1" applyFill="1" applyBorder="1" applyAlignment="1" applyProtection="1">
      <alignment horizontal="left" vertical="center" wrapText="1"/>
      <protection locked="0"/>
    </xf>
    <xf numFmtId="0" fontId="21" fillId="11" borderId="40" xfId="0" applyFont="1" applyFill="1" applyBorder="1" applyAlignment="1" applyProtection="1">
      <alignment horizontal="left" vertical="center" wrapText="1"/>
      <protection locked="0"/>
    </xf>
    <xf numFmtId="0" fontId="24" fillId="11" borderId="37" xfId="0" applyFont="1" applyFill="1" applyBorder="1" applyAlignment="1" applyProtection="1">
      <alignment horizontal="right" vertical="center"/>
      <protection locked="0"/>
    </xf>
    <xf numFmtId="44" fontId="24" fillId="11" borderId="30" xfId="0" applyNumberFormat="1" applyFont="1" applyFill="1" applyBorder="1" applyAlignment="1" applyProtection="1">
      <alignment vertical="center"/>
      <protection locked="0"/>
    </xf>
    <xf numFmtId="0" fontId="23" fillId="11" borderId="33" xfId="0" applyFont="1" applyFill="1" applyBorder="1" applyAlignment="1" applyProtection="1">
      <alignment vertical="center"/>
      <protection locked="0"/>
    </xf>
    <xf numFmtId="0" fontId="23" fillId="11" borderId="37" xfId="0" applyFont="1" applyFill="1" applyBorder="1" applyAlignment="1" applyProtection="1">
      <alignment horizontal="left" vertical="center"/>
      <protection locked="0"/>
    </xf>
    <xf numFmtId="0" fontId="23" fillId="11" borderId="30" xfId="0" applyFont="1" applyFill="1" applyBorder="1" applyAlignment="1" applyProtection="1">
      <alignment horizontal="left" vertical="center"/>
      <protection locked="0"/>
    </xf>
    <xf numFmtId="0" fontId="23" fillId="11" borderId="4" xfId="0" applyFont="1" applyFill="1" applyBorder="1" applyAlignment="1" applyProtection="1">
      <alignment horizontal="left" vertical="center"/>
      <protection locked="0"/>
    </xf>
    <xf numFmtId="0" fontId="21" fillId="11" borderId="13" xfId="0" applyFont="1" applyFill="1" applyBorder="1" applyAlignment="1" applyProtection="1">
      <alignment horizontal="left" vertical="center" wrapText="1"/>
      <protection locked="0"/>
    </xf>
    <xf numFmtId="0" fontId="21" fillId="11" borderId="14" xfId="0" applyFont="1" applyFill="1" applyBorder="1" applyAlignment="1" applyProtection="1">
      <alignment horizontal="left" vertical="center" wrapText="1"/>
      <protection locked="0"/>
    </xf>
    <xf numFmtId="0" fontId="21" fillId="11" borderId="41" xfId="0" applyFont="1" applyFill="1" applyBorder="1" applyAlignment="1" applyProtection="1">
      <alignment horizontal="left" vertical="center" wrapText="1"/>
      <protection locked="0"/>
    </xf>
    <xf numFmtId="0" fontId="24" fillId="11" borderId="38" xfId="0" applyFont="1" applyFill="1" applyBorder="1" applyAlignment="1" applyProtection="1">
      <alignment horizontal="right" vertical="center"/>
      <protection locked="0"/>
    </xf>
    <xf numFmtId="0" fontId="24" fillId="11" borderId="42" xfId="0" applyFont="1" applyFill="1" applyBorder="1" applyAlignment="1" applyProtection="1">
      <alignment horizontal="left" vertical="center"/>
      <protection locked="0"/>
    </xf>
    <xf numFmtId="0" fontId="24" fillId="11" borderId="28" xfId="0" applyFont="1" applyFill="1" applyBorder="1" applyAlignment="1" applyProtection="1">
      <alignment horizontal="left" vertical="center"/>
      <protection locked="0"/>
    </xf>
    <xf numFmtId="0" fontId="23" fillId="11" borderId="34" xfId="0" applyFont="1" applyFill="1" applyBorder="1" applyAlignment="1" applyProtection="1">
      <alignment horizontal="left" vertical="center"/>
      <protection locked="0"/>
    </xf>
    <xf numFmtId="0" fontId="23" fillId="11" borderId="14" xfId="0" applyFont="1" applyFill="1" applyBorder="1" applyAlignment="1" applyProtection="1">
      <alignment horizontal="left" vertical="center"/>
      <protection locked="0"/>
    </xf>
    <xf numFmtId="0" fontId="23" fillId="11" borderId="15" xfId="0" applyFont="1" applyFill="1" applyBorder="1" applyAlignment="1" applyProtection="1">
      <alignment horizontal="left" vertical="center"/>
      <protection locked="0"/>
    </xf>
    <xf numFmtId="0" fontId="10" fillId="11" borderId="11" xfId="0" applyFont="1" applyFill="1" applyBorder="1" applyAlignment="1" applyProtection="1">
      <alignment horizontal="center" vertical="center"/>
      <protection locked="0"/>
    </xf>
    <xf numFmtId="0" fontId="9" fillId="11" borderId="0" xfId="0" applyFont="1" applyFill="1" applyAlignment="1" applyProtection="1">
      <alignment vertical="center" wrapText="1"/>
      <protection locked="0"/>
    </xf>
    <xf numFmtId="0" fontId="9" fillId="11" borderId="0" xfId="0" applyFont="1" applyFill="1" applyAlignment="1" applyProtection="1">
      <alignment horizontal="center" vertical="center" wrapText="1"/>
      <protection locked="0"/>
    </xf>
    <xf numFmtId="0" fontId="9" fillId="11" borderId="12" xfId="0" applyFont="1" applyFill="1" applyBorder="1" applyAlignment="1" applyProtection="1">
      <alignment horizontal="center" vertical="center" wrapText="1"/>
      <protection locked="0"/>
    </xf>
    <xf numFmtId="0" fontId="10" fillId="11" borderId="11" xfId="0" applyFont="1" applyFill="1" applyBorder="1" applyAlignment="1" applyProtection="1">
      <alignment horizontal="center" vertical="center"/>
      <protection locked="0"/>
    </xf>
    <xf numFmtId="0" fontId="10" fillId="11" borderId="0" xfId="0" applyFont="1" applyFill="1" applyAlignment="1" applyProtection="1">
      <alignment horizontal="center" vertical="center"/>
      <protection locked="0"/>
    </xf>
    <xf numFmtId="0" fontId="10" fillId="11" borderId="12" xfId="0" applyFont="1" applyFill="1" applyBorder="1" applyAlignment="1" applyProtection="1">
      <alignment horizontal="center" vertical="center"/>
      <protection locked="0"/>
    </xf>
    <xf numFmtId="0" fontId="10" fillId="11" borderId="11" xfId="0" applyFont="1" applyFill="1" applyBorder="1" applyAlignment="1" applyProtection="1">
      <alignment horizontal="right" vertical="center"/>
      <protection locked="0"/>
    </xf>
    <xf numFmtId="0" fontId="10" fillId="11" borderId="0" xfId="0" applyFont="1" applyFill="1" applyAlignment="1" applyProtection="1">
      <alignment horizontal="right" vertical="center"/>
      <protection locked="0"/>
    </xf>
    <xf numFmtId="0" fontId="10" fillId="11" borderId="12" xfId="0" applyFont="1" applyFill="1" applyBorder="1" applyAlignment="1" applyProtection="1">
      <alignment horizontal="right" vertical="center"/>
      <protection locked="0"/>
    </xf>
    <xf numFmtId="0" fontId="10" fillId="11" borderId="11" xfId="0" applyFont="1" applyFill="1" applyBorder="1" applyAlignment="1" applyProtection="1">
      <alignment horizontal="center"/>
      <protection locked="0"/>
    </xf>
    <xf numFmtId="0" fontId="10" fillId="11" borderId="0" xfId="0" applyFont="1" applyFill="1" applyAlignment="1" applyProtection="1">
      <alignment horizontal="center"/>
      <protection locked="0"/>
    </xf>
    <xf numFmtId="0" fontId="10" fillId="11" borderId="12" xfId="0" applyFont="1" applyFill="1" applyBorder="1" applyAlignment="1" applyProtection="1">
      <alignment horizontal="center"/>
      <protection locked="0"/>
    </xf>
    <xf numFmtId="0" fontId="24" fillId="11" borderId="11" xfId="0" applyFont="1" applyFill="1" applyBorder="1" applyAlignment="1" applyProtection="1">
      <alignment horizontal="center" vertical="center"/>
      <protection locked="0"/>
    </xf>
    <xf numFmtId="0" fontId="24" fillId="11" borderId="0" xfId="0" applyFont="1" applyFill="1" applyAlignment="1" applyProtection="1">
      <alignment horizontal="center" vertical="center"/>
      <protection locked="0"/>
    </xf>
    <xf numFmtId="0" fontId="24" fillId="11" borderId="12" xfId="0" applyFont="1" applyFill="1" applyBorder="1" applyAlignment="1" applyProtection="1">
      <alignment horizontal="center" vertical="center"/>
      <protection locked="0"/>
    </xf>
    <xf numFmtId="0" fontId="10" fillId="11" borderId="13" xfId="0" applyFont="1" applyFill="1" applyBorder="1" applyAlignment="1" applyProtection="1">
      <alignment horizontal="center" vertical="center"/>
      <protection locked="0"/>
    </xf>
    <xf numFmtId="0" fontId="10" fillId="11" borderId="14" xfId="0" applyFont="1" applyFill="1" applyBorder="1" applyAlignment="1" applyProtection="1">
      <alignment horizontal="center" vertical="center"/>
      <protection locked="0"/>
    </xf>
    <xf numFmtId="0" fontId="10" fillId="11" borderId="15" xfId="0" applyFont="1" applyFill="1" applyBorder="1" applyAlignment="1" applyProtection="1">
      <alignment horizontal="center" vertical="center"/>
      <protection locked="0"/>
    </xf>
    <xf numFmtId="0" fontId="9" fillId="9" borderId="61" xfId="0" applyFont="1" applyFill="1" applyBorder="1" applyAlignment="1">
      <alignment horizontal="center" vertical="center" wrapText="1"/>
    </xf>
    <xf numFmtId="0" fontId="26" fillId="11" borderId="33" xfId="0" applyFont="1" applyFill="1" applyBorder="1" applyAlignment="1">
      <alignment horizontal="center" vertical="center" wrapText="1"/>
    </xf>
    <xf numFmtId="0" fontId="26" fillId="11" borderId="41" xfId="0" applyFont="1" applyFill="1" applyBorder="1" applyAlignment="1">
      <alignment horizontal="center" vertical="center" wrapText="1"/>
    </xf>
    <xf numFmtId="0" fontId="25" fillId="11" borderId="62" xfId="0" applyFont="1" applyFill="1" applyBorder="1" applyAlignment="1">
      <alignment horizontal="center" vertical="center" wrapText="1"/>
    </xf>
    <xf numFmtId="0" fontId="29" fillId="9" borderId="53" xfId="0" applyFont="1" applyFill="1" applyBorder="1" applyAlignment="1">
      <alignment horizontal="left" vertical="center" wrapText="1"/>
    </xf>
    <xf numFmtId="0" fontId="29" fillId="9" borderId="63" xfId="0" applyFont="1" applyFill="1" applyBorder="1" applyAlignment="1">
      <alignment horizontal="left" vertical="center" wrapText="1"/>
    </xf>
    <xf numFmtId="0" fontId="28" fillId="11" borderId="53" xfId="0" applyFont="1" applyFill="1" applyBorder="1" applyAlignment="1">
      <alignment horizontal="left" vertical="center" wrapText="1"/>
    </xf>
    <xf numFmtId="0" fontId="28" fillId="11" borderId="63" xfId="0" applyFont="1" applyFill="1" applyBorder="1" applyAlignment="1">
      <alignment horizontal="left" vertical="center" wrapText="1"/>
    </xf>
  </cellXfs>
  <cellStyles count="8">
    <cellStyle name="Moeda" xfId="1" builtinId="4"/>
    <cellStyle name="Moeda 2" xfId="5" xr:uid="{D137DFDB-C8D1-4CF9-821E-08CA2028A374}"/>
    <cellStyle name="Normal" xfId="0" builtinId="0"/>
    <cellStyle name="Normal 2" xfId="3" xr:uid="{8CE9AF1C-EA7C-4C27-8FA0-6F1AFC71627D}"/>
    <cellStyle name="Normal 5" xfId="7" xr:uid="{AF945FD8-264C-41E3-A0B2-2BF05AF25DAC}"/>
    <cellStyle name="Porcentagem" xfId="2" builtinId="5"/>
    <cellStyle name="Porcentagem 2" xfId="6" xr:uid="{4FD34A91-D790-47E7-A96F-D6D70AB38EE0}"/>
    <cellStyle name="Vírgula 2" xfId="4" xr:uid="{5BBCEC48-7C2C-400B-BF2E-E2AC62EEA536}"/>
  </cellStyles>
  <dxfs count="9">
    <dxf>
      <fill>
        <patternFill>
          <bgColor rgb="FF00B05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ngenharia\Desktop\ENGENHARIA\01.%20PROJETOS%202022\PRJ22_26%20-%20Ponte%20da%20Forquilha-Batatal\03.%20OR&#199;AMENTO\PLANILHA%20M&#218;LTIPLA\PLE%20LICITADA%20-%20PONTE%20FORQUILHA-BATATAL.xlsm" TargetMode="External"/><Relationship Id="rId1" Type="http://schemas.openxmlformats.org/officeDocument/2006/relationships/externalLinkPath" Target="PLE%20LICITADA%20-%20PONTE%20FORQUILHA-BATAT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Eventograma_e_Quantitativos"/>
      <sheetName val="Detalhamento"/>
      <sheetName val="Cronograma"/>
      <sheetName val="PLE"/>
      <sheetName val="Resumo_de_Acompanhamento"/>
      <sheetName val="CronoPrev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41980-C059-46EC-8EEB-CCB54E43F3AE}">
  <sheetPr>
    <pageSetUpPr fitToPage="1"/>
  </sheetPr>
  <dimension ref="A1:AH91"/>
  <sheetViews>
    <sheetView tabSelected="1" zoomScale="85" zoomScaleNormal="85" workbookViewId="0">
      <selection activeCell="AJ77" sqref="AJ77"/>
    </sheetView>
  </sheetViews>
  <sheetFormatPr defaultRowHeight="14.25" x14ac:dyDescent="0.2"/>
  <cols>
    <col min="1" max="1" width="10" style="1" bestFit="1" customWidth="1"/>
    <col min="2" max="2" width="12.5" style="1" customWidth="1"/>
    <col min="3" max="3" width="12" style="1" bestFit="1" customWidth="1"/>
    <col min="4" max="4" width="51.875" style="2" customWidth="1"/>
    <col min="5" max="5" width="8" style="1" bestFit="1" customWidth="1"/>
    <col min="6" max="7" width="13.75" style="1" customWidth="1"/>
    <col min="8" max="8" width="13" style="1" bestFit="1" customWidth="1"/>
    <col min="9" max="9" width="17.125" style="1" customWidth="1"/>
    <col min="10" max="10" width="11.5" style="1" customWidth="1"/>
    <col min="11" max="11" width="0" style="1" hidden="1" customWidth="1"/>
    <col min="12" max="12" width="17" style="1" hidden="1" customWidth="1"/>
    <col min="13" max="13" width="13.125" style="1" hidden="1" customWidth="1"/>
    <col min="14" max="14" width="0" style="1" hidden="1" customWidth="1"/>
    <col min="15" max="15" width="14.25" style="1" hidden="1" customWidth="1"/>
    <col min="16" max="16" width="13.375" style="1" hidden="1" customWidth="1"/>
    <col min="17" max="17" width="0" style="1" hidden="1" customWidth="1"/>
    <col min="18" max="18" width="14.25" style="1" hidden="1" customWidth="1"/>
    <col min="19" max="19" width="12.25" style="1" hidden="1" customWidth="1"/>
    <col min="20" max="20" width="0" style="1" hidden="1" customWidth="1"/>
    <col min="21" max="21" width="14.25" style="1" hidden="1" customWidth="1"/>
    <col min="22" max="22" width="12.25" style="1" hidden="1" customWidth="1"/>
    <col min="23" max="23" width="0" style="1" hidden="1" customWidth="1"/>
    <col min="24" max="24" width="11.375" style="1" hidden="1" customWidth="1"/>
    <col min="25" max="25" width="12.25" style="1" hidden="1" customWidth="1"/>
    <col min="26" max="26" width="0" style="1" hidden="1" customWidth="1"/>
    <col min="27" max="27" width="11.375" style="1" hidden="1" customWidth="1"/>
    <col min="28" max="28" width="12.25" style="1" hidden="1" customWidth="1"/>
    <col min="29" max="29" width="17" style="1" hidden="1" customWidth="1"/>
    <col min="30" max="30" width="16.25" style="1" hidden="1" customWidth="1"/>
    <col min="31" max="31" width="1.875" style="1" hidden="1" customWidth="1"/>
    <col min="32" max="32" width="15.375" style="1" hidden="1" customWidth="1"/>
    <col min="33" max="33" width="13.25" style="1" hidden="1" customWidth="1"/>
    <col min="34" max="34" width="32.625" style="1" hidden="1" customWidth="1"/>
    <col min="35" max="16384" width="9" style="1"/>
  </cols>
  <sheetData>
    <row r="1" spans="1:34" s="3" customFormat="1" ht="18" x14ac:dyDescent="0.2">
      <c r="A1" s="157"/>
      <c r="B1" s="158"/>
      <c r="C1" s="158"/>
      <c r="D1" s="159" t="s">
        <v>65</v>
      </c>
      <c r="E1" s="160" t="s">
        <v>31</v>
      </c>
      <c r="F1" s="160"/>
      <c r="G1" s="161" t="s">
        <v>32</v>
      </c>
      <c r="H1" s="162"/>
      <c r="I1" s="163"/>
      <c r="J1" s="164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1"/>
    </row>
    <row r="2" spans="1:34" ht="82.5" customHeight="1" thickBot="1" x14ac:dyDescent="0.25">
      <c r="A2" s="165"/>
      <c r="B2" s="166"/>
      <c r="C2" s="166"/>
      <c r="D2" s="167" t="s">
        <v>68</v>
      </c>
      <c r="E2" s="168" t="s">
        <v>66</v>
      </c>
      <c r="F2" s="168"/>
      <c r="G2" s="169">
        <v>0.22</v>
      </c>
      <c r="H2" s="170"/>
      <c r="I2" s="171"/>
      <c r="J2" s="172"/>
      <c r="K2" s="25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26"/>
    </row>
    <row r="3" spans="1:34" ht="27.75" customHeight="1" thickBot="1" x14ac:dyDescent="0.25">
      <c r="A3" s="110" t="s">
        <v>69</v>
      </c>
      <c r="B3" s="111"/>
      <c r="C3" s="111"/>
      <c r="D3" s="111"/>
      <c r="E3" s="111"/>
      <c r="F3" s="111"/>
      <c r="G3" s="111"/>
      <c r="H3" s="111"/>
      <c r="I3" s="111"/>
      <c r="J3" s="112"/>
      <c r="K3" s="111" t="s">
        <v>14</v>
      </c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2"/>
      <c r="AF3" s="125" t="s">
        <v>18</v>
      </c>
      <c r="AG3" s="126"/>
      <c r="AH3" s="118" t="s">
        <v>17</v>
      </c>
    </row>
    <row r="4" spans="1:34" ht="39" customHeight="1" thickBot="1" x14ac:dyDescent="0.25">
      <c r="A4" s="121" t="s">
        <v>0</v>
      </c>
      <c r="B4" s="123" t="s">
        <v>1</v>
      </c>
      <c r="C4" s="123" t="s">
        <v>2</v>
      </c>
      <c r="D4" s="123" t="s">
        <v>3</v>
      </c>
      <c r="E4" s="123" t="s">
        <v>4</v>
      </c>
      <c r="F4" s="123" t="s">
        <v>5</v>
      </c>
      <c r="G4" s="123" t="s">
        <v>6</v>
      </c>
      <c r="H4" s="123" t="s">
        <v>27</v>
      </c>
      <c r="I4" s="123" t="s">
        <v>7</v>
      </c>
      <c r="J4" s="129" t="s">
        <v>34</v>
      </c>
      <c r="K4" s="113" t="s">
        <v>26</v>
      </c>
      <c r="L4" s="114"/>
      <c r="M4" s="134"/>
      <c r="N4" s="113" t="s">
        <v>24</v>
      </c>
      <c r="O4" s="114"/>
      <c r="P4" s="115"/>
      <c r="Q4" s="133" t="s">
        <v>23</v>
      </c>
      <c r="R4" s="114"/>
      <c r="S4" s="134"/>
      <c r="T4" s="113" t="s">
        <v>22</v>
      </c>
      <c r="U4" s="114"/>
      <c r="V4" s="115"/>
      <c r="W4" s="133" t="s">
        <v>11</v>
      </c>
      <c r="X4" s="114"/>
      <c r="Y4" s="134"/>
      <c r="Z4" s="113" t="s">
        <v>12</v>
      </c>
      <c r="AA4" s="114"/>
      <c r="AB4" s="115"/>
      <c r="AC4" s="116" t="s">
        <v>13</v>
      </c>
      <c r="AD4" s="117"/>
      <c r="AF4" s="127"/>
      <c r="AG4" s="128"/>
      <c r="AH4" s="119"/>
    </row>
    <row r="5" spans="1:34" ht="20.25" customHeight="1" thickBot="1" x14ac:dyDescent="0.25">
      <c r="A5" s="122"/>
      <c r="B5" s="124"/>
      <c r="C5" s="124"/>
      <c r="D5" s="124"/>
      <c r="E5" s="124"/>
      <c r="F5" s="124"/>
      <c r="G5" s="124"/>
      <c r="H5" s="124"/>
      <c r="I5" s="124"/>
      <c r="J5" s="130"/>
      <c r="K5" s="27" t="s">
        <v>5</v>
      </c>
      <c r="L5" s="8" t="s">
        <v>9</v>
      </c>
      <c r="M5" s="9" t="s">
        <v>10</v>
      </c>
      <c r="N5" s="27" t="s">
        <v>5</v>
      </c>
      <c r="O5" s="8" t="s">
        <v>9</v>
      </c>
      <c r="P5" s="37" t="s">
        <v>10</v>
      </c>
      <c r="Q5" s="33" t="s">
        <v>5</v>
      </c>
      <c r="R5" s="8" t="s">
        <v>9</v>
      </c>
      <c r="S5" s="9" t="s">
        <v>10</v>
      </c>
      <c r="T5" s="27" t="s">
        <v>5</v>
      </c>
      <c r="U5" s="8" t="s">
        <v>9</v>
      </c>
      <c r="V5" s="37" t="s">
        <v>10</v>
      </c>
      <c r="W5" s="33" t="s">
        <v>5</v>
      </c>
      <c r="X5" s="8" t="s">
        <v>9</v>
      </c>
      <c r="Y5" s="9" t="s">
        <v>10</v>
      </c>
      <c r="Z5" s="27" t="s">
        <v>5</v>
      </c>
      <c r="AA5" s="8" t="s">
        <v>9</v>
      </c>
      <c r="AB5" s="37" t="s">
        <v>10</v>
      </c>
      <c r="AC5" s="33" t="s">
        <v>9</v>
      </c>
      <c r="AD5" s="9" t="s">
        <v>10</v>
      </c>
      <c r="AF5" s="21" t="s">
        <v>19</v>
      </c>
      <c r="AG5" s="22" t="s">
        <v>20</v>
      </c>
      <c r="AH5" s="120"/>
    </row>
    <row r="6" spans="1:34" s="3" customFormat="1" ht="31.5" x14ac:dyDescent="0.2">
      <c r="A6" s="91" t="s">
        <v>8</v>
      </c>
      <c r="B6" s="81"/>
      <c r="C6" s="81"/>
      <c r="D6" s="82" t="s">
        <v>68</v>
      </c>
      <c r="E6" s="81"/>
      <c r="F6" s="81"/>
      <c r="G6" s="173"/>
      <c r="H6" s="83"/>
      <c r="I6" s="83"/>
      <c r="J6" s="92"/>
      <c r="K6" s="84"/>
      <c r="L6" s="85" t="e">
        <f>SUM(#REF!)</f>
        <v>#REF!</v>
      </c>
      <c r="M6" s="86" t="e">
        <f>L6/$I$6</f>
        <v>#REF!</v>
      </c>
      <c r="N6" s="84"/>
      <c r="O6" s="85" t="e">
        <f>SUM(#REF!)</f>
        <v>#REF!</v>
      </c>
      <c r="P6" s="87" t="e">
        <f>O6/$I$6</f>
        <v>#REF!</v>
      </c>
      <c r="Q6" s="88"/>
      <c r="R6" s="85" t="e">
        <f>SUM(#REF!)</f>
        <v>#REF!</v>
      </c>
      <c r="S6" s="86" t="e">
        <f>R6/$I$6</f>
        <v>#REF!</v>
      </c>
      <c r="T6" s="84"/>
      <c r="U6" s="85" t="e">
        <f>SUM(#REF!)</f>
        <v>#REF!</v>
      </c>
      <c r="V6" s="87" t="e">
        <f>U6/$I$6</f>
        <v>#REF!</v>
      </c>
      <c r="W6" s="88"/>
      <c r="X6" s="85" t="e">
        <f>SUM(#REF!)</f>
        <v>#REF!</v>
      </c>
      <c r="Y6" s="86" t="e">
        <f>X6/$I$6</f>
        <v>#REF!</v>
      </c>
      <c r="Z6" s="84"/>
      <c r="AA6" s="85" t="e">
        <f>SUM(#REF!)</f>
        <v>#REF!</v>
      </c>
      <c r="AB6" s="87" t="e">
        <f>AA6/$I$6</f>
        <v>#REF!</v>
      </c>
      <c r="AC6" s="88" t="e">
        <f>SUM(L6,O6,R6,U6,X6,AA6)</f>
        <v>#REF!</v>
      </c>
      <c r="AD6" s="86" t="e">
        <f>AC6/I6</f>
        <v>#REF!</v>
      </c>
      <c r="AF6" s="89" t="e">
        <f>AC6-I6</f>
        <v>#REF!</v>
      </c>
      <c r="AG6" s="3" t="e">
        <f>IF(AF6=0,"CONCLUÍDO",IF(AF6&lt;0,"À FINALIZAR","ATENÇÃO!!!"))</f>
        <v>#REF!</v>
      </c>
      <c r="AH6" s="90"/>
    </row>
    <row r="7" spans="1:34" ht="23.25" customHeight="1" x14ac:dyDescent="0.2">
      <c r="A7" s="93" t="s">
        <v>21</v>
      </c>
      <c r="B7" s="77"/>
      <c r="C7" s="77"/>
      <c r="D7" s="78" t="s">
        <v>28</v>
      </c>
      <c r="E7" s="77"/>
      <c r="F7" s="77"/>
      <c r="G7" s="174"/>
      <c r="H7" s="47"/>
      <c r="I7" s="47">
        <f>SUM(I8:I9)</f>
        <v>2930.7200000000003</v>
      </c>
      <c r="J7" s="92">
        <f t="shared" ref="J7:J23" si="0">I7/$I$74</f>
        <v>6.6528379141662427E-3</v>
      </c>
      <c r="K7" s="31"/>
      <c r="L7" s="4"/>
      <c r="M7" s="13"/>
      <c r="N7" s="31"/>
      <c r="O7" s="4"/>
      <c r="P7" s="32"/>
      <c r="Q7" s="34"/>
      <c r="R7" s="4"/>
      <c r="S7" s="13"/>
      <c r="T7" s="31"/>
      <c r="U7" s="4"/>
      <c r="V7" s="32"/>
      <c r="W7" s="34"/>
      <c r="X7" s="4"/>
      <c r="Y7" s="13"/>
      <c r="Z7" s="31"/>
      <c r="AA7" s="4"/>
      <c r="AB7" s="32"/>
      <c r="AC7" s="15"/>
      <c r="AD7" s="13"/>
      <c r="AF7" s="15"/>
      <c r="AH7" s="23"/>
    </row>
    <row r="8" spans="1:34" ht="38.25" x14ac:dyDescent="0.2">
      <c r="A8" s="94" t="s">
        <v>48</v>
      </c>
      <c r="B8" s="74" t="s">
        <v>194</v>
      </c>
      <c r="C8" s="79" t="s">
        <v>64</v>
      </c>
      <c r="D8" s="105" t="s">
        <v>122</v>
      </c>
      <c r="E8" s="74" t="s">
        <v>176</v>
      </c>
      <c r="F8" s="75">
        <v>4.5</v>
      </c>
      <c r="G8" s="175">
        <v>307.73</v>
      </c>
      <c r="H8" s="80">
        <f>ROUND(G8*(1+$G$2),2)</f>
        <v>375.43</v>
      </c>
      <c r="I8" s="80">
        <f>ROUND(F8*H8,2)</f>
        <v>1689.44</v>
      </c>
      <c r="J8" s="95">
        <f t="shared" si="0"/>
        <v>3.8350884716755666E-3</v>
      </c>
      <c r="K8" s="31"/>
      <c r="L8" s="4"/>
      <c r="M8" s="13"/>
      <c r="N8" s="31"/>
      <c r="O8" s="4"/>
      <c r="P8" s="32"/>
      <c r="Q8" s="34"/>
      <c r="R8" s="4"/>
      <c r="S8" s="13"/>
      <c r="T8" s="31"/>
      <c r="U8" s="4"/>
      <c r="V8" s="32"/>
      <c r="W8" s="34"/>
      <c r="X8" s="4"/>
      <c r="Y8" s="13"/>
      <c r="Z8" s="31"/>
      <c r="AA8" s="4"/>
      <c r="AB8" s="32"/>
      <c r="AC8" s="15"/>
      <c r="AD8" s="13"/>
      <c r="AF8" s="15"/>
      <c r="AH8" s="23"/>
    </row>
    <row r="9" spans="1:34" ht="25.5" x14ac:dyDescent="0.2">
      <c r="A9" s="94" t="s">
        <v>70</v>
      </c>
      <c r="B9" s="74" t="s">
        <v>195</v>
      </c>
      <c r="C9" s="79" t="s">
        <v>64</v>
      </c>
      <c r="D9" s="105" t="s">
        <v>123</v>
      </c>
      <c r="E9" s="74" t="s">
        <v>177</v>
      </c>
      <c r="F9" s="75">
        <v>72</v>
      </c>
      <c r="G9" s="175">
        <v>14.13</v>
      </c>
      <c r="H9" s="80">
        <f>ROUND(G9*(1+$G$2),2)</f>
        <v>17.239999999999998</v>
      </c>
      <c r="I9" s="80">
        <f>ROUND(F9*H9,2)</f>
        <v>1241.28</v>
      </c>
      <c r="J9" s="95">
        <f t="shared" si="0"/>
        <v>2.8177494424906756E-3</v>
      </c>
      <c r="K9" s="31"/>
      <c r="L9" s="4"/>
      <c r="M9" s="13"/>
      <c r="N9" s="31"/>
      <c r="O9" s="4"/>
      <c r="P9" s="32"/>
      <c r="Q9" s="34"/>
      <c r="R9" s="4"/>
      <c r="S9" s="13"/>
      <c r="T9" s="31"/>
      <c r="U9" s="4"/>
      <c r="V9" s="32"/>
      <c r="W9" s="34"/>
      <c r="X9" s="4"/>
      <c r="Y9" s="13"/>
      <c r="Z9" s="31"/>
      <c r="AA9" s="4"/>
      <c r="AB9" s="32"/>
      <c r="AC9" s="15"/>
      <c r="AD9" s="13"/>
      <c r="AF9" s="15"/>
      <c r="AH9" s="23"/>
    </row>
    <row r="10" spans="1:34" ht="23.25" customHeight="1" x14ac:dyDescent="0.2">
      <c r="A10" s="93" t="s">
        <v>29</v>
      </c>
      <c r="B10" s="77"/>
      <c r="C10" s="77"/>
      <c r="D10" s="78" t="s">
        <v>71</v>
      </c>
      <c r="E10" s="77"/>
      <c r="F10" s="77"/>
      <c r="G10" s="174"/>
      <c r="H10" s="47"/>
      <c r="I10" s="47">
        <f>SUM(I11:I12)</f>
        <v>20440.439999999999</v>
      </c>
      <c r="J10" s="92">
        <f t="shared" si="0"/>
        <v>4.6400520764262779E-2</v>
      </c>
      <c r="K10" s="31"/>
      <c r="L10" s="4"/>
      <c r="M10" s="13"/>
      <c r="N10" s="31"/>
      <c r="O10" s="4"/>
      <c r="P10" s="32"/>
      <c r="Q10" s="34"/>
      <c r="R10" s="4"/>
      <c r="S10" s="13"/>
      <c r="T10" s="31"/>
      <c r="U10" s="4"/>
      <c r="V10" s="32"/>
      <c r="W10" s="34"/>
      <c r="X10" s="4"/>
      <c r="Y10" s="13"/>
      <c r="Z10" s="31"/>
      <c r="AA10" s="4"/>
      <c r="AB10" s="32"/>
      <c r="AC10" s="15"/>
      <c r="AD10" s="13"/>
      <c r="AF10" s="15"/>
      <c r="AH10" s="23"/>
    </row>
    <row r="11" spans="1:34" ht="51" x14ac:dyDescent="0.2">
      <c r="A11" s="96" t="s">
        <v>49</v>
      </c>
      <c r="B11" s="74" t="s">
        <v>196</v>
      </c>
      <c r="C11" s="73" t="s">
        <v>63</v>
      </c>
      <c r="D11" s="105" t="s">
        <v>124</v>
      </c>
      <c r="E11" s="74" t="s">
        <v>178</v>
      </c>
      <c r="F11" s="75">
        <v>1</v>
      </c>
      <c r="G11" s="176">
        <v>7953.59</v>
      </c>
      <c r="H11" s="76">
        <f t="shared" ref="H11:H16" si="1">ROUND(G11*(1+$G$2),2)</f>
        <v>9703.3799999999992</v>
      </c>
      <c r="I11" s="76">
        <f t="shared" ref="I11:I16" si="2">ROUND(F11*H11,2)</f>
        <v>9703.3799999999992</v>
      </c>
      <c r="J11" s="97">
        <f t="shared" si="0"/>
        <v>2.2027015327142282E-2</v>
      </c>
      <c r="K11" s="31"/>
      <c r="L11" s="4"/>
      <c r="M11" s="13"/>
      <c r="N11" s="31"/>
      <c r="O11" s="4"/>
      <c r="P11" s="32"/>
      <c r="Q11" s="34"/>
      <c r="R11" s="4"/>
      <c r="S11" s="13"/>
      <c r="T11" s="31"/>
      <c r="U11" s="4"/>
      <c r="V11" s="32"/>
      <c r="W11" s="34"/>
      <c r="X11" s="4"/>
      <c r="Y11" s="13"/>
      <c r="Z11" s="31"/>
      <c r="AA11" s="4"/>
      <c r="AB11" s="32"/>
      <c r="AC11" s="15"/>
      <c r="AD11" s="13"/>
      <c r="AF11" s="15"/>
      <c r="AH11" s="23"/>
    </row>
    <row r="12" spans="1:34" ht="51" x14ac:dyDescent="0.2">
      <c r="A12" s="96" t="s">
        <v>72</v>
      </c>
      <c r="B12" s="74" t="s">
        <v>197</v>
      </c>
      <c r="C12" s="73" t="s">
        <v>63</v>
      </c>
      <c r="D12" s="105" t="s">
        <v>125</v>
      </c>
      <c r="E12" s="74" t="s">
        <v>178</v>
      </c>
      <c r="F12" s="75">
        <v>1</v>
      </c>
      <c r="G12" s="176">
        <v>8800.8700000000008</v>
      </c>
      <c r="H12" s="76">
        <f t="shared" ref="H12" si="3">ROUND(G12*(1+$G$2),2)</f>
        <v>10737.06</v>
      </c>
      <c r="I12" s="76">
        <f t="shared" ref="I12" si="4">ROUND(F12*H12,2)</f>
        <v>10737.06</v>
      </c>
      <c r="J12" s="97">
        <f t="shared" si="0"/>
        <v>2.43735054371205E-2</v>
      </c>
      <c r="K12" s="31"/>
      <c r="L12" s="4"/>
      <c r="M12" s="13"/>
      <c r="N12" s="31"/>
      <c r="O12" s="4"/>
      <c r="P12" s="32"/>
      <c r="Q12" s="34"/>
      <c r="R12" s="4"/>
      <c r="S12" s="13"/>
      <c r="T12" s="31"/>
      <c r="U12" s="4"/>
      <c r="V12" s="32"/>
      <c r="W12" s="34"/>
      <c r="X12" s="4"/>
      <c r="Y12" s="13"/>
      <c r="Z12" s="31"/>
      <c r="AA12" s="4"/>
      <c r="AB12" s="32"/>
      <c r="AC12" s="15"/>
      <c r="AD12" s="13"/>
      <c r="AF12" s="15"/>
      <c r="AH12" s="23"/>
    </row>
    <row r="13" spans="1:34" ht="23.25" customHeight="1" x14ac:dyDescent="0.2">
      <c r="A13" s="93" t="s">
        <v>30</v>
      </c>
      <c r="B13" s="77"/>
      <c r="C13" s="77"/>
      <c r="D13" s="78" t="s">
        <v>126</v>
      </c>
      <c r="E13" s="77"/>
      <c r="F13" s="77"/>
      <c r="G13" s="174"/>
      <c r="H13" s="47"/>
      <c r="I13" s="47">
        <f>SUM(I14)</f>
        <v>1469.76</v>
      </c>
      <c r="J13" s="92">
        <f t="shared" si="0"/>
        <v>3.3364071124928263E-3</v>
      </c>
      <c r="K13" s="31"/>
      <c r="L13" s="4"/>
      <c r="M13" s="13"/>
      <c r="N13" s="31"/>
      <c r="O13" s="4"/>
      <c r="P13" s="32"/>
      <c r="Q13" s="34"/>
      <c r="R13" s="4"/>
      <c r="S13" s="13"/>
      <c r="T13" s="31"/>
      <c r="U13" s="4"/>
      <c r="V13" s="32"/>
      <c r="W13" s="34"/>
      <c r="X13" s="4"/>
      <c r="Y13" s="13"/>
      <c r="Z13" s="31"/>
      <c r="AA13" s="4"/>
      <c r="AB13" s="32"/>
      <c r="AC13" s="15"/>
      <c r="AD13" s="13"/>
      <c r="AF13" s="15"/>
      <c r="AH13" s="23"/>
    </row>
    <row r="14" spans="1:34" ht="63.75" x14ac:dyDescent="0.2">
      <c r="A14" s="96" t="s">
        <v>50</v>
      </c>
      <c r="B14" s="74" t="s">
        <v>198</v>
      </c>
      <c r="C14" s="73" t="s">
        <v>63</v>
      </c>
      <c r="D14" s="105" t="s">
        <v>127</v>
      </c>
      <c r="E14" s="74" t="s">
        <v>178</v>
      </c>
      <c r="F14" s="75">
        <v>1</v>
      </c>
      <c r="G14" s="176">
        <v>1204.72</v>
      </c>
      <c r="H14" s="76">
        <f t="shared" si="1"/>
        <v>1469.76</v>
      </c>
      <c r="I14" s="76">
        <f t="shared" si="2"/>
        <v>1469.76</v>
      </c>
      <c r="J14" s="97">
        <f t="shared" si="0"/>
        <v>3.3364071124928263E-3</v>
      </c>
      <c r="K14" s="31"/>
      <c r="L14" s="4"/>
      <c r="M14" s="13"/>
      <c r="N14" s="31"/>
      <c r="O14" s="4"/>
      <c r="P14" s="32"/>
      <c r="Q14" s="34"/>
      <c r="R14" s="4"/>
      <c r="S14" s="13"/>
      <c r="T14" s="31"/>
      <c r="U14" s="4"/>
      <c r="V14" s="32"/>
      <c r="W14" s="34"/>
      <c r="X14" s="4"/>
      <c r="Y14" s="13"/>
      <c r="Z14" s="31"/>
      <c r="AA14" s="4"/>
      <c r="AB14" s="32"/>
      <c r="AC14" s="15"/>
      <c r="AD14" s="13"/>
      <c r="AF14" s="15"/>
      <c r="AH14" s="23"/>
    </row>
    <row r="15" spans="1:34" ht="23.25" customHeight="1" x14ac:dyDescent="0.2">
      <c r="A15" s="93" t="s">
        <v>51</v>
      </c>
      <c r="B15" s="77"/>
      <c r="C15" s="77"/>
      <c r="D15" s="78" t="s">
        <v>128</v>
      </c>
      <c r="E15" s="77"/>
      <c r="F15" s="77"/>
      <c r="G15" s="174"/>
      <c r="H15" s="47"/>
      <c r="I15" s="47">
        <f>SUM(I16:I21)</f>
        <v>71456.11</v>
      </c>
      <c r="J15" s="92">
        <f t="shared" si="0"/>
        <v>0.16220789355749904</v>
      </c>
      <c r="K15" s="31"/>
      <c r="L15" s="4"/>
      <c r="M15" s="13"/>
      <c r="N15" s="31"/>
      <c r="O15" s="4"/>
      <c r="P15" s="32"/>
      <c r="Q15" s="34"/>
      <c r="R15" s="4"/>
      <c r="S15" s="13"/>
      <c r="T15" s="31"/>
      <c r="U15" s="4"/>
      <c r="V15" s="32"/>
      <c r="W15" s="34"/>
      <c r="X15" s="4"/>
      <c r="Y15" s="13"/>
      <c r="Z15" s="31"/>
      <c r="AA15" s="4"/>
      <c r="AB15" s="32"/>
      <c r="AC15" s="15"/>
      <c r="AD15" s="13"/>
      <c r="AF15" s="15"/>
      <c r="AH15" s="23"/>
    </row>
    <row r="16" spans="1:34" ht="38.25" x14ac:dyDescent="0.2">
      <c r="A16" s="96" t="s">
        <v>52</v>
      </c>
      <c r="B16" s="74" t="s">
        <v>199</v>
      </c>
      <c r="C16" s="73" t="s">
        <v>64</v>
      </c>
      <c r="D16" s="105" t="s">
        <v>129</v>
      </c>
      <c r="E16" s="74" t="s">
        <v>179</v>
      </c>
      <c r="F16" s="75">
        <v>171.68</v>
      </c>
      <c r="G16" s="176">
        <v>15.74</v>
      </c>
      <c r="H16" s="76">
        <f t="shared" si="1"/>
        <v>19.2</v>
      </c>
      <c r="I16" s="76">
        <f t="shared" si="2"/>
        <v>3296.26</v>
      </c>
      <c r="J16" s="97">
        <f t="shared" si="0"/>
        <v>7.4826266251807128E-3</v>
      </c>
      <c r="K16" s="31"/>
      <c r="L16" s="4"/>
      <c r="M16" s="13"/>
      <c r="N16" s="31"/>
      <c r="O16" s="4"/>
      <c r="P16" s="32"/>
      <c r="Q16" s="34"/>
      <c r="R16" s="4"/>
      <c r="S16" s="13"/>
      <c r="T16" s="31"/>
      <c r="U16" s="4"/>
      <c r="V16" s="32"/>
      <c r="W16" s="34"/>
      <c r="X16" s="4"/>
      <c r="Y16" s="13"/>
      <c r="Z16" s="31"/>
      <c r="AA16" s="4"/>
      <c r="AB16" s="32"/>
      <c r="AC16" s="15"/>
      <c r="AD16" s="13"/>
      <c r="AF16" s="15"/>
      <c r="AH16" s="23"/>
    </row>
    <row r="17" spans="1:34" ht="25.5" x14ac:dyDescent="0.2">
      <c r="A17" s="96" t="s">
        <v>53</v>
      </c>
      <c r="B17" s="74" t="s">
        <v>200</v>
      </c>
      <c r="C17" s="73" t="s">
        <v>63</v>
      </c>
      <c r="D17" s="105" t="s">
        <v>130</v>
      </c>
      <c r="E17" s="74" t="s">
        <v>180</v>
      </c>
      <c r="F17" s="75">
        <v>29.88</v>
      </c>
      <c r="G17" s="176">
        <v>160.15</v>
      </c>
      <c r="H17" s="76">
        <f t="shared" ref="H17:H21" si="5">ROUND(G17*(1+$G$2),2)</f>
        <v>195.38</v>
      </c>
      <c r="I17" s="76">
        <f t="shared" ref="I17:I21" si="6">ROUND(F17*H17,2)</f>
        <v>5837.95</v>
      </c>
      <c r="J17" s="97">
        <f t="shared" si="0"/>
        <v>1.3252352698656581E-2</v>
      </c>
      <c r="K17" s="31"/>
      <c r="L17" s="4"/>
      <c r="M17" s="13"/>
      <c r="N17" s="31"/>
      <c r="O17" s="4"/>
      <c r="P17" s="32"/>
      <c r="Q17" s="34"/>
      <c r="R17" s="4"/>
      <c r="S17" s="13"/>
      <c r="T17" s="31"/>
      <c r="U17" s="4"/>
      <c r="V17" s="32"/>
      <c r="W17" s="34"/>
      <c r="X17" s="4"/>
      <c r="Y17" s="13"/>
      <c r="Z17" s="31"/>
      <c r="AA17" s="4"/>
      <c r="AB17" s="32"/>
      <c r="AC17" s="15"/>
      <c r="AD17" s="13"/>
      <c r="AF17" s="15"/>
      <c r="AH17" s="23"/>
    </row>
    <row r="18" spans="1:34" ht="51" x14ac:dyDescent="0.2">
      <c r="A18" s="96" t="s">
        <v>54</v>
      </c>
      <c r="B18" s="74" t="s">
        <v>201</v>
      </c>
      <c r="C18" s="73" t="s">
        <v>64</v>
      </c>
      <c r="D18" s="105" t="s">
        <v>131</v>
      </c>
      <c r="E18" s="74" t="s">
        <v>181</v>
      </c>
      <c r="F18" s="75">
        <v>32</v>
      </c>
      <c r="G18" s="176">
        <v>23.74</v>
      </c>
      <c r="H18" s="76">
        <f t="shared" si="5"/>
        <v>28.96</v>
      </c>
      <c r="I18" s="76">
        <f t="shared" si="6"/>
        <v>926.72</v>
      </c>
      <c r="J18" s="97">
        <f t="shared" si="0"/>
        <v>2.1036871321095637E-3</v>
      </c>
      <c r="K18" s="31"/>
      <c r="L18" s="4"/>
      <c r="M18" s="13"/>
      <c r="N18" s="31"/>
      <c r="O18" s="4"/>
      <c r="P18" s="32"/>
      <c r="Q18" s="34"/>
      <c r="R18" s="4"/>
      <c r="S18" s="13"/>
      <c r="T18" s="31"/>
      <c r="U18" s="4"/>
      <c r="V18" s="32"/>
      <c r="W18" s="34"/>
      <c r="X18" s="4"/>
      <c r="Y18" s="13"/>
      <c r="Z18" s="31"/>
      <c r="AA18" s="4"/>
      <c r="AB18" s="32"/>
      <c r="AC18" s="15"/>
      <c r="AD18" s="13"/>
      <c r="AF18" s="15"/>
      <c r="AH18" s="23"/>
    </row>
    <row r="19" spans="1:34" ht="38.25" x14ac:dyDescent="0.2">
      <c r="A19" s="96" t="s">
        <v>55</v>
      </c>
      <c r="B19" s="74" t="s">
        <v>202</v>
      </c>
      <c r="C19" s="73" t="s">
        <v>63</v>
      </c>
      <c r="D19" s="105" t="s">
        <v>132</v>
      </c>
      <c r="E19" s="74" t="s">
        <v>33</v>
      </c>
      <c r="F19" s="75">
        <v>144</v>
      </c>
      <c r="G19" s="176">
        <v>263.42</v>
      </c>
      <c r="H19" s="76">
        <f t="shared" si="5"/>
        <v>321.37</v>
      </c>
      <c r="I19" s="76">
        <f t="shared" si="6"/>
        <v>46277.279999999999</v>
      </c>
      <c r="J19" s="97">
        <f t="shared" si="0"/>
        <v>0.10505106013146501</v>
      </c>
      <c r="K19" s="31"/>
      <c r="L19" s="4"/>
      <c r="M19" s="13"/>
      <c r="N19" s="31"/>
      <c r="O19" s="4"/>
      <c r="P19" s="32"/>
      <c r="Q19" s="34"/>
      <c r="R19" s="4"/>
      <c r="S19" s="13"/>
      <c r="T19" s="31"/>
      <c r="U19" s="4"/>
      <c r="V19" s="32"/>
      <c r="W19" s="34"/>
      <c r="X19" s="4"/>
      <c r="Y19" s="13"/>
      <c r="Z19" s="31"/>
      <c r="AA19" s="4"/>
      <c r="AB19" s="32"/>
      <c r="AC19" s="15"/>
      <c r="AD19" s="13"/>
      <c r="AF19" s="15"/>
      <c r="AH19" s="23"/>
    </row>
    <row r="20" spans="1:34" ht="51" x14ac:dyDescent="0.2">
      <c r="A20" s="96" t="s">
        <v>56</v>
      </c>
      <c r="B20" s="74" t="s">
        <v>203</v>
      </c>
      <c r="C20" s="73" t="s">
        <v>63</v>
      </c>
      <c r="D20" s="105" t="s">
        <v>133</v>
      </c>
      <c r="E20" s="74" t="s">
        <v>178</v>
      </c>
      <c r="F20" s="75">
        <v>1</v>
      </c>
      <c r="G20" s="176">
        <v>9744</v>
      </c>
      <c r="H20" s="76">
        <f t="shared" ref="H20" si="7">ROUND(G20*(1+$G$2),2)</f>
        <v>11887.68</v>
      </c>
      <c r="I20" s="76">
        <f t="shared" ref="I20" si="8">ROUND(F20*H20,2)</f>
        <v>11887.68</v>
      </c>
      <c r="J20" s="97">
        <f t="shared" si="0"/>
        <v>2.6985453477464841E-2</v>
      </c>
      <c r="K20" s="31"/>
      <c r="L20" s="4"/>
      <c r="M20" s="13"/>
      <c r="N20" s="31"/>
      <c r="O20" s="4"/>
      <c r="P20" s="32"/>
      <c r="Q20" s="34"/>
      <c r="R20" s="4"/>
      <c r="S20" s="13"/>
      <c r="T20" s="31"/>
      <c r="U20" s="4"/>
      <c r="V20" s="32"/>
      <c r="W20" s="34"/>
      <c r="X20" s="4"/>
      <c r="Y20" s="13"/>
      <c r="Z20" s="31"/>
      <c r="AA20" s="4"/>
      <c r="AB20" s="32"/>
      <c r="AC20" s="15"/>
      <c r="AD20" s="13"/>
      <c r="AF20" s="15"/>
      <c r="AH20" s="23"/>
    </row>
    <row r="21" spans="1:34" ht="38.25" x14ac:dyDescent="0.2">
      <c r="A21" s="96" t="s">
        <v>73</v>
      </c>
      <c r="B21" s="74" t="s">
        <v>204</v>
      </c>
      <c r="C21" s="73" t="s">
        <v>63</v>
      </c>
      <c r="D21" s="105" t="s">
        <v>134</v>
      </c>
      <c r="E21" s="74" t="s">
        <v>182</v>
      </c>
      <c r="F21" s="75">
        <v>103.4</v>
      </c>
      <c r="G21" s="176">
        <v>25.61</v>
      </c>
      <c r="H21" s="76">
        <f t="shared" si="5"/>
        <v>31.24</v>
      </c>
      <c r="I21" s="76">
        <f t="shared" si="6"/>
        <v>3230.22</v>
      </c>
      <c r="J21" s="97">
        <f t="shared" si="0"/>
        <v>7.3327134926223173E-3</v>
      </c>
      <c r="K21" s="31"/>
      <c r="L21" s="4"/>
      <c r="M21" s="13"/>
      <c r="N21" s="31"/>
      <c r="O21" s="4"/>
      <c r="P21" s="32"/>
      <c r="Q21" s="34"/>
      <c r="R21" s="4"/>
      <c r="S21" s="13"/>
      <c r="T21" s="31"/>
      <c r="U21" s="4"/>
      <c r="V21" s="32"/>
      <c r="W21" s="34"/>
      <c r="X21" s="4"/>
      <c r="Y21" s="13"/>
      <c r="Z21" s="31"/>
      <c r="AA21" s="4"/>
      <c r="AB21" s="32"/>
      <c r="AC21" s="15"/>
      <c r="AD21" s="13"/>
      <c r="AF21" s="15"/>
      <c r="AH21" s="23"/>
    </row>
    <row r="22" spans="1:34" ht="23.25" customHeight="1" x14ac:dyDescent="0.2">
      <c r="A22" s="93" t="s">
        <v>57</v>
      </c>
      <c r="B22" s="77"/>
      <c r="C22" s="77"/>
      <c r="D22" s="78" t="s">
        <v>135</v>
      </c>
      <c r="E22" s="77"/>
      <c r="F22" s="77"/>
      <c r="G22" s="174"/>
      <c r="H22" s="47"/>
      <c r="I22" s="47">
        <f>SUM(I23:I28)</f>
        <v>22314.49</v>
      </c>
      <c r="J22" s="92">
        <f t="shared" si="0"/>
        <v>5.0654680456435099E-2</v>
      </c>
      <c r="K22" s="31"/>
      <c r="L22" s="4"/>
      <c r="M22" s="13"/>
      <c r="N22" s="31"/>
      <c r="O22" s="4"/>
      <c r="P22" s="32"/>
      <c r="Q22" s="34"/>
      <c r="R22" s="4"/>
      <c r="S22" s="13"/>
      <c r="T22" s="31"/>
      <c r="U22" s="4"/>
      <c r="V22" s="32"/>
      <c r="W22" s="34"/>
      <c r="X22" s="4"/>
      <c r="Y22" s="13"/>
      <c r="Z22" s="31"/>
      <c r="AA22" s="4"/>
      <c r="AB22" s="32"/>
      <c r="AC22" s="15"/>
      <c r="AD22" s="13"/>
      <c r="AF22" s="15"/>
      <c r="AH22" s="23"/>
    </row>
    <row r="23" spans="1:34" ht="51" x14ac:dyDescent="0.2">
      <c r="A23" s="96" t="s">
        <v>58</v>
      </c>
      <c r="B23" s="74" t="s">
        <v>201</v>
      </c>
      <c r="C23" s="73" t="s">
        <v>64</v>
      </c>
      <c r="D23" s="105" t="s">
        <v>131</v>
      </c>
      <c r="E23" s="74" t="s">
        <v>181</v>
      </c>
      <c r="F23" s="75">
        <v>56</v>
      </c>
      <c r="G23" s="176">
        <v>23.74</v>
      </c>
      <c r="H23" s="76">
        <f>ROUND(G23*(1+$G$2),2)</f>
        <v>28.96</v>
      </c>
      <c r="I23" s="76">
        <f>ROUND(F23*H23,2)</f>
        <v>1621.76</v>
      </c>
      <c r="J23" s="97">
        <f t="shared" si="0"/>
        <v>3.6814524811917362E-3</v>
      </c>
      <c r="K23" s="31"/>
      <c r="L23" s="4"/>
      <c r="M23" s="13"/>
      <c r="N23" s="31"/>
      <c r="O23" s="4"/>
      <c r="P23" s="32"/>
      <c r="Q23" s="34"/>
      <c r="R23" s="4"/>
      <c r="S23" s="13"/>
      <c r="T23" s="31"/>
      <c r="U23" s="4"/>
      <c r="V23" s="32"/>
      <c r="W23" s="34"/>
      <c r="X23" s="4"/>
      <c r="Y23" s="13"/>
      <c r="Z23" s="31"/>
      <c r="AA23" s="4"/>
      <c r="AB23" s="32"/>
      <c r="AC23" s="15"/>
      <c r="AD23" s="13"/>
      <c r="AF23" s="15"/>
      <c r="AH23" s="23"/>
    </row>
    <row r="24" spans="1:34" ht="38.25" x14ac:dyDescent="0.2">
      <c r="A24" s="96" t="s">
        <v>59</v>
      </c>
      <c r="B24" s="74" t="s">
        <v>205</v>
      </c>
      <c r="C24" s="73" t="s">
        <v>64</v>
      </c>
      <c r="D24" s="105" t="s">
        <v>136</v>
      </c>
      <c r="E24" s="74" t="s">
        <v>179</v>
      </c>
      <c r="F24" s="75">
        <v>15.35</v>
      </c>
      <c r="G24" s="176">
        <v>92.95</v>
      </c>
      <c r="H24" s="76">
        <f t="shared" ref="H24:H28" si="9">ROUND(G24*(1+$G$2),2)</f>
        <v>113.4</v>
      </c>
      <c r="I24" s="76">
        <f t="shared" ref="I24:I28" si="10">ROUND(F24*H24,2)</f>
        <v>1740.69</v>
      </c>
      <c r="J24" s="97">
        <f t="shared" ref="J24:J28" si="11">I24/$I$74</f>
        <v>3.9514277818454291E-3</v>
      </c>
      <c r="K24" s="31"/>
      <c r="L24" s="4"/>
      <c r="M24" s="13"/>
      <c r="N24" s="31"/>
      <c r="O24" s="4"/>
      <c r="P24" s="32"/>
      <c r="Q24" s="34"/>
      <c r="R24" s="4"/>
      <c r="S24" s="13"/>
      <c r="T24" s="31"/>
      <c r="U24" s="4"/>
      <c r="V24" s="32"/>
      <c r="W24" s="34"/>
      <c r="X24" s="4"/>
      <c r="Y24" s="13"/>
      <c r="Z24" s="31"/>
      <c r="AA24" s="4"/>
      <c r="AB24" s="32"/>
      <c r="AC24" s="15"/>
      <c r="AD24" s="13"/>
      <c r="AF24" s="15"/>
      <c r="AH24" s="23"/>
    </row>
    <row r="25" spans="1:34" ht="30.75" customHeight="1" x14ac:dyDescent="0.2">
      <c r="A25" s="96" t="s">
        <v>74</v>
      </c>
      <c r="B25" s="74" t="s">
        <v>206</v>
      </c>
      <c r="C25" s="73" t="s">
        <v>63</v>
      </c>
      <c r="D25" s="105" t="s">
        <v>137</v>
      </c>
      <c r="E25" s="74" t="s">
        <v>183</v>
      </c>
      <c r="F25" s="75">
        <v>300.39999999999998</v>
      </c>
      <c r="G25" s="176">
        <v>9.7899999999999991</v>
      </c>
      <c r="H25" s="76">
        <f t="shared" si="9"/>
        <v>11.94</v>
      </c>
      <c r="I25" s="76">
        <f t="shared" si="10"/>
        <v>3586.78</v>
      </c>
      <c r="J25" s="97">
        <f t="shared" si="11"/>
        <v>8.1421172864597074E-3</v>
      </c>
      <c r="K25" s="31"/>
      <c r="L25" s="4"/>
      <c r="M25" s="13"/>
      <c r="N25" s="31"/>
      <c r="O25" s="4"/>
      <c r="P25" s="32"/>
      <c r="Q25" s="34"/>
      <c r="R25" s="4"/>
      <c r="S25" s="13"/>
      <c r="T25" s="31"/>
      <c r="U25" s="4"/>
      <c r="V25" s="32"/>
      <c r="W25" s="34"/>
      <c r="X25" s="4"/>
      <c r="Y25" s="13"/>
      <c r="Z25" s="31"/>
      <c r="AA25" s="4"/>
      <c r="AB25" s="32"/>
      <c r="AC25" s="15"/>
      <c r="AD25" s="13"/>
      <c r="AF25" s="15"/>
      <c r="AH25" s="23"/>
    </row>
    <row r="26" spans="1:34" ht="31.5" customHeight="1" x14ac:dyDescent="0.2">
      <c r="A26" s="96" t="s">
        <v>75</v>
      </c>
      <c r="B26" s="74" t="s">
        <v>207</v>
      </c>
      <c r="C26" s="73" t="s">
        <v>63</v>
      </c>
      <c r="D26" s="105" t="s">
        <v>138</v>
      </c>
      <c r="E26" s="74" t="s">
        <v>183</v>
      </c>
      <c r="F26" s="75">
        <v>10.91</v>
      </c>
      <c r="G26" s="176">
        <v>11.03</v>
      </c>
      <c r="H26" s="76">
        <f t="shared" si="9"/>
        <v>13.46</v>
      </c>
      <c r="I26" s="76">
        <f t="shared" si="10"/>
        <v>146.85</v>
      </c>
      <c r="J26" s="97">
        <f t="shared" si="11"/>
        <v>3.3335468679891381E-4</v>
      </c>
      <c r="K26" s="31"/>
      <c r="L26" s="4"/>
      <c r="M26" s="13"/>
      <c r="N26" s="31"/>
      <c r="O26" s="4"/>
      <c r="P26" s="32"/>
      <c r="Q26" s="34"/>
      <c r="R26" s="4"/>
      <c r="S26" s="13"/>
      <c r="T26" s="31"/>
      <c r="U26" s="4"/>
      <c r="V26" s="32"/>
      <c r="W26" s="34"/>
      <c r="X26" s="4"/>
      <c r="Y26" s="13"/>
      <c r="Z26" s="31"/>
      <c r="AA26" s="4"/>
      <c r="AB26" s="32"/>
      <c r="AC26" s="15"/>
      <c r="AD26" s="13"/>
      <c r="AF26" s="15"/>
      <c r="AH26" s="23"/>
    </row>
    <row r="27" spans="1:34" ht="42.75" customHeight="1" x14ac:dyDescent="0.2">
      <c r="A27" s="96" t="s">
        <v>76</v>
      </c>
      <c r="B27" s="74" t="s">
        <v>208</v>
      </c>
      <c r="C27" s="73" t="s">
        <v>64</v>
      </c>
      <c r="D27" s="105" t="s">
        <v>139</v>
      </c>
      <c r="E27" s="74" t="s">
        <v>176</v>
      </c>
      <c r="F27" s="75">
        <v>47.16</v>
      </c>
      <c r="G27" s="176">
        <v>104.52</v>
      </c>
      <c r="H27" s="76">
        <f t="shared" si="9"/>
        <v>127.51</v>
      </c>
      <c r="I27" s="76">
        <f t="shared" si="10"/>
        <v>6013.37</v>
      </c>
      <c r="J27" s="97">
        <f t="shared" si="11"/>
        <v>1.3650562294558967E-2</v>
      </c>
      <c r="K27" s="31"/>
      <c r="L27" s="4"/>
      <c r="M27" s="13"/>
      <c r="N27" s="31"/>
      <c r="O27" s="4"/>
      <c r="P27" s="32"/>
      <c r="Q27" s="34"/>
      <c r="R27" s="4"/>
      <c r="S27" s="13"/>
      <c r="T27" s="31"/>
      <c r="U27" s="4"/>
      <c r="V27" s="32"/>
      <c r="W27" s="34"/>
      <c r="X27" s="4"/>
      <c r="Y27" s="13"/>
      <c r="Z27" s="31"/>
      <c r="AA27" s="4"/>
      <c r="AB27" s="32"/>
      <c r="AC27" s="15"/>
      <c r="AD27" s="13"/>
      <c r="AF27" s="15"/>
      <c r="AH27" s="23"/>
    </row>
    <row r="28" spans="1:34" ht="38.25" x14ac:dyDescent="0.2">
      <c r="A28" s="96" t="s">
        <v>77</v>
      </c>
      <c r="B28" s="74" t="s">
        <v>209</v>
      </c>
      <c r="C28" s="73" t="s">
        <v>64</v>
      </c>
      <c r="D28" s="105" t="s">
        <v>140</v>
      </c>
      <c r="E28" s="74" t="s">
        <v>179</v>
      </c>
      <c r="F28" s="75">
        <v>10.1</v>
      </c>
      <c r="G28" s="176">
        <v>747.04</v>
      </c>
      <c r="H28" s="76">
        <f t="shared" si="9"/>
        <v>911.39</v>
      </c>
      <c r="I28" s="76">
        <f t="shared" si="10"/>
        <v>9205.0400000000009</v>
      </c>
      <c r="J28" s="97">
        <f t="shared" si="11"/>
        <v>2.0895765925580345E-2</v>
      </c>
      <c r="K28" s="31"/>
      <c r="L28" s="4"/>
      <c r="M28" s="13"/>
      <c r="N28" s="31"/>
      <c r="O28" s="4"/>
      <c r="P28" s="32"/>
      <c r="Q28" s="34"/>
      <c r="R28" s="4"/>
      <c r="S28" s="13"/>
      <c r="T28" s="31"/>
      <c r="U28" s="4"/>
      <c r="V28" s="32"/>
      <c r="W28" s="34"/>
      <c r="X28" s="4"/>
      <c r="Y28" s="13"/>
      <c r="Z28" s="31"/>
      <c r="AA28" s="4"/>
      <c r="AB28" s="32"/>
      <c r="AC28" s="15"/>
      <c r="AD28" s="13"/>
      <c r="AF28" s="15"/>
      <c r="AH28" s="23"/>
    </row>
    <row r="29" spans="1:34" ht="23.25" customHeight="1" x14ac:dyDescent="0.2">
      <c r="A29" s="93" t="s">
        <v>78</v>
      </c>
      <c r="B29" s="77"/>
      <c r="C29" s="77"/>
      <c r="D29" s="78" t="s">
        <v>141</v>
      </c>
      <c r="E29" s="77"/>
      <c r="F29" s="77"/>
      <c r="G29" s="174"/>
      <c r="H29" s="47"/>
      <c r="I29" s="47">
        <f>SUM(I30:I31)</f>
        <v>22330.89</v>
      </c>
      <c r="J29" s="92">
        <f t="shared" ref="J29:J72" si="12">I29/$I$74</f>
        <v>5.0691909035689452E-2</v>
      </c>
      <c r="K29" s="31"/>
      <c r="L29" s="4"/>
      <c r="M29" s="13"/>
      <c r="N29" s="31"/>
      <c r="O29" s="4"/>
      <c r="P29" s="32"/>
      <c r="Q29" s="34"/>
      <c r="R29" s="4"/>
      <c r="S29" s="13"/>
      <c r="T29" s="31"/>
      <c r="U29" s="4"/>
      <c r="V29" s="32"/>
      <c r="W29" s="34"/>
      <c r="X29" s="4"/>
      <c r="Y29" s="13"/>
      <c r="Z29" s="31"/>
      <c r="AA29" s="4"/>
      <c r="AB29" s="32"/>
      <c r="AC29" s="15"/>
      <c r="AD29" s="13"/>
      <c r="AF29" s="15"/>
      <c r="AH29" s="23"/>
    </row>
    <row r="30" spans="1:34" ht="29.25" customHeight="1" x14ac:dyDescent="0.2">
      <c r="A30" s="94" t="s">
        <v>79</v>
      </c>
      <c r="B30" s="74" t="s">
        <v>206</v>
      </c>
      <c r="C30" s="79" t="s">
        <v>63</v>
      </c>
      <c r="D30" s="105" t="s">
        <v>137</v>
      </c>
      <c r="E30" s="74" t="s">
        <v>183</v>
      </c>
      <c r="F30" s="75">
        <v>1596.73</v>
      </c>
      <c r="G30" s="175">
        <v>9.7899999999999991</v>
      </c>
      <c r="H30" s="80">
        <f>ROUND(G30*(1+$G$2),2)</f>
        <v>11.94</v>
      </c>
      <c r="I30" s="80">
        <f>ROUND(F30*H30,2)</f>
        <v>19064.96</v>
      </c>
      <c r="J30" s="98">
        <f t="shared" si="12"/>
        <v>4.3278132581776096E-2</v>
      </c>
      <c r="K30" s="31"/>
      <c r="L30" s="4"/>
      <c r="M30" s="13"/>
      <c r="N30" s="31"/>
      <c r="O30" s="4"/>
      <c r="P30" s="32"/>
      <c r="Q30" s="34"/>
      <c r="R30" s="4"/>
      <c r="S30" s="13"/>
      <c r="T30" s="31"/>
      <c r="U30" s="4"/>
      <c r="V30" s="32"/>
      <c r="W30" s="34"/>
      <c r="X30" s="4"/>
      <c r="Y30" s="13"/>
      <c r="Z30" s="31"/>
      <c r="AA30" s="4"/>
      <c r="AB30" s="32"/>
      <c r="AC30" s="15"/>
      <c r="AD30" s="13"/>
      <c r="AF30" s="15"/>
      <c r="AH30" s="23"/>
    </row>
    <row r="31" spans="1:34" ht="29.25" customHeight="1" x14ac:dyDescent="0.2">
      <c r="A31" s="94" t="s">
        <v>80</v>
      </c>
      <c r="B31" s="74" t="s">
        <v>207</v>
      </c>
      <c r="C31" s="79" t="s">
        <v>63</v>
      </c>
      <c r="D31" s="105" t="s">
        <v>138</v>
      </c>
      <c r="E31" s="74" t="s">
        <v>183</v>
      </c>
      <c r="F31" s="75">
        <v>242.64</v>
      </c>
      <c r="G31" s="175">
        <v>11.03</v>
      </c>
      <c r="H31" s="80">
        <f>ROUND(G31*(1+$G$2),2)</f>
        <v>13.46</v>
      </c>
      <c r="I31" s="80">
        <f>ROUND(F31*H31,2)</f>
        <v>3265.93</v>
      </c>
      <c r="J31" s="98">
        <f t="shared" si="12"/>
        <v>7.4137764539133569E-3</v>
      </c>
      <c r="K31" s="31"/>
      <c r="L31" s="4"/>
      <c r="M31" s="13"/>
      <c r="N31" s="31"/>
      <c r="O31" s="4"/>
      <c r="P31" s="32"/>
      <c r="Q31" s="34"/>
      <c r="R31" s="4"/>
      <c r="S31" s="13"/>
      <c r="T31" s="31"/>
      <c r="U31" s="4"/>
      <c r="V31" s="32"/>
      <c r="W31" s="34"/>
      <c r="X31" s="4"/>
      <c r="Y31" s="13"/>
      <c r="Z31" s="31"/>
      <c r="AA31" s="4"/>
      <c r="AB31" s="32"/>
      <c r="AC31" s="15"/>
      <c r="AD31" s="13"/>
      <c r="AF31" s="15"/>
      <c r="AH31" s="23"/>
    </row>
    <row r="32" spans="1:34" ht="23.25" customHeight="1" x14ac:dyDescent="0.2">
      <c r="A32" s="93" t="s">
        <v>81</v>
      </c>
      <c r="B32" s="77"/>
      <c r="C32" s="77"/>
      <c r="D32" s="78" t="s">
        <v>142</v>
      </c>
      <c r="E32" s="77"/>
      <c r="F32" s="77"/>
      <c r="G32" s="174"/>
      <c r="H32" s="47"/>
      <c r="I32" s="47">
        <f>SUM(I33:I35)</f>
        <v>117034.41</v>
      </c>
      <c r="J32" s="92">
        <f t="shared" si="12"/>
        <v>0.26567224440071957</v>
      </c>
      <c r="K32" s="31"/>
      <c r="L32" s="4"/>
      <c r="M32" s="13"/>
      <c r="N32" s="31"/>
      <c r="O32" s="4"/>
      <c r="P32" s="32"/>
      <c r="Q32" s="34"/>
      <c r="R32" s="4"/>
      <c r="S32" s="13"/>
      <c r="T32" s="31"/>
      <c r="U32" s="4"/>
      <c r="V32" s="32"/>
      <c r="W32" s="34"/>
      <c r="X32" s="4"/>
      <c r="Y32" s="13"/>
      <c r="Z32" s="31"/>
      <c r="AA32" s="4"/>
      <c r="AB32" s="32"/>
      <c r="AC32" s="15"/>
      <c r="AD32" s="13"/>
      <c r="AF32" s="15"/>
      <c r="AH32" s="23"/>
    </row>
    <row r="33" spans="1:34" ht="25.5" x14ac:dyDescent="0.2">
      <c r="A33" s="96" t="s">
        <v>82</v>
      </c>
      <c r="B33" s="74" t="s">
        <v>206</v>
      </c>
      <c r="C33" s="73" t="s">
        <v>63</v>
      </c>
      <c r="D33" s="105" t="s">
        <v>137</v>
      </c>
      <c r="E33" s="74" t="s">
        <v>183</v>
      </c>
      <c r="F33" s="75">
        <v>3291.73</v>
      </c>
      <c r="G33" s="176">
        <v>9.7899999999999991</v>
      </c>
      <c r="H33" s="76">
        <f t="shared" ref="H33" si="13">ROUND(G33*(1+$G$2),2)</f>
        <v>11.94</v>
      </c>
      <c r="I33" s="76">
        <f t="shared" ref="I33" si="14">ROUND(F33*H33,2)</f>
        <v>39303.26</v>
      </c>
      <c r="J33" s="98">
        <f t="shared" si="12"/>
        <v>8.9219788406375747E-2</v>
      </c>
      <c r="K33" s="31"/>
      <c r="L33" s="4"/>
      <c r="M33" s="13"/>
      <c r="N33" s="31"/>
      <c r="O33" s="4"/>
      <c r="P33" s="32"/>
      <c r="Q33" s="34"/>
      <c r="R33" s="4"/>
      <c r="S33" s="13"/>
      <c r="T33" s="31"/>
      <c r="U33" s="4"/>
      <c r="V33" s="32"/>
      <c r="W33" s="34"/>
      <c r="X33" s="4"/>
      <c r="Y33" s="13"/>
      <c r="Z33" s="31"/>
      <c r="AA33" s="4"/>
      <c r="AB33" s="32"/>
      <c r="AC33" s="15"/>
      <c r="AD33" s="13"/>
      <c r="AF33" s="15"/>
      <c r="AH33" s="23"/>
    </row>
    <row r="34" spans="1:34" ht="51" x14ac:dyDescent="0.2">
      <c r="A34" s="96" t="s">
        <v>83</v>
      </c>
      <c r="B34" s="74" t="s">
        <v>210</v>
      </c>
      <c r="C34" s="73" t="s">
        <v>64</v>
      </c>
      <c r="D34" s="105" t="s">
        <v>143</v>
      </c>
      <c r="E34" s="74" t="s">
        <v>176</v>
      </c>
      <c r="F34" s="75">
        <v>204.25</v>
      </c>
      <c r="G34" s="176">
        <v>36.64</v>
      </c>
      <c r="H34" s="76">
        <f t="shared" ref="H34:H35" si="15">ROUND(G34*(1+$G$2),2)</f>
        <v>44.7</v>
      </c>
      <c r="I34" s="76">
        <f t="shared" ref="I34:I35" si="16">ROUND(F34*H34,2)</f>
        <v>9129.98</v>
      </c>
      <c r="J34" s="98">
        <f t="shared" si="12"/>
        <v>2.0725377074432054E-2</v>
      </c>
      <c r="K34" s="31"/>
      <c r="L34" s="4"/>
      <c r="M34" s="13"/>
      <c r="N34" s="31"/>
      <c r="O34" s="4"/>
      <c r="P34" s="32"/>
      <c r="Q34" s="34"/>
      <c r="R34" s="4"/>
      <c r="S34" s="13"/>
      <c r="T34" s="31"/>
      <c r="U34" s="4"/>
      <c r="V34" s="32"/>
      <c r="W34" s="34"/>
      <c r="X34" s="4"/>
      <c r="Y34" s="13"/>
      <c r="Z34" s="31"/>
      <c r="AA34" s="4"/>
      <c r="AB34" s="32"/>
      <c r="AC34" s="15"/>
      <c r="AD34" s="13"/>
      <c r="AF34" s="15"/>
      <c r="AH34" s="23"/>
    </row>
    <row r="35" spans="1:34" ht="38.25" x14ac:dyDescent="0.2">
      <c r="A35" s="96" t="s">
        <v>84</v>
      </c>
      <c r="B35" s="74" t="s">
        <v>211</v>
      </c>
      <c r="C35" s="73" t="s">
        <v>64</v>
      </c>
      <c r="D35" s="105" t="s">
        <v>144</v>
      </c>
      <c r="E35" s="74" t="s">
        <v>179</v>
      </c>
      <c r="F35" s="75">
        <v>77.400000000000006</v>
      </c>
      <c r="G35" s="176">
        <v>726.49</v>
      </c>
      <c r="H35" s="76">
        <f t="shared" si="15"/>
        <v>886.32</v>
      </c>
      <c r="I35" s="76">
        <f t="shared" si="16"/>
        <v>68601.17</v>
      </c>
      <c r="J35" s="98">
        <f t="shared" si="12"/>
        <v>0.15572707891991175</v>
      </c>
      <c r="K35" s="31"/>
      <c r="L35" s="4"/>
      <c r="M35" s="13"/>
      <c r="N35" s="31"/>
      <c r="O35" s="4"/>
      <c r="P35" s="32"/>
      <c r="Q35" s="34"/>
      <c r="R35" s="4"/>
      <c r="S35" s="13"/>
      <c r="T35" s="31"/>
      <c r="U35" s="4"/>
      <c r="V35" s="32"/>
      <c r="W35" s="34"/>
      <c r="X35" s="4"/>
      <c r="Y35" s="13"/>
      <c r="Z35" s="31"/>
      <c r="AA35" s="4"/>
      <c r="AB35" s="32"/>
      <c r="AC35" s="15"/>
      <c r="AD35" s="13"/>
      <c r="AF35" s="15"/>
      <c r="AH35" s="23"/>
    </row>
    <row r="36" spans="1:34" ht="23.25" customHeight="1" x14ac:dyDescent="0.2">
      <c r="A36" s="93" t="s">
        <v>85</v>
      </c>
      <c r="B36" s="77"/>
      <c r="C36" s="77"/>
      <c r="D36" s="78" t="s">
        <v>145</v>
      </c>
      <c r="E36" s="77"/>
      <c r="F36" s="77"/>
      <c r="G36" s="174"/>
      <c r="H36" s="47"/>
      <c r="I36" s="47">
        <f>SUM(I37:I40)</f>
        <v>74242.64</v>
      </c>
      <c r="J36" s="92">
        <f t="shared" si="12"/>
        <v>0.16853341507881858</v>
      </c>
      <c r="K36" s="31"/>
      <c r="L36" s="4"/>
      <c r="M36" s="13"/>
      <c r="N36" s="31"/>
      <c r="O36" s="4"/>
      <c r="P36" s="32"/>
      <c r="Q36" s="34"/>
      <c r="R36" s="4"/>
      <c r="S36" s="13"/>
      <c r="T36" s="31"/>
      <c r="U36" s="4"/>
      <c r="V36" s="32"/>
      <c r="W36" s="34"/>
      <c r="X36" s="4"/>
      <c r="Y36" s="13"/>
      <c r="Z36" s="31"/>
      <c r="AA36" s="4"/>
      <c r="AB36" s="32"/>
      <c r="AC36" s="15"/>
      <c r="AD36" s="13"/>
      <c r="AF36" s="15"/>
      <c r="AH36" s="23"/>
    </row>
    <row r="37" spans="1:34" ht="51" x14ac:dyDescent="0.2">
      <c r="A37" s="96" t="s">
        <v>86</v>
      </c>
      <c r="B37" s="74" t="s">
        <v>212</v>
      </c>
      <c r="C37" s="73" t="s">
        <v>64</v>
      </c>
      <c r="D37" s="105" t="s">
        <v>146</v>
      </c>
      <c r="E37" s="74" t="s">
        <v>184</v>
      </c>
      <c r="F37" s="75">
        <v>3360</v>
      </c>
      <c r="G37" s="176">
        <v>15.76</v>
      </c>
      <c r="H37" s="76">
        <f t="shared" ref="H37" si="17">ROUND(G37*(1+$G$2),2)</f>
        <v>19.23</v>
      </c>
      <c r="I37" s="76">
        <f t="shared" ref="I37" si="18">ROUND(F37*H37,2)</f>
        <v>64612.800000000003</v>
      </c>
      <c r="J37" s="98">
        <f t="shared" si="12"/>
        <v>0.14667333814913761</v>
      </c>
      <c r="K37" s="31"/>
      <c r="L37" s="4"/>
      <c r="M37" s="13"/>
      <c r="N37" s="31"/>
      <c r="O37" s="4"/>
      <c r="P37" s="32"/>
      <c r="Q37" s="34"/>
      <c r="R37" s="4"/>
      <c r="S37" s="13"/>
      <c r="T37" s="31"/>
      <c r="U37" s="4"/>
      <c r="V37" s="32"/>
      <c r="W37" s="34"/>
      <c r="X37" s="4"/>
      <c r="Y37" s="13"/>
      <c r="Z37" s="31"/>
      <c r="AA37" s="4"/>
      <c r="AB37" s="32"/>
      <c r="AC37" s="15"/>
      <c r="AD37" s="13"/>
      <c r="AF37" s="15"/>
      <c r="AH37" s="23"/>
    </row>
    <row r="38" spans="1:34" ht="63.75" x14ac:dyDescent="0.2">
      <c r="A38" s="96" t="s">
        <v>87</v>
      </c>
      <c r="B38" s="74" t="s">
        <v>213</v>
      </c>
      <c r="C38" s="73" t="s">
        <v>64</v>
      </c>
      <c r="D38" s="105" t="s">
        <v>147</v>
      </c>
      <c r="E38" s="74" t="s">
        <v>184</v>
      </c>
      <c r="F38" s="75">
        <v>173.94</v>
      </c>
      <c r="G38" s="176">
        <v>16.13</v>
      </c>
      <c r="H38" s="76">
        <f t="shared" ref="H38:H40" si="19">ROUND(G38*(1+$G$2),2)</f>
        <v>19.68</v>
      </c>
      <c r="I38" s="76">
        <f t="shared" ref="I38:I40" si="20">ROUND(F38*H38,2)</f>
        <v>3423.14</v>
      </c>
      <c r="J38" s="98">
        <f t="shared" si="12"/>
        <v>7.7706487066314866E-3</v>
      </c>
      <c r="K38" s="31"/>
      <c r="L38" s="4"/>
      <c r="M38" s="13"/>
      <c r="N38" s="31"/>
      <c r="O38" s="4"/>
      <c r="P38" s="32"/>
      <c r="Q38" s="34"/>
      <c r="R38" s="4"/>
      <c r="S38" s="13"/>
      <c r="T38" s="31"/>
      <c r="U38" s="4"/>
      <c r="V38" s="32"/>
      <c r="W38" s="34"/>
      <c r="X38" s="4"/>
      <c r="Y38" s="13"/>
      <c r="Z38" s="31"/>
      <c r="AA38" s="4"/>
      <c r="AB38" s="32"/>
      <c r="AC38" s="15"/>
      <c r="AD38" s="13"/>
      <c r="AF38" s="15"/>
      <c r="AH38" s="23"/>
    </row>
    <row r="39" spans="1:34" ht="21" customHeight="1" x14ac:dyDescent="0.2">
      <c r="A39" s="96" t="s">
        <v>88</v>
      </c>
      <c r="B39" s="74" t="s">
        <v>214</v>
      </c>
      <c r="C39" s="73" t="s">
        <v>192</v>
      </c>
      <c r="D39" s="105" t="s">
        <v>148</v>
      </c>
      <c r="E39" s="74" t="s">
        <v>185</v>
      </c>
      <c r="F39" s="75">
        <v>154</v>
      </c>
      <c r="G39" s="176">
        <v>8.68</v>
      </c>
      <c r="H39" s="76">
        <f t="shared" si="19"/>
        <v>10.59</v>
      </c>
      <c r="I39" s="76">
        <f t="shared" si="20"/>
        <v>1630.86</v>
      </c>
      <c r="J39" s="98">
        <f t="shared" si="12"/>
        <v>3.7021098026072626E-3</v>
      </c>
      <c r="K39" s="31"/>
      <c r="L39" s="4"/>
      <c r="M39" s="13"/>
      <c r="N39" s="31"/>
      <c r="O39" s="4"/>
      <c r="P39" s="32"/>
      <c r="Q39" s="34"/>
      <c r="R39" s="4"/>
      <c r="S39" s="13"/>
      <c r="T39" s="31"/>
      <c r="U39" s="4"/>
      <c r="V39" s="32"/>
      <c r="W39" s="34"/>
      <c r="X39" s="4"/>
      <c r="Y39" s="13"/>
      <c r="Z39" s="31"/>
      <c r="AA39" s="4"/>
      <c r="AB39" s="32"/>
      <c r="AC39" s="15"/>
      <c r="AD39" s="13"/>
      <c r="AF39" s="15"/>
      <c r="AH39" s="23"/>
    </row>
    <row r="40" spans="1:34" ht="32.25" customHeight="1" x14ac:dyDescent="0.2">
      <c r="A40" s="96" t="s">
        <v>89</v>
      </c>
      <c r="B40" s="74" t="s">
        <v>215</v>
      </c>
      <c r="C40" s="73" t="s">
        <v>63</v>
      </c>
      <c r="D40" s="105" t="s">
        <v>149</v>
      </c>
      <c r="E40" s="74" t="s">
        <v>186</v>
      </c>
      <c r="F40" s="75">
        <v>33.840000000000003</v>
      </c>
      <c r="G40" s="176">
        <v>110.84</v>
      </c>
      <c r="H40" s="76">
        <f t="shared" si="19"/>
        <v>135.22</v>
      </c>
      <c r="I40" s="76">
        <f t="shared" si="20"/>
        <v>4575.84</v>
      </c>
      <c r="J40" s="98">
        <f t="shared" si="12"/>
        <v>1.0387318420442233E-2</v>
      </c>
      <c r="K40" s="31"/>
      <c r="L40" s="4"/>
      <c r="M40" s="13"/>
      <c r="N40" s="31"/>
      <c r="O40" s="4"/>
      <c r="P40" s="32"/>
      <c r="Q40" s="34"/>
      <c r="R40" s="4"/>
      <c r="S40" s="13"/>
      <c r="T40" s="31"/>
      <c r="U40" s="4"/>
      <c r="V40" s="32"/>
      <c r="W40" s="34"/>
      <c r="X40" s="4"/>
      <c r="Y40" s="13"/>
      <c r="Z40" s="31"/>
      <c r="AA40" s="4"/>
      <c r="AB40" s="32"/>
      <c r="AC40" s="15"/>
      <c r="AD40" s="13"/>
      <c r="AF40" s="15"/>
      <c r="AH40" s="23"/>
    </row>
    <row r="41" spans="1:34" ht="24" customHeight="1" x14ac:dyDescent="0.2">
      <c r="A41" s="93" t="s">
        <v>90</v>
      </c>
      <c r="B41" s="77"/>
      <c r="C41" s="77"/>
      <c r="D41" s="78" t="s">
        <v>150</v>
      </c>
      <c r="E41" s="77"/>
      <c r="F41" s="77"/>
      <c r="G41" s="174"/>
      <c r="H41" s="47"/>
      <c r="I41" s="47">
        <f>SUM(I42:I47)</f>
        <v>37800.410000000003</v>
      </c>
      <c r="J41" s="92">
        <f t="shared" si="12"/>
        <v>8.5808265825131291E-2</v>
      </c>
      <c r="K41" s="31"/>
      <c r="L41" s="4"/>
      <c r="M41" s="13"/>
      <c r="N41" s="31"/>
      <c r="O41" s="4"/>
      <c r="P41" s="32"/>
      <c r="Q41" s="34"/>
      <c r="R41" s="4"/>
      <c r="S41" s="13"/>
      <c r="T41" s="31"/>
      <c r="U41" s="4"/>
      <c r="V41" s="32"/>
      <c r="W41" s="34"/>
      <c r="X41" s="4"/>
      <c r="Y41" s="13"/>
      <c r="Z41" s="31"/>
      <c r="AA41" s="4"/>
      <c r="AB41" s="32"/>
      <c r="AC41" s="15"/>
      <c r="AD41" s="13"/>
      <c r="AF41" s="15"/>
      <c r="AH41" s="23"/>
    </row>
    <row r="42" spans="1:34" ht="51" x14ac:dyDescent="0.2">
      <c r="A42" s="96" t="s">
        <v>91</v>
      </c>
      <c r="B42" s="74" t="s">
        <v>216</v>
      </c>
      <c r="C42" s="73" t="s">
        <v>64</v>
      </c>
      <c r="D42" s="105" t="s">
        <v>151</v>
      </c>
      <c r="E42" s="74" t="s">
        <v>176</v>
      </c>
      <c r="F42" s="75">
        <v>57.2</v>
      </c>
      <c r="G42" s="176">
        <v>64.3</v>
      </c>
      <c r="H42" s="76">
        <f t="shared" ref="H42:H47" si="21">ROUND(G42*(1+$G$2),2)</f>
        <v>78.45</v>
      </c>
      <c r="I42" s="76">
        <f t="shared" ref="I42:I47" si="22">ROUND(F42*H42,2)</f>
        <v>4487.34</v>
      </c>
      <c r="J42" s="98">
        <f t="shared" si="12"/>
        <v>1.0186420294587932E-2</v>
      </c>
      <c r="K42" s="31"/>
      <c r="L42" s="4"/>
      <c r="M42" s="13"/>
      <c r="N42" s="31"/>
      <c r="O42" s="4"/>
      <c r="P42" s="32"/>
      <c r="Q42" s="34"/>
      <c r="R42" s="4"/>
      <c r="S42" s="13"/>
      <c r="T42" s="31"/>
      <c r="U42" s="4"/>
      <c r="V42" s="32"/>
      <c r="W42" s="34"/>
      <c r="X42" s="4"/>
      <c r="Y42" s="13"/>
      <c r="Z42" s="31"/>
      <c r="AA42" s="4"/>
      <c r="AB42" s="32"/>
      <c r="AC42" s="15"/>
      <c r="AD42" s="13"/>
      <c r="AF42" s="15"/>
      <c r="AH42" s="23"/>
    </row>
    <row r="43" spans="1:34" ht="25.5" x14ac:dyDescent="0.2">
      <c r="A43" s="96" t="s">
        <v>92</v>
      </c>
      <c r="B43" s="74" t="s">
        <v>206</v>
      </c>
      <c r="C43" s="73" t="s">
        <v>63</v>
      </c>
      <c r="D43" s="105" t="s">
        <v>137</v>
      </c>
      <c r="E43" s="74" t="s">
        <v>183</v>
      </c>
      <c r="F43" s="75">
        <v>1513.16</v>
      </c>
      <c r="G43" s="176">
        <v>9.7899999999999991</v>
      </c>
      <c r="H43" s="76">
        <f t="shared" si="21"/>
        <v>11.94</v>
      </c>
      <c r="I43" s="76">
        <f t="shared" si="22"/>
        <v>18067.13</v>
      </c>
      <c r="J43" s="98">
        <f t="shared" si="12"/>
        <v>4.1013023238033776E-2</v>
      </c>
      <c r="K43" s="31"/>
      <c r="L43" s="4"/>
      <c r="M43" s="13"/>
      <c r="N43" s="31"/>
      <c r="O43" s="4"/>
      <c r="P43" s="32"/>
      <c r="Q43" s="34"/>
      <c r="R43" s="4"/>
      <c r="S43" s="13"/>
      <c r="T43" s="31"/>
      <c r="U43" s="4"/>
      <c r="V43" s="32"/>
      <c r="W43" s="34"/>
      <c r="X43" s="4"/>
      <c r="Y43" s="13"/>
      <c r="Z43" s="31"/>
      <c r="AA43" s="4"/>
      <c r="AB43" s="32"/>
      <c r="AC43" s="15"/>
      <c r="AD43" s="13"/>
      <c r="AF43" s="15"/>
      <c r="AH43" s="23"/>
    </row>
    <row r="44" spans="1:34" ht="38.25" x14ac:dyDescent="0.2">
      <c r="A44" s="96" t="s">
        <v>93</v>
      </c>
      <c r="B44" s="74" t="s">
        <v>217</v>
      </c>
      <c r="C44" s="73" t="s">
        <v>63</v>
      </c>
      <c r="D44" s="105" t="s">
        <v>152</v>
      </c>
      <c r="E44" s="74" t="s">
        <v>187</v>
      </c>
      <c r="F44" s="75">
        <v>10.58</v>
      </c>
      <c r="G44" s="176">
        <v>722.15</v>
      </c>
      <c r="H44" s="76">
        <f t="shared" si="21"/>
        <v>881.02</v>
      </c>
      <c r="I44" s="76">
        <f t="shared" si="22"/>
        <v>9321.19</v>
      </c>
      <c r="J44" s="98">
        <f t="shared" si="12"/>
        <v>2.1159430528043359E-2</v>
      </c>
      <c r="K44" s="31"/>
      <c r="L44" s="4"/>
      <c r="M44" s="13"/>
      <c r="N44" s="31"/>
      <c r="O44" s="4"/>
      <c r="P44" s="32"/>
      <c r="Q44" s="34"/>
      <c r="R44" s="4"/>
      <c r="S44" s="13"/>
      <c r="T44" s="31"/>
      <c r="U44" s="4"/>
      <c r="V44" s="32"/>
      <c r="W44" s="34"/>
      <c r="X44" s="4"/>
      <c r="Y44" s="13"/>
      <c r="Z44" s="31"/>
      <c r="AA44" s="4"/>
      <c r="AB44" s="32"/>
      <c r="AC44" s="15"/>
      <c r="AD44" s="13"/>
      <c r="AF44" s="15"/>
      <c r="AH44" s="23"/>
    </row>
    <row r="45" spans="1:34" ht="38.25" x14ac:dyDescent="0.2">
      <c r="A45" s="96" t="s">
        <v>94</v>
      </c>
      <c r="B45" s="74" t="s">
        <v>218</v>
      </c>
      <c r="C45" s="73" t="s">
        <v>63</v>
      </c>
      <c r="D45" s="105" t="s">
        <v>153</v>
      </c>
      <c r="E45" s="74" t="s">
        <v>188</v>
      </c>
      <c r="F45" s="75">
        <v>22</v>
      </c>
      <c r="G45" s="176">
        <v>25.66</v>
      </c>
      <c r="H45" s="76">
        <f t="shared" ref="H45" si="23">ROUND(G45*(1+$G$2),2)</f>
        <v>31.31</v>
      </c>
      <c r="I45" s="76">
        <f t="shared" ref="I45" si="24">ROUND(F45*H45,2)</f>
        <v>688.82</v>
      </c>
      <c r="J45" s="98">
        <f t="shared" si="12"/>
        <v>1.5636457293893621E-3</v>
      </c>
      <c r="K45" s="31"/>
      <c r="L45" s="4"/>
      <c r="M45" s="13"/>
      <c r="N45" s="31"/>
      <c r="O45" s="4"/>
      <c r="P45" s="32"/>
      <c r="Q45" s="34"/>
      <c r="R45" s="4"/>
      <c r="S45" s="13"/>
      <c r="T45" s="31"/>
      <c r="U45" s="4"/>
      <c r="V45" s="32"/>
      <c r="W45" s="34"/>
      <c r="X45" s="4"/>
      <c r="Y45" s="13"/>
      <c r="Z45" s="31"/>
      <c r="AA45" s="4"/>
      <c r="AB45" s="32"/>
      <c r="AC45" s="15"/>
      <c r="AD45" s="13"/>
      <c r="AF45" s="15"/>
      <c r="AH45" s="23"/>
    </row>
    <row r="46" spans="1:34" ht="25.5" x14ac:dyDescent="0.2">
      <c r="A46" s="96" t="s">
        <v>95</v>
      </c>
      <c r="B46" s="74" t="s">
        <v>219</v>
      </c>
      <c r="C46" s="73" t="s">
        <v>63</v>
      </c>
      <c r="D46" s="105" t="s">
        <v>154</v>
      </c>
      <c r="E46" s="74" t="s">
        <v>33</v>
      </c>
      <c r="F46" s="75">
        <v>11.44</v>
      </c>
      <c r="G46" s="176">
        <v>11.46</v>
      </c>
      <c r="H46" s="76">
        <f t="shared" si="21"/>
        <v>13.98</v>
      </c>
      <c r="I46" s="76">
        <f t="shared" si="22"/>
        <v>159.93</v>
      </c>
      <c r="J46" s="98">
        <f t="shared" si="12"/>
        <v>3.6304674878958313E-4</v>
      </c>
      <c r="K46" s="31"/>
      <c r="L46" s="4"/>
      <c r="M46" s="13"/>
      <c r="N46" s="31"/>
      <c r="O46" s="4"/>
      <c r="P46" s="32"/>
      <c r="Q46" s="34"/>
      <c r="R46" s="4"/>
      <c r="S46" s="13"/>
      <c r="T46" s="31"/>
      <c r="U46" s="4"/>
      <c r="V46" s="32"/>
      <c r="W46" s="34"/>
      <c r="X46" s="4"/>
      <c r="Y46" s="13"/>
      <c r="Z46" s="31"/>
      <c r="AA46" s="4"/>
      <c r="AB46" s="32"/>
      <c r="AC46" s="15"/>
      <c r="AD46" s="13"/>
      <c r="AF46" s="15"/>
      <c r="AH46" s="23"/>
    </row>
    <row r="47" spans="1:34" ht="51" x14ac:dyDescent="0.2">
      <c r="A47" s="96" t="s">
        <v>96</v>
      </c>
      <c r="B47" s="74" t="s">
        <v>220</v>
      </c>
      <c r="C47" s="73" t="s">
        <v>64</v>
      </c>
      <c r="D47" s="105" t="s">
        <v>155</v>
      </c>
      <c r="E47" s="74" t="s">
        <v>176</v>
      </c>
      <c r="F47" s="75">
        <v>43.2</v>
      </c>
      <c r="G47" s="176">
        <v>96.31</v>
      </c>
      <c r="H47" s="76">
        <f t="shared" si="21"/>
        <v>117.5</v>
      </c>
      <c r="I47" s="76">
        <f t="shared" si="22"/>
        <v>5076</v>
      </c>
      <c r="J47" s="98">
        <f t="shared" si="12"/>
        <v>1.1522699286287276E-2</v>
      </c>
      <c r="K47" s="31"/>
      <c r="L47" s="4"/>
      <c r="M47" s="13"/>
      <c r="N47" s="31"/>
      <c r="O47" s="4"/>
      <c r="P47" s="32"/>
      <c r="Q47" s="34"/>
      <c r="R47" s="4"/>
      <c r="S47" s="13"/>
      <c r="T47" s="31"/>
      <c r="U47" s="4"/>
      <c r="V47" s="32"/>
      <c r="W47" s="34"/>
      <c r="X47" s="4"/>
      <c r="Y47" s="13"/>
      <c r="Z47" s="31"/>
      <c r="AA47" s="4"/>
      <c r="AB47" s="32"/>
      <c r="AC47" s="15"/>
      <c r="AD47" s="13"/>
      <c r="AF47" s="15"/>
      <c r="AH47" s="23"/>
    </row>
    <row r="48" spans="1:34" ht="23.25" customHeight="1" x14ac:dyDescent="0.2">
      <c r="A48" s="93" t="s">
        <v>97</v>
      </c>
      <c r="B48" s="77"/>
      <c r="C48" s="77"/>
      <c r="D48" s="78" t="s">
        <v>156</v>
      </c>
      <c r="E48" s="77"/>
      <c r="F48" s="77"/>
      <c r="G48" s="174"/>
      <c r="H48" s="47"/>
      <c r="I48" s="47">
        <f>SUM(I49:I52)</f>
        <v>15401.64</v>
      </c>
      <c r="J48" s="92">
        <f t="shared" si="12"/>
        <v>3.4962266791893924E-2</v>
      </c>
      <c r="K48" s="31"/>
      <c r="L48" s="4"/>
      <c r="M48" s="13"/>
      <c r="N48" s="31"/>
      <c r="O48" s="4"/>
      <c r="P48" s="32"/>
      <c r="Q48" s="34"/>
      <c r="R48" s="4"/>
      <c r="S48" s="13"/>
      <c r="T48" s="31"/>
      <c r="U48" s="4"/>
      <c r="V48" s="32"/>
      <c r="W48" s="34"/>
      <c r="X48" s="4"/>
      <c r="Y48" s="13"/>
      <c r="Z48" s="31"/>
      <c r="AA48" s="4"/>
      <c r="AB48" s="32"/>
      <c r="AC48" s="15"/>
      <c r="AD48" s="13"/>
      <c r="AF48" s="15"/>
      <c r="AH48" s="23"/>
    </row>
    <row r="49" spans="1:34" ht="38.25" x14ac:dyDescent="0.2">
      <c r="A49" s="96" t="s">
        <v>98</v>
      </c>
      <c r="B49" s="74" t="s">
        <v>221</v>
      </c>
      <c r="C49" s="73" t="s">
        <v>63</v>
      </c>
      <c r="D49" s="105" t="s">
        <v>157</v>
      </c>
      <c r="E49" s="74" t="s">
        <v>180</v>
      </c>
      <c r="F49" s="75">
        <v>42.72</v>
      </c>
      <c r="G49" s="176">
        <v>94.15</v>
      </c>
      <c r="H49" s="76">
        <f>ROUND(G49*(1+$G$2),2)</f>
        <v>114.86</v>
      </c>
      <c r="I49" s="76">
        <f>ROUND(F49*H49,2)</f>
        <v>4906.82</v>
      </c>
      <c r="J49" s="98">
        <f t="shared" si="12"/>
        <v>1.1138654710784106E-2</v>
      </c>
      <c r="K49" s="31"/>
      <c r="L49" s="4"/>
      <c r="M49" s="13"/>
      <c r="N49" s="31"/>
      <c r="O49" s="4"/>
      <c r="P49" s="32"/>
      <c r="Q49" s="34"/>
      <c r="R49" s="4"/>
      <c r="S49" s="13"/>
      <c r="T49" s="31"/>
      <c r="U49" s="4"/>
      <c r="V49" s="32"/>
      <c r="W49" s="34"/>
      <c r="X49" s="4"/>
      <c r="Y49" s="13"/>
      <c r="Z49" s="31"/>
      <c r="AA49" s="4"/>
      <c r="AB49" s="32"/>
      <c r="AC49" s="15"/>
      <c r="AD49" s="13"/>
      <c r="AF49" s="15"/>
      <c r="AH49" s="23"/>
    </row>
    <row r="50" spans="1:34" ht="25.5" x14ac:dyDescent="0.2">
      <c r="A50" s="96" t="s">
        <v>99</v>
      </c>
      <c r="B50" s="74" t="s">
        <v>206</v>
      </c>
      <c r="C50" s="73" t="s">
        <v>63</v>
      </c>
      <c r="D50" s="105" t="s">
        <v>137</v>
      </c>
      <c r="E50" s="74" t="s">
        <v>183</v>
      </c>
      <c r="F50" s="75">
        <v>570.89</v>
      </c>
      <c r="G50" s="176">
        <v>9.7899999999999991</v>
      </c>
      <c r="H50" s="76">
        <f>ROUND(G50*(1+$G$2),2)</f>
        <v>11.94</v>
      </c>
      <c r="I50" s="76">
        <f t="shared" ref="I50" si="25">ROUND(F50*H50,2)</f>
        <v>6816.43</v>
      </c>
      <c r="J50" s="97">
        <f t="shared" si="12"/>
        <v>1.5473536858949404E-2</v>
      </c>
      <c r="K50" s="31"/>
      <c r="L50" s="4"/>
      <c r="M50" s="13"/>
      <c r="N50" s="31"/>
      <c r="O50" s="4"/>
      <c r="P50" s="32"/>
      <c r="Q50" s="34"/>
      <c r="R50" s="4"/>
      <c r="S50" s="13"/>
      <c r="T50" s="31"/>
      <c r="U50" s="4"/>
      <c r="V50" s="32"/>
      <c r="W50" s="34"/>
      <c r="X50" s="4"/>
      <c r="Y50" s="13"/>
      <c r="Z50" s="31"/>
      <c r="AA50" s="4"/>
      <c r="AB50" s="32"/>
      <c r="AC50" s="15"/>
      <c r="AD50" s="13"/>
      <c r="AF50" s="15"/>
      <c r="AH50" s="23"/>
    </row>
    <row r="51" spans="1:34" ht="38.25" x14ac:dyDescent="0.2">
      <c r="A51" s="96" t="s">
        <v>100</v>
      </c>
      <c r="B51" s="74" t="s">
        <v>217</v>
      </c>
      <c r="C51" s="73" t="s">
        <v>63</v>
      </c>
      <c r="D51" s="105" t="s">
        <v>152</v>
      </c>
      <c r="E51" s="74" t="s">
        <v>187</v>
      </c>
      <c r="F51" s="75">
        <v>3.84</v>
      </c>
      <c r="G51" s="176">
        <v>722.15</v>
      </c>
      <c r="H51" s="76">
        <f t="shared" ref="H51:H72" si="26">ROUND(G51*(1+$G$2),2)</f>
        <v>881.02</v>
      </c>
      <c r="I51" s="76">
        <f t="shared" ref="I51:I65" si="27">ROUND(F51*H51,2)</f>
        <v>3383.12</v>
      </c>
      <c r="J51" s="97">
        <f t="shared" si="12"/>
        <v>7.6798018931095759E-3</v>
      </c>
      <c r="K51" s="31"/>
      <c r="L51" s="4"/>
      <c r="M51" s="13"/>
      <c r="N51" s="31"/>
      <c r="O51" s="4"/>
      <c r="P51" s="32"/>
      <c r="Q51" s="34"/>
      <c r="R51" s="4"/>
      <c r="S51" s="13"/>
      <c r="T51" s="31"/>
      <c r="U51" s="4"/>
      <c r="V51" s="32"/>
      <c r="W51" s="34"/>
      <c r="X51" s="4"/>
      <c r="Y51" s="13"/>
      <c r="Z51" s="31"/>
      <c r="AA51" s="4"/>
      <c r="AB51" s="32"/>
      <c r="AC51" s="15"/>
      <c r="AD51" s="13"/>
      <c r="AF51" s="15"/>
      <c r="AH51" s="5"/>
    </row>
    <row r="52" spans="1:34" ht="38.25" x14ac:dyDescent="0.2">
      <c r="A52" s="96" t="s">
        <v>101</v>
      </c>
      <c r="B52" s="74" t="s">
        <v>222</v>
      </c>
      <c r="C52" s="73" t="s">
        <v>64</v>
      </c>
      <c r="D52" s="105" t="s">
        <v>158</v>
      </c>
      <c r="E52" s="74" t="s">
        <v>189</v>
      </c>
      <c r="F52" s="75">
        <v>3.76</v>
      </c>
      <c r="G52" s="176">
        <v>64.37</v>
      </c>
      <c r="H52" s="76">
        <f t="shared" si="26"/>
        <v>78.53</v>
      </c>
      <c r="I52" s="76">
        <f t="shared" si="27"/>
        <v>295.27</v>
      </c>
      <c r="J52" s="97">
        <f t="shared" si="12"/>
        <v>6.7027332905083604E-4</v>
      </c>
      <c r="K52" s="31"/>
      <c r="L52" s="4"/>
      <c r="M52" s="13"/>
      <c r="N52" s="31"/>
      <c r="O52" s="4"/>
      <c r="P52" s="32"/>
      <c r="Q52" s="34"/>
      <c r="R52" s="4"/>
      <c r="S52" s="13"/>
      <c r="T52" s="31"/>
      <c r="U52" s="4"/>
      <c r="V52" s="32"/>
      <c r="W52" s="34"/>
      <c r="X52" s="4"/>
      <c r="Y52" s="13"/>
      <c r="Z52" s="31"/>
      <c r="AA52" s="4"/>
      <c r="AB52" s="32"/>
      <c r="AC52" s="15"/>
      <c r="AD52" s="13"/>
      <c r="AF52" s="15"/>
      <c r="AH52" s="5"/>
    </row>
    <row r="53" spans="1:34" ht="24.75" customHeight="1" x14ac:dyDescent="0.2">
      <c r="A53" s="93" t="s">
        <v>102</v>
      </c>
      <c r="B53" s="77"/>
      <c r="C53" s="77"/>
      <c r="D53" s="78" t="s">
        <v>159</v>
      </c>
      <c r="E53" s="77"/>
      <c r="F53" s="77"/>
      <c r="G53" s="174"/>
      <c r="H53" s="47"/>
      <c r="I53" s="47">
        <f>SUM(I54:I57)</f>
        <v>14322.82</v>
      </c>
      <c r="J53" s="92">
        <f t="shared" si="12"/>
        <v>3.251330728755341E-2</v>
      </c>
      <c r="K53" s="31"/>
      <c r="L53" s="4"/>
      <c r="M53" s="13"/>
      <c r="N53" s="31"/>
      <c r="O53" s="4"/>
      <c r="P53" s="32"/>
      <c r="Q53" s="34"/>
      <c r="R53" s="4"/>
      <c r="S53" s="13"/>
      <c r="T53" s="31"/>
      <c r="U53" s="4"/>
      <c r="V53" s="32"/>
      <c r="W53" s="34"/>
      <c r="X53" s="4"/>
      <c r="Y53" s="13"/>
      <c r="Z53" s="31"/>
      <c r="AA53" s="4"/>
      <c r="AB53" s="32"/>
      <c r="AC53" s="15"/>
      <c r="AD53" s="13"/>
      <c r="AF53" s="15"/>
      <c r="AH53" s="5"/>
    </row>
    <row r="54" spans="1:34" ht="38.25" x14ac:dyDescent="0.2">
      <c r="A54" s="96" t="s">
        <v>103</v>
      </c>
      <c r="B54" s="74" t="s">
        <v>223</v>
      </c>
      <c r="C54" s="73" t="s">
        <v>64</v>
      </c>
      <c r="D54" s="105" t="s">
        <v>160</v>
      </c>
      <c r="E54" s="74" t="s">
        <v>179</v>
      </c>
      <c r="F54" s="75">
        <v>249.57</v>
      </c>
      <c r="G54" s="176">
        <v>11.94</v>
      </c>
      <c r="H54" s="76">
        <f t="shared" si="26"/>
        <v>14.57</v>
      </c>
      <c r="I54" s="76">
        <f t="shared" si="27"/>
        <v>3636.23</v>
      </c>
      <c r="J54" s="97">
        <f t="shared" si="12"/>
        <v>8.2543705330528731E-3</v>
      </c>
      <c r="K54" s="31"/>
      <c r="L54" s="4"/>
      <c r="M54" s="13"/>
      <c r="N54" s="31"/>
      <c r="O54" s="4"/>
      <c r="P54" s="32"/>
      <c r="Q54" s="34"/>
      <c r="R54" s="4"/>
      <c r="S54" s="13"/>
      <c r="T54" s="31"/>
      <c r="U54" s="4"/>
      <c r="V54" s="32"/>
      <c r="W54" s="34"/>
      <c r="X54" s="4"/>
      <c r="Y54" s="13"/>
      <c r="Z54" s="31"/>
      <c r="AA54" s="4"/>
      <c r="AB54" s="32"/>
      <c r="AC54" s="15"/>
      <c r="AD54" s="13"/>
      <c r="AF54" s="15"/>
      <c r="AH54" s="5"/>
    </row>
    <row r="55" spans="1:34" ht="51" x14ac:dyDescent="0.2">
      <c r="A55" s="96" t="s">
        <v>104</v>
      </c>
      <c r="B55" s="74" t="s">
        <v>224</v>
      </c>
      <c r="C55" s="73" t="s">
        <v>64</v>
      </c>
      <c r="D55" s="105" t="s">
        <v>161</v>
      </c>
      <c r="E55" s="74" t="s">
        <v>179</v>
      </c>
      <c r="F55" s="75">
        <v>249.57</v>
      </c>
      <c r="G55" s="176">
        <v>14.42</v>
      </c>
      <c r="H55" s="76">
        <f t="shared" si="26"/>
        <v>17.59</v>
      </c>
      <c r="I55" s="76">
        <f t="shared" si="27"/>
        <v>4389.9399999999996</v>
      </c>
      <c r="J55" s="97">
        <f t="shared" si="12"/>
        <v>9.9653188543821821E-3</v>
      </c>
      <c r="K55" s="31"/>
      <c r="L55" s="4"/>
      <c r="M55" s="13"/>
      <c r="N55" s="31"/>
      <c r="O55" s="4"/>
      <c r="P55" s="32"/>
      <c r="Q55" s="34"/>
      <c r="R55" s="4"/>
      <c r="S55" s="13"/>
      <c r="T55" s="31"/>
      <c r="U55" s="4"/>
      <c r="V55" s="32"/>
      <c r="W55" s="34"/>
      <c r="X55" s="4"/>
      <c r="Y55" s="13"/>
      <c r="Z55" s="31"/>
      <c r="AA55" s="4"/>
      <c r="AB55" s="32"/>
      <c r="AC55" s="15"/>
      <c r="AD55" s="13"/>
      <c r="AF55" s="15"/>
      <c r="AH55" s="5"/>
    </row>
    <row r="56" spans="1:34" ht="51" x14ac:dyDescent="0.2">
      <c r="A56" s="96" t="s">
        <v>105</v>
      </c>
      <c r="B56" s="74" t="s">
        <v>225</v>
      </c>
      <c r="C56" s="73" t="s">
        <v>64</v>
      </c>
      <c r="D56" s="105" t="s">
        <v>162</v>
      </c>
      <c r="E56" s="74" t="s">
        <v>179</v>
      </c>
      <c r="F56" s="75">
        <v>249.57</v>
      </c>
      <c r="G56" s="176">
        <v>6.83</v>
      </c>
      <c r="H56" s="76">
        <f t="shared" si="26"/>
        <v>8.33</v>
      </c>
      <c r="I56" s="76">
        <f t="shared" si="27"/>
        <v>2078.92</v>
      </c>
      <c r="J56" s="97">
        <f t="shared" si="12"/>
        <v>4.719221828260115E-3</v>
      </c>
      <c r="K56" s="31"/>
      <c r="L56" s="4"/>
      <c r="M56" s="13"/>
      <c r="N56" s="31"/>
      <c r="O56" s="4"/>
      <c r="P56" s="32"/>
      <c r="Q56" s="34"/>
      <c r="R56" s="4"/>
      <c r="S56" s="13"/>
      <c r="T56" s="31"/>
      <c r="U56" s="4"/>
      <c r="V56" s="32"/>
      <c r="W56" s="34"/>
      <c r="X56" s="4"/>
      <c r="Y56" s="13"/>
      <c r="Z56" s="31"/>
      <c r="AA56" s="4"/>
      <c r="AB56" s="32"/>
      <c r="AC56" s="15"/>
      <c r="AD56" s="13"/>
      <c r="AF56" s="15"/>
      <c r="AH56" s="5"/>
    </row>
    <row r="57" spans="1:34" ht="25.5" x14ac:dyDescent="0.2">
      <c r="A57" s="96" t="s">
        <v>106</v>
      </c>
      <c r="B57" s="74" t="s">
        <v>226</v>
      </c>
      <c r="C57" s="73" t="s">
        <v>64</v>
      </c>
      <c r="D57" s="105" t="s">
        <v>163</v>
      </c>
      <c r="E57" s="74" t="s">
        <v>190</v>
      </c>
      <c r="F57" s="75">
        <v>1247.8499999999999</v>
      </c>
      <c r="G57" s="176">
        <v>2.77</v>
      </c>
      <c r="H57" s="76">
        <f t="shared" si="26"/>
        <v>3.38</v>
      </c>
      <c r="I57" s="76">
        <f t="shared" si="27"/>
        <v>4217.7299999999996</v>
      </c>
      <c r="J57" s="97">
        <f t="shared" si="12"/>
        <v>9.5743960718582405E-3</v>
      </c>
      <c r="K57" s="31"/>
      <c r="L57" s="4"/>
      <c r="M57" s="13"/>
      <c r="N57" s="31"/>
      <c r="O57" s="4"/>
      <c r="P57" s="32"/>
      <c r="Q57" s="34"/>
      <c r="R57" s="4"/>
      <c r="S57" s="13"/>
      <c r="T57" s="31"/>
      <c r="U57" s="4"/>
      <c r="V57" s="32"/>
      <c r="W57" s="34"/>
      <c r="X57" s="4"/>
      <c r="Y57" s="13"/>
      <c r="Z57" s="31"/>
      <c r="AA57" s="4"/>
      <c r="AB57" s="32"/>
      <c r="AC57" s="15"/>
      <c r="AD57" s="13"/>
      <c r="AF57" s="15"/>
      <c r="AH57" s="5"/>
    </row>
    <row r="58" spans="1:34" ht="23.25" customHeight="1" x14ac:dyDescent="0.2">
      <c r="A58" s="93" t="s">
        <v>107</v>
      </c>
      <c r="B58" s="77"/>
      <c r="C58" s="77"/>
      <c r="D58" s="78" t="s">
        <v>164</v>
      </c>
      <c r="E58" s="77"/>
      <c r="F58" s="77"/>
      <c r="G58" s="174"/>
      <c r="H58" s="47"/>
      <c r="I58" s="47">
        <f>SUM(I59:I65)</f>
        <v>24945.510000000002</v>
      </c>
      <c r="J58" s="92">
        <f t="shared" si="12"/>
        <v>5.6627188785081189E-2</v>
      </c>
      <c r="K58" s="31"/>
      <c r="L58" s="4"/>
      <c r="M58" s="13"/>
      <c r="N58" s="31"/>
      <c r="O58" s="4"/>
      <c r="P58" s="32"/>
      <c r="Q58" s="34"/>
      <c r="R58" s="4"/>
      <c r="S58" s="13"/>
      <c r="T58" s="31"/>
      <c r="U58" s="4"/>
      <c r="V58" s="32"/>
      <c r="W58" s="34"/>
      <c r="X58" s="4"/>
      <c r="Y58" s="13"/>
      <c r="Z58" s="31"/>
      <c r="AA58" s="4"/>
      <c r="AB58" s="32"/>
      <c r="AC58" s="15"/>
      <c r="AD58" s="13"/>
      <c r="AF58" s="15"/>
      <c r="AH58" s="5"/>
    </row>
    <row r="59" spans="1:34" ht="21" customHeight="1" x14ac:dyDescent="0.2">
      <c r="A59" s="96" t="s">
        <v>108</v>
      </c>
      <c r="B59" s="74" t="s">
        <v>227</v>
      </c>
      <c r="C59" s="73" t="s">
        <v>64</v>
      </c>
      <c r="D59" s="105" t="s">
        <v>61</v>
      </c>
      <c r="E59" s="74" t="s">
        <v>189</v>
      </c>
      <c r="F59" s="75">
        <v>37.58</v>
      </c>
      <c r="G59" s="176">
        <v>0.7</v>
      </c>
      <c r="H59" s="76">
        <f t="shared" si="26"/>
        <v>0.85</v>
      </c>
      <c r="I59" s="76">
        <f t="shared" si="27"/>
        <v>31.94</v>
      </c>
      <c r="J59" s="97">
        <f t="shared" si="12"/>
        <v>7.2504928133178801E-5</v>
      </c>
      <c r="K59" s="31"/>
      <c r="L59" s="4"/>
      <c r="M59" s="13"/>
      <c r="N59" s="31"/>
      <c r="O59" s="4"/>
      <c r="P59" s="32"/>
      <c r="Q59" s="34"/>
      <c r="R59" s="4"/>
      <c r="S59" s="13"/>
      <c r="T59" s="31"/>
      <c r="U59" s="4"/>
      <c r="V59" s="32"/>
      <c r="W59" s="34"/>
      <c r="X59" s="4"/>
      <c r="Y59" s="13"/>
      <c r="Z59" s="31"/>
      <c r="AA59" s="4"/>
      <c r="AB59" s="32"/>
      <c r="AC59" s="15"/>
      <c r="AD59" s="13"/>
      <c r="AF59" s="15"/>
      <c r="AH59" s="5"/>
    </row>
    <row r="60" spans="1:34" ht="76.5" x14ac:dyDescent="0.2">
      <c r="A60" s="96" t="s">
        <v>109</v>
      </c>
      <c r="B60" s="74" t="s">
        <v>228</v>
      </c>
      <c r="C60" s="73" t="s">
        <v>63</v>
      </c>
      <c r="D60" s="105" t="s">
        <v>165</v>
      </c>
      <c r="E60" s="74" t="s">
        <v>187</v>
      </c>
      <c r="F60" s="75">
        <v>25.75</v>
      </c>
      <c r="G60" s="176">
        <v>163.78</v>
      </c>
      <c r="H60" s="76">
        <f t="shared" si="26"/>
        <v>199.81</v>
      </c>
      <c r="I60" s="76">
        <f t="shared" si="27"/>
        <v>5145.1099999999997</v>
      </c>
      <c r="J60" s="97">
        <f t="shared" si="12"/>
        <v>1.167958142727926E-2</v>
      </c>
      <c r="K60" s="31"/>
      <c r="L60" s="4"/>
      <c r="M60" s="13"/>
      <c r="N60" s="31"/>
      <c r="O60" s="4"/>
      <c r="P60" s="32"/>
      <c r="Q60" s="34"/>
      <c r="R60" s="4"/>
      <c r="S60" s="13"/>
      <c r="T60" s="31"/>
      <c r="U60" s="4"/>
      <c r="V60" s="32"/>
      <c r="W60" s="34"/>
      <c r="X60" s="4"/>
      <c r="Y60" s="13"/>
      <c r="Z60" s="31"/>
      <c r="AA60" s="4"/>
      <c r="AB60" s="32"/>
      <c r="AC60" s="15"/>
      <c r="AD60" s="13"/>
      <c r="AF60" s="15"/>
      <c r="AH60" s="5"/>
    </row>
    <row r="61" spans="1:34" ht="38.25" x14ac:dyDescent="0.2">
      <c r="A61" s="96" t="s">
        <v>110</v>
      </c>
      <c r="B61" s="74" t="s">
        <v>229</v>
      </c>
      <c r="C61" s="73" t="s">
        <v>64</v>
      </c>
      <c r="D61" s="105" t="s">
        <v>166</v>
      </c>
      <c r="E61" s="74" t="s">
        <v>190</v>
      </c>
      <c r="F61" s="75">
        <v>1017.13</v>
      </c>
      <c r="G61" s="176">
        <v>2.4</v>
      </c>
      <c r="H61" s="76">
        <f t="shared" si="26"/>
        <v>2.93</v>
      </c>
      <c r="I61" s="76">
        <f t="shared" si="27"/>
        <v>2980.19</v>
      </c>
      <c r="J61" s="97">
        <f t="shared" si="12"/>
        <v>6.7651365614658154E-3</v>
      </c>
      <c r="K61" s="31"/>
      <c r="L61" s="4"/>
      <c r="M61" s="13"/>
      <c r="N61" s="31"/>
      <c r="O61" s="4"/>
      <c r="P61" s="32"/>
      <c r="Q61" s="34"/>
      <c r="R61" s="4"/>
      <c r="S61" s="13"/>
      <c r="T61" s="31"/>
      <c r="U61" s="4"/>
      <c r="V61" s="32"/>
      <c r="W61" s="34"/>
      <c r="X61" s="4"/>
      <c r="Y61" s="13"/>
      <c r="Z61" s="31"/>
      <c r="AA61" s="4"/>
      <c r="AB61" s="32"/>
      <c r="AC61" s="15"/>
      <c r="AD61" s="13"/>
      <c r="AF61" s="15"/>
      <c r="AH61" s="5"/>
    </row>
    <row r="62" spans="1:34" ht="25.5" x14ac:dyDescent="0.2">
      <c r="A62" s="96" t="s">
        <v>111</v>
      </c>
      <c r="B62" s="74" t="s">
        <v>230</v>
      </c>
      <c r="C62" s="73" t="s">
        <v>64</v>
      </c>
      <c r="D62" s="105" t="s">
        <v>167</v>
      </c>
      <c r="E62" s="74" t="s">
        <v>176</v>
      </c>
      <c r="F62" s="75">
        <v>134.07</v>
      </c>
      <c r="G62" s="176">
        <v>47.63</v>
      </c>
      <c r="H62" s="76">
        <f t="shared" si="26"/>
        <v>58.11</v>
      </c>
      <c r="I62" s="76">
        <f t="shared" si="27"/>
        <v>7790.81</v>
      </c>
      <c r="J62" s="97">
        <f t="shared" si="12"/>
        <v>1.7685413874428641E-2</v>
      </c>
      <c r="K62" s="31"/>
      <c r="L62" s="4"/>
      <c r="M62" s="13"/>
      <c r="N62" s="31"/>
      <c r="O62" s="4"/>
      <c r="P62" s="32"/>
      <c r="Q62" s="34"/>
      <c r="R62" s="4"/>
      <c r="S62" s="13"/>
      <c r="T62" s="31"/>
      <c r="U62" s="4"/>
      <c r="V62" s="32"/>
      <c r="W62" s="34"/>
      <c r="X62" s="4"/>
      <c r="Y62" s="13"/>
      <c r="Z62" s="31"/>
      <c r="AA62" s="4"/>
      <c r="AB62" s="32"/>
      <c r="AC62" s="15"/>
      <c r="AD62" s="13"/>
      <c r="AF62" s="15"/>
      <c r="AH62" s="5"/>
    </row>
    <row r="63" spans="1:34" ht="38.25" x14ac:dyDescent="0.2">
      <c r="A63" s="96" t="s">
        <v>112</v>
      </c>
      <c r="B63" s="74" t="s">
        <v>231</v>
      </c>
      <c r="C63" s="73" t="s">
        <v>64</v>
      </c>
      <c r="D63" s="105" t="s">
        <v>168</v>
      </c>
      <c r="E63" s="74" t="s">
        <v>189</v>
      </c>
      <c r="F63" s="75">
        <v>75.16</v>
      </c>
      <c r="G63" s="176">
        <v>47.86</v>
      </c>
      <c r="H63" s="76">
        <f t="shared" si="26"/>
        <v>58.39</v>
      </c>
      <c r="I63" s="76">
        <f t="shared" si="27"/>
        <v>4388.59</v>
      </c>
      <c r="J63" s="97">
        <f t="shared" si="12"/>
        <v>9.9622543066996607E-3</v>
      </c>
      <c r="K63" s="31"/>
      <c r="L63" s="4"/>
      <c r="M63" s="13"/>
      <c r="N63" s="31"/>
      <c r="O63" s="4"/>
      <c r="P63" s="32"/>
      <c r="Q63" s="34"/>
      <c r="R63" s="4"/>
      <c r="S63" s="13"/>
      <c r="T63" s="31"/>
      <c r="U63" s="4"/>
      <c r="V63" s="32"/>
      <c r="W63" s="34"/>
      <c r="X63" s="4"/>
      <c r="Y63" s="13"/>
      <c r="Z63" s="31"/>
      <c r="AA63" s="4"/>
      <c r="AB63" s="32"/>
      <c r="AC63" s="15"/>
      <c r="AD63" s="13"/>
      <c r="AF63" s="15"/>
      <c r="AH63" s="5"/>
    </row>
    <row r="64" spans="1:34" ht="63.75" x14ac:dyDescent="0.2">
      <c r="A64" s="96" t="s">
        <v>113</v>
      </c>
      <c r="B64" s="74" t="s">
        <v>232</v>
      </c>
      <c r="C64" s="73" t="s">
        <v>64</v>
      </c>
      <c r="D64" s="105" t="s">
        <v>169</v>
      </c>
      <c r="E64" s="74" t="s">
        <v>189</v>
      </c>
      <c r="F64" s="75">
        <v>9.1999999999999993</v>
      </c>
      <c r="G64" s="176">
        <v>73.2</v>
      </c>
      <c r="H64" s="76">
        <f t="shared" si="26"/>
        <v>89.3</v>
      </c>
      <c r="I64" s="76">
        <f t="shared" si="27"/>
        <v>821.56</v>
      </c>
      <c r="J64" s="97">
        <f t="shared" si="12"/>
        <v>1.8649702178176071E-3</v>
      </c>
      <c r="K64" s="31"/>
      <c r="L64" s="4"/>
      <c r="M64" s="13"/>
      <c r="N64" s="31"/>
      <c r="O64" s="4"/>
      <c r="P64" s="32"/>
      <c r="Q64" s="34"/>
      <c r="R64" s="4"/>
      <c r="S64" s="13"/>
      <c r="T64" s="31"/>
      <c r="U64" s="4"/>
      <c r="V64" s="32"/>
      <c r="W64" s="34"/>
      <c r="X64" s="4"/>
      <c r="Y64" s="13"/>
      <c r="Z64" s="31"/>
      <c r="AA64" s="4"/>
      <c r="AB64" s="32"/>
      <c r="AC64" s="15"/>
      <c r="AD64" s="13"/>
      <c r="AF64" s="15"/>
      <c r="AH64" s="5"/>
    </row>
    <row r="65" spans="1:34" ht="63.75" x14ac:dyDescent="0.2">
      <c r="A65" s="96" t="s">
        <v>114</v>
      </c>
      <c r="B65" s="74" t="s">
        <v>62</v>
      </c>
      <c r="C65" s="73" t="s">
        <v>63</v>
      </c>
      <c r="D65" s="105" t="s">
        <v>60</v>
      </c>
      <c r="E65" s="74" t="s">
        <v>33</v>
      </c>
      <c r="F65" s="75">
        <v>75.16</v>
      </c>
      <c r="G65" s="176">
        <v>41.3</v>
      </c>
      <c r="H65" s="76">
        <f t="shared" si="26"/>
        <v>50.39</v>
      </c>
      <c r="I65" s="76">
        <f t="shared" si="27"/>
        <v>3787.31</v>
      </c>
      <c r="J65" s="97">
        <f t="shared" si="12"/>
        <v>8.5973274692570257E-3</v>
      </c>
      <c r="K65" s="31"/>
      <c r="L65" s="4"/>
      <c r="M65" s="13"/>
      <c r="N65" s="31"/>
      <c r="O65" s="4"/>
      <c r="P65" s="32"/>
      <c r="Q65" s="34"/>
      <c r="R65" s="4"/>
      <c r="S65" s="13"/>
      <c r="T65" s="31"/>
      <c r="U65" s="4"/>
      <c r="V65" s="32"/>
      <c r="W65" s="34"/>
      <c r="X65" s="4"/>
      <c r="Y65" s="13"/>
      <c r="Z65" s="31"/>
      <c r="AA65" s="4"/>
      <c r="AB65" s="32"/>
      <c r="AC65" s="15"/>
      <c r="AD65" s="13"/>
      <c r="AF65" s="15"/>
      <c r="AH65" s="5"/>
    </row>
    <row r="66" spans="1:34" ht="23.25" customHeight="1" x14ac:dyDescent="0.2">
      <c r="A66" s="93" t="s">
        <v>115</v>
      </c>
      <c r="B66" s="77"/>
      <c r="C66" s="77"/>
      <c r="D66" s="78" t="s">
        <v>170</v>
      </c>
      <c r="E66" s="77"/>
      <c r="F66" s="77"/>
      <c r="G66" s="174"/>
      <c r="H66" s="47"/>
      <c r="I66" s="47">
        <f>SUM(I67)</f>
        <v>479.05</v>
      </c>
      <c r="J66" s="92">
        <f t="shared" si="12"/>
        <v>1.0874604202316626E-3</v>
      </c>
      <c r="K66" s="31"/>
      <c r="L66" s="4"/>
      <c r="M66" s="13"/>
      <c r="N66" s="31"/>
      <c r="O66" s="4"/>
      <c r="P66" s="32"/>
      <c r="Q66" s="34"/>
      <c r="R66" s="4"/>
      <c r="S66" s="13"/>
      <c r="T66" s="31"/>
      <c r="U66" s="4"/>
      <c r="V66" s="32"/>
      <c r="W66" s="34"/>
      <c r="X66" s="4"/>
      <c r="Y66" s="13"/>
      <c r="Z66" s="31"/>
      <c r="AA66" s="4"/>
      <c r="AB66" s="32"/>
      <c r="AC66" s="15"/>
      <c r="AD66" s="13"/>
      <c r="AF66" s="15"/>
      <c r="AH66" s="5"/>
    </row>
    <row r="67" spans="1:34" ht="51" x14ac:dyDescent="0.2">
      <c r="A67" s="96" t="s">
        <v>116</v>
      </c>
      <c r="B67" s="74" t="s">
        <v>233</v>
      </c>
      <c r="C67" s="73" t="s">
        <v>63</v>
      </c>
      <c r="D67" s="105" t="s">
        <v>171</v>
      </c>
      <c r="E67" s="74" t="s">
        <v>180</v>
      </c>
      <c r="F67" s="75">
        <v>0.5</v>
      </c>
      <c r="G67" s="176">
        <v>785.33</v>
      </c>
      <c r="H67" s="76">
        <f t="shared" si="26"/>
        <v>958.1</v>
      </c>
      <c r="I67" s="76">
        <f t="shared" ref="I67:I72" si="28">ROUND(F67*H67,2)</f>
        <v>479.05</v>
      </c>
      <c r="J67" s="97">
        <f t="shared" si="12"/>
        <v>1.0874604202316626E-3</v>
      </c>
      <c r="K67" s="31"/>
      <c r="L67" s="4"/>
      <c r="M67" s="13"/>
      <c r="N67" s="31"/>
      <c r="O67" s="4"/>
      <c r="P67" s="32"/>
      <c r="Q67" s="34"/>
      <c r="R67" s="4"/>
      <c r="S67" s="13"/>
      <c r="T67" s="31"/>
      <c r="U67" s="4"/>
      <c r="V67" s="32"/>
      <c r="W67" s="34"/>
      <c r="X67" s="4"/>
      <c r="Y67" s="13"/>
      <c r="Z67" s="31"/>
      <c r="AA67" s="4"/>
      <c r="AB67" s="32"/>
      <c r="AC67" s="15"/>
      <c r="AD67" s="13"/>
      <c r="AF67" s="15"/>
      <c r="AH67" s="5"/>
    </row>
    <row r="68" spans="1:34" ht="23.25" customHeight="1" x14ac:dyDescent="0.2">
      <c r="A68" s="93" t="s">
        <v>117</v>
      </c>
      <c r="B68" s="77"/>
      <c r="C68" s="77"/>
      <c r="D68" s="78" t="s">
        <v>172</v>
      </c>
      <c r="E68" s="77"/>
      <c r="F68" s="77"/>
      <c r="G68" s="174"/>
      <c r="H68" s="47"/>
      <c r="I68" s="47">
        <f>SUM(I69:I70)</f>
        <v>890.91000000000008</v>
      </c>
      <c r="J68" s="92">
        <f t="shared" si="12"/>
        <v>2.022397167286485E-3</v>
      </c>
      <c r="K68" s="31"/>
      <c r="L68" s="4"/>
      <c r="M68" s="13"/>
      <c r="N68" s="31"/>
      <c r="O68" s="4"/>
      <c r="P68" s="32"/>
      <c r="Q68" s="34"/>
      <c r="R68" s="4"/>
      <c r="S68" s="13"/>
      <c r="T68" s="31"/>
      <c r="U68" s="4"/>
      <c r="V68" s="32"/>
      <c r="W68" s="34"/>
      <c r="X68" s="4"/>
      <c r="Y68" s="13"/>
      <c r="Z68" s="31"/>
      <c r="AA68" s="4"/>
      <c r="AB68" s="32"/>
      <c r="AC68" s="15"/>
      <c r="AD68" s="13"/>
      <c r="AF68" s="15"/>
      <c r="AH68" s="5"/>
    </row>
    <row r="69" spans="1:34" ht="25.5" x14ac:dyDescent="0.2">
      <c r="A69" s="96" t="s">
        <v>118</v>
      </c>
      <c r="B69" s="74" t="s">
        <v>234</v>
      </c>
      <c r="C69" s="73" t="s">
        <v>64</v>
      </c>
      <c r="D69" s="105" t="s">
        <v>173</v>
      </c>
      <c r="E69" s="74" t="s">
        <v>176</v>
      </c>
      <c r="F69" s="75">
        <v>42.72</v>
      </c>
      <c r="G69" s="176">
        <v>8.6199999999999992</v>
      </c>
      <c r="H69" s="76">
        <f t="shared" si="26"/>
        <v>10.52</v>
      </c>
      <c r="I69" s="76">
        <f t="shared" si="28"/>
        <v>449.41</v>
      </c>
      <c r="J69" s="97">
        <f t="shared" si="12"/>
        <v>1.0201765733353753E-3</v>
      </c>
      <c r="K69" s="31"/>
      <c r="L69" s="4"/>
      <c r="M69" s="13"/>
      <c r="N69" s="31"/>
      <c r="O69" s="4"/>
      <c r="P69" s="32"/>
      <c r="Q69" s="34"/>
      <c r="R69" s="4"/>
      <c r="S69" s="13"/>
      <c r="T69" s="31"/>
      <c r="U69" s="4"/>
      <c r="V69" s="32"/>
      <c r="W69" s="34"/>
      <c r="X69" s="4"/>
      <c r="Y69" s="13"/>
      <c r="Z69" s="31"/>
      <c r="AA69" s="4"/>
      <c r="AB69" s="32"/>
      <c r="AC69" s="15"/>
      <c r="AD69" s="13"/>
      <c r="AF69" s="15"/>
      <c r="AH69" s="5"/>
    </row>
    <row r="70" spans="1:34" x14ac:dyDescent="0.2">
      <c r="A70" s="96" t="s">
        <v>119</v>
      </c>
      <c r="B70" s="74" t="s">
        <v>235</v>
      </c>
      <c r="C70" s="73" t="s">
        <v>63</v>
      </c>
      <c r="D70" s="105" t="s">
        <v>174</v>
      </c>
      <c r="E70" s="74" t="s">
        <v>180</v>
      </c>
      <c r="F70" s="75">
        <v>50.4</v>
      </c>
      <c r="G70" s="176">
        <v>7.18</v>
      </c>
      <c r="H70" s="76">
        <f t="shared" si="26"/>
        <v>8.76</v>
      </c>
      <c r="I70" s="76">
        <f t="shared" si="28"/>
        <v>441.5</v>
      </c>
      <c r="J70" s="97">
        <f t="shared" si="12"/>
        <v>1.0022205939511095E-3</v>
      </c>
      <c r="K70" s="31"/>
      <c r="L70" s="4"/>
      <c r="M70" s="13"/>
      <c r="N70" s="31"/>
      <c r="O70" s="4"/>
      <c r="P70" s="32"/>
      <c r="Q70" s="34"/>
      <c r="R70" s="4"/>
      <c r="S70" s="13"/>
      <c r="T70" s="31"/>
      <c r="U70" s="4"/>
      <c r="V70" s="32"/>
      <c r="W70" s="34"/>
      <c r="X70" s="4"/>
      <c r="Y70" s="13"/>
      <c r="Z70" s="31"/>
      <c r="AA70" s="4"/>
      <c r="AB70" s="32"/>
      <c r="AC70" s="15"/>
      <c r="AD70" s="13"/>
      <c r="AF70" s="15"/>
      <c r="AH70" s="5"/>
    </row>
    <row r="71" spans="1:34" ht="23.25" customHeight="1" x14ac:dyDescent="0.2">
      <c r="A71" s="93" t="s">
        <v>120</v>
      </c>
      <c r="B71" s="77"/>
      <c r="C71" s="77"/>
      <c r="D71" s="78" t="s">
        <v>175</v>
      </c>
      <c r="E71" s="77"/>
      <c r="F71" s="77"/>
      <c r="G71" s="174"/>
      <c r="H71" s="47"/>
      <c r="I71" s="47">
        <f>SUM(I72)</f>
        <v>14461.98</v>
      </c>
      <c r="J71" s="92">
        <f t="shared" si="12"/>
        <v>3.2829205402738544E-2</v>
      </c>
      <c r="K71" s="31"/>
      <c r="L71" s="4"/>
      <c r="M71" s="13"/>
      <c r="N71" s="31"/>
      <c r="O71" s="4"/>
      <c r="P71" s="32"/>
      <c r="Q71" s="34"/>
      <c r="R71" s="4"/>
      <c r="S71" s="13"/>
      <c r="T71" s="31"/>
      <c r="U71" s="4"/>
      <c r="V71" s="32"/>
      <c r="W71" s="34"/>
      <c r="X71" s="4"/>
      <c r="Y71" s="13"/>
      <c r="Z71" s="31"/>
      <c r="AA71" s="4"/>
      <c r="AB71" s="32"/>
      <c r="AC71" s="15"/>
      <c r="AD71" s="13"/>
      <c r="AF71" s="15"/>
      <c r="AH71" s="5"/>
    </row>
    <row r="72" spans="1:34" ht="15" thickBot="1" x14ac:dyDescent="0.25">
      <c r="A72" s="99" t="s">
        <v>121</v>
      </c>
      <c r="B72" s="101" t="s">
        <v>236</v>
      </c>
      <c r="C72" s="100" t="s">
        <v>193</v>
      </c>
      <c r="D72" s="106" t="s">
        <v>175</v>
      </c>
      <c r="E72" s="101" t="s">
        <v>191</v>
      </c>
      <c r="F72" s="102">
        <v>6</v>
      </c>
      <c r="G72" s="177">
        <v>1975.68</v>
      </c>
      <c r="H72" s="103">
        <f t="shared" si="26"/>
        <v>2410.33</v>
      </c>
      <c r="I72" s="103">
        <f t="shared" si="28"/>
        <v>14461.98</v>
      </c>
      <c r="J72" s="104">
        <f t="shared" si="12"/>
        <v>3.2829205402738544E-2</v>
      </c>
      <c r="K72" s="31"/>
      <c r="L72" s="4"/>
      <c r="M72" s="13"/>
      <c r="N72" s="31"/>
      <c r="O72" s="4"/>
      <c r="P72" s="32"/>
      <c r="Q72" s="34"/>
      <c r="R72" s="4"/>
      <c r="S72" s="13"/>
      <c r="T72" s="31"/>
      <c r="U72" s="4"/>
      <c r="V72" s="32"/>
      <c r="W72" s="34"/>
      <c r="X72" s="4"/>
      <c r="Y72" s="13"/>
      <c r="Z72" s="31"/>
      <c r="AA72" s="4"/>
      <c r="AB72" s="32"/>
      <c r="AC72" s="15"/>
      <c r="AD72" s="13"/>
      <c r="AF72" s="15"/>
      <c r="AH72" s="5"/>
    </row>
    <row r="73" spans="1:34" s="5" customFormat="1" ht="15" thickBot="1" x14ac:dyDescent="0.25">
      <c r="A73" s="71"/>
      <c r="B73" s="107"/>
      <c r="C73" s="108"/>
      <c r="D73" s="109"/>
      <c r="E73" s="108"/>
      <c r="F73" s="108"/>
      <c r="G73" s="108"/>
      <c r="H73" s="108"/>
      <c r="I73" s="108"/>
      <c r="J73" s="72"/>
      <c r="K73" s="29"/>
      <c r="L73" s="29"/>
      <c r="M73" s="30"/>
      <c r="N73" s="29"/>
      <c r="O73" s="29"/>
      <c r="P73" s="29"/>
      <c r="Q73" s="35"/>
      <c r="R73" s="29"/>
      <c r="S73" s="30"/>
      <c r="T73" s="29"/>
      <c r="U73" s="29"/>
      <c r="V73" s="29"/>
      <c r="W73" s="35"/>
      <c r="X73" s="29"/>
      <c r="Y73" s="30"/>
      <c r="Z73" s="29"/>
      <c r="AA73" s="29"/>
      <c r="AB73" s="29"/>
      <c r="AC73" s="35"/>
      <c r="AD73" s="30"/>
      <c r="AE73" s="1"/>
      <c r="AF73" s="15"/>
    </row>
    <row r="74" spans="1:34" s="7" customFormat="1" ht="16.5" thickBot="1" x14ac:dyDescent="0.25">
      <c r="A74" s="131" t="s">
        <v>15</v>
      </c>
      <c r="B74" s="132"/>
      <c r="C74" s="132"/>
      <c r="D74" s="132"/>
      <c r="E74" s="132"/>
      <c r="F74" s="132"/>
      <c r="G74" s="132"/>
      <c r="H74" s="132"/>
      <c r="I74" s="17">
        <f>SUM(I7,I10,I13,I15,I22,I29,I32,I36,I41,I48,I53,I58,I66,I68,I71)</f>
        <v>440521.77999999997</v>
      </c>
      <c r="J74" s="66">
        <f>SUM(J7,J10,J13,J15,J22,J29,J32,J36,J41,J48,J53,J58,J66,J68,J71)</f>
        <v>1.0000000000000002</v>
      </c>
      <c r="K74" s="28" t="s">
        <v>16</v>
      </c>
      <c r="L74" s="18" t="e">
        <f>SUM(L6)</f>
        <v>#REF!</v>
      </c>
      <c r="M74" s="19" t="e">
        <f>L74/$I$74</f>
        <v>#REF!</v>
      </c>
      <c r="N74" s="28" t="s">
        <v>16</v>
      </c>
      <c r="O74" s="18" t="e">
        <f>SUM(O6)</f>
        <v>#REF!</v>
      </c>
      <c r="P74" s="38" t="e">
        <f t="shared" ref="P74" si="29">O74/$I$74</f>
        <v>#REF!</v>
      </c>
      <c r="Q74" s="36" t="s">
        <v>16</v>
      </c>
      <c r="R74" s="18" t="e">
        <f>SUM(R6)</f>
        <v>#REF!</v>
      </c>
      <c r="S74" s="19" t="e">
        <f t="shared" ref="S74" si="30">R74/$I$74</f>
        <v>#REF!</v>
      </c>
      <c r="T74" s="28" t="s">
        <v>16</v>
      </c>
      <c r="U74" s="18" t="e">
        <f>SUM(U6)</f>
        <v>#REF!</v>
      </c>
      <c r="V74" s="38" t="e">
        <f t="shared" ref="V74" si="31">U74/$I$74</f>
        <v>#REF!</v>
      </c>
      <c r="W74" s="36" t="s">
        <v>16</v>
      </c>
      <c r="X74" s="18" t="e">
        <f>SUM(X6)</f>
        <v>#REF!</v>
      </c>
      <c r="Y74" s="19" t="e">
        <f t="shared" ref="Y74" si="32">X74/$I$74</f>
        <v>#REF!</v>
      </c>
      <c r="Z74" s="28" t="s">
        <v>16</v>
      </c>
      <c r="AA74" s="18" t="e">
        <f>SUM(AA6)</f>
        <v>#REF!</v>
      </c>
      <c r="AB74" s="38" t="e">
        <f t="shared" ref="AB74" si="33">AA74/$I$74</f>
        <v>#REF!</v>
      </c>
      <c r="AC74" s="20" t="e">
        <f>SUM(L74,O74,R74,U74,X74,AA74)</f>
        <v>#REF!</v>
      </c>
      <c r="AD74" s="19" t="e">
        <f>AC74/I74</f>
        <v>#REF!</v>
      </c>
      <c r="AE74" s="3"/>
      <c r="AF74" s="16" t="e">
        <f>AC74-I74</f>
        <v>#REF!</v>
      </c>
      <c r="AG74" s="1" t="e">
        <f t="shared" ref="AG74" si="34">IF(AF74=0,"CONCLUÍDO",IF(AF74&lt;0,"À FINALIZAR","ATENÇÃO!!!"))</f>
        <v>#REF!</v>
      </c>
      <c r="AH74" s="24"/>
    </row>
    <row r="75" spans="1:34" customFormat="1" ht="15" thickBot="1" x14ac:dyDescent="0.25">
      <c r="A75" s="39"/>
      <c r="B75" s="40"/>
      <c r="C75" s="40"/>
      <c r="D75" s="40"/>
      <c r="E75" s="40"/>
      <c r="F75" s="40"/>
      <c r="G75" s="40"/>
      <c r="H75" s="40"/>
      <c r="I75" s="41"/>
      <c r="J75" s="48"/>
      <c r="K75" s="42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4"/>
    </row>
    <row r="76" spans="1:34" x14ac:dyDescent="0.2">
      <c r="A76" s="178"/>
      <c r="B76" s="179"/>
      <c r="C76" s="179"/>
      <c r="D76" s="180"/>
      <c r="E76" s="179"/>
      <c r="F76" s="179"/>
      <c r="G76" s="179"/>
      <c r="H76" s="179"/>
      <c r="I76" s="179"/>
      <c r="J76" s="181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6"/>
    </row>
    <row r="77" spans="1:34" ht="15" x14ac:dyDescent="0.2">
      <c r="A77" s="182" t="s">
        <v>245</v>
      </c>
      <c r="B77" s="183"/>
      <c r="C77" s="183"/>
      <c r="D77" s="183"/>
      <c r="E77" s="183"/>
      <c r="F77" s="183"/>
      <c r="G77" s="183"/>
      <c r="H77" s="183"/>
      <c r="I77" s="183"/>
      <c r="J77" s="184"/>
      <c r="K77" s="6"/>
      <c r="L77" s="67">
        <f>SUM(G7:G50)</f>
        <v>31481.530000000013</v>
      </c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12"/>
    </row>
    <row r="78" spans="1:34" ht="20.25" x14ac:dyDescent="0.3">
      <c r="A78" s="185"/>
      <c r="B78" s="186"/>
      <c r="C78" s="186"/>
      <c r="D78" s="186"/>
      <c r="E78" s="186"/>
      <c r="F78" s="186"/>
      <c r="G78" s="186"/>
      <c r="H78" s="186"/>
      <c r="I78" s="186"/>
      <c r="J78" s="187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12"/>
    </row>
    <row r="79" spans="1:34" ht="20.25" x14ac:dyDescent="0.3">
      <c r="A79" s="185"/>
      <c r="B79" s="186"/>
      <c r="C79" s="186"/>
      <c r="D79" s="186"/>
      <c r="E79" s="186"/>
      <c r="F79" s="186"/>
      <c r="G79" s="186"/>
      <c r="H79" s="186"/>
      <c r="I79" s="186"/>
      <c r="J79" s="187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12"/>
    </row>
    <row r="80" spans="1:34" ht="15.75" x14ac:dyDescent="0.25">
      <c r="A80" s="188" t="s">
        <v>25</v>
      </c>
      <c r="B80" s="189"/>
      <c r="C80" s="189"/>
      <c r="D80" s="189"/>
      <c r="E80" s="189"/>
      <c r="F80" s="189"/>
      <c r="G80" s="189"/>
      <c r="H80" s="189"/>
      <c r="I80" s="189"/>
      <c r="J80" s="190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12"/>
    </row>
    <row r="81" spans="1:30" ht="15.75" x14ac:dyDescent="0.25">
      <c r="A81" s="188" t="s">
        <v>243</v>
      </c>
      <c r="B81" s="189"/>
      <c r="C81" s="189"/>
      <c r="D81" s="189"/>
      <c r="E81" s="189"/>
      <c r="F81" s="189"/>
      <c r="G81" s="189"/>
      <c r="H81" s="189"/>
      <c r="I81" s="189"/>
      <c r="J81" s="190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12"/>
    </row>
    <row r="82" spans="1:30" ht="15" x14ac:dyDescent="0.2">
      <c r="A82" s="191" t="s">
        <v>244</v>
      </c>
      <c r="B82" s="192"/>
      <c r="C82" s="192"/>
      <c r="D82" s="192"/>
      <c r="E82" s="192"/>
      <c r="F82" s="192"/>
      <c r="G82" s="192"/>
      <c r="H82" s="192"/>
      <c r="I82" s="192"/>
      <c r="J82" s="193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12"/>
    </row>
    <row r="83" spans="1:30" ht="15.75" x14ac:dyDescent="0.25">
      <c r="A83" s="194"/>
      <c r="B83" s="195"/>
      <c r="C83" s="195"/>
      <c r="D83" s="195"/>
      <c r="E83" s="195"/>
      <c r="F83" s="195"/>
      <c r="G83" s="195"/>
      <c r="H83" s="195"/>
      <c r="I83" s="195"/>
      <c r="J83" s="19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12"/>
    </row>
    <row r="84" spans="1:30" ht="21" thickBot="1" x14ac:dyDescent="0.35">
      <c r="A84" s="197"/>
      <c r="B84" s="198"/>
      <c r="C84" s="198"/>
      <c r="D84" s="198"/>
      <c r="E84" s="198"/>
      <c r="F84" s="198"/>
      <c r="G84" s="198"/>
      <c r="H84" s="198"/>
      <c r="I84" s="198"/>
      <c r="J84" s="199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26"/>
    </row>
    <row r="85" spans="1:30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</row>
    <row r="86" spans="1:30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</row>
    <row r="87" spans="1:30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</row>
    <row r="88" spans="1:30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</row>
    <row r="89" spans="1:30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</row>
    <row r="90" spans="1:30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</row>
    <row r="91" spans="1:30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</sheetData>
  <sheetProtection algorithmName="SHA-512" hashValue="2vcjT2s+bfRQHWHEPZx7jagrazLVN+dQVJhalJmp2zzoRJ5q9JwceuAIZT9HBEeCroS58vlpvsEhGp9XUGXeRQ==" saltValue="1q9HE5gVHI4mY5oW1HQsvA==" spinCount="100000" sheet="1" objects="1" scenarios="1"/>
  <mergeCells count="32">
    <mergeCell ref="A77:J77"/>
    <mergeCell ref="A78:J78"/>
    <mergeCell ref="A82:J82"/>
    <mergeCell ref="A84:J84"/>
    <mergeCell ref="A79:J79"/>
    <mergeCell ref="A80:J80"/>
    <mergeCell ref="A81:J81"/>
    <mergeCell ref="A74:H74"/>
    <mergeCell ref="N4:P4"/>
    <mergeCell ref="Q4:S4"/>
    <mergeCell ref="T4:V4"/>
    <mergeCell ref="W4:Y4"/>
    <mergeCell ref="K4:M4"/>
    <mergeCell ref="G4:G5"/>
    <mergeCell ref="Z4:AB4"/>
    <mergeCell ref="AC4:AD4"/>
    <mergeCell ref="AH3:AH5"/>
    <mergeCell ref="A4:A5"/>
    <mergeCell ref="B4:B5"/>
    <mergeCell ref="C4:C5"/>
    <mergeCell ref="D4:D5"/>
    <mergeCell ref="E4:E5"/>
    <mergeCell ref="F4:F5"/>
    <mergeCell ref="H4:H5"/>
    <mergeCell ref="AF3:AG4"/>
    <mergeCell ref="I4:I5"/>
    <mergeCell ref="J4:J5"/>
    <mergeCell ref="A1:C2"/>
    <mergeCell ref="E1:F1"/>
    <mergeCell ref="E2:F2"/>
    <mergeCell ref="A3:J3"/>
    <mergeCell ref="K3:AD3"/>
  </mergeCells>
  <phoneticPr fontId="15" type="noConversion"/>
  <conditionalFormatting sqref="AG6:AG72">
    <cfRule type="cellIs" dxfId="8" priority="34" operator="equal">
      <formula>"À FINALIZAR"</formula>
    </cfRule>
    <cfRule type="cellIs" dxfId="7" priority="35" operator="equal">
      <formula>"CONCLUÍDO"</formula>
    </cfRule>
    <cfRule type="cellIs" dxfId="6" priority="36" operator="equal">
      <formula>"À FINALIZAR"</formula>
    </cfRule>
    <cfRule type="cellIs" dxfId="5" priority="37" operator="equal">
      <formula>"CONCLUÍDO"</formula>
    </cfRule>
  </conditionalFormatting>
  <conditionalFormatting sqref="AG6:AG74">
    <cfRule type="cellIs" dxfId="4" priority="33" operator="equal">
      <formula>"ATENÇÃO!!!"</formula>
    </cfRule>
  </conditionalFormatting>
  <conditionalFormatting sqref="AG74">
    <cfRule type="cellIs" dxfId="3" priority="49" operator="equal">
      <formula>"À FINALIZAR"</formula>
    </cfRule>
    <cfRule type="cellIs" dxfId="2" priority="50" operator="equal">
      <formula>"CONCLUÍDO"</formula>
    </cfRule>
    <cfRule type="cellIs" dxfId="1" priority="51" operator="equal">
      <formula>"À FINALIZAR"</formula>
    </cfRule>
    <cfRule type="cellIs" dxfId="0" priority="52" operator="equal">
      <formula>"CONCLUÍDO"</formula>
    </cfRule>
  </conditionalFormatting>
  <dataValidations count="2">
    <dataValidation allowBlank="1" prompt="% de incidência do Serviço da linha na Frente de Obra da coluna." sqref="F9:F72" xr:uid="{ADC14F83-04F1-41AF-8278-B20C197093C4}"/>
    <dataValidation type="list" allowBlank="1" sqref="C8:C72" xr:uid="{7B86F0A7-753A-4FAA-B520-0B0FDAD5ED6F}">
      <formula1>"SINAPI,SINAPI-I,SICRO,Composição,Cotação"</formula1>
      <formula2>0</formula2>
    </dataValidation>
  </dataValidations>
  <pageMargins left="0.51181102362204722" right="0.51181102362204722" top="0.78740157480314965" bottom="0.78740157480314965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7673-017F-4886-B74D-F4D7C6B65E2C}">
  <sheetPr>
    <pageSetUpPr fitToPage="1"/>
  </sheetPr>
  <dimension ref="B1:K53"/>
  <sheetViews>
    <sheetView topLeftCell="A4" zoomScale="70" zoomScaleNormal="70" workbookViewId="0">
      <selection activeCell="N35" sqref="N35"/>
    </sheetView>
  </sheetViews>
  <sheetFormatPr defaultRowHeight="15" x14ac:dyDescent="0.2"/>
  <cols>
    <col min="1" max="1" width="6.625" style="49" customWidth="1"/>
    <col min="2" max="2" width="8.625" style="49" customWidth="1"/>
    <col min="3" max="3" width="62.125" style="49" customWidth="1"/>
    <col min="4" max="4" width="15" style="49" customWidth="1"/>
    <col min="5" max="5" width="18" style="49" customWidth="1"/>
    <col min="6" max="11" width="15.75" style="49" customWidth="1"/>
    <col min="12" max="16384" width="9" style="49"/>
  </cols>
  <sheetData>
    <row r="1" spans="2:11" ht="15.75" thickBot="1" x14ac:dyDescent="0.25"/>
    <row r="2" spans="2:11" ht="72" customHeight="1" x14ac:dyDescent="0.7">
      <c r="B2" s="228"/>
      <c r="C2" s="229"/>
      <c r="D2" s="229"/>
      <c r="E2" s="229"/>
      <c r="F2" s="229"/>
      <c r="G2" s="229"/>
      <c r="H2" s="229"/>
      <c r="I2" s="229"/>
      <c r="J2" s="229"/>
      <c r="K2" s="230"/>
    </row>
    <row r="3" spans="2:11" ht="72" customHeight="1" x14ac:dyDescent="0.2">
      <c r="B3" s="231"/>
      <c r="C3" s="232"/>
      <c r="D3" s="232"/>
      <c r="E3" s="232"/>
      <c r="F3" s="232"/>
      <c r="G3" s="232"/>
      <c r="H3" s="232"/>
      <c r="I3" s="232"/>
      <c r="J3" s="232"/>
      <c r="K3" s="233"/>
    </row>
    <row r="4" spans="2:11" ht="15.75" thickBot="1" x14ac:dyDescent="0.25">
      <c r="B4" s="234"/>
      <c r="C4" s="235"/>
      <c r="D4" s="235"/>
      <c r="E4" s="235"/>
      <c r="F4" s="235"/>
      <c r="G4" s="235"/>
      <c r="H4" s="235"/>
      <c r="I4" s="235"/>
      <c r="J4" s="235"/>
      <c r="K4" s="236"/>
    </row>
    <row r="5" spans="2:11" ht="24.75" customHeight="1" x14ac:dyDescent="0.2">
      <c r="B5" s="237" t="s">
        <v>237</v>
      </c>
      <c r="C5" s="238"/>
      <c r="D5" s="238"/>
      <c r="E5" s="239"/>
      <c r="F5" s="240" t="s">
        <v>239</v>
      </c>
      <c r="G5" s="241">
        <f>E42</f>
        <v>440521.77999999997</v>
      </c>
      <c r="H5" s="242"/>
      <c r="I5" s="243" t="s">
        <v>249</v>
      </c>
      <c r="J5" s="244"/>
      <c r="K5" s="245"/>
    </row>
    <row r="6" spans="2:11" ht="24.75" customHeight="1" thickBot="1" x14ac:dyDescent="0.25">
      <c r="B6" s="246"/>
      <c r="C6" s="247"/>
      <c r="D6" s="247"/>
      <c r="E6" s="248"/>
      <c r="F6" s="249" t="s">
        <v>240</v>
      </c>
      <c r="G6" s="250" t="s">
        <v>241</v>
      </c>
      <c r="H6" s="251"/>
      <c r="I6" s="252" t="s">
        <v>242</v>
      </c>
      <c r="J6" s="253"/>
      <c r="K6" s="254"/>
    </row>
    <row r="7" spans="2:11" ht="33.75" customHeight="1" thickBot="1" x14ac:dyDescent="0.25">
      <c r="B7" s="151" t="s">
        <v>67</v>
      </c>
      <c r="C7" s="152"/>
      <c r="D7" s="152"/>
      <c r="E7" s="152"/>
      <c r="F7" s="152"/>
      <c r="G7" s="152"/>
      <c r="H7" s="152"/>
      <c r="I7" s="152"/>
      <c r="J7" s="153"/>
      <c r="K7" s="154"/>
    </row>
    <row r="8" spans="2:11" ht="39" customHeight="1" thickBot="1" x14ac:dyDescent="0.25">
      <c r="B8" s="50" t="s">
        <v>0</v>
      </c>
      <c r="C8" s="58" t="s">
        <v>3</v>
      </c>
      <c r="D8" s="274" t="s">
        <v>35</v>
      </c>
      <c r="E8" s="52" t="s">
        <v>36</v>
      </c>
      <c r="F8" s="51" t="s">
        <v>37</v>
      </c>
      <c r="G8" s="51" t="s">
        <v>38</v>
      </c>
      <c r="H8" s="51" t="s">
        <v>39</v>
      </c>
      <c r="I8" s="51" t="s">
        <v>40</v>
      </c>
      <c r="J8" s="51" t="s">
        <v>41</v>
      </c>
      <c r="K8" s="58" t="s">
        <v>238</v>
      </c>
    </row>
    <row r="9" spans="2:11" x14ac:dyDescent="0.2">
      <c r="B9" s="155" t="s">
        <v>8</v>
      </c>
      <c r="C9" s="278" t="str">
        <f>'PLANILHA ORÇAMENTÁRIA'!D6</f>
        <v>CONSTRUÇÃO DE PONTE NA FORQUILHA/BATATAL</v>
      </c>
      <c r="D9" s="147" t="s">
        <v>43</v>
      </c>
      <c r="E9" s="147"/>
      <c r="F9" s="147"/>
      <c r="G9" s="147"/>
      <c r="H9" s="147"/>
      <c r="I9" s="147"/>
      <c r="J9" s="147"/>
      <c r="K9" s="148"/>
    </row>
    <row r="10" spans="2:11" ht="15.75" thickBot="1" x14ac:dyDescent="0.25">
      <c r="B10" s="156"/>
      <c r="C10" s="279"/>
      <c r="D10" s="149"/>
      <c r="E10" s="149"/>
      <c r="F10" s="149"/>
      <c r="G10" s="149"/>
      <c r="H10" s="149"/>
      <c r="I10" s="149"/>
      <c r="J10" s="149"/>
      <c r="K10" s="150"/>
    </row>
    <row r="11" spans="2:11" ht="22.5" customHeight="1" x14ac:dyDescent="0.2">
      <c r="B11" s="135" t="str">
        <f>'PLANILHA ORÇAMENTÁRIA'!A7</f>
        <v>1.1</v>
      </c>
      <c r="C11" s="280" t="str">
        <f>'PLANILHA ORÇAMENTÁRIA'!$D$7</f>
        <v>SERVIÇOS PRELIMINARES</v>
      </c>
      <c r="D11" s="275" t="s">
        <v>42</v>
      </c>
      <c r="E11" s="53">
        <f>E12/$E$42</f>
        <v>6.6528379141662427E-3</v>
      </c>
      <c r="F11" s="200">
        <v>1</v>
      </c>
      <c r="G11" s="201"/>
      <c r="H11" s="201"/>
      <c r="I11" s="201"/>
      <c r="J11" s="202"/>
      <c r="K11" s="203"/>
    </row>
    <row r="12" spans="2:11" ht="22.5" customHeight="1" thickBot="1" x14ac:dyDescent="0.25">
      <c r="B12" s="136"/>
      <c r="C12" s="281"/>
      <c r="D12" s="276" t="s">
        <v>44</v>
      </c>
      <c r="E12" s="54">
        <f>'PLANILHA ORÇAMENTÁRIA'!$I$7</f>
        <v>2930.7200000000003</v>
      </c>
      <c r="F12" s="204">
        <f>F11*$E$12</f>
        <v>2930.7200000000003</v>
      </c>
      <c r="G12" s="205"/>
      <c r="H12" s="205"/>
      <c r="I12" s="205"/>
      <c r="J12" s="206"/>
      <c r="K12" s="207"/>
    </row>
    <row r="13" spans="2:11" ht="22.5" customHeight="1" x14ac:dyDescent="0.2">
      <c r="B13" s="135" t="str">
        <f>'PLANILHA ORÇAMENTÁRIA'!A10</f>
        <v>1.2</v>
      </c>
      <c r="C13" s="280" t="str">
        <f>'PLANILHA ORÇAMENTÁRIA'!D10</f>
        <v>CANTEIRO DE OBRAS</v>
      </c>
      <c r="D13" s="275" t="s">
        <v>42</v>
      </c>
      <c r="E13" s="53">
        <f>E14/$E$42</f>
        <v>4.6400520764262779E-2</v>
      </c>
      <c r="F13" s="208">
        <v>1</v>
      </c>
      <c r="G13" s="209" t="s">
        <v>43</v>
      </c>
      <c r="H13" s="209" t="s">
        <v>43</v>
      </c>
      <c r="I13" s="210"/>
      <c r="J13" s="211"/>
      <c r="K13" s="212"/>
    </row>
    <row r="14" spans="2:11" ht="22.5" customHeight="1" thickBot="1" x14ac:dyDescent="0.25">
      <c r="B14" s="136"/>
      <c r="C14" s="281"/>
      <c r="D14" s="276" t="s">
        <v>44</v>
      </c>
      <c r="E14" s="54">
        <f>'PLANILHA ORÇAMENTÁRIA'!$I$10</f>
        <v>20440.439999999999</v>
      </c>
      <c r="F14" s="213">
        <f>F13*$E$14</f>
        <v>20440.439999999999</v>
      </c>
      <c r="G14" s="214"/>
      <c r="H14" s="215"/>
      <c r="I14" s="216"/>
      <c r="J14" s="217"/>
      <c r="K14" s="218"/>
    </row>
    <row r="15" spans="2:11" ht="22.5" customHeight="1" x14ac:dyDescent="0.2">
      <c r="B15" s="135" t="str">
        <f>'PLANILHA ORÇAMENTÁRIA'!A13</f>
        <v>1.3</v>
      </c>
      <c r="C15" s="280" t="str">
        <f>'PLANILHA ORÇAMENTÁRIA'!D13</f>
        <v>LIGAÇÕES PROVISÓRIAS</v>
      </c>
      <c r="D15" s="275" t="s">
        <v>42</v>
      </c>
      <c r="E15" s="53">
        <f>E16/$E$42</f>
        <v>3.3364071124928263E-3</v>
      </c>
      <c r="F15" s="208">
        <v>1</v>
      </c>
      <c r="G15" s="209" t="s">
        <v>43</v>
      </c>
      <c r="H15" s="209" t="s">
        <v>43</v>
      </c>
      <c r="I15" s="210"/>
      <c r="J15" s="211"/>
      <c r="K15" s="212"/>
    </row>
    <row r="16" spans="2:11" ht="22.5" customHeight="1" thickBot="1" x14ac:dyDescent="0.25">
      <c r="B16" s="136"/>
      <c r="C16" s="281"/>
      <c r="D16" s="276" t="s">
        <v>44</v>
      </c>
      <c r="E16" s="54">
        <f>'PLANILHA ORÇAMENTÁRIA'!$I$13</f>
        <v>1469.76</v>
      </c>
      <c r="F16" s="213">
        <f>F15*$E$16</f>
        <v>1469.76</v>
      </c>
      <c r="G16" s="215"/>
      <c r="H16" s="215"/>
      <c r="I16" s="216"/>
      <c r="J16" s="217"/>
      <c r="K16" s="218"/>
    </row>
    <row r="17" spans="2:11" ht="22.5" customHeight="1" x14ac:dyDescent="0.2">
      <c r="B17" s="135" t="str">
        <f>'PLANILHA ORÇAMENTÁRIA'!A15</f>
        <v>1.4</v>
      </c>
      <c r="C17" s="280" t="str">
        <f>'PLANILHA ORÇAMENTÁRIA'!D15</f>
        <v>FUNDAÇÕES - ESTACAS</v>
      </c>
      <c r="D17" s="275" t="s">
        <v>42</v>
      </c>
      <c r="E17" s="53">
        <f>E18/$E$42</f>
        <v>0.16220789355749904</v>
      </c>
      <c r="F17" s="208">
        <v>1</v>
      </c>
      <c r="G17" s="210"/>
      <c r="H17" s="210"/>
      <c r="I17" s="210"/>
      <c r="J17" s="211"/>
      <c r="K17" s="212"/>
    </row>
    <row r="18" spans="2:11" ht="22.5" customHeight="1" thickBot="1" x14ac:dyDescent="0.25">
      <c r="B18" s="136"/>
      <c r="C18" s="281"/>
      <c r="D18" s="276" t="s">
        <v>44</v>
      </c>
      <c r="E18" s="54">
        <f>'PLANILHA ORÇAMENTÁRIA'!$I$15</f>
        <v>71456.11</v>
      </c>
      <c r="F18" s="213">
        <f>F17*$E$18</f>
        <v>71456.11</v>
      </c>
      <c r="G18" s="216"/>
      <c r="H18" s="216"/>
      <c r="I18" s="216"/>
      <c r="J18" s="217"/>
      <c r="K18" s="218"/>
    </row>
    <row r="19" spans="2:11" ht="22.5" customHeight="1" x14ac:dyDescent="0.2">
      <c r="B19" s="135" t="str">
        <f>'PLANILHA ORÇAMENTÁRIA'!A22</f>
        <v>1.5</v>
      </c>
      <c r="C19" s="280" t="str">
        <f>'PLANILHA ORÇAMENTÁRIA'!D22</f>
        <v>FUNDAÇÕES - BLOCOS</v>
      </c>
      <c r="D19" s="275" t="s">
        <v>42</v>
      </c>
      <c r="E19" s="53">
        <f>E20/$E$42</f>
        <v>5.0654680456435099E-2</v>
      </c>
      <c r="F19" s="209" t="s">
        <v>43</v>
      </c>
      <c r="G19" s="208">
        <v>1</v>
      </c>
      <c r="H19" s="209" t="s">
        <v>43</v>
      </c>
      <c r="I19" s="209" t="s">
        <v>43</v>
      </c>
      <c r="J19" s="219"/>
      <c r="K19" s="220" t="s">
        <v>43</v>
      </c>
    </row>
    <row r="20" spans="2:11" ht="22.5" customHeight="1" thickBot="1" x14ac:dyDescent="0.25">
      <c r="B20" s="136"/>
      <c r="C20" s="281"/>
      <c r="D20" s="276" t="s">
        <v>44</v>
      </c>
      <c r="E20" s="54">
        <f>'PLANILHA ORÇAMENTÁRIA'!$I$22</f>
        <v>22314.49</v>
      </c>
      <c r="F20" s="215"/>
      <c r="G20" s="213">
        <f>G19*$E$20</f>
        <v>22314.49</v>
      </c>
      <c r="H20" s="215"/>
      <c r="I20" s="215"/>
      <c r="J20" s="221"/>
      <c r="K20" s="222"/>
    </row>
    <row r="21" spans="2:11" ht="23.25" customHeight="1" x14ac:dyDescent="0.2">
      <c r="B21" s="135" t="str">
        <f>'PLANILHA ORÇAMENTÁRIA'!A29</f>
        <v>1.6</v>
      </c>
      <c r="C21" s="280" t="str">
        <f>'PLANILHA ORÇAMENTÁRIA'!D29</f>
        <v>PILARES</v>
      </c>
      <c r="D21" s="275" t="s">
        <v>42</v>
      </c>
      <c r="E21" s="53">
        <f>E22/$E$42</f>
        <v>5.0691909035689452E-2</v>
      </c>
      <c r="F21" s="223" t="s">
        <v>43</v>
      </c>
      <c r="G21" s="224">
        <v>1</v>
      </c>
      <c r="H21" s="209" t="s">
        <v>43</v>
      </c>
      <c r="I21" s="209" t="s">
        <v>43</v>
      </c>
      <c r="J21" s="219"/>
      <c r="K21" s="212"/>
    </row>
    <row r="22" spans="2:11" ht="23.25" customHeight="1" thickBot="1" x14ac:dyDescent="0.25">
      <c r="B22" s="136"/>
      <c r="C22" s="281"/>
      <c r="D22" s="276" t="s">
        <v>44</v>
      </c>
      <c r="E22" s="54">
        <f>'PLANILHA ORÇAMENTÁRIA'!$I$29</f>
        <v>22330.89</v>
      </c>
      <c r="F22" s="215"/>
      <c r="G22" s="225">
        <f t="shared" ref="G22" si="0">G21*$E$22</f>
        <v>22330.89</v>
      </c>
      <c r="H22" s="215"/>
      <c r="I22" s="215"/>
      <c r="J22" s="221"/>
      <c r="K22" s="218"/>
    </row>
    <row r="23" spans="2:11" ht="23.25" customHeight="1" x14ac:dyDescent="0.2">
      <c r="B23" s="135" t="str">
        <f>'PLANILHA ORÇAMENTÁRIA'!A32</f>
        <v>1.7</v>
      </c>
      <c r="C23" s="280" t="str">
        <f>'PLANILHA ORÇAMENTÁRIA'!D32</f>
        <v>ALAS</v>
      </c>
      <c r="D23" s="275" t="s">
        <v>42</v>
      </c>
      <c r="E23" s="53">
        <f>E24/$E$42</f>
        <v>0.26567224440071957</v>
      </c>
      <c r="F23" s="223" t="s">
        <v>43</v>
      </c>
      <c r="G23" s="223" t="s">
        <v>43</v>
      </c>
      <c r="H23" s="224">
        <v>1</v>
      </c>
      <c r="I23" s="209" t="s">
        <v>43</v>
      </c>
      <c r="J23" s="219"/>
      <c r="K23" s="212"/>
    </row>
    <row r="24" spans="2:11" ht="23.25" customHeight="1" thickBot="1" x14ac:dyDescent="0.25">
      <c r="B24" s="136"/>
      <c r="C24" s="281"/>
      <c r="D24" s="276" t="s">
        <v>44</v>
      </c>
      <c r="E24" s="54">
        <f>'PLANILHA ORÇAMENTÁRIA'!$I$32</f>
        <v>117034.41</v>
      </c>
      <c r="F24" s="215"/>
      <c r="G24" s="215"/>
      <c r="H24" s="225">
        <f>H23*$E$24</f>
        <v>117034.41</v>
      </c>
      <c r="I24" s="215"/>
      <c r="J24" s="221"/>
      <c r="K24" s="218"/>
    </row>
    <row r="25" spans="2:11" ht="23.25" customHeight="1" x14ac:dyDescent="0.2">
      <c r="B25" s="135" t="str">
        <f>'PLANILHA ORÇAMENTÁRIA'!A36</f>
        <v>1.8</v>
      </c>
      <c r="C25" s="280" t="str">
        <f>'PLANILHA ORÇAMENTÁRIA'!D36</f>
        <v>VIGAS METÁLICAS</v>
      </c>
      <c r="D25" s="275" t="s">
        <v>42</v>
      </c>
      <c r="E25" s="53">
        <f>E26/$E$42</f>
        <v>0.16853341507881858</v>
      </c>
      <c r="F25" s="223" t="s">
        <v>43</v>
      </c>
      <c r="G25" s="223" t="s">
        <v>43</v>
      </c>
      <c r="H25" s="223" t="s">
        <v>43</v>
      </c>
      <c r="I25" s="224">
        <v>1</v>
      </c>
      <c r="J25" s="219"/>
      <c r="K25" s="212"/>
    </row>
    <row r="26" spans="2:11" ht="23.25" customHeight="1" thickBot="1" x14ac:dyDescent="0.25">
      <c r="B26" s="136"/>
      <c r="C26" s="281"/>
      <c r="D26" s="276" t="s">
        <v>44</v>
      </c>
      <c r="E26" s="54">
        <f>'PLANILHA ORÇAMENTÁRIA'!$I$36</f>
        <v>74242.64</v>
      </c>
      <c r="F26" s="215"/>
      <c r="G26" s="215"/>
      <c r="H26" s="215"/>
      <c r="I26" s="225">
        <f>I25*$E$26</f>
        <v>74242.64</v>
      </c>
      <c r="J26" s="221"/>
      <c r="K26" s="218"/>
    </row>
    <row r="27" spans="2:11" ht="23.25" customHeight="1" x14ac:dyDescent="0.2">
      <c r="B27" s="135" t="str">
        <f>'PLANILHA ORÇAMENTÁRIA'!A41</f>
        <v>1.9</v>
      </c>
      <c r="C27" s="280" t="str">
        <f>'PLANILHA ORÇAMENTÁRIA'!D41</f>
        <v>TABULEIRO</v>
      </c>
      <c r="D27" s="275" t="s">
        <v>42</v>
      </c>
      <c r="E27" s="53">
        <f>E28/$E$42</f>
        <v>8.5808265825131291E-2</v>
      </c>
      <c r="F27" s="209" t="s">
        <v>43</v>
      </c>
      <c r="G27" s="209" t="s">
        <v>43</v>
      </c>
      <c r="H27" s="209" t="s">
        <v>43</v>
      </c>
      <c r="I27" s="209" t="s">
        <v>43</v>
      </c>
      <c r="J27" s="224">
        <v>1</v>
      </c>
      <c r="K27" s="212"/>
    </row>
    <row r="28" spans="2:11" ht="23.25" customHeight="1" thickBot="1" x14ac:dyDescent="0.25">
      <c r="B28" s="136"/>
      <c r="C28" s="281"/>
      <c r="D28" s="276" t="s">
        <v>44</v>
      </c>
      <c r="E28" s="54">
        <f>'PLANILHA ORÇAMENTÁRIA'!$I$41</f>
        <v>37800.410000000003</v>
      </c>
      <c r="F28" s="215"/>
      <c r="G28" s="215"/>
      <c r="H28" s="215"/>
      <c r="I28" s="215"/>
      <c r="J28" s="225">
        <f>J27*$E$28</f>
        <v>37800.410000000003</v>
      </c>
      <c r="K28" s="218"/>
    </row>
    <row r="29" spans="2:11" ht="23.25" customHeight="1" x14ac:dyDescent="0.2">
      <c r="B29" s="135" t="str">
        <f>'PLANILHA ORÇAMENTÁRIA'!A48</f>
        <v>1.10</v>
      </c>
      <c r="C29" s="280" t="str">
        <f>'PLANILHA ORÇAMENTÁRIA'!D48</f>
        <v>GUARDA RODAS NEW JERSEY</v>
      </c>
      <c r="D29" s="275" t="s">
        <v>42</v>
      </c>
      <c r="E29" s="53">
        <f t="shared" ref="E29" si="1">E30/$E$42</f>
        <v>3.4962266791893924E-2</v>
      </c>
      <c r="F29" s="209" t="s">
        <v>43</v>
      </c>
      <c r="G29" s="209" t="s">
        <v>43</v>
      </c>
      <c r="H29" s="209" t="s">
        <v>43</v>
      </c>
      <c r="I29" s="209" t="s">
        <v>43</v>
      </c>
      <c r="J29" s="209" t="s">
        <v>43</v>
      </c>
      <c r="K29" s="226">
        <v>1</v>
      </c>
    </row>
    <row r="30" spans="2:11" ht="23.25" customHeight="1" thickBot="1" x14ac:dyDescent="0.25">
      <c r="B30" s="136"/>
      <c r="C30" s="281"/>
      <c r="D30" s="276" t="s">
        <v>44</v>
      </c>
      <c r="E30" s="54">
        <f>'PLANILHA ORÇAMENTÁRIA'!$I$48</f>
        <v>15401.64</v>
      </c>
      <c r="F30" s="215"/>
      <c r="G30" s="215"/>
      <c r="H30" s="215"/>
      <c r="I30" s="215"/>
      <c r="J30" s="215"/>
      <c r="K30" s="227">
        <f>K29*$E30</f>
        <v>15401.64</v>
      </c>
    </row>
    <row r="31" spans="2:11" ht="23.25" customHeight="1" x14ac:dyDescent="0.2">
      <c r="B31" s="135" t="str">
        <f>'PLANILHA ORÇAMENTÁRIA'!A53</f>
        <v>1.11</v>
      </c>
      <c r="C31" s="280" t="str">
        <f>'PLANILHA ORÇAMENTÁRIA'!D53</f>
        <v>TERRAPLENAGEM</v>
      </c>
      <c r="D31" s="275" t="s">
        <v>42</v>
      </c>
      <c r="E31" s="53">
        <f t="shared" ref="E31" si="2">E32/$E$42</f>
        <v>3.251330728755341E-2</v>
      </c>
      <c r="F31" s="209" t="s">
        <v>43</v>
      </c>
      <c r="G31" s="209" t="s">
        <v>43</v>
      </c>
      <c r="H31" s="209" t="s">
        <v>43</v>
      </c>
      <c r="I31" s="209" t="s">
        <v>43</v>
      </c>
      <c r="J31" s="209" t="s">
        <v>43</v>
      </c>
      <c r="K31" s="226">
        <v>1</v>
      </c>
    </row>
    <row r="32" spans="2:11" ht="23.25" customHeight="1" thickBot="1" x14ac:dyDescent="0.25">
      <c r="B32" s="136"/>
      <c r="C32" s="281"/>
      <c r="D32" s="276" t="s">
        <v>44</v>
      </c>
      <c r="E32" s="54">
        <f>'PLANILHA ORÇAMENTÁRIA'!$I$53</f>
        <v>14322.82</v>
      </c>
      <c r="F32" s="215"/>
      <c r="G32" s="215"/>
      <c r="H32" s="215"/>
      <c r="I32" s="215"/>
      <c r="J32" s="215"/>
      <c r="K32" s="227">
        <f>K31*$E32</f>
        <v>14322.82</v>
      </c>
    </row>
    <row r="33" spans="2:11" ht="23.25" customHeight="1" x14ac:dyDescent="0.2">
      <c r="B33" s="135" t="str">
        <f>'PLANILHA ORÇAMENTÁRIA'!A58</f>
        <v>1.12</v>
      </c>
      <c r="C33" s="280" t="str">
        <f>'PLANILHA ORÇAMENTÁRIA'!D58</f>
        <v>PAVIMENTAÇÃO</v>
      </c>
      <c r="D33" s="275" t="s">
        <v>42</v>
      </c>
      <c r="E33" s="53">
        <f t="shared" ref="E33" si="3">E34/$E$42</f>
        <v>5.6627188785081189E-2</v>
      </c>
      <c r="F33" s="209" t="s">
        <v>43</v>
      </c>
      <c r="G33" s="209" t="s">
        <v>43</v>
      </c>
      <c r="H33" s="209" t="s">
        <v>43</v>
      </c>
      <c r="I33" s="209" t="s">
        <v>43</v>
      </c>
      <c r="J33" s="209" t="s">
        <v>43</v>
      </c>
      <c r="K33" s="226">
        <v>1</v>
      </c>
    </row>
    <row r="34" spans="2:11" ht="23.25" customHeight="1" thickBot="1" x14ac:dyDescent="0.25">
      <c r="B34" s="136"/>
      <c r="C34" s="281"/>
      <c r="D34" s="276" t="s">
        <v>44</v>
      </c>
      <c r="E34" s="54">
        <f>'PLANILHA ORÇAMENTÁRIA'!$I$58</f>
        <v>24945.510000000002</v>
      </c>
      <c r="F34" s="215"/>
      <c r="G34" s="215"/>
      <c r="H34" s="215"/>
      <c r="I34" s="215"/>
      <c r="J34" s="215"/>
      <c r="K34" s="227">
        <f t="shared" ref="K34" si="4">K33*$E34</f>
        <v>24945.510000000002</v>
      </c>
    </row>
    <row r="35" spans="2:11" ht="23.25" customHeight="1" x14ac:dyDescent="0.2">
      <c r="B35" s="135" t="str">
        <f>'PLANILHA ORÇAMENTÁRIA'!A66</f>
        <v>1.13</v>
      </c>
      <c r="C35" s="280" t="str">
        <f>'PLANILHA ORÇAMENTÁRIA'!D66</f>
        <v>SINALIZAÇÃO</v>
      </c>
      <c r="D35" s="275" t="s">
        <v>42</v>
      </c>
      <c r="E35" s="53">
        <f t="shared" ref="E35" si="5">E36/$E$42</f>
        <v>1.0874604202316626E-3</v>
      </c>
      <c r="F35" s="209" t="s">
        <v>43</v>
      </c>
      <c r="G35" s="209" t="s">
        <v>43</v>
      </c>
      <c r="H35" s="209" t="s">
        <v>43</v>
      </c>
      <c r="I35" s="209" t="s">
        <v>43</v>
      </c>
      <c r="J35" s="209" t="s">
        <v>43</v>
      </c>
      <c r="K35" s="226">
        <v>1</v>
      </c>
    </row>
    <row r="36" spans="2:11" ht="23.25" customHeight="1" thickBot="1" x14ac:dyDescent="0.25">
      <c r="B36" s="136"/>
      <c r="C36" s="281"/>
      <c r="D36" s="276" t="s">
        <v>44</v>
      </c>
      <c r="E36" s="54">
        <f>'PLANILHA ORÇAMENTÁRIA'!$I$66</f>
        <v>479.05</v>
      </c>
      <c r="F36" s="215"/>
      <c r="G36" s="215"/>
      <c r="H36" s="215"/>
      <c r="I36" s="215"/>
      <c r="J36" s="215"/>
      <c r="K36" s="227">
        <f t="shared" ref="K36" si="6">K35*$E36</f>
        <v>479.05</v>
      </c>
    </row>
    <row r="37" spans="2:11" ht="23.25" customHeight="1" x14ac:dyDescent="0.2">
      <c r="B37" s="135" t="str">
        <f>'PLANILHA ORÇAMENTÁRIA'!A68</f>
        <v>1.14</v>
      </c>
      <c r="C37" s="280" t="str">
        <f>'PLANILHA ORÇAMENTÁRIA'!D68</f>
        <v>SERVIÇOS FINAIS</v>
      </c>
      <c r="D37" s="275" t="s">
        <v>42</v>
      </c>
      <c r="E37" s="53">
        <f t="shared" ref="E37" si="7">E38/$E$42</f>
        <v>2.022397167286485E-3</v>
      </c>
      <c r="F37" s="209" t="s">
        <v>43</v>
      </c>
      <c r="G37" s="209" t="s">
        <v>43</v>
      </c>
      <c r="H37" s="209" t="s">
        <v>43</v>
      </c>
      <c r="I37" s="209" t="s">
        <v>43</v>
      </c>
      <c r="J37" s="209" t="s">
        <v>43</v>
      </c>
      <c r="K37" s="226">
        <v>1</v>
      </c>
    </row>
    <row r="38" spans="2:11" ht="23.25" customHeight="1" thickBot="1" x14ac:dyDescent="0.25">
      <c r="B38" s="136"/>
      <c r="C38" s="281"/>
      <c r="D38" s="276" t="s">
        <v>44</v>
      </c>
      <c r="E38" s="54">
        <f>'PLANILHA ORÇAMENTÁRIA'!$I$68</f>
        <v>890.91000000000008</v>
      </c>
      <c r="F38" s="215"/>
      <c r="G38" s="215"/>
      <c r="H38" s="215"/>
      <c r="I38" s="215"/>
      <c r="J38" s="215"/>
      <c r="K38" s="227">
        <f t="shared" ref="K38" si="8">K37*$E38</f>
        <v>890.91000000000008</v>
      </c>
    </row>
    <row r="39" spans="2:11" ht="23.25" customHeight="1" x14ac:dyDescent="0.2">
      <c r="B39" s="135" t="str">
        <f>'PLANILHA ORÇAMENTÁRIA'!A71</f>
        <v>1.15</v>
      </c>
      <c r="C39" s="280" t="str">
        <f>'PLANILHA ORÇAMENTÁRIA'!D71</f>
        <v>ADMINISTRAÇÃO LOCAL</v>
      </c>
      <c r="D39" s="275" t="s">
        <v>42</v>
      </c>
      <c r="E39" s="53">
        <f>E40/$E$42</f>
        <v>3.2829205402738544E-2</v>
      </c>
      <c r="F39" s="62">
        <f>SUM(F38,F12,F14,F16,F18,F20,F22,F24,F26,F28,F30,F32,F34,F36)/($E$42-$E$40)</f>
        <v>0.22601763883849169</v>
      </c>
      <c r="G39" s="62">
        <f t="shared" ref="G39:K39" si="9">SUM(G38,G12,G14,G16,G18,G20,G22,G24,G26,G28,G30,G32,G34,G36)/($E$42-$E$40)</f>
        <v>0.10478665201457638</v>
      </c>
      <c r="H39" s="62">
        <f t="shared" si="9"/>
        <v>0.27469010218753331</v>
      </c>
      <c r="I39" s="62">
        <f t="shared" si="9"/>
        <v>0.17425403663992708</v>
      </c>
      <c r="J39" s="62">
        <f t="shared" si="9"/>
        <v>8.8720902558748801E-2</v>
      </c>
      <c r="K39" s="64">
        <f t="shared" si="9"/>
        <v>0.13153066776072281</v>
      </c>
    </row>
    <row r="40" spans="2:11" ht="23.25" customHeight="1" thickBot="1" x14ac:dyDescent="0.25">
      <c r="B40" s="136"/>
      <c r="C40" s="281"/>
      <c r="D40" s="276" t="s">
        <v>44</v>
      </c>
      <c r="E40" s="54">
        <f>'PLANILHA ORÇAMENTÁRIA'!$I$71</f>
        <v>14461.98</v>
      </c>
      <c r="F40" s="63">
        <f>ROUND(F39*$E$40,2)</f>
        <v>3268.66</v>
      </c>
      <c r="G40" s="63">
        <f t="shared" ref="G40:K40" si="10">ROUND(G39*$E$40,2)</f>
        <v>1515.42</v>
      </c>
      <c r="H40" s="63">
        <f t="shared" si="10"/>
        <v>3972.56</v>
      </c>
      <c r="I40" s="63">
        <f t="shared" si="10"/>
        <v>2520.06</v>
      </c>
      <c r="J40" s="63">
        <f t="shared" si="10"/>
        <v>1283.08</v>
      </c>
      <c r="K40" s="65">
        <f t="shared" si="10"/>
        <v>1902.19</v>
      </c>
    </row>
    <row r="41" spans="2:11" ht="23.25" customHeight="1" x14ac:dyDescent="0.2">
      <c r="B41" s="141" t="s">
        <v>15</v>
      </c>
      <c r="C41" s="142"/>
      <c r="D41" s="277" t="s">
        <v>42</v>
      </c>
      <c r="E41" s="69">
        <f>SUM(E11,E13,E15,E17,E19,E21,E23,E25,E27,E39)</f>
        <v>0.87278737954795349</v>
      </c>
      <c r="F41" s="68">
        <f>F42/$E$42</f>
        <v>0.22601763299875891</v>
      </c>
      <c r="G41" s="68">
        <f t="shared" ref="G41:K41" si="11">G42/$E$42</f>
        <v>0.10478664641734628</v>
      </c>
      <c r="H41" s="68">
        <f t="shared" si="11"/>
        <v>0.27469009591307836</v>
      </c>
      <c r="I41" s="68">
        <f t="shared" si="11"/>
        <v>0.17425404028831445</v>
      </c>
      <c r="J41" s="68">
        <f t="shared" si="11"/>
        <v>8.8720902744014174E-2</v>
      </c>
      <c r="K41" s="70">
        <f t="shared" si="11"/>
        <v>0.1315306589381347</v>
      </c>
    </row>
    <row r="42" spans="2:11" ht="23.25" customHeight="1" x14ac:dyDescent="0.2">
      <c r="B42" s="141"/>
      <c r="C42" s="142"/>
      <c r="D42" s="277" t="s">
        <v>44</v>
      </c>
      <c r="E42" s="55">
        <f>SUM(E12,E14,E16,E18,E20,E22,E24,E26,E28,E30,E32,E34,E36,E38,E40)</f>
        <v>440521.77999999997</v>
      </c>
      <c r="F42" s="55">
        <f>SUM(F12,F14,F16,F18,F20,F22,F24,F26,F28,F30,F32,F34,F36,F38,F40)</f>
        <v>99565.69</v>
      </c>
      <c r="G42" s="55">
        <f>SUM(G12,G14,G16,G18,G20,G22,G24,G26,G28,G30,G32,G34,G36,G38,G40)</f>
        <v>46160.800000000003</v>
      </c>
      <c r="H42" s="55">
        <f t="shared" ref="H42:K42" si="12">SUM(H12,H14,H16,H18,H20,H22,H24,H26,H28,H30,H32,H34,H36,H38,H40)</f>
        <v>121006.97</v>
      </c>
      <c r="I42" s="55">
        <f t="shared" si="12"/>
        <v>76762.7</v>
      </c>
      <c r="J42" s="55">
        <f t="shared" si="12"/>
        <v>39083.490000000005</v>
      </c>
      <c r="K42" s="59">
        <f t="shared" si="12"/>
        <v>57942.12000000001</v>
      </c>
    </row>
    <row r="43" spans="2:11" ht="6.75" customHeight="1" x14ac:dyDescent="0.2">
      <c r="B43" s="141"/>
      <c r="C43" s="142"/>
      <c r="D43" s="145"/>
      <c r="E43" s="145"/>
      <c r="F43" s="145"/>
      <c r="G43" s="145"/>
      <c r="H43" s="145"/>
      <c r="I43" s="145"/>
      <c r="J43" s="145"/>
      <c r="K43" s="146"/>
    </row>
    <row r="44" spans="2:11" ht="15.75" x14ac:dyDescent="0.2">
      <c r="B44" s="141"/>
      <c r="C44" s="142"/>
      <c r="D44" s="137" t="s">
        <v>45</v>
      </c>
      <c r="E44" s="138"/>
      <c r="F44" s="56">
        <f>F41</f>
        <v>0.22601763299875891</v>
      </c>
      <c r="G44" s="56">
        <f>F44+G41</f>
        <v>0.33080427941610518</v>
      </c>
      <c r="H44" s="56">
        <f t="shared" ref="H44:I45" si="13">G44+H41</f>
        <v>0.60549437532918349</v>
      </c>
      <c r="I44" s="56">
        <f t="shared" ref="I44" si="14">H44+I41</f>
        <v>0.77974841561749797</v>
      </c>
      <c r="J44" s="56">
        <f t="shared" ref="J44:J45" si="15">I44+J41</f>
        <v>0.8684693183615122</v>
      </c>
      <c r="K44" s="60">
        <f t="shared" ref="K44:K45" si="16">J44+K41</f>
        <v>0.99999997729964685</v>
      </c>
    </row>
    <row r="45" spans="2:11" ht="16.5" thickBot="1" x14ac:dyDescent="0.25">
      <c r="B45" s="143"/>
      <c r="C45" s="144"/>
      <c r="D45" s="139" t="s">
        <v>46</v>
      </c>
      <c r="E45" s="140"/>
      <c r="F45" s="57">
        <f>F42</f>
        <v>99565.69</v>
      </c>
      <c r="G45" s="57">
        <f>F45+G42</f>
        <v>145726.49</v>
      </c>
      <c r="H45" s="57">
        <f t="shared" si="13"/>
        <v>266733.45999999996</v>
      </c>
      <c r="I45" s="57">
        <f t="shared" si="13"/>
        <v>343496.16</v>
      </c>
      <c r="J45" s="57">
        <f t="shared" si="15"/>
        <v>382579.64999999997</v>
      </c>
      <c r="K45" s="61">
        <f t="shared" si="16"/>
        <v>440521.76999999996</v>
      </c>
    </row>
    <row r="46" spans="2:11" ht="15.75" customHeight="1" x14ac:dyDescent="0.2">
      <c r="B46" s="255"/>
      <c r="C46" s="256"/>
      <c r="D46" s="257"/>
      <c r="E46" s="257"/>
      <c r="F46" s="257"/>
      <c r="G46" s="257"/>
      <c r="H46" s="257"/>
      <c r="I46" s="257"/>
      <c r="J46" s="257"/>
      <c r="K46" s="258"/>
    </row>
    <row r="47" spans="2:11" ht="15.75" customHeight="1" x14ac:dyDescent="0.2">
      <c r="B47" s="259"/>
      <c r="C47" s="260"/>
      <c r="D47" s="260"/>
      <c r="E47" s="260"/>
      <c r="F47" s="260"/>
      <c r="G47" s="260"/>
      <c r="H47" s="260"/>
      <c r="I47" s="260"/>
      <c r="J47" s="260"/>
      <c r="K47" s="261"/>
    </row>
    <row r="48" spans="2:11" x14ac:dyDescent="0.2">
      <c r="B48" s="262" t="s">
        <v>248</v>
      </c>
      <c r="C48" s="263"/>
      <c r="D48" s="263"/>
      <c r="E48" s="263"/>
      <c r="F48" s="263"/>
      <c r="G48" s="263"/>
      <c r="H48" s="263"/>
      <c r="I48" s="263"/>
      <c r="J48" s="263"/>
      <c r="K48" s="264"/>
    </row>
    <row r="49" spans="2:11" ht="37.5" customHeight="1" x14ac:dyDescent="0.2">
      <c r="B49" s="265" t="s">
        <v>47</v>
      </c>
      <c r="C49" s="266"/>
      <c r="D49" s="266"/>
      <c r="E49" s="266"/>
      <c r="F49" s="266"/>
      <c r="G49" s="266"/>
      <c r="H49" s="266"/>
      <c r="I49" s="266"/>
      <c r="J49" s="266"/>
      <c r="K49" s="267"/>
    </row>
    <row r="50" spans="2:11" ht="15.75" x14ac:dyDescent="0.2">
      <c r="B50" s="268" t="s">
        <v>246</v>
      </c>
      <c r="C50" s="269"/>
      <c r="D50" s="269"/>
      <c r="E50" s="269"/>
      <c r="F50" s="269"/>
      <c r="G50" s="269"/>
      <c r="H50" s="269"/>
      <c r="I50" s="269"/>
      <c r="J50" s="269"/>
      <c r="K50" s="270"/>
    </row>
    <row r="51" spans="2:11" x14ac:dyDescent="0.2">
      <c r="B51" s="259" t="s">
        <v>247</v>
      </c>
      <c r="C51" s="260"/>
      <c r="D51" s="260"/>
      <c r="E51" s="260"/>
      <c r="F51" s="260"/>
      <c r="G51" s="260"/>
      <c r="H51" s="260"/>
      <c r="I51" s="260"/>
      <c r="J51" s="260"/>
      <c r="K51" s="261"/>
    </row>
    <row r="52" spans="2:11" x14ac:dyDescent="0.2">
      <c r="B52" s="259"/>
      <c r="C52" s="260"/>
      <c r="D52" s="260"/>
      <c r="E52" s="260"/>
      <c r="F52" s="260"/>
      <c r="G52" s="260"/>
      <c r="H52" s="260"/>
      <c r="I52" s="260"/>
      <c r="J52" s="260"/>
      <c r="K52" s="261"/>
    </row>
    <row r="53" spans="2:11" ht="15.75" thickBot="1" x14ac:dyDescent="0.25">
      <c r="B53" s="271"/>
      <c r="C53" s="272"/>
      <c r="D53" s="272"/>
      <c r="E53" s="272"/>
      <c r="F53" s="272"/>
      <c r="G53" s="272"/>
      <c r="H53" s="272"/>
      <c r="I53" s="272"/>
      <c r="J53" s="272"/>
      <c r="K53" s="273"/>
    </row>
  </sheetData>
  <sheetProtection algorithmName="SHA-512" hashValue="BTuVo9kVKFEhDXaOIMG4lhPgEpAS+V1YcvSszMpZrOdrtpuW/i6P1WH3SOQHf8aO1KLGVjRUKrdZd7RhlsyJSw==" saltValue="Tso+olyzwi52QZfCcuC5pA==" spinCount="100000" sheet="1" objects="1" scenarios="1"/>
  <mergeCells count="51">
    <mergeCell ref="B11:B12"/>
    <mergeCell ref="C11:C12"/>
    <mergeCell ref="D9:K10"/>
    <mergeCell ref="B2:K2"/>
    <mergeCell ref="B3:K3"/>
    <mergeCell ref="B5:E6"/>
    <mergeCell ref="B7:K7"/>
    <mergeCell ref="B9:B10"/>
    <mergeCell ref="C9:C10"/>
    <mergeCell ref="B53:K53"/>
    <mergeCell ref="I5:K5"/>
    <mergeCell ref="I6:K6"/>
    <mergeCell ref="B47:K47"/>
    <mergeCell ref="B48:K48"/>
    <mergeCell ref="B49:K49"/>
    <mergeCell ref="B50:K50"/>
    <mergeCell ref="B51:K51"/>
    <mergeCell ref="B52:K52"/>
    <mergeCell ref="B41:C45"/>
    <mergeCell ref="D43:K43"/>
    <mergeCell ref="C19:C20"/>
    <mergeCell ref="B21:B22"/>
    <mergeCell ref="C21:C22"/>
    <mergeCell ref="B13:B14"/>
    <mergeCell ref="C13:C14"/>
    <mergeCell ref="D44:E44"/>
    <mergeCell ref="D45:E45"/>
    <mergeCell ref="B39:B40"/>
    <mergeCell ref="C39:C40"/>
    <mergeCell ref="B23:B24"/>
    <mergeCell ref="C23:C24"/>
    <mergeCell ref="B25:B26"/>
    <mergeCell ref="C25:C26"/>
    <mergeCell ref="B27:B28"/>
    <mergeCell ref="C27:C28"/>
    <mergeCell ref="B35:B36"/>
    <mergeCell ref="C35:C36"/>
    <mergeCell ref="B37:B38"/>
    <mergeCell ref="C37:C38"/>
    <mergeCell ref="G6:H6"/>
    <mergeCell ref="B29:B30"/>
    <mergeCell ref="C29:C30"/>
    <mergeCell ref="B31:B32"/>
    <mergeCell ref="C31:C32"/>
    <mergeCell ref="B33:B34"/>
    <mergeCell ref="C33:C34"/>
    <mergeCell ref="B15:B16"/>
    <mergeCell ref="C15:C16"/>
    <mergeCell ref="B17:B18"/>
    <mergeCell ref="C17:C18"/>
    <mergeCell ref="B19:B20"/>
  </mergeCells>
  <phoneticPr fontId="15" type="noConversion"/>
  <pageMargins left="0.511811024" right="0.511811024" top="0.78740157499999996" bottom="0.78740157499999996" header="0.31496062000000002" footer="0.31496062000000002"/>
  <pageSetup paperSize="9" scale="4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 ORÇAMENTÁRIA</vt:lpstr>
      <vt:lpstr>CRONOGRAMA</vt:lpstr>
      <vt:lpstr>CRONOGRAMA!Area_de_impressao</vt:lpstr>
      <vt:lpstr>'PLANILHA ORÇAMENTÁRIA'!Area_de_impressao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Engenharia</cp:lastModifiedBy>
  <cp:revision>0</cp:revision>
  <cp:lastPrinted>2024-02-20T15:37:02Z</cp:lastPrinted>
  <dcterms:created xsi:type="dcterms:W3CDTF">2020-05-11T17:22:50Z</dcterms:created>
  <dcterms:modified xsi:type="dcterms:W3CDTF">2024-02-20T15:44:37Z</dcterms:modified>
</cp:coreProperties>
</file>