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4240" windowHeight="13740"/>
  </bookViews>
  <sheets>
    <sheet name="PLO TOTAL" sheetId="1" r:id="rId1"/>
    <sheet name="CRONO" sheetId="2" r:id="rId2"/>
  </sheets>
  <calcPr calcId="144525"/>
</workbook>
</file>

<file path=xl/calcChain.xml><?xml version="1.0" encoding="utf-8"?>
<calcChain xmlns="http://schemas.openxmlformats.org/spreadsheetml/2006/main">
  <c r="H32" i="1" l="1"/>
  <c r="I32" i="1" s="1"/>
  <c r="H31" i="1"/>
  <c r="I31" i="1" s="1"/>
  <c r="H30" i="1"/>
  <c r="I30" i="1" s="1"/>
  <c r="H27" i="1"/>
  <c r="I27" i="1" s="1"/>
  <c r="H26" i="1"/>
  <c r="I26" i="1" s="1"/>
  <c r="H25" i="1"/>
  <c r="I25" i="1" s="1"/>
  <c r="H24" i="1"/>
  <c r="I24" i="1" s="1"/>
  <c r="H20" i="1"/>
  <c r="I20" i="1" s="1"/>
  <c r="H21" i="1"/>
  <c r="I21" i="1" s="1"/>
  <c r="H19" i="1"/>
  <c r="I19" i="1" s="1"/>
  <c r="H18" i="1"/>
  <c r="I18" i="1" s="1"/>
  <c r="H17" i="1"/>
  <c r="I17" i="1" s="1"/>
  <c r="H16" i="1"/>
  <c r="I16" i="1" s="1"/>
  <c r="H13" i="1"/>
  <c r="I13" i="1" s="1"/>
  <c r="H12" i="1"/>
  <c r="I12" i="1" s="1"/>
  <c r="H11" i="1"/>
  <c r="I11" i="1" s="1"/>
  <c r="C20" i="2"/>
  <c r="I33" i="1" l="1"/>
  <c r="I28" i="1"/>
  <c r="I14" i="1"/>
  <c r="E13" i="2"/>
  <c r="E15" i="2" l="1"/>
  <c r="D11" i="2"/>
  <c r="E11" i="2"/>
  <c r="C14" i="2"/>
  <c r="E20" i="2" l="1"/>
  <c r="F17" i="2" l="1"/>
  <c r="F15" i="2"/>
  <c r="F20" i="2" l="1"/>
  <c r="I22" i="1"/>
  <c r="I34" i="1" s="1"/>
  <c r="C12" i="2" l="1"/>
  <c r="C18" i="2"/>
  <c r="C16" i="2"/>
  <c r="C10" i="2"/>
  <c r="D9" i="2"/>
  <c r="D20" i="2" s="1"/>
  <c r="C19" i="2" l="1"/>
  <c r="F19" i="2"/>
  <c r="E19" i="2"/>
  <c r="D19" i="2"/>
  <c r="D22" i="2" s="1"/>
  <c r="D21" i="2"/>
  <c r="E21" i="2" l="1"/>
  <c r="F21" i="2" s="1"/>
  <c r="E22" i="2"/>
  <c r="F22" i="2" s="1"/>
</calcChain>
</file>

<file path=xl/sharedStrings.xml><?xml version="1.0" encoding="utf-8"?>
<sst xmlns="http://schemas.openxmlformats.org/spreadsheetml/2006/main" count="158" uniqueCount="110">
  <si>
    <t>CONTRATANTE:</t>
  </si>
  <si>
    <t>OBRA:</t>
  </si>
  <si>
    <t>ITEM</t>
  </si>
  <si>
    <t>DESCRIÇÃO</t>
  </si>
  <si>
    <t>UND</t>
  </si>
  <si>
    <t>Prefeitura Municipal de Carmópolis de Minas</t>
  </si>
  <si>
    <t>1.1</t>
  </si>
  <si>
    <t>1.2</t>
  </si>
  <si>
    <t>2.1</t>
  </si>
  <si>
    <t>DATA:</t>
  </si>
  <si>
    <t>TOTAL GERAL</t>
  </si>
  <si>
    <t>SERVIÇOS PRELIMINARES</t>
  </si>
  <si>
    <t>3.1</t>
  </si>
  <si>
    <t>PLANILHA ORÇAMENTÁRIA</t>
  </si>
  <si>
    <t>QUANTIDADE</t>
  </si>
  <si>
    <t>TOTAL</t>
  </si>
  <si>
    <t>BDI:</t>
  </si>
  <si>
    <t>DATA BASE:</t>
  </si>
  <si>
    <t>REGIME:</t>
  </si>
  <si>
    <t>SUBTOTAL</t>
  </si>
  <si>
    <t>CRONOGRAMA FÍSICO FINANCEIRO</t>
  </si>
  <si>
    <t>VALOR TOTAL</t>
  </si>
  <si>
    <t>MÊS 01</t>
  </si>
  <si>
    <t>MÊS 02</t>
  </si>
  <si>
    <t>MÊS 03</t>
  </si>
  <si>
    <t>CUSTO UNITÁRIO</t>
  </si>
  <si>
    <t>PREÇO UNITÁRIO</t>
  </si>
  <si>
    <t>2.2</t>
  </si>
  <si>
    <t>CÓDIGO</t>
  </si>
  <si>
    <t>ORIGEM</t>
  </si>
  <si>
    <t>SEINFRA</t>
  </si>
  <si>
    <t>und</t>
  </si>
  <si>
    <t>m</t>
  </si>
  <si>
    <t>m²</t>
  </si>
  <si>
    <t>GRAZIELA MARIA DE MORAIS</t>
  </si>
  <si>
    <t>ENGENHEIRA CIVIL - CREA-MG: 210.437/D</t>
  </si>
  <si>
    <t>JOSÉ OMAR PAOLINELLI</t>
  </si>
  <si>
    <t>PREFEITO MUNICIPAL</t>
  </si>
  <si>
    <t>PAVIMENTAÇÃO DE VIAS</t>
  </si>
  <si>
    <t>DRENAGEM SUPERFICIAL</t>
  </si>
  <si>
    <t>SINALIZAÇÃO VIÁRIA</t>
  </si>
  <si>
    <t>ENGENHEIRA CIVIL - CREA 210.437/D</t>
  </si>
  <si>
    <t>NÃO DESONERADO</t>
  </si>
  <si>
    <t xml:space="preserve">Execução de Pavimentação em CBUQ em parte da Rua João Batista Faleiro </t>
  </si>
  <si>
    <t>PASSAGEM ELEVADA</t>
  </si>
  <si>
    <t>ENDEREÇO:</t>
  </si>
  <si>
    <t>Rua João Batista Faleiro, Bairro Boa Vista, Carmópolis de Minas</t>
  </si>
  <si>
    <t>ISS MUNICIPAL:</t>
  </si>
  <si>
    <t>EXECUÇÃO:</t>
  </si>
  <si>
    <t>INDIRETA</t>
  </si>
  <si>
    <t>REGIÃO:</t>
  </si>
  <si>
    <t>CENTRAL</t>
  </si>
  <si>
    <t>2.3</t>
  </si>
  <si>
    <t>2.4</t>
  </si>
  <si>
    <t>ABRIL-2023 - SEINFRA</t>
  </si>
  <si>
    <t>VALORES ACUMULADOS</t>
  </si>
  <si>
    <t>SERVIÇO:</t>
  </si>
  <si>
    <t>Elaboração de projetos, levantamentos e investigações geotécnicas</t>
  </si>
  <si>
    <t>Locais diversos</t>
  </si>
  <si>
    <t>OUTUBRO-2023-SEINFRA</t>
  </si>
  <si>
    <t>PROJETOS</t>
  </si>
  <si>
    <t>CO-27361</t>
  </si>
  <si>
    <t>SERVIÇOS TOPOGRÁFICOS</t>
  </si>
  <si>
    <t>1.1.1</t>
  </si>
  <si>
    <t>Levantamento planialtimétrico e cadastral - terreno até 2.000 m²</t>
  </si>
  <si>
    <t>1.1.2</t>
  </si>
  <si>
    <t>1.1.3</t>
  </si>
  <si>
    <t>CO-27367</t>
  </si>
  <si>
    <t>Levantamento planialtimétrico e cadastral - terreno de 10.001 m² a 50.000 m²</t>
  </si>
  <si>
    <t>CO-27363</t>
  </si>
  <si>
    <t>Levantamento planialtimétrico e cadastral - terreno de 2.001 m² a 10.000 m²</t>
  </si>
  <si>
    <t>PROJETOS DE EDIFICAÇÃO</t>
  </si>
  <si>
    <t>1.2.1</t>
  </si>
  <si>
    <t>1.2.2</t>
  </si>
  <si>
    <t>1.2.3</t>
  </si>
  <si>
    <t>1.2.4</t>
  </si>
  <si>
    <t>1.2.5</t>
  </si>
  <si>
    <t>CO-27428</t>
  </si>
  <si>
    <t>Projeto executivo de estrutura metálica</t>
  </si>
  <si>
    <t>CO-27433</t>
  </si>
  <si>
    <t>Projeto executivo de infraestrutura de cabeamento estruturado / CFTV / Alarme / Segurança / Sinalização</t>
  </si>
  <si>
    <t>PR A1</t>
  </si>
  <si>
    <t>CO-27434</t>
  </si>
  <si>
    <t>Projeto executivo de SPDA</t>
  </si>
  <si>
    <t>CO-27473</t>
  </si>
  <si>
    <t>1.2.6</t>
  </si>
  <si>
    <t>CO-27424</t>
  </si>
  <si>
    <t>Projeto executivo de terraplenagem - planta</t>
  </si>
  <si>
    <t>CO-27425</t>
  </si>
  <si>
    <t>Projeto executivo de terraplenagem - seções</t>
  </si>
  <si>
    <t>CO-27390</t>
  </si>
  <si>
    <t>Planilha orçamentária para construções novas - área até 1.000 m²</t>
  </si>
  <si>
    <t>CO-27391</t>
  </si>
  <si>
    <t>Planilha orçamentária para construções novas - área de 1.001 m² a 2.000 m²</t>
  </si>
  <si>
    <t>CO-27400</t>
  </si>
  <si>
    <t>Planilha orçamentária para reforma e/ou ampliação de edificações existente - área de 1.001 m² a 2.000 m²</t>
  </si>
  <si>
    <t>CO-27399</t>
  </si>
  <si>
    <t>Planilha orçamentária para reforma e/ou ampliação de edificações existente - área até 1.000 m²</t>
  </si>
  <si>
    <t>INVESTIGAÇÕES GEOTÉCNICAS</t>
  </si>
  <si>
    <t>3.2</t>
  </si>
  <si>
    <t>CO-28390</t>
  </si>
  <si>
    <t>Mobilização e desmobilização de equipamento de sondagem a percussão com ensaio de penetração padrão (SPT) - custo fixo</t>
  </si>
  <si>
    <t>3.3</t>
  </si>
  <si>
    <t>CO-28389</t>
  </si>
  <si>
    <t>km</t>
  </si>
  <si>
    <t>Mobilização e desmobilização de equipamento de sondagem a percussão com ensaio de penetração padrão (SPT) - custo variável (exclusive custo fixo)</t>
  </si>
  <si>
    <t>CO-28388</t>
  </si>
  <si>
    <t>Sondagem a percussão com ensaio de penetração padrão (SPT), diâmetro 2.1/2", exclusive mobilização e desmobilização</t>
  </si>
  <si>
    <t>Projeto executivo de engradamento metálico</t>
  </si>
  <si>
    <t>PLANILHA ORÇAMENTÁRIA - SECRETARIA DE EDUCAÇÃO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</si>
</sst>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44" fontId="3" fillId="0" borderId="0" xfId="2" applyFont="1" applyBorder="1"/>
    <xf numFmtId="14" fontId="3" fillId="0" borderId="8" xfId="0" applyNumberFormat="1" applyFont="1" applyBorder="1" applyAlignment="1">
      <alignment horizontal="center" vertical="center"/>
    </xf>
    <xf numFmtId="44" fontId="8" fillId="0" borderId="3" xfId="0" applyNumberFormat="1" applyFont="1" applyBorder="1"/>
    <xf numFmtId="9" fontId="8" fillId="0" borderId="3" xfId="3" applyFont="1" applyBorder="1"/>
    <xf numFmtId="44" fontId="8" fillId="0" borderId="3" xfId="0" applyNumberFormat="1" applyFont="1" applyBorder="1" applyAlignment="1">
      <alignment horizontal="center" vertical="center"/>
    </xf>
    <xf numFmtId="0" fontId="4" fillId="0" borderId="0" xfId="0" applyFont="1"/>
    <xf numFmtId="10" fontId="8" fillId="0" borderId="3" xfId="3" applyNumberFormat="1" applyFont="1" applyBorder="1" applyAlignment="1">
      <alignment horizontal="center" vertical="center"/>
    </xf>
    <xf numFmtId="10" fontId="8" fillId="0" borderId="12" xfId="3" applyNumberFormat="1" applyFont="1" applyBorder="1" applyAlignment="1">
      <alignment horizontal="center" vertical="center"/>
    </xf>
    <xf numFmtId="44" fontId="7" fillId="2" borderId="2" xfId="2" applyFont="1" applyFill="1" applyBorder="1" applyAlignment="1">
      <alignment horizontal="center" vertical="center"/>
    </xf>
    <xf numFmtId="44" fontId="7" fillId="2" borderId="14" xfId="2" applyFont="1" applyFill="1" applyBorder="1" applyAlignment="1">
      <alignment horizontal="center" vertical="center"/>
    </xf>
    <xf numFmtId="10" fontId="7" fillId="2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center" vertical="center"/>
    </xf>
    <xf numFmtId="44" fontId="8" fillId="3" borderId="14" xfId="2" applyFont="1" applyFill="1" applyBorder="1" applyAlignment="1">
      <alignment horizontal="center" vertical="center"/>
    </xf>
    <xf numFmtId="44" fontId="8" fillId="0" borderId="3" xfId="3" applyNumberFormat="1" applyFont="1" applyBorder="1"/>
    <xf numFmtId="0" fontId="7" fillId="3" borderId="33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8" fillId="3" borderId="34" xfId="0" applyFont="1" applyFill="1" applyBorder="1"/>
    <xf numFmtId="0" fontId="8" fillId="3" borderId="34" xfId="0" applyFont="1" applyFill="1" applyBorder="1" applyAlignment="1">
      <alignment horizontal="center" vertical="center"/>
    </xf>
    <xf numFmtId="44" fontId="8" fillId="3" borderId="26" xfId="2" applyFont="1" applyFill="1" applyBorder="1" applyAlignment="1">
      <alignment horizontal="center" vertical="center"/>
    </xf>
    <xf numFmtId="43" fontId="8" fillId="3" borderId="2" xfId="1" applyFont="1" applyFill="1" applyBorder="1" applyAlignment="1">
      <alignment horizontal="center" vertical="center"/>
    </xf>
    <xf numFmtId="44" fontId="8" fillId="3" borderId="2" xfId="2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44" fontId="7" fillId="3" borderId="14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43" fontId="8" fillId="3" borderId="2" xfId="1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44" fontId="2" fillId="3" borderId="32" xfId="2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44" fontId="7" fillId="2" borderId="2" xfId="3" applyNumberFormat="1" applyFont="1" applyFill="1" applyBorder="1"/>
    <xf numFmtId="164" fontId="8" fillId="0" borderId="3" xfId="3" applyNumberFormat="1" applyFont="1" applyBorder="1"/>
    <xf numFmtId="44" fontId="7" fillId="2" borderId="2" xfId="3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/>
    <xf numFmtId="10" fontId="0" fillId="0" borderId="0" xfId="0" applyNumberFormat="1"/>
    <xf numFmtId="10" fontId="3" fillId="0" borderId="8" xfId="3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35" xfId="0" applyFont="1" applyBorder="1"/>
    <xf numFmtId="44" fontId="8" fillId="0" borderId="12" xfId="0" applyNumberFormat="1" applyFont="1" applyBorder="1" applyAlignment="1">
      <alignment horizontal="center" vertical="center"/>
    </xf>
    <xf numFmtId="10" fontId="7" fillId="2" borderId="14" xfId="2" applyNumberFormat="1" applyFont="1" applyFill="1" applyBorder="1"/>
    <xf numFmtId="44" fontId="7" fillId="2" borderId="14" xfId="3" applyNumberFormat="1" applyFont="1" applyFill="1" applyBorder="1" applyAlignment="1">
      <alignment horizontal="center" vertical="center"/>
    </xf>
    <xf numFmtId="10" fontId="7" fillId="2" borderId="3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4" fontId="0" fillId="0" borderId="0" xfId="0" applyNumberFormat="1"/>
    <xf numFmtId="0" fontId="7" fillId="3" borderId="2" xfId="0" applyFont="1" applyFill="1" applyBorder="1" applyAlignment="1">
      <alignment horizontal="left" vertical="center"/>
    </xf>
    <xf numFmtId="44" fontId="8" fillId="3" borderId="2" xfId="0" applyNumberFormat="1" applyFont="1" applyFill="1" applyBorder="1" applyAlignment="1">
      <alignment horizontal="right" vertical="center"/>
    </xf>
    <xf numFmtId="10" fontId="8" fillId="0" borderId="37" xfId="3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left" vertical="center"/>
    </xf>
    <xf numFmtId="44" fontId="4" fillId="0" borderId="18" xfId="0" applyNumberFormat="1" applyFont="1" applyBorder="1" applyAlignment="1">
      <alignment horizontal="right" vertical="center"/>
    </xf>
    <xf numFmtId="44" fontId="4" fillId="0" borderId="18" xfId="0" applyNumberFormat="1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/>
    <xf numFmtId="0" fontId="8" fillId="3" borderId="3" xfId="0" applyFont="1" applyFill="1" applyBorder="1"/>
    <xf numFmtId="44" fontId="8" fillId="3" borderId="12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0" fontId="3" fillId="0" borderId="0" xfId="2" applyNumberFormat="1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left" vertical="center"/>
    </xf>
    <xf numFmtId="10" fontId="3" fillId="0" borderId="8" xfId="0" applyNumberFormat="1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6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0" borderId="18" xfId="2" applyFont="1" applyBorder="1" applyAlignment="1">
      <alignment horizontal="left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Normal="100" zoomScaleSheetLayoutView="120" workbookViewId="0">
      <selection activeCell="A33" sqref="A33:H33"/>
    </sheetView>
  </sheetViews>
  <sheetFormatPr defaultRowHeight="15" x14ac:dyDescent="0.25"/>
  <cols>
    <col min="1" max="1" width="26" bestFit="1" customWidth="1"/>
    <col min="2" max="3" width="15.7109375" customWidth="1"/>
    <col min="4" max="4" width="45.7109375" customWidth="1"/>
    <col min="5" max="5" width="15.7109375" customWidth="1"/>
    <col min="6" max="6" width="26.5703125" style="1" bestFit="1" customWidth="1"/>
    <col min="7" max="8" width="15.7109375" style="1" customWidth="1"/>
    <col min="9" max="9" width="19" style="1" bestFit="1" customWidth="1"/>
  </cols>
  <sheetData>
    <row r="1" spans="1:9" ht="60" customHeight="1" x14ac:dyDescent="0.25">
      <c r="A1" s="76" t="s">
        <v>109</v>
      </c>
      <c r="B1" s="77"/>
      <c r="C1" s="77"/>
      <c r="D1" s="77"/>
      <c r="E1" s="77"/>
      <c r="F1" s="77"/>
      <c r="G1" s="77"/>
      <c r="H1" s="77"/>
      <c r="I1" s="78"/>
    </row>
    <row r="2" spans="1:9" ht="17.100000000000001" customHeight="1" x14ac:dyDescent="0.25">
      <c r="A2" s="2" t="s">
        <v>0</v>
      </c>
      <c r="B2" s="72" t="s">
        <v>5</v>
      </c>
      <c r="C2" s="72"/>
      <c r="D2" s="72"/>
      <c r="E2" s="72"/>
      <c r="F2" s="72"/>
      <c r="G2" s="16" t="s">
        <v>9</v>
      </c>
      <c r="H2" s="69">
        <v>45371</v>
      </c>
      <c r="I2" s="70"/>
    </row>
    <row r="3" spans="1:9" ht="17.100000000000001" customHeight="1" x14ac:dyDescent="0.25">
      <c r="A3" s="2" t="s">
        <v>56</v>
      </c>
      <c r="B3" s="71" t="s">
        <v>57</v>
      </c>
      <c r="C3" s="71"/>
      <c r="D3" s="71"/>
      <c r="E3" s="71"/>
      <c r="F3" s="71"/>
      <c r="G3" s="16" t="s">
        <v>16</v>
      </c>
      <c r="H3" s="82">
        <v>0.22020000000000001</v>
      </c>
      <c r="I3" s="83"/>
    </row>
    <row r="4" spans="1:9" x14ac:dyDescent="0.25">
      <c r="A4" s="2" t="s">
        <v>45</v>
      </c>
      <c r="B4" s="71" t="s">
        <v>58</v>
      </c>
      <c r="C4" s="71"/>
      <c r="D4" s="71"/>
      <c r="E4" s="71"/>
      <c r="F4" s="71"/>
      <c r="G4" s="16" t="s">
        <v>17</v>
      </c>
      <c r="H4" s="73" t="s">
        <v>59</v>
      </c>
      <c r="I4" s="74"/>
    </row>
    <row r="5" spans="1:9" ht="17.100000000000001" customHeight="1" x14ac:dyDescent="0.25">
      <c r="A5" s="2" t="s">
        <v>47</v>
      </c>
      <c r="B5" s="75">
        <v>0.05</v>
      </c>
      <c r="C5" s="75"/>
      <c r="D5" s="75"/>
      <c r="E5" s="75"/>
      <c r="F5" s="75"/>
      <c r="G5" s="16" t="s">
        <v>18</v>
      </c>
      <c r="H5" s="73" t="s">
        <v>42</v>
      </c>
      <c r="I5" s="74"/>
    </row>
    <row r="6" spans="1:9" ht="17.100000000000001" customHeight="1" x14ac:dyDescent="0.25">
      <c r="A6" s="2" t="s">
        <v>48</v>
      </c>
      <c r="B6" s="5" t="s">
        <v>49</v>
      </c>
      <c r="C6" s="10"/>
      <c r="E6" s="3"/>
      <c r="F6" s="4"/>
      <c r="G6" s="60" t="s">
        <v>50</v>
      </c>
      <c r="H6" s="73" t="s">
        <v>51</v>
      </c>
      <c r="I6" s="74"/>
    </row>
    <row r="7" spans="1:9" ht="17.100000000000001" customHeight="1" x14ac:dyDescent="0.25">
      <c r="A7" s="84" t="s">
        <v>2</v>
      </c>
      <c r="B7" s="81" t="s">
        <v>28</v>
      </c>
      <c r="C7" s="81" t="s">
        <v>29</v>
      </c>
      <c r="D7" s="81" t="s">
        <v>3</v>
      </c>
      <c r="E7" s="81" t="s">
        <v>4</v>
      </c>
      <c r="F7" s="79" t="s">
        <v>14</v>
      </c>
      <c r="G7" s="79" t="s">
        <v>25</v>
      </c>
      <c r="H7" s="79" t="s">
        <v>26</v>
      </c>
      <c r="I7" s="80" t="s">
        <v>15</v>
      </c>
    </row>
    <row r="8" spans="1:9" ht="17.100000000000001" customHeight="1" x14ac:dyDescent="0.25">
      <c r="A8" s="84"/>
      <c r="B8" s="81"/>
      <c r="C8" s="81"/>
      <c r="D8" s="81"/>
      <c r="E8" s="81"/>
      <c r="F8" s="79"/>
      <c r="G8" s="79"/>
      <c r="H8" s="79"/>
      <c r="I8" s="80"/>
    </row>
    <row r="9" spans="1:9" ht="15" customHeight="1" x14ac:dyDescent="0.25">
      <c r="A9" s="23">
        <v>1</v>
      </c>
      <c r="B9" s="24"/>
      <c r="C9" s="24"/>
      <c r="D9" s="25" t="s">
        <v>60</v>
      </c>
      <c r="E9" s="26"/>
      <c r="F9" s="27"/>
      <c r="G9" s="27"/>
      <c r="H9" s="27"/>
      <c r="I9" s="28"/>
    </row>
    <row r="10" spans="1:9" ht="15" customHeight="1" x14ac:dyDescent="0.25">
      <c r="A10" s="62" t="s">
        <v>6</v>
      </c>
      <c r="B10" s="63"/>
      <c r="C10" s="63"/>
      <c r="D10" s="64" t="s">
        <v>62</v>
      </c>
      <c r="E10" s="65"/>
      <c r="F10" s="54"/>
      <c r="G10" s="54"/>
      <c r="H10" s="54"/>
      <c r="I10" s="66"/>
    </row>
    <row r="11" spans="1:9" ht="25.5" x14ac:dyDescent="0.25">
      <c r="A11" s="31" t="s">
        <v>63</v>
      </c>
      <c r="B11" s="19" t="s">
        <v>61</v>
      </c>
      <c r="C11" s="19" t="s">
        <v>30</v>
      </c>
      <c r="D11" s="32" t="s">
        <v>64</v>
      </c>
      <c r="E11" s="19" t="s">
        <v>31</v>
      </c>
      <c r="F11" s="29">
        <v>5</v>
      </c>
      <c r="G11" s="30">
        <v>1380.6</v>
      </c>
      <c r="H11" s="30">
        <f>ROUND((G11*(1+H3)),2)</f>
        <v>1684.61</v>
      </c>
      <c r="I11" s="21">
        <f>ROUND((H11*F11),2)</f>
        <v>8423.0499999999993</v>
      </c>
    </row>
    <row r="12" spans="1:9" ht="25.5" x14ac:dyDescent="0.25">
      <c r="A12" s="31" t="s">
        <v>65</v>
      </c>
      <c r="B12" s="19" t="s">
        <v>67</v>
      </c>
      <c r="C12" s="19" t="s">
        <v>30</v>
      </c>
      <c r="D12" s="32" t="s">
        <v>68</v>
      </c>
      <c r="E12" s="19" t="s">
        <v>33</v>
      </c>
      <c r="F12" s="29"/>
      <c r="G12" s="30">
        <v>0.43</v>
      </c>
      <c r="H12" s="30">
        <f>ROUND((G12*(1+H3)),2)</f>
        <v>0.52</v>
      </c>
      <c r="I12" s="21">
        <f t="shared" ref="I12:I13" si="0">ROUND((H12*F12),2)</f>
        <v>0</v>
      </c>
    </row>
    <row r="13" spans="1:9" ht="25.5" x14ac:dyDescent="0.25">
      <c r="A13" s="31" t="s">
        <v>66</v>
      </c>
      <c r="B13" s="19" t="s">
        <v>69</v>
      </c>
      <c r="C13" s="19" t="s">
        <v>30</v>
      </c>
      <c r="D13" s="32" t="s">
        <v>70</v>
      </c>
      <c r="E13" s="19" t="s">
        <v>31</v>
      </c>
      <c r="F13" s="29">
        <v>5</v>
      </c>
      <c r="G13" s="30">
        <v>3376</v>
      </c>
      <c r="H13" s="30">
        <f>ROUND((G13*(1+H3)),2)</f>
        <v>4119.3999999999996</v>
      </c>
      <c r="I13" s="21">
        <f t="shared" si="0"/>
        <v>20597</v>
      </c>
    </row>
    <row r="14" spans="1:9" ht="15" customHeight="1" x14ac:dyDescent="0.25">
      <c r="A14" s="67" t="s">
        <v>19</v>
      </c>
      <c r="B14" s="68"/>
      <c r="C14" s="68"/>
      <c r="D14" s="68"/>
      <c r="E14" s="68"/>
      <c r="F14" s="68"/>
      <c r="G14" s="68"/>
      <c r="H14" s="68"/>
      <c r="I14" s="33">
        <f>SUM(I11:I13)</f>
        <v>29020.05</v>
      </c>
    </row>
    <row r="15" spans="1:9" ht="15" customHeight="1" x14ac:dyDescent="0.25">
      <c r="A15" s="34" t="s">
        <v>7</v>
      </c>
      <c r="B15" s="35"/>
      <c r="C15" s="35"/>
      <c r="D15" s="36" t="s">
        <v>71</v>
      </c>
      <c r="E15" s="38"/>
      <c r="F15" s="19"/>
      <c r="G15" s="19"/>
      <c r="H15" s="19"/>
      <c r="I15" s="21"/>
    </row>
    <row r="16" spans="1:9" x14ac:dyDescent="0.25">
      <c r="A16" s="31" t="s">
        <v>72</v>
      </c>
      <c r="B16" s="19" t="s">
        <v>77</v>
      </c>
      <c r="C16" s="19" t="s">
        <v>30</v>
      </c>
      <c r="D16" s="32" t="s">
        <v>78</v>
      </c>
      <c r="E16" s="19" t="s">
        <v>81</v>
      </c>
      <c r="F16" s="37">
        <v>5</v>
      </c>
      <c r="G16" s="30">
        <v>2221.52</v>
      </c>
      <c r="H16" s="30">
        <f>ROUND((G16*(1+H3)),2)</f>
        <v>2710.7</v>
      </c>
      <c r="I16" s="21">
        <f>ROUND((H16*F16),2)</f>
        <v>13553.5</v>
      </c>
    </row>
    <row r="17" spans="1:9" ht="38.25" x14ac:dyDescent="0.25">
      <c r="A17" s="31" t="s">
        <v>73</v>
      </c>
      <c r="B17" s="19" t="s">
        <v>79</v>
      </c>
      <c r="C17" s="19" t="s">
        <v>30</v>
      </c>
      <c r="D17" s="32" t="s">
        <v>80</v>
      </c>
      <c r="E17" s="19" t="s">
        <v>81</v>
      </c>
      <c r="F17" s="37">
        <v>5</v>
      </c>
      <c r="G17" s="30">
        <v>967.79</v>
      </c>
      <c r="H17" s="30">
        <f>ROUND((G17*(1+H3)),2)</f>
        <v>1180.9000000000001</v>
      </c>
      <c r="I17" s="21">
        <f t="shared" ref="I17:I21" si="1">ROUND((H17*F17),2)</f>
        <v>5904.5</v>
      </c>
    </row>
    <row r="18" spans="1:9" x14ac:dyDescent="0.25">
      <c r="A18" s="31" t="s">
        <v>74</v>
      </c>
      <c r="B18" s="19" t="s">
        <v>82</v>
      </c>
      <c r="C18" s="19" t="s">
        <v>30</v>
      </c>
      <c r="D18" s="32" t="s">
        <v>83</v>
      </c>
      <c r="E18" s="19" t="s">
        <v>81</v>
      </c>
      <c r="F18" s="40">
        <v>5</v>
      </c>
      <c r="G18" s="30">
        <v>1285.1199999999999</v>
      </c>
      <c r="H18" s="30">
        <f>ROUND((G18*(1+H3)),2)</f>
        <v>1568.1</v>
      </c>
      <c r="I18" s="21">
        <f t="shared" si="1"/>
        <v>7840.5</v>
      </c>
    </row>
    <row r="19" spans="1:9" x14ac:dyDescent="0.25">
      <c r="A19" s="31" t="s">
        <v>75</v>
      </c>
      <c r="B19" s="19" t="s">
        <v>84</v>
      </c>
      <c r="C19" s="19" t="s">
        <v>30</v>
      </c>
      <c r="D19" s="32" t="s">
        <v>108</v>
      </c>
      <c r="E19" s="19" t="s">
        <v>81</v>
      </c>
      <c r="F19" s="17">
        <v>5</v>
      </c>
      <c r="G19" s="30">
        <v>1304.05</v>
      </c>
      <c r="H19" s="30">
        <f>ROUND((G19*(1+H3)),2)</f>
        <v>1591.2</v>
      </c>
      <c r="I19" s="21">
        <f t="shared" si="1"/>
        <v>7956</v>
      </c>
    </row>
    <row r="20" spans="1:9" x14ac:dyDescent="0.25">
      <c r="A20" s="31" t="s">
        <v>76</v>
      </c>
      <c r="B20" s="19" t="s">
        <v>86</v>
      </c>
      <c r="C20" s="19" t="s">
        <v>30</v>
      </c>
      <c r="D20" s="32" t="s">
        <v>87</v>
      </c>
      <c r="E20" s="19" t="s">
        <v>81</v>
      </c>
      <c r="F20" s="17">
        <v>5</v>
      </c>
      <c r="G20" s="30">
        <v>1111.46</v>
      </c>
      <c r="H20" s="30">
        <f>ROUND((G20*(1+H3)),2)</f>
        <v>1356.2</v>
      </c>
      <c r="I20" s="21">
        <f t="shared" si="1"/>
        <v>6781</v>
      </c>
    </row>
    <row r="21" spans="1:9" x14ac:dyDescent="0.25">
      <c r="A21" s="31" t="s">
        <v>85</v>
      </c>
      <c r="B21" s="19" t="s">
        <v>88</v>
      </c>
      <c r="C21" s="19" t="s">
        <v>30</v>
      </c>
      <c r="D21" s="32" t="s">
        <v>89</v>
      </c>
      <c r="E21" s="19" t="s">
        <v>81</v>
      </c>
      <c r="F21" s="40">
        <v>5</v>
      </c>
      <c r="G21" s="30">
        <v>602.05999999999995</v>
      </c>
      <c r="H21" s="30">
        <f>ROUND((G21*(1+H3)),2)</f>
        <v>734.63</v>
      </c>
      <c r="I21" s="21">
        <f t="shared" si="1"/>
        <v>3673.15</v>
      </c>
    </row>
    <row r="22" spans="1:9" ht="15" customHeight="1" x14ac:dyDescent="0.25">
      <c r="A22" s="67" t="s">
        <v>19</v>
      </c>
      <c r="B22" s="68"/>
      <c r="C22" s="68"/>
      <c r="D22" s="68"/>
      <c r="E22" s="68"/>
      <c r="F22" s="68"/>
      <c r="G22" s="68"/>
      <c r="H22" s="68"/>
      <c r="I22" s="33">
        <f>SUM(I16:I21)</f>
        <v>45708.65</v>
      </c>
    </row>
    <row r="23" spans="1:9" ht="15" customHeight="1" x14ac:dyDescent="0.25">
      <c r="A23" s="34">
        <v>2</v>
      </c>
      <c r="B23" s="35"/>
      <c r="C23" s="35"/>
      <c r="D23" s="56" t="s">
        <v>13</v>
      </c>
      <c r="E23" s="41"/>
      <c r="F23" s="41"/>
      <c r="G23" s="41"/>
      <c r="H23" s="41"/>
      <c r="I23" s="33"/>
    </row>
    <row r="24" spans="1:9" ht="25.5" x14ac:dyDescent="0.25">
      <c r="A24" s="31" t="s">
        <v>8</v>
      </c>
      <c r="B24" s="19" t="s">
        <v>90</v>
      </c>
      <c r="C24" s="19" t="s">
        <v>30</v>
      </c>
      <c r="D24" s="32" t="s">
        <v>91</v>
      </c>
      <c r="E24" s="19" t="s">
        <v>33</v>
      </c>
      <c r="F24" s="40">
        <v>1000</v>
      </c>
      <c r="G24" s="30">
        <v>3.89</v>
      </c>
      <c r="H24" s="57">
        <f>ROUND((G24*(1+H3)),2)</f>
        <v>4.75</v>
      </c>
      <c r="I24" s="21">
        <f>ROUND((H24*F24),2)</f>
        <v>4750</v>
      </c>
    </row>
    <row r="25" spans="1:9" ht="25.5" x14ac:dyDescent="0.25">
      <c r="A25" s="31" t="s">
        <v>27</v>
      </c>
      <c r="B25" s="19" t="s">
        <v>92</v>
      </c>
      <c r="C25" s="19" t="s">
        <v>30</v>
      </c>
      <c r="D25" s="32" t="s">
        <v>93</v>
      </c>
      <c r="E25" s="19" t="s">
        <v>33</v>
      </c>
      <c r="F25" s="40">
        <v>1000</v>
      </c>
      <c r="G25" s="30">
        <v>3.39</v>
      </c>
      <c r="H25" s="57">
        <f>ROUND((G25*(1+H3)),2)</f>
        <v>4.1399999999999997</v>
      </c>
      <c r="I25" s="21">
        <f t="shared" ref="I25:I27" si="2">ROUND((H25*F25),2)</f>
        <v>4140</v>
      </c>
    </row>
    <row r="26" spans="1:9" ht="38.25" x14ac:dyDescent="0.25">
      <c r="A26" s="31" t="s">
        <v>52</v>
      </c>
      <c r="B26" s="19" t="s">
        <v>94</v>
      </c>
      <c r="C26" s="19" t="s">
        <v>30</v>
      </c>
      <c r="D26" s="32" t="s">
        <v>95</v>
      </c>
      <c r="E26" s="19" t="s">
        <v>33</v>
      </c>
      <c r="F26" s="40">
        <v>1000</v>
      </c>
      <c r="G26" s="30">
        <v>2.82</v>
      </c>
      <c r="H26" s="57">
        <f>ROUND((G26*(1+H3)),2)</f>
        <v>3.44</v>
      </c>
      <c r="I26" s="21">
        <f t="shared" si="2"/>
        <v>3440</v>
      </c>
    </row>
    <row r="27" spans="1:9" ht="25.5" x14ac:dyDescent="0.25">
      <c r="A27" s="31" t="s">
        <v>53</v>
      </c>
      <c r="B27" s="19" t="s">
        <v>96</v>
      </c>
      <c r="C27" s="19" t="s">
        <v>30</v>
      </c>
      <c r="D27" s="32" t="s">
        <v>97</v>
      </c>
      <c r="E27" s="19" t="s">
        <v>33</v>
      </c>
      <c r="F27" s="40">
        <v>1000</v>
      </c>
      <c r="G27" s="30">
        <v>3.22</v>
      </c>
      <c r="H27" s="57">
        <f>ROUND((G27*(1+H3)),2)</f>
        <v>3.93</v>
      </c>
      <c r="I27" s="21">
        <f t="shared" si="2"/>
        <v>3930</v>
      </c>
    </row>
    <row r="28" spans="1:9" ht="15" customHeight="1" x14ac:dyDescent="0.25">
      <c r="A28" s="67" t="s">
        <v>19</v>
      </c>
      <c r="B28" s="68"/>
      <c r="C28" s="68"/>
      <c r="D28" s="68"/>
      <c r="E28" s="68"/>
      <c r="F28" s="68"/>
      <c r="G28" s="68"/>
      <c r="H28" s="68"/>
      <c r="I28" s="33">
        <f>SUM(I24:I27)</f>
        <v>16260</v>
      </c>
    </row>
    <row r="29" spans="1:9" ht="15" customHeight="1" x14ac:dyDescent="0.25">
      <c r="A29" s="34">
        <v>3</v>
      </c>
      <c r="B29" s="35"/>
      <c r="C29" s="35"/>
      <c r="D29" s="36" t="s">
        <v>98</v>
      </c>
      <c r="E29" s="38"/>
      <c r="F29" s="17"/>
      <c r="G29" s="19"/>
      <c r="H29" s="19"/>
      <c r="I29" s="21"/>
    </row>
    <row r="30" spans="1:9" ht="38.25" x14ac:dyDescent="0.25">
      <c r="A30" s="31" t="s">
        <v>12</v>
      </c>
      <c r="B30" s="19" t="s">
        <v>100</v>
      </c>
      <c r="C30" s="19" t="s">
        <v>30</v>
      </c>
      <c r="D30" s="32" t="s">
        <v>101</v>
      </c>
      <c r="E30" s="19" t="s">
        <v>31</v>
      </c>
      <c r="F30" s="40">
        <v>5</v>
      </c>
      <c r="G30" s="30">
        <v>850</v>
      </c>
      <c r="H30" s="20">
        <f>ROUND((G30*(1+H3)),2)</f>
        <v>1037.17</v>
      </c>
      <c r="I30" s="21">
        <f>ROUND((H30*F30),2)</f>
        <v>5185.8500000000004</v>
      </c>
    </row>
    <row r="31" spans="1:9" ht="38.25" x14ac:dyDescent="0.25">
      <c r="A31" s="31" t="s">
        <v>99</v>
      </c>
      <c r="B31" s="19" t="s">
        <v>103</v>
      </c>
      <c r="C31" s="19" t="s">
        <v>30</v>
      </c>
      <c r="D31" s="32" t="s">
        <v>105</v>
      </c>
      <c r="E31" s="19" t="s">
        <v>104</v>
      </c>
      <c r="F31" s="40">
        <v>500</v>
      </c>
      <c r="G31" s="30">
        <v>2.1</v>
      </c>
      <c r="H31" s="20">
        <f>ROUND((G31*(1+H3)),2)</f>
        <v>2.56</v>
      </c>
      <c r="I31" s="21">
        <f t="shared" ref="I31:I32" si="3">ROUND((H31*F31),2)</f>
        <v>1280</v>
      </c>
    </row>
    <row r="32" spans="1:9" ht="38.25" x14ac:dyDescent="0.25">
      <c r="A32" s="31" t="s">
        <v>102</v>
      </c>
      <c r="B32" s="19" t="s">
        <v>106</v>
      </c>
      <c r="C32" s="19" t="s">
        <v>30</v>
      </c>
      <c r="D32" s="32" t="s">
        <v>107</v>
      </c>
      <c r="E32" s="19" t="s">
        <v>32</v>
      </c>
      <c r="F32" s="40">
        <v>400</v>
      </c>
      <c r="G32" s="30">
        <v>72.5</v>
      </c>
      <c r="H32" s="20">
        <f>ROUND((G32*(1+H3)),2)</f>
        <v>88.46</v>
      </c>
      <c r="I32" s="21">
        <f t="shared" si="3"/>
        <v>35384</v>
      </c>
    </row>
    <row r="33" spans="1:9" ht="15" customHeight="1" x14ac:dyDescent="0.25">
      <c r="A33" s="67" t="s">
        <v>19</v>
      </c>
      <c r="B33" s="68"/>
      <c r="C33" s="68"/>
      <c r="D33" s="68"/>
      <c r="E33" s="68"/>
      <c r="F33" s="68"/>
      <c r="G33" s="68"/>
      <c r="H33" s="68"/>
      <c r="I33" s="33">
        <f>SUM(I30:I32)</f>
        <v>41849.85</v>
      </c>
    </row>
    <row r="34" spans="1:9" ht="20.100000000000001" customHeight="1" thickBot="1" x14ac:dyDescent="0.3">
      <c r="A34" s="86" t="s">
        <v>10</v>
      </c>
      <c r="B34" s="87"/>
      <c r="C34" s="87"/>
      <c r="D34" s="87"/>
      <c r="E34" s="87"/>
      <c r="F34" s="87"/>
      <c r="G34" s="87"/>
      <c r="H34" s="87"/>
      <c r="I34" s="39">
        <f>I33+I28+I22+I14</f>
        <v>132838.54999999999</v>
      </c>
    </row>
    <row r="35" spans="1:9" ht="15" customHeight="1" x14ac:dyDescent="0.25"/>
    <row r="36" spans="1:9" ht="15" customHeight="1" x14ac:dyDescent="0.25"/>
    <row r="37" spans="1:9" ht="15" customHeight="1" x14ac:dyDescent="0.25"/>
    <row r="38" spans="1:9" ht="15" customHeight="1" x14ac:dyDescent="0.25">
      <c r="A38" s="85" t="s">
        <v>34</v>
      </c>
      <c r="B38" s="85"/>
      <c r="C38" s="85"/>
      <c r="D38" s="85"/>
      <c r="E38" s="85"/>
      <c r="F38" s="85"/>
      <c r="G38" s="85"/>
      <c r="H38" s="85"/>
      <c r="I38" s="85"/>
    </row>
    <row r="39" spans="1:9" ht="15" customHeight="1" x14ac:dyDescent="0.25">
      <c r="A39" s="85" t="s">
        <v>35</v>
      </c>
      <c r="B39" s="85"/>
      <c r="C39" s="85"/>
      <c r="D39" s="85"/>
      <c r="E39" s="85"/>
      <c r="F39" s="85"/>
      <c r="G39" s="85"/>
      <c r="H39" s="85"/>
      <c r="I39" s="85"/>
    </row>
    <row r="40" spans="1:9" ht="15" customHeight="1" x14ac:dyDescent="0.25">
      <c r="A40" s="85"/>
      <c r="B40" s="85"/>
      <c r="C40" s="85"/>
      <c r="D40" s="85"/>
      <c r="E40" s="85"/>
      <c r="F40" s="85"/>
      <c r="G40" s="85"/>
      <c r="H40" s="85"/>
      <c r="I40" s="85"/>
    </row>
    <row r="41" spans="1:9" ht="15" customHeight="1" x14ac:dyDescent="0.25">
      <c r="A41" s="10"/>
      <c r="B41" s="10"/>
      <c r="C41" s="10"/>
      <c r="D41" s="10"/>
      <c r="E41" s="10"/>
      <c r="F41" s="18"/>
      <c r="G41" s="18"/>
      <c r="H41" s="18"/>
      <c r="I41" s="18"/>
    </row>
    <row r="42" spans="1:9" ht="15" customHeight="1" x14ac:dyDescent="0.25">
      <c r="A42" s="10"/>
      <c r="B42" s="10"/>
      <c r="C42" s="10"/>
      <c r="D42" s="10"/>
      <c r="E42" s="10"/>
      <c r="F42" s="18"/>
      <c r="G42" s="18"/>
      <c r="H42" s="18"/>
      <c r="I42" s="18"/>
    </row>
    <row r="43" spans="1:9" ht="15" customHeight="1" x14ac:dyDescent="0.25">
      <c r="A43" s="85" t="s">
        <v>36</v>
      </c>
      <c r="B43" s="85"/>
      <c r="C43" s="85"/>
      <c r="D43" s="85"/>
      <c r="E43" s="85"/>
      <c r="F43" s="85"/>
      <c r="G43" s="85"/>
      <c r="H43" s="85"/>
      <c r="I43" s="85"/>
    </row>
    <row r="44" spans="1:9" ht="15" customHeight="1" x14ac:dyDescent="0.25">
      <c r="A44" s="85" t="s">
        <v>37</v>
      </c>
      <c r="B44" s="85"/>
      <c r="C44" s="85"/>
      <c r="D44" s="85"/>
      <c r="E44" s="85"/>
      <c r="F44" s="85"/>
      <c r="G44" s="85"/>
      <c r="H44" s="85"/>
      <c r="I44" s="85"/>
    </row>
    <row r="45" spans="1:9" ht="15" customHeight="1" x14ac:dyDescent="0.25">
      <c r="F45"/>
      <c r="G45"/>
      <c r="H45"/>
      <c r="I45"/>
    </row>
    <row r="46" spans="1:9" ht="15" customHeight="1" x14ac:dyDescent="0.25">
      <c r="F46"/>
      <c r="G46"/>
      <c r="H46"/>
      <c r="I46"/>
    </row>
    <row r="47" spans="1:9" ht="15" customHeight="1" x14ac:dyDescent="0.25">
      <c r="F47"/>
      <c r="G47"/>
      <c r="H47"/>
      <c r="I47"/>
    </row>
    <row r="48" spans="1:9" ht="15" customHeight="1" x14ac:dyDescent="0.25">
      <c r="F48"/>
      <c r="G48"/>
      <c r="H48"/>
      <c r="I48"/>
    </row>
    <row r="49" customFormat="1" ht="15" customHeight="1" x14ac:dyDescent="0.25"/>
    <row r="50" customFormat="1" ht="15" customHeight="1" x14ac:dyDescent="0.25"/>
    <row r="51" customFormat="1" ht="15" customHeight="1" x14ac:dyDescent="0.25"/>
  </sheetData>
  <mergeCells count="29">
    <mergeCell ref="A43:I43"/>
    <mergeCell ref="A44:I44"/>
    <mergeCell ref="A34:H34"/>
    <mergeCell ref="A38:I38"/>
    <mergeCell ref="A39:I39"/>
    <mergeCell ref="A40:I40"/>
    <mergeCell ref="A1:I1"/>
    <mergeCell ref="H7:H8"/>
    <mergeCell ref="F7:F8"/>
    <mergeCell ref="G7:G8"/>
    <mergeCell ref="I7:I8"/>
    <mergeCell ref="C7:C8"/>
    <mergeCell ref="B7:B8"/>
    <mergeCell ref="E7:E8"/>
    <mergeCell ref="D7:D8"/>
    <mergeCell ref="H3:I3"/>
    <mergeCell ref="H4:I4"/>
    <mergeCell ref="A7:A8"/>
    <mergeCell ref="H5:I5"/>
    <mergeCell ref="A33:H33"/>
    <mergeCell ref="H2:I2"/>
    <mergeCell ref="A14:H14"/>
    <mergeCell ref="A22:H22"/>
    <mergeCell ref="A28:H28"/>
    <mergeCell ref="B4:F4"/>
    <mergeCell ref="B3:F3"/>
    <mergeCell ref="B2:F2"/>
    <mergeCell ref="H6:I6"/>
    <mergeCell ref="B5:F5"/>
  </mergeCells>
  <phoneticPr fontId="9" type="noConversion"/>
  <pageMargins left="0.25" right="0.25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D28" sqref="D28:F28"/>
    </sheetView>
  </sheetViews>
  <sheetFormatPr defaultRowHeight="15" x14ac:dyDescent="0.25"/>
  <cols>
    <col min="1" max="1" width="26" bestFit="1" customWidth="1"/>
    <col min="2" max="2" width="45.7109375" customWidth="1"/>
    <col min="3" max="3" width="25.7109375" customWidth="1"/>
    <col min="4" max="6" width="25.7109375" style="1" customWidth="1"/>
    <col min="7" max="7" width="14" bestFit="1" customWidth="1"/>
  </cols>
  <sheetData>
    <row r="1" spans="1:6" ht="60" customHeight="1" x14ac:dyDescent="0.25">
      <c r="A1" s="76" t="s">
        <v>20</v>
      </c>
      <c r="B1" s="77"/>
      <c r="C1" s="77"/>
      <c r="D1" s="77"/>
      <c r="E1" s="77"/>
      <c r="F1" s="78"/>
    </row>
    <row r="2" spans="1:6" ht="17.100000000000001" customHeight="1" x14ac:dyDescent="0.25">
      <c r="A2" s="2" t="s">
        <v>0</v>
      </c>
      <c r="B2" s="72" t="s">
        <v>5</v>
      </c>
      <c r="C2" s="72"/>
      <c r="D2" s="72"/>
      <c r="E2" s="4" t="s">
        <v>9</v>
      </c>
      <c r="F2" s="6">
        <v>45202</v>
      </c>
    </row>
    <row r="3" spans="1:6" ht="17.100000000000001" customHeight="1" x14ac:dyDescent="0.25">
      <c r="A3" s="2" t="s">
        <v>1</v>
      </c>
      <c r="B3" s="71" t="s">
        <v>43</v>
      </c>
      <c r="C3" s="71"/>
      <c r="D3" s="71"/>
      <c r="E3" s="4" t="s">
        <v>16</v>
      </c>
      <c r="F3" s="47">
        <v>0.24390000000000001</v>
      </c>
    </row>
    <row r="4" spans="1:6" ht="20.25" customHeight="1" x14ac:dyDescent="0.25">
      <c r="A4" s="2" t="s">
        <v>45</v>
      </c>
      <c r="B4" s="71" t="s">
        <v>46</v>
      </c>
      <c r="C4" s="71"/>
      <c r="D4" s="71"/>
      <c r="E4" s="4" t="s">
        <v>17</v>
      </c>
      <c r="F4" s="48" t="s">
        <v>54</v>
      </c>
    </row>
    <row r="5" spans="1:6" ht="17.100000000000001" customHeight="1" x14ac:dyDescent="0.25">
      <c r="A5" s="2" t="s">
        <v>47</v>
      </c>
      <c r="B5" s="75">
        <v>0.05</v>
      </c>
      <c r="C5" s="75"/>
      <c r="D5" s="75"/>
      <c r="E5" s="4" t="s">
        <v>18</v>
      </c>
      <c r="F5" s="59" t="s">
        <v>42</v>
      </c>
    </row>
    <row r="6" spans="1:6" ht="17.100000000000001" customHeight="1" x14ac:dyDescent="0.25">
      <c r="A6" s="49" t="s">
        <v>48</v>
      </c>
      <c r="B6" s="106" t="s">
        <v>49</v>
      </c>
      <c r="C6" s="106"/>
      <c r="D6" s="106"/>
      <c r="E6" s="61" t="s">
        <v>50</v>
      </c>
      <c r="F6" s="59" t="s">
        <v>51</v>
      </c>
    </row>
    <row r="7" spans="1:6" ht="17.100000000000001" customHeight="1" x14ac:dyDescent="0.25">
      <c r="A7" s="84" t="s">
        <v>2</v>
      </c>
      <c r="B7" s="81" t="s">
        <v>3</v>
      </c>
      <c r="C7" s="81" t="s">
        <v>21</v>
      </c>
      <c r="D7" s="79" t="s">
        <v>22</v>
      </c>
      <c r="E7" s="79" t="s">
        <v>23</v>
      </c>
      <c r="F7" s="80" t="s">
        <v>24</v>
      </c>
    </row>
    <row r="8" spans="1:6" ht="17.100000000000001" customHeight="1" x14ac:dyDescent="0.25">
      <c r="A8" s="84"/>
      <c r="B8" s="81"/>
      <c r="C8" s="81"/>
      <c r="D8" s="79"/>
      <c r="E8" s="79"/>
      <c r="F8" s="80"/>
    </row>
    <row r="9" spans="1:6" ht="15" customHeight="1" x14ac:dyDescent="0.25">
      <c r="A9" s="90">
        <v>1</v>
      </c>
      <c r="B9" s="95" t="s">
        <v>11</v>
      </c>
      <c r="C9" s="7">
        <v>3631.6</v>
      </c>
      <c r="D9" s="9">
        <f>ROUND(C9*D10,2)</f>
        <v>3631.6</v>
      </c>
      <c r="E9" s="9"/>
      <c r="F9" s="50"/>
    </row>
    <row r="10" spans="1:6" ht="15" customHeight="1" x14ac:dyDescent="0.25">
      <c r="A10" s="96"/>
      <c r="B10" s="89"/>
      <c r="C10" s="8">
        <f>C9/C20</f>
        <v>9.7787747434357405E-3</v>
      </c>
      <c r="D10" s="11">
        <v>1</v>
      </c>
      <c r="E10" s="11"/>
      <c r="F10" s="12"/>
    </row>
    <row r="11" spans="1:6" ht="15" customHeight="1" x14ac:dyDescent="0.25">
      <c r="A11" s="90">
        <v>2</v>
      </c>
      <c r="B11" s="88" t="s">
        <v>38</v>
      </c>
      <c r="C11" s="7">
        <v>312409.94</v>
      </c>
      <c r="D11" s="9">
        <f>D12*C11</f>
        <v>156204.97</v>
      </c>
      <c r="E11" s="9">
        <f>E12*C11</f>
        <v>156204.97</v>
      </c>
      <c r="F11" s="50"/>
    </row>
    <row r="12" spans="1:6" ht="15" customHeight="1" x14ac:dyDescent="0.25">
      <c r="A12" s="91"/>
      <c r="B12" s="89"/>
      <c r="C12" s="8">
        <f>C11/C20</f>
        <v>0.84122327097430194</v>
      </c>
      <c r="D12" s="11">
        <v>0.5</v>
      </c>
      <c r="E12" s="11">
        <v>0.5</v>
      </c>
      <c r="F12" s="12"/>
    </row>
    <row r="13" spans="1:6" ht="15" customHeight="1" x14ac:dyDescent="0.25">
      <c r="A13" s="90">
        <v>3</v>
      </c>
      <c r="B13" s="88" t="s">
        <v>44</v>
      </c>
      <c r="C13" s="7">
        <v>6456.16</v>
      </c>
      <c r="D13" s="11"/>
      <c r="E13" s="9">
        <f>E14*C13</f>
        <v>6456.16</v>
      </c>
      <c r="F13" s="12"/>
    </row>
    <row r="14" spans="1:6" ht="15" customHeight="1" x14ac:dyDescent="0.25">
      <c r="A14" s="91"/>
      <c r="B14" s="89"/>
      <c r="C14" s="8">
        <f>C13/C20</f>
        <v>1.738444056272169E-2</v>
      </c>
      <c r="D14" s="11"/>
      <c r="E14" s="58">
        <v>1</v>
      </c>
      <c r="F14" s="12"/>
    </row>
    <row r="15" spans="1:6" ht="15" customHeight="1" x14ac:dyDescent="0.25">
      <c r="A15" s="90">
        <v>4</v>
      </c>
      <c r="B15" s="88" t="s">
        <v>39</v>
      </c>
      <c r="C15" s="22">
        <v>42077.87</v>
      </c>
      <c r="D15" s="11"/>
      <c r="E15" s="50">
        <f>E16*C15</f>
        <v>8415.5740000000005</v>
      </c>
      <c r="F15" s="50">
        <f>F16*C15</f>
        <v>33662.296000000002</v>
      </c>
    </row>
    <row r="16" spans="1:6" ht="15" customHeight="1" x14ac:dyDescent="0.25">
      <c r="A16" s="91"/>
      <c r="B16" s="89"/>
      <c r="C16" s="8">
        <f>C15/C20</f>
        <v>0.11330267992443344</v>
      </c>
      <c r="D16" s="11"/>
      <c r="E16" s="11">
        <v>0.2</v>
      </c>
      <c r="F16" s="12">
        <v>0.8</v>
      </c>
    </row>
    <row r="17" spans="1:7" ht="15" customHeight="1" x14ac:dyDescent="0.25">
      <c r="A17" s="90">
        <v>5</v>
      </c>
      <c r="B17" s="88" t="s">
        <v>40</v>
      </c>
      <c r="C17" s="22">
        <v>6800.2</v>
      </c>
      <c r="D17" s="11"/>
      <c r="E17" s="11"/>
      <c r="F17" s="50">
        <f>F18*C17</f>
        <v>6800.2</v>
      </c>
    </row>
    <row r="18" spans="1:7" ht="15" customHeight="1" x14ac:dyDescent="0.25">
      <c r="A18" s="91"/>
      <c r="B18" s="89"/>
      <c r="C18" s="43">
        <f>C17/C20</f>
        <v>1.8310833795107312E-2</v>
      </c>
      <c r="D18" s="11"/>
      <c r="E18" s="11"/>
      <c r="F18" s="12">
        <v>1</v>
      </c>
    </row>
    <row r="19" spans="1:7" ht="15" customHeight="1" x14ac:dyDescent="0.25">
      <c r="A19" s="97" t="s">
        <v>15</v>
      </c>
      <c r="B19" s="98"/>
      <c r="C19" s="43">
        <f>C10+C12+C16+C18</f>
        <v>0.98261555943727841</v>
      </c>
      <c r="D19" s="45">
        <f>D20/C20</f>
        <v>0.43039041023058672</v>
      </c>
      <c r="E19" s="45">
        <f>E20/C20</f>
        <v>0.46065661203475933</v>
      </c>
      <c r="F19" s="51">
        <f>F20/C20</f>
        <v>0.10895297773465405</v>
      </c>
      <c r="G19" s="46"/>
    </row>
    <row r="20" spans="1:7" ht="15" customHeight="1" x14ac:dyDescent="0.25">
      <c r="A20" s="99"/>
      <c r="B20" s="100"/>
      <c r="C20" s="42">
        <f>C9+C11+C15+C17+C13</f>
        <v>371375.76999999996</v>
      </c>
      <c r="D20" s="44">
        <f>D9+D11</f>
        <v>159836.57</v>
      </c>
      <c r="E20" s="44">
        <f>E11+E15+E13</f>
        <v>171076.704</v>
      </c>
      <c r="F20" s="52">
        <f>F17+F15+F11</f>
        <v>40462.495999999999</v>
      </c>
      <c r="G20" s="55"/>
    </row>
    <row r="21" spans="1:7" ht="15" customHeight="1" x14ac:dyDescent="0.25">
      <c r="A21" s="97" t="s">
        <v>55</v>
      </c>
      <c r="B21" s="101"/>
      <c r="C21" s="98"/>
      <c r="D21" s="13">
        <f>D20</f>
        <v>159836.57</v>
      </c>
      <c r="E21" s="13">
        <f>D21+E20</f>
        <v>330913.27399999998</v>
      </c>
      <c r="F21" s="14">
        <f>E21+F20</f>
        <v>371375.76999999996</v>
      </c>
      <c r="G21" s="55"/>
    </row>
    <row r="22" spans="1:7" ht="15" customHeight="1" thickBot="1" x14ac:dyDescent="0.3">
      <c r="A22" s="102"/>
      <c r="B22" s="103"/>
      <c r="C22" s="104"/>
      <c r="D22" s="15">
        <f>D19</f>
        <v>0.43039041023058672</v>
      </c>
      <c r="E22" s="15">
        <f>D22+E19</f>
        <v>0.89104702226534604</v>
      </c>
      <c r="F22" s="53">
        <f>E22+F19</f>
        <v>1</v>
      </c>
    </row>
    <row r="23" spans="1:7" ht="15" customHeight="1" x14ac:dyDescent="0.25"/>
    <row r="24" spans="1:7" ht="15" customHeight="1" x14ac:dyDescent="0.25">
      <c r="A24" s="93" t="s">
        <v>34</v>
      </c>
      <c r="B24" s="93"/>
      <c r="C24" s="93"/>
      <c r="D24" s="93" t="s">
        <v>36</v>
      </c>
      <c r="E24" s="93"/>
      <c r="F24" s="93"/>
    </row>
    <row r="25" spans="1:7" ht="15" customHeight="1" x14ac:dyDescent="0.25">
      <c r="A25" s="93"/>
      <c r="B25" s="93"/>
      <c r="C25" s="93"/>
      <c r="D25" s="93"/>
      <c r="E25" s="93"/>
      <c r="F25" s="93"/>
    </row>
    <row r="26" spans="1:7" ht="15" customHeight="1" x14ac:dyDescent="0.25">
      <c r="A26" s="93"/>
      <c r="B26" s="93"/>
      <c r="C26" s="93"/>
      <c r="D26" s="93"/>
      <c r="E26" s="93"/>
      <c r="F26" s="93"/>
    </row>
    <row r="27" spans="1:7" ht="15" customHeight="1" x14ac:dyDescent="0.25">
      <c r="A27" s="93" t="s">
        <v>41</v>
      </c>
      <c r="B27" s="93"/>
      <c r="C27" s="93"/>
      <c r="D27" s="105" t="s">
        <v>37</v>
      </c>
      <c r="E27" s="105"/>
      <c r="F27" s="105"/>
    </row>
    <row r="28" spans="1:7" ht="15" customHeight="1" x14ac:dyDescent="0.25">
      <c r="A28" s="94"/>
      <c r="B28" s="94"/>
      <c r="C28" s="94"/>
      <c r="D28" s="92"/>
      <c r="E28" s="92"/>
      <c r="F28" s="92"/>
    </row>
    <row r="29" spans="1:7" ht="15" customHeight="1" x14ac:dyDescent="0.25">
      <c r="C29" s="55"/>
      <c r="D29" s="92"/>
      <c r="E29" s="92"/>
      <c r="F29" s="92"/>
    </row>
    <row r="30" spans="1:7" ht="15" customHeight="1" x14ac:dyDescent="0.25">
      <c r="D30"/>
      <c r="E30"/>
      <c r="F30"/>
    </row>
    <row r="31" spans="1:7" ht="15" customHeight="1" x14ac:dyDescent="0.25">
      <c r="D31"/>
      <c r="E31"/>
      <c r="F31"/>
    </row>
    <row r="32" spans="1:7" ht="15" customHeight="1" x14ac:dyDescent="0.25">
      <c r="D32"/>
      <c r="E32"/>
      <c r="F32"/>
    </row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</sheetData>
  <mergeCells count="31">
    <mergeCell ref="B2:D2"/>
    <mergeCell ref="B3:D3"/>
    <mergeCell ref="B4:D4"/>
    <mergeCell ref="B5:D5"/>
    <mergeCell ref="B6:D6"/>
    <mergeCell ref="A24:C26"/>
    <mergeCell ref="D24:F26"/>
    <mergeCell ref="A21:C22"/>
    <mergeCell ref="D27:F27"/>
    <mergeCell ref="D28:F28"/>
    <mergeCell ref="D29:F29"/>
    <mergeCell ref="A27:C27"/>
    <mergeCell ref="A28:C28"/>
    <mergeCell ref="A1:F1"/>
    <mergeCell ref="A7:A8"/>
    <mergeCell ref="B7:B8"/>
    <mergeCell ref="C7:C8"/>
    <mergeCell ref="D7:D8"/>
    <mergeCell ref="E7:E8"/>
    <mergeCell ref="F7:F8"/>
    <mergeCell ref="B9:B10"/>
    <mergeCell ref="A9:A10"/>
    <mergeCell ref="A19:B20"/>
    <mergeCell ref="A11:A12"/>
    <mergeCell ref="B11:B12"/>
    <mergeCell ref="A15:A16"/>
    <mergeCell ref="B15:B16"/>
    <mergeCell ref="A17:A18"/>
    <mergeCell ref="B17:B18"/>
    <mergeCell ref="A13:A14"/>
    <mergeCell ref="B13:B14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PLO TOTAL</vt:lpstr>
      <vt:lpstr>CRONO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2024-05-08T20:09:27Z</dcterms:modified>
</cp:coreProperties>
</file>