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nge\d\ENGENHARIA\DESKTOP\OBRAS\OBRAS 1\PREFEITURA 2023\ASFALTO 1MI SESMARIAS\"/>
    </mc:Choice>
  </mc:AlternateContent>
  <xr:revisionPtr revIDLastSave="0" documentId="13_ncr:1_{872B9324-9A89-4E29-A3BA-E9A09C12A87C}" xr6:coauthVersionLast="47" xr6:coauthVersionMax="47" xr10:uidLastSave="{00000000-0000-0000-0000-000000000000}"/>
  <bookViews>
    <workbookView xWindow="-120" yWindow="-120" windowWidth="20730" windowHeight="11160" tabRatio="871" activeTab="1" xr2:uid="{00000000-000D-0000-FFFF-FFFF00000000}"/>
  </bookViews>
  <sheets>
    <sheet name="Planilha Orcamentária" sheetId="5" r:id="rId1"/>
    <sheet name="Cronograma" sheetId="10" r:id="rId2"/>
    <sheet name="Memória de Cálculo" sheetId="9" r:id="rId3"/>
    <sheet name="BDI" sheetId="12" r:id="rId4"/>
    <sheet name="Planilha1" sheetId="13" r:id="rId5"/>
  </sheets>
  <externalReferences>
    <externalReference r:id="rId6"/>
  </externalReferences>
  <definedNames>
    <definedName name="___sub1">#REF!</definedName>
    <definedName name="___sub2">#REF!</definedName>
    <definedName name="___sub3">#REF!</definedName>
    <definedName name="__sub1" localSheetId="2">#REF!</definedName>
    <definedName name="__sub2" localSheetId="2">#REF!</definedName>
    <definedName name="__sub3" localSheetId="2">#REF!</definedName>
    <definedName name="_xlnm._FilterDatabase" localSheetId="2" hidden="1">'Memória de Cálculo'!$N$6:$N$17</definedName>
    <definedName name="_sub1">#REF!</definedName>
    <definedName name="_sub2">#REF!</definedName>
    <definedName name="_sub3">#REF!</definedName>
    <definedName name="a" localSheetId="2">#REF!</definedName>
    <definedName name="a">#REF!</definedName>
    <definedName name="AA" localSheetId="2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REA" localSheetId="2">#REF!</definedName>
    <definedName name="AREA">#REF!</definedName>
    <definedName name="_xlnm.Print_Area" localSheetId="1">Cronograma!$A$1:$H$30</definedName>
    <definedName name="_xlnm.Print_Area" localSheetId="2">'Memória de Cálculo'!$A$1:$F$196</definedName>
    <definedName name="_xlnm.Print_Area" localSheetId="0">'Planilha Orcamentária'!$A$1:$I$51</definedName>
    <definedName name="B" localSheetId="2">#REF!</definedName>
    <definedName name="B">#REF!</definedName>
    <definedName name="BDI" localSheetId="2">#REF!</definedName>
    <definedName name="BDI">#REF!</definedName>
    <definedName name="CalculoFossa20" localSheetId="2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localSheetId="2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localSheetId="2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2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2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2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2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2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2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localSheetId="2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localSheetId="2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localSheetId="2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2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localSheetId="2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2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2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localSheetId="2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ra" localSheetId="2">#REF!</definedName>
    <definedName name="obra">#REF!</definedName>
    <definedName name="obra1" localSheetId="2">#REF!</definedName>
    <definedName name="obra1">#REF!</definedName>
    <definedName name="obra2" localSheetId="2">#REF!</definedName>
    <definedName name="obra2">#REF!</definedName>
    <definedName name="obra3" localSheetId="2">#REF!</definedName>
    <definedName name="obra3">#REF!</definedName>
    <definedName name="obra4" localSheetId="2">#REF!</definedName>
    <definedName name="obra4">#REF!</definedName>
    <definedName name="obra5" localSheetId="2">#REF!</definedName>
    <definedName name="obra5">#REF!</definedName>
    <definedName name="orcamento" localSheetId="2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 localSheetId="2">#REF!</definedName>
    <definedName name="P.1">#REF!</definedName>
    <definedName name="P.10" localSheetId="2">#REF!</definedName>
    <definedName name="P.10">#REF!</definedName>
    <definedName name="P.11" localSheetId="2">#REF!</definedName>
    <definedName name="P.11">#REF!</definedName>
    <definedName name="P.12" localSheetId="2">#REF!</definedName>
    <definedName name="P.12">#REF!</definedName>
    <definedName name="P.13" localSheetId="2">#REF!</definedName>
    <definedName name="P.13">#REF!</definedName>
    <definedName name="P.14" localSheetId="2">#REF!</definedName>
    <definedName name="P.14">#REF!</definedName>
    <definedName name="P.15" localSheetId="2">#REF!</definedName>
    <definedName name="P.15">#REF!</definedName>
    <definedName name="P.2" localSheetId="2">#REF!</definedName>
    <definedName name="P.2">#REF!</definedName>
    <definedName name="P.3" localSheetId="2">#REF!</definedName>
    <definedName name="P.3">#REF!</definedName>
    <definedName name="P.4" localSheetId="2">#REF!</definedName>
    <definedName name="P.4">#REF!</definedName>
    <definedName name="P.5" localSheetId="2">#REF!</definedName>
    <definedName name="P.5">#REF!</definedName>
    <definedName name="P.6" localSheetId="2">#REF!</definedName>
    <definedName name="P.6">#REF!</definedName>
    <definedName name="P.7" localSheetId="2">#REF!</definedName>
    <definedName name="P.7">#REF!</definedName>
    <definedName name="P.8" localSheetId="2">#REF!</definedName>
    <definedName name="P.8">#REF!</definedName>
    <definedName name="P.9" localSheetId="2">#REF!</definedName>
    <definedName name="P.9">#REF!</definedName>
    <definedName name="Pedreiro_de_acabamento">[1]INSUMOS!$B$11</definedName>
    <definedName name="PP1.1" localSheetId="2">#REF!</definedName>
    <definedName name="PP1.1">#REF!</definedName>
    <definedName name="PP1.10" localSheetId="2">#REF!</definedName>
    <definedName name="PP1.10">#REF!</definedName>
    <definedName name="PP1.11" localSheetId="2">#REF!</definedName>
    <definedName name="PP1.11">#REF!</definedName>
    <definedName name="PP1.12" localSheetId="2">#REF!</definedName>
    <definedName name="PP1.12">#REF!</definedName>
    <definedName name="PP1.13" localSheetId="2">#REF!</definedName>
    <definedName name="PP1.13">#REF!</definedName>
    <definedName name="PP1.14" localSheetId="2">#REF!</definedName>
    <definedName name="PP1.14">#REF!</definedName>
    <definedName name="PP1.15" localSheetId="2">#REF!</definedName>
    <definedName name="PP1.15">#REF!</definedName>
    <definedName name="PP1.2" localSheetId="2">#REF!</definedName>
    <definedName name="PP1.2">#REF!</definedName>
    <definedName name="PP1.3" localSheetId="2">#REF!</definedName>
    <definedName name="PP1.3">#REF!</definedName>
    <definedName name="PP1.4" localSheetId="2">#REF!</definedName>
    <definedName name="PP1.4">#REF!</definedName>
    <definedName name="PP1.5" localSheetId="2">#REF!</definedName>
    <definedName name="PP1.5">#REF!</definedName>
    <definedName name="PP1.6" localSheetId="2">#REF!</definedName>
    <definedName name="PP1.6">#REF!</definedName>
    <definedName name="PP1.7" localSheetId="2">#REF!</definedName>
    <definedName name="PP1.7">#REF!</definedName>
    <definedName name="PP1.8" localSheetId="2">#REF!</definedName>
    <definedName name="PP1.8">#REF!</definedName>
    <definedName name="PP1.9" localSheetId="2">#REF!</definedName>
    <definedName name="PP1.9">#REF!</definedName>
    <definedName name="T.1" localSheetId="2">#REF!</definedName>
    <definedName name="T.1">#REF!</definedName>
    <definedName name="T.10" localSheetId="2">#REF!</definedName>
    <definedName name="T.10">#REF!</definedName>
    <definedName name="T.11" localSheetId="2">#REF!</definedName>
    <definedName name="T.11">#REF!</definedName>
    <definedName name="T.12" localSheetId="2">#REF!</definedName>
    <definedName name="T.12">#REF!</definedName>
    <definedName name="T.13" localSheetId="2">#REF!</definedName>
    <definedName name="T.13">#REF!</definedName>
    <definedName name="T.14" localSheetId="2">#REF!</definedName>
    <definedName name="T.14">#REF!</definedName>
    <definedName name="T.15" localSheetId="2">#REF!</definedName>
    <definedName name="T.15">#REF!</definedName>
    <definedName name="T.2" localSheetId="2">#REF!</definedName>
    <definedName name="T.2">#REF!</definedName>
    <definedName name="T.3" localSheetId="2">#REF!</definedName>
    <definedName name="T.3">#REF!</definedName>
    <definedName name="T.4" localSheetId="2">#REF!</definedName>
    <definedName name="T.4">#REF!</definedName>
    <definedName name="T.5" localSheetId="2">#REF!</definedName>
    <definedName name="T.5">#REF!</definedName>
    <definedName name="T.6" localSheetId="2">#REF!</definedName>
    <definedName name="T.6">#REF!</definedName>
    <definedName name="T.7" localSheetId="2">#REF!</definedName>
    <definedName name="T.7">#REF!</definedName>
    <definedName name="T.8" localSheetId="2">#REF!</definedName>
    <definedName name="T.8">#REF!</definedName>
    <definedName name="T.9" localSheetId="2">#REF!</definedName>
    <definedName name="T.9">#REF!</definedName>
    <definedName name="_xlnm.Print_Titles" localSheetId="0">'Planilha Orcamentária'!$1:$9</definedName>
    <definedName name="TOT.P" localSheetId="2">#REF!</definedName>
    <definedName name="TOT.P">#REF!</definedName>
    <definedName name="TOT1.P" localSheetId="2">#REF!</definedName>
    <definedName name="TOT1.P">#REF!</definedName>
    <definedName name="TT.1" localSheetId="2">#REF!</definedName>
    <definedName name="TT.1">#REF!</definedName>
    <definedName name="TT.10" localSheetId="2">#REF!</definedName>
    <definedName name="TT.10">#REF!</definedName>
    <definedName name="TT.11" localSheetId="2">#REF!</definedName>
    <definedName name="TT.11">#REF!</definedName>
    <definedName name="TT.12" localSheetId="2">#REF!</definedName>
    <definedName name="TT.12">#REF!</definedName>
    <definedName name="TT.13" localSheetId="2">#REF!</definedName>
    <definedName name="TT.13">#REF!</definedName>
    <definedName name="TT.14" localSheetId="2">#REF!</definedName>
    <definedName name="TT.14">#REF!</definedName>
    <definedName name="TT.15" localSheetId="2">#REF!</definedName>
    <definedName name="TT.15">#REF!</definedName>
    <definedName name="TT.2" localSheetId="2">#REF!</definedName>
    <definedName name="TT.2">#REF!</definedName>
    <definedName name="TT.3" localSheetId="2">#REF!</definedName>
    <definedName name="TT.3">#REF!</definedName>
    <definedName name="TT.4" localSheetId="2">#REF!</definedName>
    <definedName name="TT.4">#REF!</definedName>
    <definedName name="TT.5" localSheetId="2">#REF!</definedName>
    <definedName name="TT.5">#REF!</definedName>
    <definedName name="TT.6" localSheetId="2">#REF!</definedName>
    <definedName name="TT.6">#REF!</definedName>
    <definedName name="TT.7" localSheetId="2">#REF!</definedName>
    <definedName name="TT.7">#REF!</definedName>
    <definedName name="TT.8" localSheetId="2">#REF!</definedName>
    <definedName name="TT.8">#REF!</definedName>
    <definedName name="TT.9" localSheetId="2">#REF!</definedName>
    <definedName name="TT.9">#REF!</definedName>
    <definedName name="wrn.mode_lev.xls." localSheetId="2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2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</workbook>
</file>

<file path=xl/calcChain.xml><?xml version="1.0" encoding="utf-8"?>
<calcChain xmlns="http://schemas.openxmlformats.org/spreadsheetml/2006/main">
  <c r="A66" i="9" l="1"/>
  <c r="A65" i="9"/>
  <c r="E161" i="9"/>
  <c r="B161" i="9" s="1"/>
  <c r="C179" i="9"/>
  <c r="H36" i="5"/>
  <c r="C41" i="9"/>
  <c r="A41" i="9"/>
  <c r="E26" i="9"/>
  <c r="E23" i="9"/>
  <c r="C39" i="9"/>
  <c r="C31" i="9"/>
  <c r="E42" i="9"/>
  <c r="E45" i="9" s="1"/>
  <c r="E34" i="9"/>
  <c r="E37" i="9" s="1"/>
  <c r="F16" i="5" s="1"/>
  <c r="H16" i="5"/>
  <c r="H15" i="5"/>
  <c r="C172" i="9"/>
  <c r="C168" i="9"/>
  <c r="C174" i="9"/>
  <c r="F174" i="9" s="1"/>
  <c r="C187" i="9" l="1"/>
  <c r="F187" i="9" s="1"/>
  <c r="E29" i="9"/>
  <c r="I16" i="5"/>
  <c r="F15" i="5"/>
  <c r="I15" i="5" s="1"/>
  <c r="C88" i="9"/>
  <c r="A88" i="9"/>
  <c r="H24" i="5"/>
  <c r="A69" i="9"/>
  <c r="C69" i="9"/>
  <c r="B62" i="9"/>
  <c r="H21" i="5"/>
  <c r="A117" i="9"/>
  <c r="A111" i="9"/>
  <c r="A102" i="9"/>
  <c r="A98" i="9"/>
  <c r="A124" i="9"/>
  <c r="A128" i="9"/>
  <c r="E160" i="9"/>
  <c r="B160" i="9" s="1"/>
  <c r="F164" i="9" s="1"/>
  <c r="C170" i="9"/>
  <c r="H34" i="5"/>
  <c r="H35" i="5"/>
  <c r="H31" i="5"/>
  <c r="H30" i="5"/>
  <c r="H29" i="5"/>
  <c r="H28" i="5"/>
  <c r="H20" i="5"/>
  <c r="H19" i="5"/>
  <c r="H27" i="5"/>
  <c r="A104" i="9"/>
  <c r="C166" i="9"/>
  <c r="C193" i="9"/>
  <c r="A122" i="9"/>
  <c r="A109" i="9"/>
  <c r="B122" i="9"/>
  <c r="C122" i="9"/>
  <c r="C109" i="9"/>
  <c r="C96" i="9"/>
  <c r="F170" i="9" l="1"/>
  <c r="F177" i="9" s="1"/>
  <c r="F35" i="5" s="1"/>
  <c r="I35" i="5" s="1"/>
  <c r="C183" i="9"/>
  <c r="F183" i="9" s="1"/>
  <c r="F190" i="9" s="1"/>
  <c r="F36" i="5" s="1"/>
  <c r="I36" i="5" s="1"/>
  <c r="A115" i="9"/>
  <c r="A100" i="9"/>
  <c r="A113" i="9"/>
  <c r="E113" i="9" s="1"/>
  <c r="D138" i="9" s="1"/>
  <c r="E117" i="9"/>
  <c r="A73" i="9" l="1"/>
  <c r="E138" i="9"/>
  <c r="I33" i="5"/>
  <c r="E120" i="9"/>
  <c r="A130" i="9"/>
  <c r="E130" i="9" s="1"/>
  <c r="E148" i="9" s="1"/>
  <c r="E150" i="9" s="1"/>
  <c r="A126" i="9"/>
  <c r="E126" i="9" s="1"/>
  <c r="D148" i="9" s="1"/>
  <c r="B15" i="10"/>
  <c r="A15" i="10"/>
  <c r="B13" i="10"/>
  <c r="A13" i="10"/>
  <c r="B11" i="10"/>
  <c r="A11" i="10"/>
  <c r="B7" i="10"/>
  <c r="B9" i="10"/>
  <c r="A9" i="10"/>
  <c r="I14" i="12"/>
  <c r="I23" i="12" s="1"/>
  <c r="H14" i="12"/>
  <c r="H23" i="12" s="1"/>
  <c r="G14" i="12"/>
  <c r="G23" i="12" s="1"/>
  <c r="F14" i="12"/>
  <c r="F23" i="12" s="1"/>
  <c r="E14" i="12"/>
  <c r="E23" i="12" s="1"/>
  <c r="D14" i="12"/>
  <c r="D23" i="12" s="1"/>
  <c r="C14" i="12"/>
  <c r="C23" i="12" s="1"/>
  <c r="I11" i="12"/>
  <c r="I22" i="12" s="1"/>
  <c r="H11" i="12"/>
  <c r="H22" i="12" s="1"/>
  <c r="G11" i="12"/>
  <c r="G22" i="12" s="1"/>
  <c r="G24" i="12" s="1"/>
  <c r="F11" i="12"/>
  <c r="F22" i="12" s="1"/>
  <c r="E11" i="12"/>
  <c r="E22" i="12" s="1"/>
  <c r="D11" i="12"/>
  <c r="D22" i="12" s="1"/>
  <c r="C11" i="12"/>
  <c r="C22" i="12" s="1"/>
  <c r="E133" i="9" l="1"/>
  <c r="F29" i="5" s="1"/>
  <c r="D24" i="12"/>
  <c r="C24" i="12"/>
  <c r="I24" i="12"/>
  <c r="E24" i="12"/>
  <c r="F24" i="12"/>
  <c r="F28" i="5"/>
  <c r="I28" i="5" s="1"/>
  <c r="H24" i="12"/>
  <c r="I29" i="5" l="1"/>
  <c r="B156" i="9"/>
  <c r="C156" i="9"/>
  <c r="A156" i="9"/>
  <c r="C154" i="9"/>
  <c r="A154" i="9"/>
  <c r="I34" i="5" l="1"/>
  <c r="H33" i="5"/>
  <c r="E57" i="9"/>
  <c r="C53" i="9"/>
  <c r="E104" i="9"/>
  <c r="E100" i="9"/>
  <c r="A5" i="10"/>
  <c r="A5" i="9"/>
  <c r="B145" i="9"/>
  <c r="C145" i="9"/>
  <c r="A145" i="9"/>
  <c r="B135" i="9"/>
  <c r="A135" i="9"/>
  <c r="C135" i="9"/>
  <c r="E137" i="9" l="1"/>
  <c r="E141" i="9" s="1"/>
  <c r="C66" i="9"/>
  <c r="A80" i="9" s="1"/>
  <c r="A86" i="9" s="1"/>
  <c r="D86" i="9" s="1"/>
  <c r="E107" i="9"/>
  <c r="D137" i="9"/>
  <c r="C73" i="9"/>
  <c r="C74" i="9" s="1"/>
  <c r="D16" i="10"/>
  <c r="F27" i="5"/>
  <c r="F21" i="5" l="1"/>
  <c r="I21" i="5" s="1"/>
  <c r="D150" i="9"/>
  <c r="F153" i="9" s="1"/>
  <c r="F31" i="5" s="1"/>
  <c r="D90" i="9"/>
  <c r="D92" i="9" s="1"/>
  <c r="F14" i="5"/>
  <c r="D141" i="9"/>
  <c r="F144" i="9" s="1"/>
  <c r="F30" i="5" s="1"/>
  <c r="A96" i="9"/>
  <c r="C194" i="9"/>
  <c r="C195" i="9"/>
  <c r="E53" i="9"/>
  <c r="E60" i="9" s="1"/>
  <c r="F24" i="5" l="1"/>
  <c r="I24" i="5" s="1"/>
  <c r="I31" i="5"/>
  <c r="C65" i="9" l="1"/>
  <c r="F19" i="5"/>
  <c r="H23" i="5"/>
  <c r="C67" i="9" l="1"/>
  <c r="A79" i="9"/>
  <c r="H14" i="5"/>
  <c r="I14" i="5" s="1"/>
  <c r="B76" i="9"/>
  <c r="C76" i="9"/>
  <c r="A76" i="9"/>
  <c r="I19" i="5"/>
  <c r="A85" i="9" l="1"/>
  <c r="E81" i="9"/>
  <c r="F22" i="5" s="1"/>
  <c r="I13" i="5"/>
  <c r="D10" i="10" s="1"/>
  <c r="I27" i="5"/>
  <c r="A25" i="5"/>
  <c r="G10" i="10" l="1"/>
  <c r="H10" i="10"/>
  <c r="E10" i="10"/>
  <c r="F10" i="10"/>
  <c r="C19" i="9"/>
  <c r="B19" i="9"/>
  <c r="A19" i="9"/>
  <c r="E7" i="9" l="1"/>
  <c r="A7" i="10"/>
  <c r="C94" i="9"/>
  <c r="A94" i="9"/>
  <c r="A84" i="9"/>
  <c r="B82" i="9"/>
  <c r="C82" i="9"/>
  <c r="A82" i="9"/>
  <c r="A4" i="9"/>
  <c r="A3" i="9"/>
  <c r="C42" i="12"/>
  <c r="C41" i="12"/>
  <c r="E36" i="12"/>
  <c r="B36" i="12"/>
  <c r="C35" i="12"/>
  <c r="C29" i="12"/>
  <c r="C62" i="9"/>
  <c r="A62" i="9"/>
  <c r="C16" i="9"/>
  <c r="A16" i="9"/>
  <c r="B49" i="9"/>
  <c r="C49" i="9"/>
  <c r="A49" i="9"/>
  <c r="F11" i="5"/>
  <c r="B12" i="9"/>
  <c r="B24" i="10"/>
  <c r="C47" i="9"/>
  <c r="A47" i="9"/>
  <c r="A4" i="10"/>
  <c r="B28" i="10" a="1"/>
  <c r="B28" i="10" s="1"/>
  <c r="B27" i="10"/>
  <c r="B22" i="10"/>
  <c r="B23" i="10"/>
  <c r="C7" i="9"/>
  <c r="H4" i="5"/>
  <c r="A3" i="10"/>
  <c r="A12" i="9"/>
  <c r="C12" i="9"/>
  <c r="C10" i="9"/>
  <c r="A10" i="9"/>
  <c r="D85" i="9" l="1"/>
  <c r="E85" i="9" s="1"/>
  <c r="F23" i="5" s="1"/>
  <c r="I30" i="5"/>
  <c r="I23" i="5" l="1"/>
  <c r="F20" i="5"/>
  <c r="I20" i="5" s="1"/>
  <c r="H10" i="5"/>
  <c r="A17" i="5"/>
  <c r="H11" i="5"/>
  <c r="I11" i="5" s="1"/>
  <c r="H18" i="5"/>
  <c r="H26" i="5"/>
  <c r="I18" i="5" l="1"/>
  <c r="I10" i="5"/>
  <c r="D8" i="10" s="1"/>
  <c r="D12" i="10" l="1"/>
  <c r="I26" i="5" l="1"/>
  <c r="F16" i="10" l="1"/>
  <c r="D14" i="10"/>
  <c r="D18" i="10" s="1"/>
  <c r="I38" i="5"/>
  <c r="E16" i="10"/>
  <c r="G16" i="10"/>
  <c r="H16" i="10"/>
  <c r="G14" i="10" l="1"/>
  <c r="E14" i="10"/>
  <c r="F14" i="10"/>
  <c r="H14" i="10"/>
  <c r="G12" i="10"/>
  <c r="F12" i="10"/>
  <c r="E12" i="10"/>
  <c r="H12" i="10"/>
  <c r="F18" i="10" l="1"/>
  <c r="D9" i="10"/>
  <c r="G8" i="10" l="1"/>
  <c r="G18" i="10" s="1"/>
  <c r="F17" i="10"/>
  <c r="H8" i="10"/>
  <c r="H18" i="10" s="1"/>
  <c r="E8" i="10"/>
  <c r="E18" i="10" s="1"/>
  <c r="H17" i="10" l="1"/>
  <c r="E17" i="10"/>
  <c r="G3" i="10"/>
  <c r="G17" i="10"/>
  <c r="D7" i="10"/>
  <c r="D13" i="10"/>
  <c r="D11" i="10"/>
  <c r="D15" i="10"/>
  <c r="D17" i="10" l="1"/>
  <c r="C28" i="10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<sst xmlns="http://schemas.openxmlformats.org/spreadsheetml/2006/main" count="343" uniqueCount="222">
  <si>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</si>
  <si>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</si>
  <si>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</si>
  <si>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</si>
  <si>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</si>
  <si>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</si>
  <si>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</si>
  <si>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</si>
  <si>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</si>
  <si>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3.1</t>
  </si>
  <si>
    <t>M</t>
  </si>
  <si>
    <t>4.1</t>
  </si>
  <si>
    <t>TOTAL GERAL DA OBRA</t>
  </si>
  <si>
    <t>U</t>
  </si>
  <si>
    <t>-</t>
  </si>
  <si>
    <t>SERVIÇOS PRELIMINARES</t>
  </si>
  <si>
    <t>SERVIÇOS</t>
  </si>
  <si>
    <t>Quantidade =</t>
  </si>
  <si>
    <t>3.2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</si>
  <si>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</si>
  <si>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</si>
  <si>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</si>
  <si>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</si>
  <si>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</si>
  <si>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</si>
  <si>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</si>
  <si>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</si>
  <si>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</si>
  <si>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 xml:space="preserve"> </t>
  </si>
  <si>
    <t>(    )</t>
  </si>
  <si>
    <t>4.2</t>
  </si>
  <si>
    <t>DATA:</t>
  </si>
  <si>
    <t>VALOR DO CONVÊNIO:</t>
  </si>
  <si>
    <r>
      <rPr>
        <b/>
        <u/>
        <sz val="11"/>
        <rFont val="Aharoni"/>
      </rPr>
      <t>PLANILHA ORÇAMENT</t>
    </r>
    <r>
      <rPr>
        <b/>
        <u/>
        <sz val="11"/>
        <rFont val="Abadi"/>
        <family val="2"/>
      </rPr>
      <t>Á</t>
    </r>
    <r>
      <rPr>
        <b/>
        <u/>
        <sz val="11"/>
        <rFont val="Aharoni"/>
      </rPr>
      <t>RIA DE CUSTOS</t>
    </r>
  </si>
  <si>
    <t>1.0</t>
  </si>
  <si>
    <t>2.0</t>
  </si>
  <si>
    <t>3.0</t>
  </si>
  <si>
    <t>4.0</t>
  </si>
  <si>
    <t>MEMÓRIA DE CÁLCULO DE QUANTITATIVOS</t>
  </si>
  <si>
    <t>RO-41081</t>
  </si>
  <si>
    <t>REGULARIZAÇÃO DO SUB-LEITO (PROCTOR NORMAL)</t>
  </si>
  <si>
    <t>% ISS MUNICIPAL:</t>
  </si>
  <si>
    <t>CÓDIGO</t>
  </si>
  <si>
    <t>SEINFRA</t>
  </si>
  <si>
    <t>BDI:</t>
  </si>
  <si>
    <t>M²</t>
  </si>
  <si>
    <t>5.0</t>
  </si>
  <si>
    <t>5.1</t>
  </si>
  <si>
    <t>M³</t>
  </si>
  <si>
    <t>MÊS 3</t>
  </si>
  <si>
    <t>BDI (CONFORME ACÓRDÃO Nº 2622/13 e LEI Nº 13.161 DE 31/08/15)</t>
  </si>
  <si>
    <t>DISCRIMINAÇÃO DAS PARCELAS</t>
  </si>
  <si>
    <r>
      <t xml:space="preserve">SIG.
</t>
    </r>
    <r>
      <rPr>
        <b/>
        <vertAlign val="superscript"/>
        <sz val="8"/>
        <color theme="0"/>
        <rFont val="Arial"/>
        <family val="2"/>
      </rPr>
      <t>(1)</t>
    </r>
  </si>
  <si>
    <t>CONSTRUÇÃO DE RODOVIAS E FERROVIAS</t>
  </si>
  <si>
    <r>
      <t xml:space="preserve">INC.
</t>
    </r>
    <r>
      <rPr>
        <b/>
        <vertAlign val="superscript"/>
        <sz val="8"/>
        <color theme="0"/>
        <rFont val="Arial"/>
        <family val="2"/>
      </rPr>
      <t>(6)</t>
    </r>
  </si>
  <si>
    <r>
      <t xml:space="preserve">ISS </t>
    </r>
    <r>
      <rPr>
        <b/>
        <vertAlign val="superscript"/>
        <sz val="8"/>
        <color theme="0"/>
        <rFont val="Arial"/>
        <family val="2"/>
      </rPr>
      <t>(2)</t>
    </r>
  </si>
  <si>
    <t>DIFERENCIADO</t>
  </si>
  <si>
    <r>
      <t xml:space="preserve">MATERIAL
</t>
    </r>
    <r>
      <rPr>
        <b/>
        <vertAlign val="superscript"/>
        <sz val="8"/>
        <color theme="0"/>
        <rFont val="Arial"/>
        <family val="2"/>
      </rPr>
      <t>(5)</t>
    </r>
  </si>
  <si>
    <r>
      <t xml:space="preserve">SERVIÇO TERCEIRIZADO
</t>
    </r>
    <r>
      <rPr>
        <b/>
        <vertAlign val="superscript"/>
        <sz val="8"/>
        <color theme="0"/>
        <rFont val="Arial"/>
        <family val="2"/>
      </rPr>
      <t>(4)</t>
    </r>
    <r>
      <rPr>
        <b/>
        <sz val="8"/>
        <color theme="0"/>
        <rFont val="Arial"/>
        <family val="2"/>
      </rPr>
      <t xml:space="preserve">
(ISS=5%)</t>
    </r>
  </si>
  <si>
    <r>
      <t xml:space="preserve">EQUIPAMENTO
</t>
    </r>
    <r>
      <rPr>
        <b/>
        <vertAlign val="superscript"/>
        <sz val="8"/>
        <color theme="0"/>
        <rFont val="Arial"/>
        <family val="2"/>
      </rPr>
      <t xml:space="preserve">(3)
</t>
    </r>
    <r>
      <rPr>
        <b/>
        <sz val="8"/>
        <color theme="0"/>
        <rFont val="Arial"/>
        <family val="2"/>
      </rPr>
      <t>(ISS=5%)</t>
    </r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</si>
  <si>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</si>
  <si>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</si>
  <si>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</si>
  <si>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</si>
  <si>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</si>
  <si>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</si>
  <si>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</si>
  <si>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</si>
  <si>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</si>
  <si>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</si>
  <si>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</si>
  <si>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</si>
  <si>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</si>
  <si>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</si>
  <si>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</si>
  <si>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</si>
  <si>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</si>
  <si>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r>
      <t>ISS</t>
    </r>
    <r>
      <rPr>
        <vertAlign val="superscript"/>
        <sz val="8"/>
        <rFont val="Arial"/>
        <family val="2"/>
      </rPr>
      <t>(2)</t>
    </r>
  </si>
  <si>
    <t>PIS</t>
  </si>
  <si>
    <t>COFINS</t>
  </si>
  <si>
    <t>CPRB</t>
  </si>
  <si>
    <t>INSS</t>
  </si>
  <si>
    <t>FÓRMULA DO BDI</t>
  </si>
  <si>
    <t>(1 + (AC + S + G + R)) x (1 + DF) x  (1 + L)</t>
  </si>
  <si>
    <t>(1 - (I + CPRB))</t>
  </si>
  <si>
    <t>BDI (NUMERADOR)</t>
  </si>
  <si>
    <t>BDI (DENOMINADOR)</t>
  </si>
  <si>
    <t>BDI</t>
  </si>
  <si>
    <t>OBSERVAÇÕES</t>
  </si>
  <si>
    <t>.</t>
  </si>
  <si>
    <t>3.3</t>
  </si>
  <si>
    <t>DOC Nº:</t>
  </si>
  <si>
    <t>01/04.</t>
  </si>
  <si>
    <t>02/04.</t>
  </si>
  <si>
    <r>
      <t>DOC N</t>
    </r>
    <r>
      <rPr>
        <sz val="10"/>
        <rFont val="Calibri"/>
        <family val="2"/>
        <scheme val="minor"/>
      </rPr>
      <t>º</t>
    </r>
    <r>
      <rPr>
        <sz val="10"/>
        <rFont val="Abadi"/>
        <family val="2"/>
      </rPr>
      <t xml:space="preserve">: </t>
    </r>
  </si>
  <si>
    <t>DOC Nº: 04/04.</t>
  </si>
  <si>
    <t>M³XKM</t>
  </si>
  <si>
    <t>4.3</t>
  </si>
  <si>
    <t>TXKM</t>
  </si>
  <si>
    <t>DRENAGEM PLUVIAL</t>
  </si>
  <si>
    <t>( X )</t>
  </si>
  <si>
    <r>
      <t>C</t>
    </r>
    <r>
      <rPr>
        <b/>
        <sz val="8"/>
        <rFont val="Abadi"/>
        <family val="2"/>
      </rPr>
      <t>Ó</t>
    </r>
    <r>
      <rPr>
        <b/>
        <sz val="8"/>
        <rFont val="Aharoni"/>
      </rPr>
      <t>DIGO</t>
    </r>
  </si>
  <si>
    <r>
      <t>DESCRIÇ</t>
    </r>
    <r>
      <rPr>
        <b/>
        <sz val="8"/>
        <rFont val="Abadi"/>
        <family val="2"/>
      </rPr>
      <t>Ã</t>
    </r>
    <r>
      <rPr>
        <b/>
        <sz val="8"/>
        <rFont val="Aharoni"/>
      </rPr>
      <t>O</t>
    </r>
  </si>
  <si>
    <r>
      <t>PREÇO UNIT</t>
    </r>
    <r>
      <rPr>
        <b/>
        <sz val="8"/>
        <rFont val="Abadi"/>
        <family val="2"/>
      </rPr>
      <t>Á</t>
    </r>
    <r>
      <rPr>
        <b/>
        <sz val="8"/>
        <rFont val="Aharoni"/>
      </rPr>
      <t>RIO S/ BDI</t>
    </r>
  </si>
  <si>
    <r>
      <t>PREÇO UNIT</t>
    </r>
    <r>
      <rPr>
        <b/>
        <sz val="8"/>
        <rFont val="Abadi"/>
        <family val="2"/>
      </rPr>
      <t>Á</t>
    </r>
    <r>
      <rPr>
        <b/>
        <sz val="8"/>
        <rFont val="Aharoni"/>
      </rPr>
      <t>RIO C/ BDI</t>
    </r>
  </si>
  <si>
    <t>VOLUME DA BASE:</t>
  </si>
  <si>
    <t>DMT:</t>
  </si>
  <si>
    <t xml:space="preserve">ÁREA DO TRECHO: </t>
  </si>
  <si>
    <t>Altura da Base:</t>
  </si>
  <si>
    <t>3.4</t>
  </si>
  <si>
    <t>TERRAPLENAGEM</t>
  </si>
  <si>
    <t>Resp. Técnico:</t>
  </si>
  <si>
    <t>Engenheiro Civil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</si>
  <si>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</si>
  <si>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</si>
  <si>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r>
      <t>*DEMONSTRATIVO DE BDI EXTRAÍDO DA TABELA DE REFERÊNCIA (SETOP/SEINFRA) ACIMA RELACIONADA - PÁG</t>
    </r>
    <r>
      <rPr>
        <b/>
        <sz val="8"/>
        <rFont val="Abadi"/>
        <family val="2"/>
      </rPr>
      <t>. 15.</t>
    </r>
  </si>
  <si>
    <t>RO-43113</t>
  </si>
  <si>
    <t>BASE DE SOLO SEM MISTURA, COMPACTADA NA ENERGIA DO PROCTOR INTERMEDIÁRIO (EXECUÇÃO, INCLUINDO ESCAVAÇÃO, CARGA, DESCARGA, ESPALHAMENTO, UMIDECIMENTO E COMPACTAÇÃO DO MATERIAL; EXCLUI AQUISIÇÃO E TRANSPORTE DO MATERIAL)</t>
  </si>
  <si>
    <t>VOLUME:</t>
  </si>
  <si>
    <t>A CARGO DA PREFEITURA MUNICIPAL</t>
  </si>
  <si>
    <t>FORNECIMENTO DO MATERIAL DE BASE EM CASCALHO</t>
  </si>
  <si>
    <t>VOLUME DA BASE EM CASCALHO:</t>
  </si>
  <si>
    <t>M2</t>
  </si>
  <si>
    <t>EXTENSÃO DO TRECHO (M)</t>
  </si>
  <si>
    <t>LARGURA DA REGULARIZAÇÃO</t>
  </si>
  <si>
    <t>ÁREA DO TRECHO (M²)</t>
  </si>
  <si>
    <t xml:space="preserve">Transporte (KM) = </t>
  </si>
  <si>
    <t xml:space="preserve">Transporte (tXKM) = </t>
  </si>
  <si>
    <t>m²</t>
  </si>
  <si>
    <t xml:space="preserve">Distância KM = </t>
  </si>
  <si>
    <t xml:space="preserve">Transporte (M3XKM) = </t>
  </si>
  <si>
    <t>DEMONSTRATIVO DO BDI - COM DESONERAÇÃO - OBRA RODOVIÁRIA</t>
  </si>
  <si>
    <t>ÁREA TOTAL DOS DOIS TRECHOS (M²)</t>
  </si>
  <si>
    <t>MÊS 4</t>
  </si>
  <si>
    <t>PRAZO PREVISTO PARA EXECUÇÃO DA OBRA: 4 MESES</t>
  </si>
  <si>
    <t>PREFEITURA MUNICIPAL DE CRUCILÂNDIA/MG</t>
  </si>
  <si>
    <t xml:space="preserve">Crucilândia/MG, </t>
  </si>
  <si>
    <t>Genilson Gonçalves Da Silva</t>
  </si>
  <si>
    <t>Ilaerson Ferreira De Souza</t>
  </si>
  <si>
    <t>Prefeito Municipal de Santa Crucilândia/MG</t>
  </si>
  <si>
    <r>
      <t>CREA-MG N</t>
    </r>
    <r>
      <rPr>
        <sz val="10"/>
        <rFont val="Calibri"/>
        <family val="2"/>
        <scheme val="minor"/>
      </rPr>
      <t>º</t>
    </r>
    <r>
      <rPr>
        <sz val="10"/>
        <rFont val="Abadi"/>
        <family val="2"/>
      </rPr>
      <t>: 237.650/D</t>
    </r>
  </si>
  <si>
    <t>RO-41337</t>
  </si>
  <si>
    <t>LARGURA  (M)</t>
  </si>
  <si>
    <t>COMPRIMENTO  (M)</t>
  </si>
  <si>
    <t>ÁREA  (M²)</t>
  </si>
  <si>
    <t>EXTENSÃO NO TRECHO (M)</t>
  </si>
  <si>
    <t>EXTENSÃO TOTAL NOS TRECHOS (M)</t>
  </si>
  <si>
    <t>RO-41841</t>
  </si>
  <si>
    <t>PLACA DE AÇO CARBONO COM PELÍCULA REFLETIVA GRAU TÉCNICO TIPO I DA ABNT - PLACA CIRCULAR (EXECUÇÃO, INCLUINDO FORNECIMENTO E TRANSPORTE DE TODOS OS MATERIAIS, INCLUSIVE POSTE DE SUSTENTAÇÃO)</t>
  </si>
  <si>
    <t>SINALIZAÇÃO VIÁRIA</t>
  </si>
  <si>
    <t>Placa Vertical - R19
Velocidade máxima permitida</t>
  </si>
  <si>
    <t>*Dimensões (malha) das Placas - (conforme manual CONTRAN - volume II - sinalização vertical de advertência - pág. 139.</t>
  </si>
  <si>
    <t>Quant. Total 
de Placas:</t>
  </si>
  <si>
    <t>Lado "a"</t>
  </si>
  <si>
    <t>TRANSPORTE DE MATERIAL DE JAZIDA PARA CONSERVAÇÃO. DISTÂNCIA MÉDIA DE TRANSPORTE &lt;= 10,00 (CASCALHO)</t>
  </si>
  <si>
    <t xml:space="preserve">RO-51229 </t>
  </si>
  <si>
    <t>PINTURA DE LIGAÇÃO (EXECUÇÃO E FORNECIMENTO DO MATERIAL BETUMINOSO, EXCLUSIVE TRANSPORTE DO MATERIAL BETUMINOSO)</t>
  </si>
  <si>
    <t>RO-41376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</si>
  <si>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</si>
  <si>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</si>
  <si>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RO-51228</t>
  </si>
  <si>
    <t>Imprimação (Execução e fornecimento do material betuminoso, exclusive transporte do material betuminoso)</t>
  </si>
  <si>
    <t>RO-14038</t>
  </si>
  <si>
    <t>PAVIMENTAÇÃO</t>
  </si>
  <si>
    <t>RO-41237</t>
  </si>
  <si>
    <t>LINHAS DE RESINA ACRILICA DE  0,6MM  DE ESPESSURA E LARGURA  = 0,10M (EXECUÇÃO, INCLUINDO PRÉ-MARCAÇÃO, FORNECIMENTO E TRANSPORTE DE TODOS OS MATERIAIS)</t>
  </si>
  <si>
    <t>5.2</t>
  </si>
  <si>
    <t>5.3</t>
  </si>
  <si>
    <t>4.4</t>
  </si>
  <si>
    <t>4.5</t>
  </si>
  <si>
    <t>Imprimação</t>
  </si>
  <si>
    <t>Pintura de ligaçao</t>
  </si>
  <si>
    <t>Comprimento</t>
  </si>
  <si>
    <t>lado</t>
  </si>
  <si>
    <t>LARGURA MEDIA  (M)</t>
  </si>
  <si>
    <t>LARGURA DA PINTURA</t>
  </si>
  <si>
    <t>Indice 0,0012</t>
  </si>
  <si>
    <t>Área por placa
(0,30*0,25*3,1416)</t>
  </si>
  <si>
    <t>Quant. Total</t>
  </si>
  <si>
    <t xml:space="preserve">Quant. Total </t>
  </si>
  <si>
    <t>QUANTIDADE TOTAL M</t>
  </si>
  <si>
    <t>VOLUME  (M²)</t>
  </si>
  <si>
    <t>VOLUME TOTAL DOS DOIS TRECHOS (M³)</t>
  </si>
  <si>
    <t>OBRA:PAVIMENTAÇÃO ASFALTICA.</t>
  </si>
  <si>
    <t>AREA DO TRECHO (M)</t>
  </si>
  <si>
    <t>ESPESSURA DA CAPA</t>
  </si>
  <si>
    <t>REGIÃO/MÊS DE REFERÊNCIA: SETOP/SEINFRA - REGIÃO CENTRAL - AGOSTO/2023 - COM DESONERAÇÃO</t>
  </si>
  <si>
    <t>LOCAL: ESTRADA RURAL DE ACESSO DO MUNICÍPIO DE CRUCILÂNDIA AO POVOADO DE SESMARIAS- ZONA RURAL, MUNICÍPIO DE CRUCILÂNDIA/MG.</t>
  </si>
  <si>
    <t xml:space="preserve">         </t>
  </si>
  <si>
    <t>TRECHO 1</t>
  </si>
  <si>
    <t>TRECHO 2</t>
  </si>
  <si>
    <t>ED-49540</t>
  </si>
  <si>
    <t>ENROCAMENTO MANUAL COM PEDRA DE MÃO JOGADA, INCLUSIVE FORNECIMENTO</t>
  </si>
  <si>
    <t>3.5</t>
  </si>
  <si>
    <t>3.6</t>
  </si>
  <si>
    <t>RO-41351</t>
  </si>
  <si>
    <t>ÁREA TOTAL DOS TRECHOS (M²)</t>
  </si>
  <si>
    <t>volume m³</t>
  </si>
  <si>
    <t>volume  m³</t>
  </si>
  <si>
    <t>SICRO</t>
  </si>
  <si>
    <t>2003385</t>
  </si>
  <si>
    <t>Entrada para descida d’água - EDA 01 - areia e brita comerciais</t>
  </si>
  <si>
    <t>UN</t>
  </si>
  <si>
    <t>2003391</t>
  </si>
  <si>
    <t>Descida d’água de aterros tipo rápido - DAR 02 - areia e brita comerciais</t>
  </si>
  <si>
    <t>2.2</t>
  </si>
  <si>
    <t>2.3</t>
  </si>
  <si>
    <t>LADOS DA VIA</t>
  </si>
  <si>
    <t xml:space="preserve">ÁREA DO TRECHO 2 </t>
  </si>
  <si>
    <t>RO-40647</t>
  </si>
  <si>
    <t>Sarjeta de concreto em corte tipo DR.SCC-x/y. Largura = 50 cm tipo 40/ 10 (Execução, incluindo escavação, fornecimento e transporte de todos os materiais)</t>
  </si>
  <si>
    <t>ESTENSÃO M</t>
  </si>
  <si>
    <t>Transporte de agregados para conservação. Distância média de transporte de 40,10 a 50,00 km (PEDRA DE MÃO)</t>
  </si>
  <si>
    <t>TRANSPORTE DE MATERIAL DE QUALQUER NATUREZA. DISTÂNCIA MÉDIA DE TRANSPORTE &gt;= 50,10 KM ) (IMPRIMAÇÃO E PINTURA DE LIGAÇÃO)</t>
  </si>
  <si>
    <t>TRANSPORTE DE CONCRETO BETUMINOSO USINADO A QUENTE. DISTÂNCIA MÉDIA DE TRANSPORTE &gt; 50,00 KM ( MASSA ASFALTICA VOLUME COMPACTADO)</t>
  </si>
  <si>
    <r>
      <rPr>
        <vertAlign val="superscript"/>
        <sz val="8"/>
        <rFont val="Arial"/>
        <family val="2"/>
      </rPr>
      <t>(1)</t>
    </r>
    <r>
      <rPr>
        <sz val="8"/>
        <rFont val="Arial"/>
        <family val="2"/>
      </rPr>
      <t xml:space="preserve"> SIGLA.
</t>
    </r>
    <r>
      <rPr>
        <vertAlign val="superscript"/>
        <sz val="8"/>
        <rFont val="Arial"/>
        <family val="2"/>
      </rPr>
      <t xml:space="preserve">(2) </t>
    </r>
    <r>
      <rPr>
        <sz val="8"/>
        <rFont val="Arial"/>
        <family val="2"/>
      </rPr>
      <t xml:space="preserve">INCIDÊNCIA DE ISS EM 35% DO PREÇO DE VENDA, COM PERCENTUAIS DE 5%.
</t>
    </r>
    <r>
      <rPr>
        <vertAlign val="superscript"/>
        <sz val="8"/>
        <rFont val="Arial"/>
        <family val="2"/>
      </rPr>
      <t xml:space="preserve">(3) </t>
    </r>
    <r>
      <rPr>
        <sz val="8"/>
        <rFont val="Arial"/>
        <family val="2"/>
      </rPr>
      <t xml:space="preserve">BDI DIFERENCIADO A SER APLICADO EM LOCAÇÃO DE CUSTO HORÁRIO DE EQUIPAMENTO.
</t>
    </r>
    <r>
      <rPr>
        <vertAlign val="superscript"/>
        <sz val="8"/>
        <rFont val="Arial"/>
        <family val="2"/>
      </rPr>
      <t xml:space="preserve">(4) </t>
    </r>
    <r>
      <rPr>
        <sz val="8"/>
        <rFont val="Arial"/>
        <family val="2"/>
      </rPr>
      <t xml:space="preserve">BDI DIFERENCIADO A SER APLICADO PARA SERVIÇOS TERCEIRIZADOS.
</t>
    </r>
    <r>
      <rPr>
        <vertAlign val="superscript"/>
        <sz val="8"/>
        <rFont val="Arial"/>
        <family val="2"/>
      </rPr>
      <t xml:space="preserve">(5) </t>
    </r>
    <r>
      <rPr>
        <sz val="8"/>
        <rFont val="Arial"/>
        <family val="2"/>
      </rPr>
      <t xml:space="preserve">BDI DIFERENCIADO A SER APLICADO PARA FORNECIMENTO DE MATERIAL BETUMINOSO E MATERIAL DE JAZIDA.
</t>
    </r>
    <r>
      <rPr>
        <vertAlign val="superscript"/>
        <sz val="8"/>
        <rFont val="Arial"/>
        <family val="2"/>
      </rPr>
      <t xml:space="preserve">(6) </t>
    </r>
    <r>
      <rPr>
        <sz val="8"/>
        <rFont val="Arial"/>
        <family val="2"/>
      </rPr>
      <t>INCIDÊNCIA.</t>
    </r>
  </si>
  <si>
    <t>Tacha refletiva tipo SHTRP, com catadióptrico nas duas faces (Execução , incluindo fornecimento, colocação e transporte de todos os materiais)</t>
  </si>
  <si>
    <t>RO-41230</t>
  </si>
  <si>
    <t>5.4</t>
  </si>
  <si>
    <t>Espaçamento</t>
  </si>
  <si>
    <t>AREA</t>
  </si>
  <si>
    <t>ÁREA TOTAL DOS DOIS TRECHOS (M³XKM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</si>
</sst>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0.000%"/>
    <numFmt numFmtId="176" formatCode="#,##0.00&quot; m&quot;"/>
    <numFmt numFmtId="177" formatCode="#,##0.00&quot; km&quot;"/>
    <numFmt numFmtId="178" formatCode="#,##0.00&quot; m²&quot;"/>
    <numFmt numFmtId="179" formatCode="#,##0.00&quot; m³&quot;"/>
    <numFmt numFmtId="180" formatCode="#,##0.00&quot; m³xkm&quot;"/>
    <numFmt numFmtId="181" formatCode="#,##0.00&quot; %&quot;"/>
    <numFmt numFmtId="182" formatCode="&quot;R$&quot;\ #,##0.00"/>
  </numFmts>
  <fonts count="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badi"/>
      <family val="2"/>
    </font>
    <font>
      <b/>
      <sz val="10"/>
      <name val="Abadi"/>
      <family val="2"/>
    </font>
    <font>
      <sz val="10"/>
      <color indexed="8"/>
      <name val="Abadi"/>
      <family val="2"/>
    </font>
    <font>
      <sz val="10"/>
      <color rgb="FFFF0000"/>
      <name val="Abadi"/>
      <family val="2"/>
    </font>
    <font>
      <b/>
      <sz val="8"/>
      <name val="Abadi"/>
      <family val="2"/>
    </font>
    <font>
      <sz val="8"/>
      <name val="Abadi"/>
      <family val="2"/>
    </font>
    <font>
      <sz val="10"/>
      <name val="Aharoni"/>
    </font>
    <font>
      <b/>
      <sz val="10"/>
      <name val="Aharoni"/>
    </font>
    <font>
      <b/>
      <sz val="9"/>
      <name val="Aharoni"/>
    </font>
    <font>
      <b/>
      <sz val="11"/>
      <name val="Aharoni"/>
    </font>
    <font>
      <b/>
      <sz val="10"/>
      <name val="Abadi Extra Light"/>
      <family val="2"/>
    </font>
    <font>
      <sz val="10"/>
      <name val="Abadi Extra Light"/>
      <family val="2"/>
    </font>
    <font>
      <b/>
      <u/>
      <sz val="11"/>
      <name val="Aharoni"/>
    </font>
    <font>
      <b/>
      <u/>
      <sz val="11"/>
      <name val="Abadi"/>
      <family val="2"/>
    </font>
    <font>
      <b/>
      <sz val="9"/>
      <name val="Abadi Extra Light"/>
      <family val="2"/>
    </font>
    <font>
      <b/>
      <sz val="9"/>
      <color indexed="8"/>
      <name val="Abadi Extra Light"/>
      <family val="2"/>
    </font>
    <font>
      <sz val="9"/>
      <color indexed="8"/>
      <name val="Abadi Extra Light"/>
      <family val="2"/>
    </font>
    <font>
      <b/>
      <sz val="8"/>
      <name val="Aharoni"/>
    </font>
    <font>
      <sz val="12"/>
      <name val="Arial Black"/>
      <family val="2"/>
    </font>
    <font>
      <b/>
      <sz val="8"/>
      <color theme="0"/>
      <name val="Arial"/>
      <family val="2"/>
    </font>
    <font>
      <b/>
      <vertAlign val="superscript"/>
      <sz val="8"/>
      <color theme="0"/>
      <name val="Arial"/>
      <family val="2"/>
    </font>
    <font>
      <b/>
      <sz val="8"/>
      <name val="Arial"/>
      <family val="2"/>
    </font>
    <font>
      <vertAlign val="superscript"/>
      <sz val="8"/>
      <name val="Arial"/>
      <family val="2"/>
    </font>
    <font>
      <b/>
      <u/>
      <sz val="8"/>
      <name val="Arial"/>
      <family val="2"/>
    </font>
    <font>
      <sz val="8"/>
      <color theme="1"/>
      <name val="Arial"/>
      <family val="2"/>
    </font>
    <font>
      <sz val="10"/>
      <name val="Arial Black"/>
      <family val="2"/>
    </font>
    <font>
      <b/>
      <sz val="10"/>
      <name val="Arial Black"/>
      <family val="2"/>
    </font>
    <font>
      <sz val="10"/>
      <color rgb="FFFF0000"/>
      <name val="Arial Black"/>
      <family val="2"/>
    </font>
    <font>
      <b/>
      <sz val="9"/>
      <name val="Arial Black"/>
      <family val="2"/>
    </font>
    <font>
      <b/>
      <sz val="8"/>
      <name val="Arial Black"/>
      <family val="2"/>
    </font>
    <font>
      <sz val="9"/>
      <name val="Arial Black"/>
      <family val="2"/>
    </font>
    <font>
      <sz val="8"/>
      <name val="Arial Black"/>
      <family val="2"/>
    </font>
    <font>
      <sz val="10"/>
      <name val="Arial Nova"/>
      <family val="2"/>
    </font>
    <font>
      <b/>
      <sz val="10"/>
      <name val="Abadi"/>
      <family val="2"/>
    </font>
    <font>
      <sz val="8"/>
      <color indexed="8"/>
      <name val="Abadi"/>
      <family val="2"/>
    </font>
    <font>
      <b/>
      <sz val="8"/>
      <color theme="3"/>
      <name val="Abadi"/>
      <family val="2"/>
    </font>
    <font>
      <b/>
      <sz val="8"/>
      <color indexed="8"/>
      <name val="Abadi"/>
      <family val="2"/>
    </font>
    <font>
      <b/>
      <u/>
      <sz val="12"/>
      <name val="Arial Black"/>
      <family val="2"/>
    </font>
    <font>
      <sz val="8"/>
      <color theme="1"/>
      <name val="Arial Black"/>
      <family val="2"/>
    </font>
    <font>
      <sz val="8"/>
      <color theme="4"/>
      <name val="Arial Black"/>
      <family val="2"/>
    </font>
    <font>
      <b/>
      <sz val="9"/>
      <name val="Abadi"/>
      <family val="2"/>
    </font>
    <font>
      <sz val="9"/>
      <name val="Abadi"/>
      <family val="2"/>
    </font>
    <font>
      <b/>
      <sz val="8"/>
      <name val="Aharoni"/>
    </font>
    <font>
      <sz val="9"/>
      <color rgb="FFFF0000"/>
      <name val="Arial Black"/>
      <family val="2"/>
    </font>
    <font>
      <b/>
      <sz val="8"/>
      <name val="Aharoni"/>
    </font>
    <font>
      <b/>
      <sz val="13"/>
      <name val="Arial"/>
      <family val="2"/>
    </font>
    <font>
      <b/>
      <sz val="9"/>
      <color indexed="8"/>
      <name val="Abadi"/>
      <family val="2"/>
    </font>
    <font>
      <sz val="11"/>
      <name val="Abadi"/>
      <family val="2"/>
    </font>
    <font>
      <b/>
      <sz val="10"/>
      <name val="Arial Nova"/>
      <family val="2"/>
    </font>
    <font>
      <b/>
      <sz val="9"/>
      <name val="Aharoni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theme="1"/>
      </right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/>
      <right/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</borders>
  <cellStyleXfs count="68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16" applyNumberFormat="0" applyAlignment="0" applyProtection="0"/>
    <xf numFmtId="0" fontId="10" fillId="0" borderId="0">
      <protection locked="0"/>
    </xf>
    <xf numFmtId="166" fontId="6" fillId="0" borderId="0" applyFont="0" applyFill="0" applyBorder="0" applyAlignment="0" applyProtection="0"/>
    <xf numFmtId="0" fontId="11" fillId="0" borderId="0"/>
    <xf numFmtId="0" fontId="11" fillId="0" borderId="0"/>
    <xf numFmtId="165" fontId="12" fillId="0" borderId="0" applyBorder="0" applyProtection="0"/>
    <xf numFmtId="167" fontId="10" fillId="0" borderId="0">
      <protection locked="0"/>
    </xf>
    <xf numFmtId="0" fontId="13" fillId="9" borderId="0" applyNumberFormat="0" applyBorder="0" applyAlignment="0" applyProtection="0"/>
    <xf numFmtId="0" fontId="14" fillId="0" borderId="0">
      <alignment horizontal="left"/>
    </xf>
    <xf numFmtId="0" fontId="15" fillId="10" borderId="17" applyNumberFormat="0" applyAlignment="0" applyProtection="0"/>
    <xf numFmtId="0" fontId="16" fillId="0" borderId="18" applyNumberFormat="0" applyFill="0" applyAlignment="0" applyProtection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7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9" fillId="11" borderId="0" applyNumberFormat="0" applyBorder="0" applyAlignment="0" applyProtection="0"/>
    <xf numFmtId="0" fontId="6" fillId="0" borderId="0"/>
    <xf numFmtId="0" fontId="6" fillId="0" borderId="0"/>
    <xf numFmtId="0" fontId="2" fillId="0" borderId="0"/>
    <xf numFmtId="0" fontId="6" fillId="12" borderId="19" applyNumberFormat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171" fontId="10" fillId="0" borderId="0">
      <protection locked="0"/>
    </xf>
    <xf numFmtId="172" fontId="10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3" fontId="21" fillId="0" borderId="0">
      <protection locked="0"/>
    </xf>
    <xf numFmtId="165" fontId="6" fillId="0" borderId="0" applyFont="0" applyFill="0" applyBorder="0" applyAlignment="0" applyProtection="0"/>
    <xf numFmtId="165" fontId="2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3" fillId="4" borderId="4">
      <alignment wrapText="1"/>
    </xf>
    <xf numFmtId="0" fontId="23" fillId="4" borderId="4">
      <alignment wrapText="1"/>
    </xf>
    <xf numFmtId="0" fontId="24" fillId="0" borderId="20" applyNumberFormat="0" applyFill="0" applyAlignment="0" applyProtection="0"/>
    <xf numFmtId="173" fontId="25" fillId="0" borderId="0">
      <protection locked="0"/>
    </xf>
    <xf numFmtId="173" fontId="25" fillId="0" borderId="0">
      <protection locked="0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3" fillId="0" borderId="0"/>
  </cellStyleXfs>
  <cellXfs count="417">
    <xf numFmtId="0" fontId="0" fillId="0" borderId="0" xfId="0"/>
    <xf numFmtId="0" fontId="30" fillId="0" borderId="0" xfId="0" applyFont="1"/>
    <xf numFmtId="0" fontId="31" fillId="0" borderId="0" xfId="0" applyFont="1"/>
    <xf numFmtId="4" fontId="30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0" fontId="28" fillId="0" borderId="11" xfId="0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8" fillId="0" borderId="11" xfId="0" applyFont="1" applyBorder="1"/>
    <xf numFmtId="0" fontId="28" fillId="0" borderId="0" xfId="0" applyFont="1"/>
    <xf numFmtId="0" fontId="28" fillId="0" borderId="10" xfId="0" applyFont="1" applyBorder="1"/>
    <xf numFmtId="0" fontId="33" fillId="0" borderId="11" xfId="0" applyFont="1" applyBorder="1" applyAlignment="1">
      <alignment vertical="center"/>
    </xf>
    <xf numFmtId="0" fontId="33" fillId="0" borderId="10" xfId="0" applyFont="1" applyBorder="1" applyAlignment="1">
      <alignment vertical="center"/>
    </xf>
    <xf numFmtId="0" fontId="30" fillId="0" borderId="14" xfId="0" applyFont="1" applyBorder="1"/>
    <xf numFmtId="0" fontId="30" fillId="0" borderId="9" xfId="0" applyFont="1" applyBorder="1"/>
    <xf numFmtId="4" fontId="30" fillId="0" borderId="9" xfId="0" applyNumberFormat="1" applyFont="1" applyBorder="1"/>
    <xf numFmtId="0" fontId="30" fillId="0" borderId="15" xfId="0" applyFont="1" applyBorder="1"/>
    <xf numFmtId="0" fontId="39" fillId="13" borderId="3" xfId="3" applyFont="1" applyFill="1" applyBorder="1"/>
    <xf numFmtId="0" fontId="39" fillId="13" borderId="8" xfId="3" applyFont="1" applyFill="1" applyBorder="1"/>
    <xf numFmtId="0" fontId="39" fillId="13" borderId="8" xfId="3" applyFont="1" applyFill="1" applyBorder="1" applyAlignment="1">
      <alignment wrapText="1"/>
    </xf>
    <xf numFmtId="0" fontId="39" fillId="13" borderId="2" xfId="3" applyFont="1" applyFill="1" applyBorder="1" applyAlignment="1">
      <alignment wrapText="1"/>
    </xf>
    <xf numFmtId="0" fontId="39" fillId="13" borderId="0" xfId="3" applyFont="1" applyFill="1"/>
    <xf numFmtId="0" fontId="38" fillId="13" borderId="4" xfId="3" applyFont="1" applyFill="1" applyBorder="1" applyAlignment="1">
      <alignment horizontal="center" vertical="center"/>
    </xf>
    <xf numFmtId="49" fontId="43" fillId="13" borderId="4" xfId="3" applyNumberFormat="1" applyFont="1" applyFill="1" applyBorder="1" applyAlignment="1">
      <alignment horizontal="center" vertical="center" wrapText="1"/>
    </xf>
    <xf numFmtId="10" fontId="43" fillId="13" borderId="4" xfId="3" applyNumberFormat="1" applyFont="1" applyFill="1" applyBorder="1" applyAlignment="1">
      <alignment horizontal="center" vertical="center" wrapText="1"/>
    </xf>
    <xf numFmtId="10" fontId="43" fillId="2" borderId="4" xfId="3" applyNumberFormat="1" applyFont="1" applyFill="1" applyBorder="1" applyAlignment="1">
      <alignment horizontal="center" vertical="center" wrapText="1"/>
    </xf>
    <xf numFmtId="0" fontId="39" fillId="13" borderId="0" xfId="3" applyFont="1" applyFill="1" applyAlignment="1">
      <alignment vertical="center"/>
    </xf>
    <xf numFmtId="49" fontId="44" fillId="13" borderId="4" xfId="3" applyNumberFormat="1" applyFont="1" applyFill="1" applyBorder="1" applyAlignment="1">
      <alignment horizontal="center" vertical="center" wrapText="1"/>
    </xf>
    <xf numFmtId="0" fontId="38" fillId="13" borderId="11" xfId="3" applyFont="1" applyFill="1" applyBorder="1" applyAlignment="1">
      <alignment wrapText="1"/>
    </xf>
    <xf numFmtId="0" fontId="39" fillId="0" borderId="9" xfId="3" applyFont="1" applyBorder="1" applyAlignment="1">
      <alignment vertical="center"/>
    </xf>
    <xf numFmtId="0" fontId="39" fillId="13" borderId="0" xfId="3" applyFont="1" applyFill="1" applyAlignment="1">
      <alignment wrapText="1"/>
    </xf>
    <xf numFmtId="0" fontId="38" fillId="13" borderId="11" xfId="3" applyFont="1" applyFill="1" applyBorder="1"/>
    <xf numFmtId="0" fontId="39" fillId="13" borderId="11" xfId="3" applyFont="1" applyFill="1" applyBorder="1"/>
    <xf numFmtId="0" fontId="42" fillId="13" borderId="11" xfId="3" applyFont="1" applyFill="1" applyBorder="1"/>
    <xf numFmtId="0" fontId="39" fillId="13" borderId="14" xfId="3" applyFont="1" applyFill="1" applyBorder="1"/>
    <xf numFmtId="0" fontId="39" fillId="13" borderId="9" xfId="3" applyFont="1" applyFill="1" applyBorder="1"/>
    <xf numFmtId="0" fontId="39" fillId="13" borderId="9" xfId="3" applyFont="1" applyFill="1" applyBorder="1" applyAlignment="1">
      <alignment wrapText="1"/>
    </xf>
    <xf numFmtId="174" fontId="44" fillId="13" borderId="4" xfId="66" applyNumberFormat="1" applyFont="1" applyFill="1" applyBorder="1" applyAlignment="1">
      <alignment horizontal="center" vertical="center" wrapText="1"/>
    </xf>
    <xf numFmtId="174" fontId="43" fillId="13" borderId="4" xfId="3" applyNumberFormat="1" applyFont="1" applyFill="1" applyBorder="1" applyAlignment="1">
      <alignment horizontal="center" vertical="center" wrapText="1"/>
    </xf>
    <xf numFmtId="0" fontId="29" fillId="0" borderId="8" xfId="3" applyFont="1" applyBorder="1" applyAlignment="1">
      <alignment horizontal="center" vertical="center"/>
    </xf>
    <xf numFmtId="0" fontId="28" fillId="0" borderId="9" xfId="3" applyFont="1" applyBorder="1" applyAlignment="1">
      <alignment horizontal="center" vertical="center"/>
    </xf>
    <xf numFmtId="0" fontId="28" fillId="0" borderId="9" xfId="0" applyFont="1" applyBorder="1"/>
    <xf numFmtId="0" fontId="28" fillId="0" borderId="14" xfId="0" applyFont="1" applyBorder="1"/>
    <xf numFmtId="0" fontId="28" fillId="0" borderId="15" xfId="0" applyFont="1" applyBorder="1"/>
    <xf numFmtId="0" fontId="29" fillId="13" borderId="5" xfId="3" applyFont="1" applyFill="1" applyBorder="1" applyAlignment="1">
      <alignment horizontal="center" vertical="center" wrapText="1"/>
    </xf>
    <xf numFmtId="10" fontId="49" fillId="0" borderId="22" xfId="67" applyNumberFormat="1" applyFont="1" applyBorder="1" applyAlignment="1">
      <alignment horizontal="center" vertical="center"/>
    </xf>
    <xf numFmtId="10" fontId="4" fillId="0" borderId="24" xfId="7" applyNumberFormat="1" applyFont="1" applyBorder="1" applyAlignment="1">
      <alignment horizontal="center" vertical="center"/>
    </xf>
    <xf numFmtId="10" fontId="4" fillId="0" borderId="22" xfId="67" applyNumberFormat="1" applyFont="1" applyBorder="1" applyAlignment="1">
      <alignment horizontal="center" vertical="center"/>
    </xf>
    <xf numFmtId="10" fontId="49" fillId="0" borderId="24" xfId="7" applyNumberFormat="1" applyFont="1" applyBorder="1" applyAlignment="1">
      <alignment horizontal="center" vertical="center"/>
    </xf>
    <xf numFmtId="10" fontId="52" fillId="0" borderId="24" xfId="7" applyNumberFormat="1" applyFont="1" applyBorder="1" applyAlignment="1">
      <alignment horizontal="center" vertical="center"/>
    </xf>
    <xf numFmtId="0" fontId="0" fillId="0" borderId="11" xfId="0" applyBorder="1"/>
    <xf numFmtId="0" fontId="0" fillId="0" borderId="10" xfId="0" applyBorder="1"/>
    <xf numFmtId="0" fontId="28" fillId="0" borderId="11" xfId="0" applyFont="1" applyBorder="1" applyAlignment="1">
      <alignment horizontal="right"/>
    </xf>
    <xf numFmtId="14" fontId="28" fillId="0" borderId="0" xfId="0" applyNumberFormat="1" applyFont="1"/>
    <xf numFmtId="174" fontId="28" fillId="0" borderId="10" xfId="0" applyNumberFormat="1" applyFont="1" applyBorder="1"/>
    <xf numFmtId="0" fontId="28" fillId="0" borderId="0" xfId="0" applyFont="1" applyAlignment="1">
      <alignment horizontal="right"/>
    </xf>
    <xf numFmtId="16" fontId="28" fillId="0" borderId="0" xfId="0" applyNumberFormat="1" applyFont="1"/>
    <xf numFmtId="17" fontId="28" fillId="0" borderId="10" xfId="0" applyNumberFormat="1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/>
    </xf>
    <xf numFmtId="4" fontId="45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62" fillId="0" borderId="0" xfId="0" applyFont="1"/>
    <xf numFmtId="0" fontId="32" fillId="3" borderId="5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9" fontId="32" fillId="3" borderId="1" xfId="0" applyNumberFormat="1" applyFont="1" applyFill="1" applyBorder="1" applyAlignment="1">
      <alignment horizontal="center" vertical="center" wrapText="1"/>
    </xf>
    <xf numFmtId="2" fontId="33" fillId="3" borderId="1" xfId="2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74" fontId="32" fillId="3" borderId="6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1" fontId="33" fillId="0" borderId="4" xfId="0" applyNumberFormat="1" applyFont="1" applyBorder="1" applyAlignment="1">
      <alignment horizontal="center" vertical="center" wrapText="1"/>
    </xf>
    <xf numFmtId="0" fontId="33" fillId="0" borderId="4" xfId="0" applyFont="1" applyBorder="1" applyAlignment="1">
      <alignment horizontal="left" vertical="center" wrapText="1"/>
    </xf>
    <xf numFmtId="4" fontId="63" fillId="0" borderId="4" xfId="0" applyNumberFormat="1" applyFont="1" applyBorder="1" applyAlignment="1">
      <alignment horizontal="center" vertical="center" wrapText="1"/>
    </xf>
    <xf numFmtId="174" fontId="33" fillId="0" borderId="4" xfId="0" applyNumberFormat="1" applyFont="1" applyBorder="1" applyAlignment="1">
      <alignment horizontal="center" vertical="center" wrapText="1"/>
    </xf>
    <xf numFmtId="0" fontId="64" fillId="3" borderId="0" xfId="0" applyFont="1" applyFill="1"/>
    <xf numFmtId="49" fontId="33" fillId="0" borderId="4" xfId="0" applyNumberFormat="1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4" fontId="63" fillId="0" borderId="1" xfId="0" applyNumberFormat="1" applyFont="1" applyBorder="1" applyAlignment="1">
      <alignment horizontal="center" vertical="center" wrapText="1"/>
    </xf>
    <xf numFmtId="174" fontId="33" fillId="0" borderId="1" xfId="0" applyNumberFormat="1" applyFont="1" applyBorder="1" applyAlignment="1">
      <alignment horizontal="center" vertical="center" wrapText="1"/>
    </xf>
    <xf numFmtId="174" fontId="33" fillId="0" borderId="6" xfId="0" applyNumberFormat="1" applyFont="1" applyBorder="1" applyAlignment="1">
      <alignment horizontal="center" vertical="center" wrapText="1"/>
    </xf>
    <xf numFmtId="0" fontId="53" fillId="14" borderId="0" xfId="3" applyFont="1" applyFill="1"/>
    <xf numFmtId="0" fontId="53" fillId="0" borderId="0" xfId="3" applyFont="1"/>
    <xf numFmtId="0" fontId="53" fillId="0" borderId="11" xfId="3" applyFont="1" applyBorder="1" applyAlignment="1" applyProtection="1">
      <alignment vertical="center" wrapText="1"/>
      <protection locked="0"/>
    </xf>
    <xf numFmtId="0" fontId="54" fillId="4" borderId="11" xfId="3" applyFont="1" applyFill="1" applyBorder="1" applyAlignment="1" applyProtection="1">
      <alignment horizontal="center" vertical="center"/>
      <protection locked="0"/>
    </xf>
    <xf numFmtId="0" fontId="53" fillId="0" borderId="0" xfId="6" applyFont="1" applyAlignment="1">
      <alignment vertical="center"/>
    </xf>
    <xf numFmtId="49" fontId="53" fillId="0" borderId="11" xfId="4" applyNumberFormat="1" applyFont="1" applyFill="1" applyBorder="1" applyAlignment="1" applyProtection="1">
      <alignment horizontal="center" vertical="center" wrapText="1"/>
      <protection locked="0"/>
    </xf>
    <xf numFmtId="49" fontId="53" fillId="0" borderId="0" xfId="4" applyNumberFormat="1" applyFont="1" applyFill="1" applyBorder="1" applyAlignment="1" applyProtection="1">
      <alignment horizontal="center" vertical="center" wrapText="1"/>
      <protection locked="0"/>
    </xf>
    <xf numFmtId="165" fontId="53" fillId="0" borderId="0" xfId="5" applyNumberFormat="1" applyFont="1" applyBorder="1" applyAlignment="1" applyProtection="1">
      <alignment horizontal="left" vertical="center"/>
      <protection hidden="1"/>
    </xf>
    <xf numFmtId="165" fontId="53" fillId="0" borderId="0" xfId="5" applyNumberFormat="1" applyFont="1" applyFill="1" applyBorder="1" applyAlignment="1" applyProtection="1">
      <alignment horizontal="left" vertical="center"/>
      <protection hidden="1"/>
    </xf>
    <xf numFmtId="43" fontId="53" fillId="0" borderId="11" xfId="3" applyNumberFormat="1" applyFont="1" applyBorder="1" applyAlignment="1" applyProtection="1">
      <alignment horizontal="center" vertical="center"/>
      <protection locked="0"/>
    </xf>
    <xf numFmtId="0" fontId="53" fillId="14" borderId="0" xfId="6" applyFont="1" applyFill="1" applyAlignment="1">
      <alignment vertical="center"/>
    </xf>
    <xf numFmtId="0" fontId="55" fillId="0" borderId="11" xfId="3" applyFont="1" applyBorder="1" applyAlignment="1">
      <alignment horizontal="center" vertical="center" wrapText="1"/>
    </xf>
    <xf numFmtId="0" fontId="55" fillId="0" borderId="9" xfId="3" applyFont="1" applyBorder="1" applyAlignment="1">
      <alignment horizontal="left" vertical="center"/>
    </xf>
    <xf numFmtId="0" fontId="55" fillId="0" borderId="9" xfId="3" applyFont="1" applyBorder="1" applyAlignment="1">
      <alignment horizontal="center" vertical="center" wrapText="1"/>
    </xf>
    <xf numFmtId="0" fontId="53" fillId="0" borderId="11" xfId="3" applyFont="1" applyBorder="1" applyAlignment="1">
      <alignment horizontal="center" vertical="center" wrapText="1"/>
    </xf>
    <xf numFmtId="0" fontId="53" fillId="0" borderId="0" xfId="3" applyFont="1" applyAlignment="1">
      <alignment horizontal="left" vertical="center"/>
    </xf>
    <xf numFmtId="0" fontId="53" fillId="0" borderId="14" xfId="3" applyFont="1" applyBorder="1" applyAlignment="1">
      <alignment horizontal="center" vertical="center" wrapText="1"/>
    </xf>
    <xf numFmtId="0" fontId="53" fillId="0" borderId="9" xfId="3" applyFont="1" applyBorder="1" applyAlignment="1">
      <alignment horizontal="center" vertical="center" wrapText="1"/>
    </xf>
    <xf numFmtId="0" fontId="53" fillId="0" borderId="0" xfId="3" applyFont="1" applyAlignment="1">
      <alignment horizontal="center" vertical="center" wrapText="1"/>
    </xf>
    <xf numFmtId="0" fontId="53" fillId="0" borderId="0" xfId="3" applyFont="1" applyAlignment="1">
      <alignment horizontal="center" vertical="center"/>
    </xf>
    <xf numFmtId="0" fontId="53" fillId="0" borderId="0" xfId="3" applyFont="1" applyAlignment="1">
      <alignment vertical="center"/>
    </xf>
    <xf numFmtId="0" fontId="60" fillId="0" borderId="11" xfId="3" applyFont="1" applyBorder="1" applyAlignment="1" applyProtection="1">
      <alignment vertical="center" wrapText="1"/>
      <protection locked="0"/>
    </xf>
    <xf numFmtId="0" fontId="60" fillId="0" borderId="0" xfId="6" applyFont="1" applyAlignment="1">
      <alignment vertical="center"/>
    </xf>
    <xf numFmtId="0" fontId="58" fillId="5" borderId="11" xfId="3" applyFont="1" applyFill="1" applyBorder="1" applyAlignment="1" applyProtection="1">
      <alignment horizontal="center" vertical="center" wrapText="1"/>
      <protection locked="0"/>
    </xf>
    <xf numFmtId="0" fontId="58" fillId="0" borderId="0" xfId="6" applyFont="1" applyAlignment="1">
      <alignment vertical="center"/>
    </xf>
    <xf numFmtId="0" fontId="59" fillId="0" borderId="0" xfId="6" applyFont="1" applyAlignment="1">
      <alignment vertical="center"/>
    </xf>
    <xf numFmtId="0" fontId="56" fillId="5" borderId="11" xfId="3" applyFont="1" applyFill="1" applyBorder="1" applyAlignment="1" applyProtection="1">
      <alignment horizontal="center" vertical="center" wrapText="1"/>
      <protection locked="0"/>
    </xf>
    <xf numFmtId="3" fontId="56" fillId="5" borderId="11" xfId="3" applyNumberFormat="1" applyFont="1" applyFill="1" applyBorder="1" applyAlignment="1" applyProtection="1">
      <alignment horizontal="center" vertical="center" wrapText="1"/>
      <protection locked="0"/>
    </xf>
    <xf numFmtId="0" fontId="58" fillId="0" borderId="0" xfId="6" applyFont="1" applyAlignment="1">
      <alignment horizontal="left" vertical="center"/>
    </xf>
    <xf numFmtId="43" fontId="59" fillId="0" borderId="4" xfId="3" applyNumberFormat="1" applyFont="1" applyBorder="1" applyAlignment="1" applyProtection="1">
      <alignment horizontal="center" vertical="center"/>
      <protection locked="0"/>
    </xf>
    <xf numFmtId="165" fontId="57" fillId="15" borderId="4" xfId="8" applyNumberFormat="1" applyFont="1" applyFill="1" applyBorder="1" applyAlignment="1">
      <alignment horizontal="left" vertical="center"/>
    </xf>
    <xf numFmtId="165" fontId="59" fillId="0" borderId="0" xfId="5" applyNumberFormat="1" applyFont="1" applyFill="1" applyBorder="1" applyAlignment="1" applyProtection="1">
      <alignment horizontal="left" vertical="center"/>
      <protection hidden="1"/>
    </xf>
    <xf numFmtId="4" fontId="59" fillId="15" borderId="4" xfId="8" applyNumberFormat="1" applyFont="1" applyFill="1" applyBorder="1" applyAlignment="1" applyProtection="1">
      <alignment horizontal="center" vertical="center"/>
      <protection hidden="1"/>
    </xf>
    <xf numFmtId="176" fontId="66" fillId="14" borderId="4" xfId="2" applyNumberFormat="1" applyFont="1" applyFill="1" applyBorder="1" applyAlignment="1">
      <alignment horizontal="center" vertical="center"/>
    </xf>
    <xf numFmtId="177" fontId="67" fillId="14" borderId="4" xfId="2" applyNumberFormat="1" applyFont="1" applyFill="1" applyBorder="1" applyAlignment="1">
      <alignment horizontal="center" vertical="center"/>
    </xf>
    <xf numFmtId="178" fontId="66" fillId="14" borderId="4" xfId="2" applyNumberFormat="1" applyFont="1" applyFill="1" applyBorder="1" applyAlignment="1">
      <alignment horizontal="center" vertical="center"/>
    </xf>
    <xf numFmtId="179" fontId="66" fillId="14" borderId="4" xfId="2" applyNumberFormat="1" applyFont="1" applyFill="1" applyBorder="1" applyAlignment="1">
      <alignment horizontal="center" vertical="center"/>
    </xf>
    <xf numFmtId="178" fontId="66" fillId="14" borderId="0" xfId="2" applyNumberFormat="1" applyFont="1" applyFill="1" applyBorder="1" applyAlignment="1">
      <alignment horizontal="center" vertical="center"/>
    </xf>
    <xf numFmtId="4" fontId="57" fillId="0" borderId="4" xfId="0" applyNumberFormat="1" applyFont="1" applyBorder="1" applyAlignment="1">
      <alignment horizontal="center" vertical="center" wrapText="1"/>
    </xf>
    <xf numFmtId="174" fontId="68" fillId="0" borderId="4" xfId="0" applyNumberFormat="1" applyFont="1" applyBorder="1" applyAlignment="1">
      <alignment horizontal="center" vertical="center" wrapText="1"/>
    </xf>
    <xf numFmtId="0" fontId="38" fillId="13" borderId="10" xfId="3" applyFont="1" applyFill="1" applyBorder="1" applyAlignment="1">
      <alignment wrapText="1"/>
    </xf>
    <xf numFmtId="0" fontId="39" fillId="13" borderId="10" xfId="3" applyFont="1" applyFill="1" applyBorder="1"/>
    <xf numFmtId="0" fontId="38" fillId="0" borderId="10" xfId="3" applyFont="1" applyBorder="1" applyAlignment="1">
      <alignment vertical="center"/>
    </xf>
    <xf numFmtId="0" fontId="38" fillId="13" borderId="10" xfId="3" applyFont="1" applyFill="1" applyBorder="1" applyAlignment="1">
      <alignment horizontal="right"/>
    </xf>
    <xf numFmtId="0" fontId="39" fillId="13" borderId="15" xfId="3" applyFont="1" applyFill="1" applyBorder="1"/>
    <xf numFmtId="176" fontId="66" fillId="14" borderId="0" xfId="2" applyNumberFormat="1" applyFont="1" applyFill="1" applyBorder="1" applyAlignment="1">
      <alignment horizontal="center" vertical="center"/>
    </xf>
    <xf numFmtId="4" fontId="36" fillId="0" borderId="4" xfId="0" applyNumberFormat="1" applyFont="1" applyBorder="1" applyAlignment="1">
      <alignment horizontal="center" vertical="center"/>
    </xf>
    <xf numFmtId="176" fontId="66" fillId="14" borderId="11" xfId="2" applyNumberFormat="1" applyFont="1" applyFill="1" applyBorder="1" applyAlignment="1">
      <alignment horizontal="center" vertical="center"/>
    </xf>
    <xf numFmtId="10" fontId="68" fillId="14" borderId="4" xfId="0" applyNumberFormat="1" applyFont="1" applyFill="1" applyBorder="1" applyAlignment="1">
      <alignment horizontal="center" vertical="center"/>
    </xf>
    <xf numFmtId="10" fontId="68" fillId="14" borderId="4" xfId="1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53" fillId="14" borderId="11" xfId="3" applyFont="1" applyFill="1" applyBorder="1" applyAlignment="1" applyProtection="1">
      <alignment horizontal="center" vertical="center" wrapText="1"/>
      <protection locked="0"/>
    </xf>
    <xf numFmtId="0" fontId="38" fillId="13" borderId="4" xfId="3" applyFont="1" applyFill="1" applyBorder="1" applyAlignment="1">
      <alignment horizontal="center" vertical="center" wrapText="1"/>
    </xf>
    <xf numFmtId="1" fontId="33" fillId="0" borderId="1" xfId="0" applyNumberFormat="1" applyFont="1" applyBorder="1" applyAlignment="1">
      <alignment horizontal="center" vertical="center" wrapText="1"/>
    </xf>
    <xf numFmtId="9" fontId="4" fillId="0" borderId="24" xfId="7" applyFont="1" applyBorder="1" applyAlignment="1">
      <alignment horizontal="center" vertical="center"/>
    </xf>
    <xf numFmtId="10" fontId="4" fillId="0" borderId="24" xfId="67" applyNumberFormat="1" applyFont="1" applyBorder="1" applyAlignment="1">
      <alignment horizontal="center" vertical="center"/>
    </xf>
    <xf numFmtId="0" fontId="58" fillId="14" borderId="0" xfId="3" applyFont="1" applyFill="1"/>
    <xf numFmtId="0" fontId="58" fillId="0" borderId="11" xfId="3" applyFont="1" applyBorder="1" applyAlignment="1" applyProtection="1">
      <alignment vertical="center" wrapText="1"/>
      <protection locked="0"/>
    </xf>
    <xf numFmtId="0" fontId="71" fillId="0" borderId="0" xfId="3" applyFont="1"/>
    <xf numFmtId="0" fontId="53" fillId="0" borderId="9" xfId="3" applyFont="1" applyBorder="1" applyAlignment="1">
      <alignment horizontal="center" vertical="center"/>
    </xf>
    <xf numFmtId="174" fontId="28" fillId="0" borderId="10" xfId="0" applyNumberFormat="1" applyFont="1" applyBorder="1" applyAlignment="1">
      <alignment horizontal="center" vertical="center"/>
    </xf>
    <xf numFmtId="0" fontId="62" fillId="0" borderId="0" xfId="0" applyFont="1" applyAlignment="1">
      <alignment wrapText="1"/>
    </xf>
    <xf numFmtId="180" fontId="59" fillId="14" borderId="4" xfId="2" applyNumberFormat="1" applyFont="1" applyFill="1" applyBorder="1" applyAlignment="1">
      <alignment horizontal="center" vertical="center"/>
    </xf>
    <xf numFmtId="0" fontId="47" fillId="17" borderId="24" xfId="67" applyFont="1" applyFill="1" applyBorder="1" applyAlignment="1">
      <alignment horizontal="center" vertical="center" wrapText="1"/>
    </xf>
    <xf numFmtId="9" fontId="47" fillId="17" borderId="24" xfId="67" applyNumberFormat="1" applyFont="1" applyFill="1" applyBorder="1" applyAlignment="1">
      <alignment horizontal="center" vertical="center" wrapText="1"/>
    </xf>
    <xf numFmtId="10" fontId="4" fillId="0" borderId="24" xfId="67" applyNumberFormat="1" applyFont="1" applyBorder="1" applyAlignment="1">
      <alignment horizontal="left" vertical="center" wrapText="1"/>
    </xf>
    <xf numFmtId="175" fontId="4" fillId="0" borderId="24" xfId="7" applyNumberFormat="1" applyFont="1" applyBorder="1" applyAlignment="1">
      <alignment horizontal="center" vertical="center"/>
    </xf>
    <xf numFmtId="175" fontId="49" fillId="0" borderId="24" xfId="7" applyNumberFormat="1" applyFont="1" applyBorder="1" applyAlignment="1">
      <alignment horizontal="center" vertical="center"/>
    </xf>
    <xf numFmtId="10" fontId="4" fillId="18" borderId="24" xfId="7" applyNumberFormat="1" applyFont="1" applyFill="1" applyBorder="1" applyAlignment="1">
      <alignment horizontal="center" vertical="center"/>
    </xf>
    <xf numFmtId="182" fontId="62" fillId="0" borderId="0" xfId="0" applyNumberFormat="1" applyFont="1"/>
    <xf numFmtId="0" fontId="29" fillId="13" borderId="4" xfId="3" applyFont="1" applyFill="1" applyBorder="1" applyAlignment="1">
      <alignment vertical="center"/>
    </xf>
    <xf numFmtId="174" fontId="39" fillId="13" borderId="0" xfId="3" applyNumberFormat="1" applyFont="1" applyFill="1" applyAlignment="1">
      <alignment horizontal="center" vertical="center"/>
    </xf>
    <xf numFmtId="0" fontId="38" fillId="13" borderId="0" xfId="3" applyFont="1" applyFill="1" applyAlignment="1">
      <alignment wrapText="1"/>
    </xf>
    <xf numFmtId="0" fontId="38" fillId="0" borderId="0" xfId="3" applyFont="1" applyAlignment="1">
      <alignment vertical="center"/>
    </xf>
    <xf numFmtId="0" fontId="28" fillId="0" borderId="0" xfId="3" applyFont="1" applyAlignment="1">
      <alignment horizontal="center" vertical="center"/>
    </xf>
    <xf numFmtId="0" fontId="42" fillId="13" borderId="0" xfId="3" applyFont="1" applyFill="1" applyAlignment="1">
      <alignment wrapText="1"/>
    </xf>
    <xf numFmtId="0" fontId="38" fillId="13" borderId="0" xfId="3" applyFont="1" applyFill="1" applyAlignment="1">
      <alignment horizontal="right"/>
    </xf>
    <xf numFmtId="0" fontId="28" fillId="13" borderId="0" xfId="3" applyFont="1" applyFill="1" applyAlignment="1">
      <alignment horizontal="center" vertical="center"/>
    </xf>
    <xf numFmtId="0" fontId="69" fillId="0" borderId="4" xfId="0" applyFont="1" applyBorder="1" applyAlignment="1">
      <alignment horizontal="left" vertical="center" wrapText="1"/>
    </xf>
    <xf numFmtId="3" fontId="56" fillId="14" borderId="11" xfId="3" applyNumberFormat="1" applyFont="1" applyFill="1" applyBorder="1" applyAlignment="1" applyProtection="1">
      <alignment horizontal="center" vertical="center" wrapText="1"/>
      <protection locked="0"/>
    </xf>
    <xf numFmtId="0" fontId="58" fillId="14" borderId="0" xfId="6" applyFont="1" applyFill="1" applyAlignment="1">
      <alignment vertical="center"/>
    </xf>
    <xf numFmtId="4" fontId="75" fillId="14" borderId="6" xfId="0" applyNumberFormat="1" applyFont="1" applyFill="1" applyBorder="1" applyAlignment="1">
      <alignment horizontal="center" vertical="center" wrapText="1"/>
    </xf>
    <xf numFmtId="4" fontId="75" fillId="14" borderId="5" xfId="0" applyNumberFormat="1" applyFont="1" applyFill="1" applyBorder="1" applyAlignment="1">
      <alignment horizontal="center" vertical="center" wrapText="1"/>
    </xf>
    <xf numFmtId="4" fontId="75" fillId="14" borderId="1" xfId="0" applyNumberFormat="1" applyFont="1" applyFill="1" applyBorder="1" applyAlignment="1">
      <alignment horizontal="center" vertical="center" wrapText="1"/>
    </xf>
    <xf numFmtId="179" fontId="66" fillId="14" borderId="0" xfId="2" applyNumberFormat="1" applyFont="1" applyFill="1" applyBorder="1" applyAlignment="1">
      <alignment vertical="center"/>
    </xf>
    <xf numFmtId="49" fontId="69" fillId="0" borderId="4" xfId="0" applyNumberFormat="1" applyFont="1" applyBorder="1" applyAlignment="1">
      <alignment horizontal="center" vertical="center" wrapText="1"/>
    </xf>
    <xf numFmtId="0" fontId="53" fillId="14" borderId="11" xfId="3" applyFont="1" applyFill="1" applyBorder="1" applyAlignment="1" applyProtection="1">
      <alignment vertical="center" wrapText="1"/>
      <protection locked="0"/>
    </xf>
    <xf numFmtId="10" fontId="4" fillId="0" borderId="24" xfId="1" applyNumberFormat="1" applyFont="1" applyBorder="1" applyAlignment="1">
      <alignment horizontal="center" vertical="center"/>
    </xf>
    <xf numFmtId="0" fontId="29" fillId="13" borderId="0" xfId="3" applyFont="1" applyFill="1" applyAlignment="1">
      <alignment horizontal="center" vertical="center" wrapText="1"/>
    </xf>
    <xf numFmtId="4" fontId="59" fillId="0" borderId="4" xfId="0" applyNumberFormat="1" applyFont="1" applyBorder="1" applyAlignment="1">
      <alignment horizontal="center" vertical="center" wrapText="1"/>
    </xf>
    <xf numFmtId="0" fontId="33" fillId="14" borderId="4" xfId="0" applyFont="1" applyFill="1" applyBorder="1" applyAlignment="1">
      <alignment horizontal="left" vertical="center" wrapText="1"/>
    </xf>
    <xf numFmtId="0" fontId="69" fillId="14" borderId="4" xfId="0" applyFont="1" applyFill="1" applyBorder="1" applyAlignment="1">
      <alignment horizontal="left" vertical="center" wrapText="1"/>
    </xf>
    <xf numFmtId="4" fontId="57" fillId="0" borderId="15" xfId="0" applyNumberFormat="1" applyFont="1" applyBorder="1" applyAlignment="1">
      <alignment horizontal="center" vertical="center" wrapText="1"/>
    </xf>
    <xf numFmtId="176" fontId="59" fillId="14" borderId="4" xfId="2" applyNumberFormat="1" applyFont="1" applyFill="1" applyBorder="1" applyAlignment="1">
      <alignment horizontal="center" vertical="center"/>
    </xf>
    <xf numFmtId="178" fontId="59" fillId="14" borderId="4" xfId="2" applyNumberFormat="1" applyFont="1" applyFill="1" applyBorder="1" applyAlignment="1">
      <alignment horizontal="center" vertical="center"/>
    </xf>
    <xf numFmtId="4" fontId="63" fillId="14" borderId="4" xfId="0" applyNumberFormat="1" applyFont="1" applyFill="1" applyBorder="1" applyAlignment="1">
      <alignment horizontal="center" vertical="center" wrapText="1"/>
    </xf>
    <xf numFmtId="0" fontId="58" fillId="0" borderId="8" xfId="3" applyFont="1" applyBorder="1" applyAlignment="1" applyProtection="1">
      <alignment vertical="center" wrapText="1"/>
      <protection locked="0"/>
    </xf>
    <xf numFmtId="0" fontId="58" fillId="0" borderId="0" xfId="3" applyFont="1" applyAlignment="1" applyProtection="1">
      <alignment vertical="center" wrapText="1"/>
      <protection locked="0"/>
    </xf>
    <xf numFmtId="0" fontId="54" fillId="4" borderId="0" xfId="3" applyFont="1" applyFill="1" applyAlignment="1" applyProtection="1">
      <alignment horizontal="center" vertical="center"/>
      <protection locked="0"/>
    </xf>
    <xf numFmtId="0" fontId="53" fillId="0" borderId="0" xfId="3" applyFont="1" applyAlignment="1" applyProtection="1">
      <alignment horizontal="center" vertical="center"/>
      <protection locked="0"/>
    </xf>
    <xf numFmtId="3" fontId="56" fillId="5" borderId="0" xfId="3" applyNumberFormat="1" applyFont="1" applyFill="1" applyAlignment="1" applyProtection="1">
      <alignment horizontal="center" vertical="center" wrapText="1"/>
      <protection locked="0"/>
    </xf>
    <xf numFmtId="43" fontId="53" fillId="0" borderId="0" xfId="3" applyNumberFormat="1" applyFont="1" applyAlignment="1" applyProtection="1">
      <alignment horizontal="center" vertical="center"/>
      <protection locked="0"/>
    </xf>
    <xf numFmtId="1" fontId="58" fillId="5" borderId="0" xfId="3" applyNumberFormat="1" applyFont="1" applyFill="1" applyAlignment="1" applyProtection="1">
      <alignment horizontal="center" vertical="center" wrapText="1"/>
      <protection locked="0"/>
    </xf>
    <xf numFmtId="3" fontId="56" fillId="14" borderId="0" xfId="3" applyNumberFormat="1" applyFont="1" applyFill="1" applyAlignment="1" applyProtection="1">
      <alignment horizontal="center" vertical="center" wrapText="1"/>
      <protection locked="0"/>
    </xf>
    <xf numFmtId="0" fontId="56" fillId="14" borderId="0" xfId="3" applyFont="1" applyFill="1" applyAlignment="1" applyProtection="1">
      <alignment horizontal="left" vertical="center"/>
      <protection locked="0"/>
    </xf>
    <xf numFmtId="49" fontId="58" fillId="5" borderId="0" xfId="3" applyNumberFormat="1" applyFont="1" applyFill="1" applyAlignment="1" applyProtection="1">
      <alignment horizontal="center" vertical="center" wrapText="1"/>
      <protection locked="0"/>
    </xf>
    <xf numFmtId="0" fontId="60" fillId="0" borderId="0" xfId="3" applyFont="1" applyAlignment="1" applyProtection="1">
      <alignment vertical="center" wrapText="1"/>
      <protection locked="0"/>
    </xf>
    <xf numFmtId="0" fontId="53" fillId="14" borderId="0" xfId="3" applyFont="1" applyFill="1" applyAlignment="1" applyProtection="1">
      <alignment horizontal="center" vertical="center" wrapText="1"/>
      <protection locked="0"/>
    </xf>
    <xf numFmtId="4" fontId="75" fillId="14" borderId="11" xfId="0" applyNumberFormat="1" applyFont="1" applyFill="1" applyBorder="1" applyAlignment="1">
      <alignment horizontal="center" vertical="center" wrapText="1"/>
    </xf>
    <xf numFmtId="4" fontId="75" fillId="14" borderId="0" xfId="0" applyNumberFormat="1" applyFont="1" applyFill="1" applyAlignment="1">
      <alignment horizontal="center" vertical="center" wrapText="1"/>
    </xf>
    <xf numFmtId="4" fontId="75" fillId="14" borderId="0" xfId="0" applyNumberFormat="1" applyFont="1" applyFill="1" applyAlignment="1">
      <alignment vertical="center" wrapText="1"/>
    </xf>
    <xf numFmtId="4" fontId="68" fillId="14" borderId="11" xfId="0" applyNumberFormat="1" applyFont="1" applyFill="1" applyBorder="1" applyAlignment="1">
      <alignment vertical="center" wrapText="1"/>
    </xf>
    <xf numFmtId="4" fontId="68" fillId="14" borderId="0" xfId="0" applyNumberFormat="1" applyFont="1" applyFill="1" applyAlignment="1">
      <alignment vertical="center" wrapText="1"/>
    </xf>
    <xf numFmtId="0" fontId="56" fillId="5" borderId="0" xfId="3" applyFont="1" applyFill="1" applyAlignment="1" applyProtection="1">
      <alignment horizontal="center" vertical="center" wrapText="1"/>
      <protection locked="0"/>
    </xf>
    <xf numFmtId="0" fontId="53" fillId="0" borderId="0" xfId="3" applyFont="1" applyAlignment="1" applyProtection="1">
      <alignment vertical="center" wrapText="1"/>
      <protection locked="0"/>
    </xf>
    <xf numFmtId="0" fontId="53" fillId="14" borderId="0" xfId="3" applyFont="1" applyFill="1" applyAlignment="1" applyProtection="1">
      <alignment vertical="center" wrapText="1"/>
      <protection locked="0"/>
    </xf>
    <xf numFmtId="4" fontId="57" fillId="0" borderId="0" xfId="0" applyNumberFormat="1" applyFont="1" applyAlignment="1">
      <alignment vertical="center" wrapText="1"/>
    </xf>
    <xf numFmtId="176" fontId="66" fillId="14" borderId="13" xfId="2" applyNumberFormat="1" applyFont="1" applyFill="1" applyBorder="1" applyAlignment="1">
      <alignment vertical="center"/>
    </xf>
    <xf numFmtId="4" fontId="75" fillId="14" borderId="11" xfId="0" applyNumberFormat="1" applyFont="1" applyFill="1" applyBorder="1" applyAlignment="1">
      <alignment vertical="center" wrapText="1"/>
    </xf>
    <xf numFmtId="4" fontId="28" fillId="5" borderId="0" xfId="3" applyNumberFormat="1" applyFont="1" applyFill="1" applyAlignment="1" applyProtection="1">
      <alignment horizontal="center" vertical="center" wrapText="1"/>
      <protection locked="0"/>
    </xf>
    <xf numFmtId="4" fontId="29" fillId="5" borderId="0" xfId="3" applyNumberFormat="1" applyFont="1" applyFill="1" applyAlignment="1" applyProtection="1">
      <alignment horizontal="center" vertical="center" wrapText="1"/>
      <protection locked="0"/>
    </xf>
    <xf numFmtId="0" fontId="28" fillId="5" borderId="0" xfId="3" applyFont="1" applyFill="1" applyAlignment="1" applyProtection="1">
      <alignment horizontal="center" vertical="center" wrapText="1"/>
      <protection locked="0"/>
    </xf>
    <xf numFmtId="0" fontId="55" fillId="0" borderId="0" xfId="3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7" fontId="61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horizontal="center" vertical="center"/>
    </xf>
    <xf numFmtId="4" fontId="28" fillId="0" borderId="0" xfId="0" applyNumberFormat="1" applyFont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4" fontId="75" fillId="14" borderId="8" xfId="0" applyNumberFormat="1" applyFont="1" applyFill="1" applyBorder="1" applyAlignment="1">
      <alignment horizontal="center" vertical="center" wrapText="1"/>
    </xf>
    <xf numFmtId="4" fontId="75" fillId="14" borderId="2" xfId="0" applyNumberFormat="1" applyFont="1" applyFill="1" applyBorder="1" applyAlignment="1">
      <alignment horizontal="center" vertical="center" wrapText="1"/>
    </xf>
    <xf numFmtId="0" fontId="58" fillId="5" borderId="3" xfId="3" applyFont="1" applyFill="1" applyBorder="1" applyAlignment="1" applyProtection="1">
      <alignment horizontal="center" vertical="center" wrapText="1"/>
      <protection locked="0"/>
    </xf>
    <xf numFmtId="0" fontId="53" fillId="14" borderId="14" xfId="3" applyFont="1" applyFill="1" applyBorder="1" applyAlignment="1" applyProtection="1">
      <alignment horizontal="center" vertical="center" wrapText="1"/>
      <protection locked="0"/>
    </xf>
    <xf numFmtId="4" fontId="75" fillId="21" borderId="4" xfId="0" applyNumberFormat="1" applyFont="1" applyFill="1" applyBorder="1" applyAlignment="1">
      <alignment vertical="center" wrapText="1"/>
    </xf>
    <xf numFmtId="4" fontId="75" fillId="21" borderId="0" xfId="0" applyNumberFormat="1" applyFont="1" applyFill="1" applyAlignment="1">
      <alignment horizontal="center" vertical="center" wrapText="1"/>
    </xf>
    <xf numFmtId="4" fontId="57" fillId="0" borderId="5" xfId="0" applyNumberFormat="1" applyFont="1" applyBorder="1" applyAlignment="1">
      <alignment horizontal="center" vertical="center" wrapText="1"/>
    </xf>
    <xf numFmtId="4" fontId="57" fillId="0" borderId="6" xfId="0" applyNumberFormat="1" applyFont="1" applyBorder="1" applyAlignment="1">
      <alignment horizontal="center" vertical="center" wrapText="1"/>
    </xf>
    <xf numFmtId="4" fontId="57" fillId="0" borderId="12" xfId="0" applyNumberFormat="1" applyFont="1" applyBorder="1" applyAlignment="1">
      <alignment horizontal="center" vertical="center" wrapText="1"/>
    </xf>
    <xf numFmtId="4" fontId="57" fillId="0" borderId="15" xfId="0" applyNumberFormat="1" applyFont="1" applyBorder="1" applyAlignment="1">
      <alignment vertical="center" wrapText="1"/>
    </xf>
    <xf numFmtId="4" fontId="57" fillId="0" borderId="4" xfId="0" applyNumberFormat="1" applyFont="1" applyBorder="1" applyAlignment="1">
      <alignment vertical="center" wrapText="1"/>
    </xf>
    <xf numFmtId="4" fontId="57" fillId="0" borderId="4" xfId="0" applyNumberFormat="1" applyFont="1" applyBorder="1" applyAlignment="1">
      <alignment horizontal="right" vertical="center" wrapText="1"/>
    </xf>
    <xf numFmtId="181" fontId="66" fillId="14" borderId="9" xfId="2" applyNumberFormat="1" applyFont="1" applyFill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4" fontId="33" fillId="0" borderId="4" xfId="0" applyNumberFormat="1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17" fontId="28" fillId="0" borderId="0" xfId="0" applyNumberFormat="1" applyFont="1" applyAlignment="1">
      <alignment horizontal="center" vertical="center"/>
    </xf>
    <xf numFmtId="0" fontId="32" fillId="3" borderId="1" xfId="0" applyFont="1" applyFill="1" applyBorder="1" applyAlignment="1">
      <alignment horizontal="left" vertical="center" wrapText="1"/>
    </xf>
    <xf numFmtId="174" fontId="32" fillId="0" borderId="5" xfId="0" applyNumberFormat="1" applyFont="1" applyBorder="1" applyAlignment="1">
      <alignment horizontal="center" vertical="center" wrapText="1"/>
    </xf>
    <xf numFmtId="174" fontId="32" fillId="0" borderId="1" xfId="0" applyNumberFormat="1" applyFont="1" applyBorder="1" applyAlignment="1">
      <alignment horizontal="center" vertical="center" wrapText="1"/>
    </xf>
    <xf numFmtId="174" fontId="32" fillId="0" borderId="6" xfId="0" applyNumberFormat="1" applyFont="1" applyBorder="1" applyAlignment="1">
      <alignment horizontal="center" vertical="center" wrapText="1"/>
    </xf>
    <xf numFmtId="17" fontId="28" fillId="0" borderId="10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36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2" fontId="68" fillId="0" borderId="1" xfId="0" applyNumberFormat="1" applyFont="1" applyBorder="1" applyAlignment="1">
      <alignment horizontal="center" vertical="center"/>
    </xf>
    <xf numFmtId="2" fontId="68" fillId="0" borderId="6" xfId="0" applyNumberFormat="1" applyFont="1" applyBorder="1" applyAlignment="1">
      <alignment horizontal="center" vertical="center"/>
    </xf>
    <xf numFmtId="0" fontId="77" fillId="0" borderId="5" xfId="0" applyFont="1" applyBorder="1" applyAlignment="1">
      <alignment horizontal="center" vertical="center"/>
    </xf>
    <xf numFmtId="0" fontId="68" fillId="14" borderId="14" xfId="0" applyFont="1" applyFill="1" applyBorder="1" applyAlignment="1">
      <alignment horizontal="left" vertical="center" wrapText="1"/>
    </xf>
    <xf numFmtId="0" fontId="68" fillId="14" borderId="9" xfId="0" applyFont="1" applyFill="1" applyBorder="1" applyAlignment="1">
      <alignment horizontal="left" vertical="center" wrapText="1"/>
    </xf>
    <xf numFmtId="0" fontId="68" fillId="14" borderId="15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0" fontId="35" fillId="0" borderId="8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/>
    </xf>
    <xf numFmtId="0" fontId="34" fillId="0" borderId="8" xfId="0" applyFont="1" applyBorder="1" applyAlignment="1">
      <alignment horizontal="center"/>
    </xf>
    <xf numFmtId="0" fontId="68" fillId="0" borderId="4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/>
    </xf>
    <xf numFmtId="0" fontId="72" fillId="0" borderId="5" xfId="0" applyFont="1" applyBorder="1" applyAlignment="1">
      <alignment horizontal="left" vertical="center" wrapText="1"/>
    </xf>
    <xf numFmtId="0" fontId="70" fillId="0" borderId="1" xfId="0" applyFont="1" applyBorder="1" applyAlignment="1">
      <alignment horizontal="left" vertical="center" wrapText="1"/>
    </xf>
    <xf numFmtId="0" fontId="70" fillId="0" borderId="6" xfId="0" applyFont="1" applyBorder="1" applyAlignment="1">
      <alignment horizontal="left" vertical="center" wrapText="1"/>
    </xf>
    <xf numFmtId="0" fontId="40" fillId="0" borderId="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14" fontId="68" fillId="0" borderId="1" xfId="0" applyNumberFormat="1" applyFont="1" applyBorder="1" applyAlignment="1">
      <alignment horizontal="center" vertical="center"/>
    </xf>
    <xf numFmtId="14" fontId="68" fillId="0" borderId="6" xfId="0" applyNumberFormat="1" applyFont="1" applyBorder="1" applyAlignment="1">
      <alignment horizontal="center" vertical="center"/>
    </xf>
    <xf numFmtId="0" fontId="68" fillId="0" borderId="5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left" vertical="center" wrapText="1"/>
    </xf>
    <xf numFmtId="0" fontId="69" fillId="0" borderId="6" xfId="0" applyFont="1" applyBorder="1" applyAlignment="1">
      <alignment horizontal="left" vertical="center" wrapText="1"/>
    </xf>
    <xf numFmtId="0" fontId="38" fillId="13" borderId="4" xfId="3" applyFont="1" applyFill="1" applyBorder="1" applyAlignment="1">
      <alignment horizontal="center" vertical="center" wrapText="1"/>
    </xf>
    <xf numFmtId="0" fontId="38" fillId="13" borderId="4" xfId="3" applyFont="1" applyFill="1" applyBorder="1" applyAlignment="1">
      <alignment vertical="center" wrapText="1"/>
    </xf>
    <xf numFmtId="0" fontId="28" fillId="13" borderId="5" xfId="3" applyFont="1" applyFill="1" applyBorder="1" applyAlignment="1">
      <alignment horizontal="left" vertical="center" wrapText="1"/>
    </xf>
    <xf numFmtId="0" fontId="28" fillId="13" borderId="1" xfId="3" applyFont="1" applyFill="1" applyBorder="1" applyAlignment="1">
      <alignment horizontal="left" vertical="center" wrapText="1"/>
    </xf>
    <xf numFmtId="0" fontId="28" fillId="13" borderId="6" xfId="3" applyFont="1" applyFill="1" applyBorder="1" applyAlignment="1">
      <alignment horizontal="left" vertical="center" wrapText="1"/>
    </xf>
    <xf numFmtId="0" fontId="29" fillId="13" borderId="3" xfId="3" applyFont="1" applyFill="1" applyBorder="1" applyAlignment="1">
      <alignment horizontal="center" vertical="center" wrapText="1"/>
    </xf>
    <xf numFmtId="0" fontId="29" fillId="13" borderId="8" xfId="3" applyFont="1" applyFill="1" applyBorder="1" applyAlignment="1">
      <alignment horizontal="center" vertical="center" wrapText="1"/>
    </xf>
    <xf numFmtId="0" fontId="29" fillId="13" borderId="2" xfId="3" applyFont="1" applyFill="1" applyBorder="1" applyAlignment="1">
      <alignment horizontal="center" vertical="center" wrapText="1"/>
    </xf>
    <xf numFmtId="0" fontId="29" fillId="13" borderId="14" xfId="3" applyFont="1" applyFill="1" applyBorder="1" applyAlignment="1">
      <alignment horizontal="center" vertical="center" wrapText="1"/>
    </xf>
    <xf numFmtId="0" fontId="29" fillId="13" borderId="9" xfId="3" applyFont="1" applyFill="1" applyBorder="1" applyAlignment="1">
      <alignment horizontal="center" vertical="center" wrapText="1"/>
    </xf>
    <xf numFmtId="0" fontId="29" fillId="13" borderId="15" xfId="3" applyFont="1" applyFill="1" applyBorder="1" applyAlignment="1">
      <alignment horizontal="center" vertical="center" wrapText="1"/>
    </xf>
    <xf numFmtId="0" fontId="41" fillId="13" borderId="5" xfId="3" applyFont="1" applyFill="1" applyBorder="1" applyAlignment="1">
      <alignment horizontal="center" vertical="center"/>
    </xf>
    <xf numFmtId="0" fontId="41" fillId="13" borderId="1" xfId="3" applyFont="1" applyFill="1" applyBorder="1" applyAlignment="1">
      <alignment horizontal="center" vertical="center"/>
    </xf>
    <xf numFmtId="0" fontId="41" fillId="13" borderId="6" xfId="3" applyFont="1" applyFill="1" applyBorder="1" applyAlignment="1">
      <alignment horizontal="center" vertical="center"/>
    </xf>
    <xf numFmtId="0" fontId="29" fillId="13" borderId="5" xfId="3" applyFont="1" applyFill="1" applyBorder="1" applyAlignment="1">
      <alignment horizontal="left" vertical="center"/>
    </xf>
    <xf numFmtId="0" fontId="29" fillId="13" borderId="1" xfId="3" applyFont="1" applyFill="1" applyBorder="1" applyAlignment="1">
      <alignment horizontal="left" vertical="center"/>
    </xf>
    <xf numFmtId="0" fontId="29" fillId="13" borderId="6" xfId="3" applyFont="1" applyFill="1" applyBorder="1" applyAlignment="1">
      <alignment horizontal="left" vertical="center"/>
    </xf>
    <xf numFmtId="0" fontId="38" fillId="13" borderId="13" xfId="3" applyFont="1" applyFill="1" applyBorder="1" applyAlignment="1">
      <alignment horizontal="center" vertical="center" wrapText="1"/>
    </xf>
    <xf numFmtId="0" fontId="38" fillId="13" borderId="12" xfId="3" applyFont="1" applyFill="1" applyBorder="1" applyAlignment="1">
      <alignment horizontal="center" vertical="center" wrapText="1"/>
    </xf>
    <xf numFmtId="0" fontId="38" fillId="13" borderId="13" xfId="3" applyFont="1" applyFill="1" applyBorder="1" applyAlignment="1">
      <alignment horizontal="left" vertical="center" wrapText="1"/>
    </xf>
    <xf numFmtId="0" fontId="38" fillId="13" borderId="12" xfId="3" applyFont="1" applyFill="1" applyBorder="1" applyAlignment="1">
      <alignment horizontal="left" vertical="center" wrapText="1"/>
    </xf>
    <xf numFmtId="4" fontId="75" fillId="21" borderId="4" xfId="0" applyNumberFormat="1" applyFont="1" applyFill="1" applyBorder="1" applyAlignment="1">
      <alignment horizontal="center" vertical="center" wrapText="1"/>
    </xf>
    <xf numFmtId="4" fontId="68" fillId="21" borderId="4" xfId="0" applyNumberFormat="1" applyFont="1" applyFill="1" applyBorder="1" applyAlignment="1">
      <alignment horizontal="center" vertical="center" wrapText="1"/>
    </xf>
    <xf numFmtId="179" fontId="66" fillId="14" borderId="5" xfId="2" applyNumberFormat="1" applyFont="1" applyFill="1" applyBorder="1" applyAlignment="1">
      <alignment horizontal="center" vertical="center"/>
    </xf>
    <xf numFmtId="179" fontId="66" fillId="14" borderId="6" xfId="2" applyNumberFormat="1" applyFont="1" applyFill="1" applyBorder="1" applyAlignment="1">
      <alignment horizontal="center" vertical="center"/>
    </xf>
    <xf numFmtId="4" fontId="57" fillId="0" borderId="5" xfId="0" applyNumberFormat="1" applyFont="1" applyBorder="1" applyAlignment="1">
      <alignment horizontal="center" vertical="center" wrapText="1"/>
    </xf>
    <xf numFmtId="4" fontId="57" fillId="0" borderId="1" xfId="0" applyNumberFormat="1" applyFont="1" applyBorder="1" applyAlignment="1">
      <alignment horizontal="center" vertical="center" wrapText="1"/>
    </xf>
    <xf numFmtId="4" fontId="57" fillId="0" borderId="6" xfId="0" applyNumberFormat="1" applyFont="1" applyBorder="1" applyAlignment="1">
      <alignment horizontal="center" vertical="center" wrapText="1"/>
    </xf>
    <xf numFmtId="0" fontId="58" fillId="4" borderId="0" xfId="3" applyFont="1" applyFill="1" applyAlignment="1" applyProtection="1">
      <alignment horizontal="left" vertical="center" wrapText="1"/>
      <protection locked="0"/>
    </xf>
    <xf numFmtId="4" fontId="57" fillId="0" borderId="13" xfId="0" applyNumberFormat="1" applyFont="1" applyBorder="1" applyAlignment="1">
      <alignment horizontal="center" vertical="center" wrapText="1"/>
    </xf>
    <xf numFmtId="4" fontId="57" fillId="0" borderId="12" xfId="0" applyNumberFormat="1" applyFont="1" applyBorder="1" applyAlignment="1">
      <alignment horizontal="center" vertical="center" wrapText="1"/>
    </xf>
    <xf numFmtId="4" fontId="57" fillId="0" borderId="3" xfId="0" applyNumberFormat="1" applyFont="1" applyBorder="1" applyAlignment="1">
      <alignment horizontal="center" vertical="center" wrapText="1"/>
    </xf>
    <xf numFmtId="4" fontId="57" fillId="0" borderId="2" xfId="0" applyNumberFormat="1" applyFont="1" applyBorder="1" applyAlignment="1">
      <alignment horizontal="center" vertical="center" wrapText="1"/>
    </xf>
    <xf numFmtId="4" fontId="57" fillId="0" borderId="14" xfId="0" applyNumberFormat="1" applyFont="1" applyBorder="1" applyAlignment="1">
      <alignment horizontal="center" vertical="center" wrapText="1"/>
    </xf>
    <xf numFmtId="4" fontId="57" fillId="0" borderId="15" xfId="0" applyNumberFormat="1" applyFont="1" applyBorder="1" applyAlignment="1">
      <alignment horizontal="center" vertical="center" wrapText="1"/>
    </xf>
    <xf numFmtId="0" fontId="76" fillId="20" borderId="5" xfId="3" applyFont="1" applyFill="1" applyBorder="1" applyAlignment="1" applyProtection="1">
      <alignment horizontal="center" vertical="center" wrapText="1"/>
      <protection locked="0"/>
    </xf>
    <xf numFmtId="0" fontId="76" fillId="20" borderId="1" xfId="3" applyFont="1" applyFill="1" applyBorder="1" applyAlignment="1" applyProtection="1">
      <alignment horizontal="center" vertical="center" wrapText="1"/>
      <protection locked="0"/>
    </xf>
    <xf numFmtId="0" fontId="76" fillId="20" borderId="6" xfId="3" applyFont="1" applyFill="1" applyBorder="1" applyAlignment="1" applyProtection="1">
      <alignment horizontal="center" vertical="center" wrapText="1"/>
      <protection locked="0"/>
    </xf>
    <xf numFmtId="4" fontId="75" fillId="20" borderId="4" xfId="0" applyNumberFormat="1" applyFont="1" applyFill="1" applyBorder="1" applyAlignment="1">
      <alignment horizontal="center" vertical="center" wrapText="1"/>
    </xf>
    <xf numFmtId="0" fontId="76" fillId="5" borderId="5" xfId="3" applyFont="1" applyFill="1" applyBorder="1" applyAlignment="1" applyProtection="1">
      <alignment horizontal="center" vertical="center" wrapText="1"/>
      <protection locked="0"/>
    </xf>
    <xf numFmtId="0" fontId="76" fillId="5" borderId="1" xfId="3" applyFont="1" applyFill="1" applyBorder="1" applyAlignment="1" applyProtection="1">
      <alignment horizontal="center" vertical="center" wrapText="1"/>
      <protection locked="0"/>
    </xf>
    <xf numFmtId="0" fontId="76" fillId="5" borderId="6" xfId="3" applyFont="1" applyFill="1" applyBorder="1" applyAlignment="1" applyProtection="1">
      <alignment horizontal="center" vertical="center" wrapText="1"/>
      <protection locked="0"/>
    </xf>
    <xf numFmtId="4" fontId="68" fillId="15" borderId="4" xfId="0" applyNumberFormat="1" applyFont="1" applyFill="1" applyBorder="1" applyAlignment="1">
      <alignment horizontal="center" vertical="center" wrapText="1"/>
    </xf>
    <xf numFmtId="4" fontId="68" fillId="15" borderId="5" xfId="0" applyNumberFormat="1" applyFont="1" applyFill="1" applyBorder="1" applyAlignment="1">
      <alignment horizontal="center" vertical="center" wrapText="1"/>
    </xf>
    <xf numFmtId="4" fontId="68" fillId="15" borderId="6" xfId="0" applyNumberFormat="1" applyFont="1" applyFill="1" applyBorder="1" applyAlignment="1">
      <alignment horizontal="center" vertical="center" wrapText="1"/>
    </xf>
    <xf numFmtId="4" fontId="75" fillId="15" borderId="4" xfId="0" applyNumberFormat="1" applyFont="1" applyFill="1" applyBorder="1" applyAlignment="1">
      <alignment horizontal="center" vertical="center" wrapText="1"/>
    </xf>
    <xf numFmtId="176" fontId="66" fillId="14" borderId="11" xfId="2" applyNumberFormat="1" applyFont="1" applyFill="1" applyBorder="1" applyAlignment="1">
      <alignment horizontal="center" vertical="center"/>
    </xf>
    <xf numFmtId="176" fontId="66" fillId="14" borderId="0" xfId="2" applyNumberFormat="1" applyFont="1" applyFill="1" applyBorder="1" applyAlignment="1">
      <alignment horizontal="center" vertical="center"/>
    </xf>
    <xf numFmtId="4" fontId="75" fillId="19" borderId="5" xfId="0" applyNumberFormat="1" applyFont="1" applyFill="1" applyBorder="1" applyAlignment="1">
      <alignment horizontal="center" vertical="center" wrapText="1"/>
    </xf>
    <xf numFmtId="4" fontId="75" fillId="19" borderId="6" xfId="0" applyNumberFormat="1" applyFont="1" applyFill="1" applyBorder="1" applyAlignment="1">
      <alignment horizontal="center" vertical="center" wrapText="1"/>
    </xf>
    <xf numFmtId="4" fontId="74" fillId="19" borderId="4" xfId="0" applyNumberFormat="1" applyFont="1" applyFill="1" applyBorder="1" applyAlignment="1">
      <alignment horizontal="center" vertical="center" wrapText="1"/>
    </xf>
    <xf numFmtId="4" fontId="68" fillId="20" borderId="4" xfId="0" applyNumberFormat="1" applyFont="1" applyFill="1" applyBorder="1" applyAlignment="1">
      <alignment horizontal="center" vertical="center" wrapText="1"/>
    </xf>
    <xf numFmtId="4" fontId="75" fillId="20" borderId="5" xfId="0" applyNumberFormat="1" applyFont="1" applyFill="1" applyBorder="1" applyAlignment="1">
      <alignment horizontal="center" vertical="center" wrapText="1"/>
    </xf>
    <xf numFmtId="4" fontId="75" fillId="20" borderId="6" xfId="0" applyNumberFormat="1" applyFont="1" applyFill="1" applyBorder="1" applyAlignment="1">
      <alignment horizontal="center" vertical="center" wrapText="1"/>
    </xf>
    <xf numFmtId="0" fontId="53" fillId="0" borderId="0" xfId="3" applyFont="1" applyAlignment="1">
      <alignment horizontal="center" vertical="center"/>
    </xf>
    <xf numFmtId="0" fontId="54" fillId="0" borderId="8" xfId="3" applyFont="1" applyBorder="1" applyAlignment="1">
      <alignment horizontal="center" vertical="center"/>
    </xf>
    <xf numFmtId="4" fontId="59" fillId="0" borderId="4" xfId="0" applyNumberFormat="1" applyFont="1" applyBorder="1" applyAlignment="1">
      <alignment horizontal="center" vertical="center" wrapText="1"/>
    </xf>
    <xf numFmtId="0" fontId="56" fillId="4" borderId="0" xfId="3" applyFont="1" applyFill="1" applyAlignment="1" applyProtection="1">
      <alignment horizontal="left" vertical="center" wrapText="1"/>
      <protection locked="0"/>
    </xf>
    <xf numFmtId="179" fontId="66" fillId="14" borderId="1" xfId="2" applyNumberFormat="1" applyFont="1" applyFill="1" applyBorder="1" applyAlignment="1">
      <alignment horizontal="center" vertical="center"/>
    </xf>
    <xf numFmtId="4" fontId="59" fillId="0" borderId="5" xfId="0" applyNumberFormat="1" applyFont="1" applyBorder="1" applyAlignment="1">
      <alignment horizontal="center" vertical="center" wrapText="1"/>
    </xf>
    <xf numFmtId="4" fontId="59" fillId="0" borderId="6" xfId="0" applyNumberFormat="1" applyFont="1" applyBorder="1" applyAlignment="1">
      <alignment horizontal="center" vertical="center" wrapText="1"/>
    </xf>
    <xf numFmtId="0" fontId="53" fillId="14" borderId="5" xfId="3" applyFont="1" applyFill="1" applyBorder="1" applyAlignment="1">
      <alignment horizontal="left" vertical="center"/>
    </xf>
    <xf numFmtId="0" fontId="53" fillId="14" borderId="1" xfId="3" applyFont="1" applyFill="1" applyBorder="1" applyAlignment="1">
      <alignment horizontal="left" vertical="center"/>
    </xf>
    <xf numFmtId="0" fontId="56" fillId="14" borderId="5" xfId="3" applyFont="1" applyFill="1" applyBorder="1" applyAlignment="1">
      <alignment horizontal="left" vertical="center"/>
    </xf>
    <xf numFmtId="0" fontId="56" fillId="14" borderId="1" xfId="3" applyFont="1" applyFill="1" applyBorder="1" applyAlignment="1">
      <alignment horizontal="left" vertical="center"/>
    </xf>
    <xf numFmtId="0" fontId="58" fillId="14" borderId="3" xfId="3" applyFont="1" applyFill="1" applyBorder="1" applyAlignment="1">
      <alignment horizontal="left" vertical="center" wrapText="1"/>
    </xf>
    <xf numFmtId="0" fontId="58" fillId="14" borderId="8" xfId="3" applyFont="1" applyFill="1" applyBorder="1" applyAlignment="1">
      <alignment horizontal="left" vertical="center" wrapText="1"/>
    </xf>
    <xf numFmtId="0" fontId="65" fillId="4" borderId="5" xfId="3" applyFont="1" applyFill="1" applyBorder="1" applyAlignment="1" applyProtection="1">
      <alignment horizontal="center" vertical="center" wrapText="1"/>
      <protection locked="0"/>
    </xf>
    <xf numFmtId="0" fontId="65" fillId="4" borderId="1" xfId="3" applyFont="1" applyFill="1" applyBorder="1" applyAlignment="1" applyProtection="1">
      <alignment horizontal="center" vertical="center" wrapText="1"/>
      <protection locked="0"/>
    </xf>
    <xf numFmtId="0" fontId="58" fillId="14" borderId="14" xfId="3" applyFont="1" applyFill="1" applyBorder="1" applyAlignment="1">
      <alignment horizontal="left" vertical="center"/>
    </xf>
    <xf numFmtId="0" fontId="58" fillId="14" borderId="9" xfId="3" applyFont="1" applyFill="1" applyBorder="1" applyAlignment="1">
      <alignment horizontal="left" vertical="center"/>
    </xf>
    <xf numFmtId="0" fontId="56" fillId="5" borderId="0" xfId="3" applyFont="1" applyFill="1" applyAlignment="1" applyProtection="1">
      <alignment horizontal="left" vertical="center"/>
      <protection locked="0"/>
    </xf>
    <xf numFmtId="0" fontId="58" fillId="0" borderId="0" xfId="3" applyFont="1" applyAlignment="1" applyProtection="1">
      <alignment horizontal="left" vertical="center" wrapText="1"/>
      <protection locked="0"/>
    </xf>
    <xf numFmtId="0" fontId="54" fillId="4" borderId="0" xfId="3" applyFont="1" applyFill="1" applyAlignment="1" applyProtection="1">
      <alignment horizontal="left" vertical="center"/>
      <protection locked="0"/>
    </xf>
    <xf numFmtId="0" fontId="53" fillId="0" borderId="11" xfId="3" applyFont="1" applyBorder="1" applyAlignment="1" applyProtection="1">
      <alignment horizontal="center" vertical="center"/>
      <protection locked="0"/>
    </xf>
    <xf numFmtId="0" fontId="53" fillId="0" borderId="0" xfId="3" applyFont="1" applyAlignment="1" applyProtection="1">
      <alignment horizontal="center" vertical="center"/>
      <protection locked="0"/>
    </xf>
    <xf numFmtId="0" fontId="58" fillId="0" borderId="8" xfId="3" applyFont="1" applyBorder="1" applyAlignment="1" applyProtection="1">
      <alignment horizontal="left" vertical="center" wrapText="1"/>
      <protection locked="0"/>
    </xf>
    <xf numFmtId="0" fontId="58" fillId="0" borderId="0" xfId="3" applyFont="1" applyAlignment="1" applyProtection="1">
      <alignment horizontal="center" vertical="center" wrapText="1"/>
      <protection locked="0"/>
    </xf>
    <xf numFmtId="0" fontId="76" fillId="19" borderId="5" xfId="3" applyFont="1" applyFill="1" applyBorder="1" applyAlignment="1" applyProtection="1">
      <alignment horizontal="center" vertical="center" wrapText="1"/>
      <protection locked="0"/>
    </xf>
    <xf numFmtId="0" fontId="76" fillId="19" borderId="1" xfId="3" applyFont="1" applyFill="1" applyBorder="1" applyAlignment="1" applyProtection="1">
      <alignment horizontal="center" vertical="center" wrapText="1"/>
      <protection locked="0"/>
    </xf>
    <xf numFmtId="0" fontId="76" fillId="19" borderId="6" xfId="3" applyFont="1" applyFill="1" applyBorder="1" applyAlignment="1" applyProtection="1">
      <alignment horizontal="center" vertical="center" wrapText="1"/>
      <protection locked="0"/>
    </xf>
    <xf numFmtId="4" fontId="74" fillId="19" borderId="5" xfId="0" applyNumberFormat="1" applyFont="1" applyFill="1" applyBorder="1" applyAlignment="1">
      <alignment horizontal="center" vertical="center" wrapText="1"/>
    </xf>
    <xf numFmtId="4" fontId="74" fillId="19" borderId="6" xfId="0" applyNumberFormat="1" applyFont="1" applyFill="1" applyBorder="1" applyAlignment="1">
      <alignment horizontal="center" vertical="center" wrapText="1"/>
    </xf>
    <xf numFmtId="4" fontId="28" fillId="5" borderId="11" xfId="3" applyNumberFormat="1" applyFont="1" applyFill="1" applyBorder="1" applyAlignment="1" applyProtection="1">
      <alignment horizontal="center" vertical="center" wrapText="1"/>
      <protection locked="0"/>
    </xf>
    <xf numFmtId="4" fontId="28" fillId="5" borderId="0" xfId="3" applyNumberFormat="1" applyFont="1" applyFill="1" applyAlignment="1" applyProtection="1">
      <alignment horizontal="center" vertical="center" wrapText="1"/>
      <protection locked="0"/>
    </xf>
    <xf numFmtId="0" fontId="28" fillId="5" borderId="11" xfId="3" applyFont="1" applyFill="1" applyBorder="1" applyAlignment="1" applyProtection="1">
      <alignment horizontal="center" vertical="center" wrapText="1"/>
      <protection locked="0"/>
    </xf>
    <xf numFmtId="0" fontId="28" fillId="5" borderId="0" xfId="3" applyFont="1" applyFill="1" applyAlignment="1" applyProtection="1">
      <alignment horizontal="center" vertical="center" wrapText="1"/>
      <protection locked="0"/>
    </xf>
    <xf numFmtId="0" fontId="53" fillId="14" borderId="11" xfId="3" applyFont="1" applyFill="1" applyBorder="1" applyAlignment="1" applyProtection="1">
      <alignment horizontal="center" vertical="center" wrapText="1"/>
      <protection locked="0"/>
    </xf>
    <xf numFmtId="0" fontId="53" fillId="14" borderId="0" xfId="3" applyFont="1" applyFill="1" applyAlignment="1" applyProtection="1">
      <alignment horizontal="center" vertical="center" wrapText="1"/>
      <protection locked="0"/>
    </xf>
    <xf numFmtId="49" fontId="58" fillId="4" borderId="11" xfId="3" applyNumberFormat="1" applyFont="1" applyFill="1" applyBorder="1" applyAlignment="1" applyProtection="1">
      <alignment horizontal="center" vertical="center" wrapText="1"/>
      <protection locked="0"/>
    </xf>
    <xf numFmtId="0" fontId="58" fillId="4" borderId="14" xfId="3" applyFont="1" applyFill="1" applyBorder="1" applyAlignment="1" applyProtection="1">
      <alignment horizontal="center" vertical="center" wrapText="1"/>
      <protection locked="0"/>
    </xf>
    <xf numFmtId="0" fontId="58" fillId="4" borderId="11" xfId="3" applyFont="1" applyFill="1" applyBorder="1" applyAlignment="1" applyProtection="1">
      <alignment horizontal="center" vertical="center" wrapText="1"/>
      <protection locked="0"/>
    </xf>
    <xf numFmtId="0" fontId="58" fillId="4" borderId="0" xfId="3" applyFont="1" applyFill="1" applyAlignment="1" applyProtection="1">
      <alignment horizontal="center" vertical="center" wrapText="1"/>
      <protection locked="0"/>
    </xf>
    <xf numFmtId="0" fontId="58" fillId="4" borderId="9" xfId="3" applyFont="1" applyFill="1" applyBorder="1" applyAlignment="1" applyProtection="1">
      <alignment horizontal="center" vertical="center" wrapText="1"/>
      <protection locked="0"/>
    </xf>
    <xf numFmtId="49" fontId="58" fillId="5" borderId="13" xfId="3" applyNumberFormat="1" applyFont="1" applyFill="1" applyBorder="1" applyAlignment="1" applyProtection="1">
      <alignment horizontal="center" vertical="center" wrapText="1"/>
      <protection locked="0"/>
    </xf>
    <xf numFmtId="49" fontId="58" fillId="5" borderId="12" xfId="3" applyNumberFormat="1" applyFont="1" applyFill="1" applyBorder="1" applyAlignment="1" applyProtection="1">
      <alignment horizontal="center" vertical="center" wrapText="1"/>
      <protection locked="0"/>
    </xf>
    <xf numFmtId="0" fontId="58" fillId="4" borderId="8" xfId="3" applyFont="1" applyFill="1" applyBorder="1" applyAlignment="1" applyProtection="1">
      <alignment horizontal="center" vertical="center" wrapText="1"/>
      <protection locked="0"/>
    </xf>
    <xf numFmtId="0" fontId="58" fillId="4" borderId="2" xfId="3" applyFont="1" applyFill="1" applyBorder="1" applyAlignment="1" applyProtection="1">
      <alignment horizontal="center" vertical="center" wrapText="1"/>
      <protection locked="0"/>
    </xf>
    <xf numFmtId="0" fontId="58" fillId="4" borderId="15" xfId="3" applyFont="1" applyFill="1" applyBorder="1" applyAlignment="1" applyProtection="1">
      <alignment horizontal="center" vertical="center" wrapText="1"/>
      <protection locked="0"/>
    </xf>
    <xf numFmtId="0" fontId="4" fillId="18" borderId="21" xfId="67" applyFont="1" applyFill="1" applyBorder="1" applyAlignment="1">
      <alignment horizontal="justify" vertical="center" wrapText="1"/>
    </xf>
    <xf numFmtId="0" fontId="4" fillId="18" borderId="22" xfId="67" applyFont="1" applyFill="1" applyBorder="1" applyAlignment="1">
      <alignment horizontal="justify" vertical="center" wrapText="1"/>
    </xf>
    <xf numFmtId="0" fontId="4" fillId="18" borderId="23" xfId="67" applyFont="1" applyFill="1" applyBorder="1" applyAlignment="1">
      <alignment horizontal="justify" vertical="center" wrapText="1"/>
    </xf>
    <xf numFmtId="0" fontId="29" fillId="0" borderId="8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right"/>
    </xf>
    <xf numFmtId="0" fontId="28" fillId="0" borderId="0" xfId="0" applyFont="1" applyAlignment="1">
      <alignment horizontal="right" wrapText="1"/>
    </xf>
    <xf numFmtId="0" fontId="49" fillId="16" borderId="21" xfId="67" applyFont="1" applyFill="1" applyBorder="1" applyAlignment="1">
      <alignment horizontal="center" vertical="center"/>
    </xf>
    <xf numFmtId="0" fontId="49" fillId="16" borderId="22" xfId="67" applyFont="1" applyFill="1" applyBorder="1" applyAlignment="1">
      <alignment horizontal="center" vertical="center"/>
    </xf>
    <xf numFmtId="0" fontId="49" fillId="16" borderId="23" xfId="67" applyFont="1" applyFill="1" applyBorder="1" applyAlignment="1">
      <alignment horizontal="center" vertical="center"/>
    </xf>
    <xf numFmtId="0" fontId="4" fillId="0" borderId="21" xfId="67" applyFont="1" applyBorder="1" applyAlignment="1">
      <alignment horizontal="left" vertical="center"/>
    </xf>
    <xf numFmtId="0" fontId="4" fillId="0" borderId="22" xfId="67" applyFont="1" applyBorder="1" applyAlignment="1">
      <alignment horizontal="left" vertical="center"/>
    </xf>
    <xf numFmtId="0" fontId="4" fillId="0" borderId="23" xfId="67" applyFont="1" applyBorder="1" applyAlignment="1">
      <alignment horizontal="left" vertical="center"/>
    </xf>
    <xf numFmtId="0" fontId="49" fillId="0" borderId="25" xfId="67" applyFont="1" applyBorder="1" applyAlignment="1">
      <alignment horizontal="center" vertical="center"/>
    </xf>
    <xf numFmtId="0" fontId="49" fillId="0" borderId="26" xfId="67" applyFont="1" applyBorder="1" applyAlignment="1">
      <alignment horizontal="center" vertical="center"/>
    </xf>
    <xf numFmtId="0" fontId="49" fillId="0" borderId="28" xfId="67" applyFont="1" applyBorder="1" applyAlignment="1">
      <alignment horizontal="center" vertical="center"/>
    </xf>
    <xf numFmtId="0" fontId="49" fillId="0" borderId="29" xfId="67" applyFont="1" applyBorder="1" applyAlignment="1">
      <alignment horizontal="center" vertical="center"/>
    </xf>
    <xf numFmtId="0" fontId="51" fillId="16" borderId="25" xfId="67" applyFont="1" applyFill="1" applyBorder="1" applyAlignment="1">
      <alignment horizontal="center" vertical="center"/>
    </xf>
    <xf numFmtId="0" fontId="51" fillId="16" borderId="27" xfId="67" applyFont="1" applyFill="1" applyBorder="1" applyAlignment="1">
      <alignment horizontal="center" vertical="center"/>
    </xf>
    <xf numFmtId="0" fontId="51" fillId="16" borderId="26" xfId="67" applyFont="1" applyFill="1" applyBorder="1" applyAlignment="1">
      <alignment horizontal="center" vertical="center"/>
    </xf>
    <xf numFmtId="0" fontId="49" fillId="16" borderId="28" xfId="67" applyFont="1" applyFill="1" applyBorder="1" applyAlignment="1">
      <alignment horizontal="center" vertical="center"/>
    </xf>
    <xf numFmtId="0" fontId="49" fillId="16" borderId="30" xfId="67" applyFont="1" applyFill="1" applyBorder="1" applyAlignment="1">
      <alignment horizontal="center" vertical="center"/>
    </xf>
    <xf numFmtId="0" fontId="49" fillId="16" borderId="29" xfId="67" applyFont="1" applyFill="1" applyBorder="1" applyAlignment="1">
      <alignment horizontal="center" vertical="center"/>
    </xf>
    <xf numFmtId="0" fontId="4" fillId="0" borderId="21" xfId="67" applyFont="1" applyBorder="1" applyAlignment="1">
      <alignment horizontal="right" vertical="center"/>
    </xf>
    <xf numFmtId="0" fontId="4" fillId="0" borderId="23" xfId="67" applyFont="1" applyBorder="1" applyAlignment="1">
      <alignment horizontal="right" vertical="center"/>
    </xf>
    <xf numFmtId="175" fontId="49" fillId="0" borderId="31" xfId="7" applyNumberFormat="1" applyFont="1" applyBorder="1" applyAlignment="1">
      <alignment horizontal="center" vertical="center"/>
    </xf>
    <xf numFmtId="175" fontId="49" fillId="0" borderId="32" xfId="7" applyNumberFormat="1" applyFont="1" applyBorder="1" applyAlignment="1">
      <alignment horizontal="center" vertical="center"/>
    </xf>
    <xf numFmtId="175" fontId="49" fillId="0" borderId="33" xfId="7" applyNumberFormat="1" applyFont="1" applyBorder="1" applyAlignment="1">
      <alignment horizontal="center" vertical="center"/>
    </xf>
    <xf numFmtId="10" fontId="49" fillId="18" borderId="25" xfId="7" applyNumberFormat="1" applyFont="1" applyFill="1" applyBorder="1" applyAlignment="1">
      <alignment horizontal="center" vertical="center"/>
    </xf>
    <xf numFmtId="10" fontId="49" fillId="18" borderId="26" xfId="7" applyNumberFormat="1" applyFont="1" applyFill="1" applyBorder="1" applyAlignment="1">
      <alignment horizontal="center" vertical="center"/>
    </xf>
    <xf numFmtId="10" fontId="49" fillId="18" borderId="28" xfId="7" applyNumberFormat="1" applyFont="1" applyFill="1" applyBorder="1" applyAlignment="1">
      <alignment horizontal="center" vertical="center"/>
    </xf>
    <xf numFmtId="10" fontId="49" fillId="18" borderId="29" xfId="7" applyNumberFormat="1" applyFont="1" applyFill="1" applyBorder="1" applyAlignment="1">
      <alignment horizontal="center" vertical="center"/>
    </xf>
    <xf numFmtId="10" fontId="49" fillId="18" borderId="24" xfId="7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46" fillId="16" borderId="21" xfId="67" applyFont="1" applyFill="1" applyBorder="1" applyAlignment="1">
      <alignment horizontal="center" vertical="center" wrapText="1"/>
    </xf>
    <xf numFmtId="0" fontId="46" fillId="16" borderId="22" xfId="67" applyFont="1" applyFill="1" applyBorder="1" applyAlignment="1">
      <alignment horizontal="center" vertical="center" wrapText="1"/>
    </xf>
    <xf numFmtId="0" fontId="46" fillId="16" borderId="23" xfId="67" applyFont="1" applyFill="1" applyBorder="1" applyAlignment="1">
      <alignment horizontal="center" vertical="center" wrapText="1"/>
    </xf>
    <xf numFmtId="0" fontId="47" fillId="17" borderId="24" xfId="67" applyFont="1" applyFill="1" applyBorder="1" applyAlignment="1">
      <alignment horizontal="center" vertical="center" wrapText="1"/>
    </xf>
    <xf numFmtId="0" fontId="47" fillId="17" borderId="24" xfId="67" applyFont="1" applyFill="1" applyBorder="1" applyAlignment="1">
      <alignment horizontal="center" vertical="center"/>
    </xf>
    <xf numFmtId="0" fontId="47" fillId="17" borderId="31" xfId="67" applyFont="1" applyFill="1" applyBorder="1" applyAlignment="1">
      <alignment horizontal="center" vertical="center" wrapText="1"/>
    </xf>
    <xf numFmtId="0" fontId="47" fillId="17" borderId="32" xfId="67" applyFont="1" applyFill="1" applyBorder="1" applyAlignment="1">
      <alignment horizontal="center" vertical="center" wrapText="1"/>
    </xf>
    <xf numFmtId="0" fontId="47" fillId="17" borderId="33" xfId="67" applyFont="1" applyFill="1" applyBorder="1" applyAlignment="1">
      <alignment horizontal="center" vertical="center" wrapText="1"/>
    </xf>
    <xf numFmtId="0" fontId="47" fillId="17" borderId="21" xfId="67" applyFont="1" applyFill="1" applyBorder="1" applyAlignment="1">
      <alignment horizontal="center" vertical="center"/>
    </xf>
    <xf numFmtId="0" fontId="47" fillId="17" borderId="22" xfId="67" applyFont="1" applyFill="1" applyBorder="1" applyAlignment="1">
      <alignment horizontal="center" vertical="center"/>
    </xf>
    <xf numFmtId="0" fontId="47" fillId="17" borderId="23" xfId="67" applyFont="1" applyFill="1" applyBorder="1" applyAlignment="1">
      <alignment horizontal="center" vertical="center"/>
    </xf>
  </cellXfs>
  <cellStyles count="68">
    <cellStyle name="60% - Accent1" xfId="10" xr:uid="{00000000-0005-0000-0000-000000000000}"/>
    <cellStyle name="Accent1" xfId="11" xr:uid="{00000000-0005-0000-0000-000001000000}"/>
    <cellStyle name="Check Cell" xfId="12" xr:uid="{00000000-0005-0000-0000-000002000000}"/>
    <cellStyle name="Data" xfId="13" xr:uid="{00000000-0005-0000-0000-000003000000}"/>
    <cellStyle name="Euro" xfId="14" xr:uid="{00000000-0005-0000-0000-000004000000}"/>
    <cellStyle name="Excel Built-in Normal" xfId="15" xr:uid="{00000000-0005-0000-0000-000005000000}"/>
    <cellStyle name="Excel Built-in Normal 1" xfId="16" xr:uid="{00000000-0005-0000-0000-000006000000}"/>
    <cellStyle name="Excel_BuiltIn_Comma" xfId="17" xr:uid="{00000000-0005-0000-0000-000007000000}"/>
    <cellStyle name="Fixo" xfId="18" xr:uid="{00000000-0005-0000-0000-000008000000}"/>
    <cellStyle name="Good" xfId="19" xr:uid="{00000000-0005-0000-0000-000009000000}"/>
    <cellStyle name="HEADER" xfId="20" xr:uid="{00000000-0005-0000-0000-00000A000000}"/>
    <cellStyle name="Input" xfId="21" xr:uid="{00000000-0005-0000-0000-00000B000000}"/>
    <cellStyle name="Linked Cell" xfId="22" xr:uid="{00000000-0005-0000-0000-00000C000000}"/>
    <cellStyle name="Milliers [0]_after_discount" xfId="23" xr:uid="{00000000-0005-0000-0000-00000D000000}"/>
    <cellStyle name="Milliers_after_discount" xfId="24" xr:uid="{00000000-0005-0000-0000-00000E000000}"/>
    <cellStyle name="Model" xfId="25" xr:uid="{00000000-0005-0000-0000-00000F000000}"/>
    <cellStyle name="Moeda" xfId="66" builtinId="4"/>
    <cellStyle name="Moeda 2" xfId="26" xr:uid="{00000000-0005-0000-0000-000011000000}"/>
    <cellStyle name="Moeda 3" xfId="27" xr:uid="{00000000-0005-0000-0000-000012000000}"/>
    <cellStyle name="Monétaire [0]_after_discount" xfId="28" xr:uid="{00000000-0005-0000-0000-000013000000}"/>
    <cellStyle name="Monétaire_after_discount" xfId="29" xr:uid="{00000000-0005-0000-0000-000014000000}"/>
    <cellStyle name="Neutral" xfId="30" xr:uid="{00000000-0005-0000-0000-000015000000}"/>
    <cellStyle name="Normal" xfId="0" builtinId="0"/>
    <cellStyle name="Normal 10" xfId="67" xr:uid="{00000000-0005-0000-0000-000017000000}"/>
    <cellStyle name="Normal 2" xfId="3" xr:uid="{00000000-0005-0000-0000-000018000000}"/>
    <cellStyle name="Normal 2 2" xfId="31" xr:uid="{00000000-0005-0000-0000-000019000000}"/>
    <cellStyle name="Normal 2 2 2" xfId="64" xr:uid="{00000000-0005-0000-0000-00001A000000}"/>
    <cellStyle name="Normal 2 3" xfId="63" xr:uid="{00000000-0005-0000-0000-00001B000000}"/>
    <cellStyle name="Normal 3" xfId="32" xr:uid="{00000000-0005-0000-0000-00001C000000}"/>
    <cellStyle name="Normal 4" xfId="33" xr:uid="{00000000-0005-0000-0000-00001D000000}"/>
    <cellStyle name="Normal_orç águaFAlameidaII " xfId="6" xr:uid="{00000000-0005-0000-0000-00001E000000}"/>
    <cellStyle name="Note" xfId="34" xr:uid="{00000000-0005-0000-0000-00001F000000}"/>
    <cellStyle name="Œ…‹æØ‚è [0.00]_COST_SUM" xfId="35" xr:uid="{00000000-0005-0000-0000-000020000000}"/>
    <cellStyle name="Œ…‹æØ‚è_COST_SUM" xfId="36" xr:uid="{00000000-0005-0000-0000-000021000000}"/>
    <cellStyle name="Percentual" xfId="37" xr:uid="{00000000-0005-0000-0000-000022000000}"/>
    <cellStyle name="Ponto" xfId="38" xr:uid="{00000000-0005-0000-0000-000023000000}"/>
    <cellStyle name="Porcentagem" xfId="1" builtinId="5"/>
    <cellStyle name="Porcentagem 2" xfId="39" xr:uid="{00000000-0005-0000-0000-000025000000}"/>
    <cellStyle name="Porcentagem 2 2" xfId="7" xr:uid="{00000000-0005-0000-0000-000026000000}"/>
    <cellStyle name="Porcentagem 3" xfId="40" xr:uid="{00000000-0005-0000-0000-000027000000}"/>
    <cellStyle name="Porcentagem 3 2" xfId="41" xr:uid="{00000000-0005-0000-0000-000028000000}"/>
    <cellStyle name="Porcentagem 4" xfId="42" xr:uid="{00000000-0005-0000-0000-000029000000}"/>
    <cellStyle name="Porcentagem 5" xfId="43" xr:uid="{00000000-0005-0000-0000-00002A000000}"/>
    <cellStyle name="Separador de m" xfId="44" xr:uid="{00000000-0005-0000-0000-00002B000000}"/>
    <cellStyle name="Separador de milhares 2" xfId="5" xr:uid="{00000000-0005-0000-0000-00002C000000}"/>
    <cellStyle name="Separador de milhares 2 2" xfId="9" xr:uid="{00000000-0005-0000-0000-00002D000000}"/>
    <cellStyle name="Separador de milhares 3" xfId="8" xr:uid="{00000000-0005-0000-0000-00002E000000}"/>
    <cellStyle name="Separador de milhares 3 2" xfId="45" xr:uid="{00000000-0005-0000-0000-00002F000000}"/>
    <cellStyle name="Separador de milhares 4" xfId="46" xr:uid="{00000000-0005-0000-0000-000030000000}"/>
    <cellStyle name="Separador de milhares 5" xfId="47" xr:uid="{00000000-0005-0000-0000-000031000000}"/>
    <cellStyle name="Separador de milhares 6" xfId="48" xr:uid="{00000000-0005-0000-0000-000032000000}"/>
    <cellStyle name="Separador de milhares 6 2" xfId="49" xr:uid="{00000000-0005-0000-0000-000033000000}"/>
    <cellStyle name="Separador de milhares 7" xfId="50" xr:uid="{00000000-0005-0000-0000-000034000000}"/>
    <cellStyle name="Separador de milhares_Modelo Orçamento" xfId="4" xr:uid="{00000000-0005-0000-0000-000035000000}"/>
    <cellStyle name="subhead" xfId="51" xr:uid="{00000000-0005-0000-0000-000036000000}"/>
    <cellStyle name="SUBTIT" xfId="52" xr:uid="{00000000-0005-0000-0000-000037000000}"/>
    <cellStyle name="SUBTIT 2" xfId="53" xr:uid="{00000000-0005-0000-0000-000038000000}"/>
    <cellStyle name="Título 1 1" xfId="54" xr:uid="{00000000-0005-0000-0000-000039000000}"/>
    <cellStyle name="Titulo1" xfId="55" xr:uid="{00000000-0005-0000-0000-00003A000000}"/>
    <cellStyle name="Titulo2" xfId="56" xr:uid="{00000000-0005-0000-0000-00003B000000}"/>
    <cellStyle name="Vírgula" xfId="2" builtinId="3"/>
    <cellStyle name="Vírgula 2" xfId="57" xr:uid="{00000000-0005-0000-0000-00003D000000}"/>
    <cellStyle name="Vírgula 2 2" xfId="58" xr:uid="{00000000-0005-0000-0000-00003E000000}"/>
    <cellStyle name="Vírgula 3" xfId="59" xr:uid="{00000000-0005-0000-0000-00003F000000}"/>
    <cellStyle name="Vírgula 4" xfId="60" xr:uid="{00000000-0005-0000-0000-000040000000}"/>
    <cellStyle name="Vírgula 5" xfId="61" xr:uid="{00000000-0005-0000-0000-000041000000}"/>
    <cellStyle name="Vírgula 6" xfId="65" xr:uid="{00000000-0005-0000-0000-000042000000}"/>
    <cellStyle name="Warning Text" xfId="62" xr:uid="{00000000-0005-0000-0000-00004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563217</xdr:colOff>
      <xdr:row>0</xdr:row>
      <xdr:rowOff>109743</xdr:rowOff>
    </xdr:from>
    <xdr:to>
      <xdr:col>3</xdr:col>
      <xdr:colOff>1876425</xdr:colOff>
      <xdr:row>0</xdr:row>
      <xdr:rowOff>778565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925167" y="109743"/>
          <a:ext cx="2741958" cy="668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haroni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Subsecretaria de Obras e Infraestrutura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Superintendência de Obras Públicas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Diretoria de Engenharia e Qualidade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0</xdr:rowOff>
        </xdr:from>
        <xdr:to>
          <xdr:col>1</xdr:col>
          <xdr:colOff>495300</xdr:colOff>
          <xdr:row>0</xdr:row>
          <xdr:rowOff>619125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0</xdr:row>
          <xdr:rowOff>114300</xdr:rowOff>
        </xdr:from>
        <xdr:to>
          <xdr:col>1</xdr:col>
          <xdr:colOff>361950</xdr:colOff>
          <xdr:row>0</xdr:row>
          <xdr:rowOff>771525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371475</xdr:colOff>
      <xdr:row>0</xdr:row>
      <xdr:rowOff>66675</xdr:rowOff>
    </xdr:from>
    <xdr:to>
      <xdr:col>2</xdr:col>
      <xdr:colOff>1323975</xdr:colOff>
      <xdr:row>0</xdr:row>
      <xdr:rowOff>819150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990600" y="66675"/>
          <a:ext cx="50292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badi Extra Light" panose="020B0204020104020204" pitchFamily="34" charset="0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Subsecretaria de Obras e Infraestrutura</a:t>
          </a:r>
        </a:p>
        <a:p>
          <a:pPr algn="l" rtl="0"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cs typeface="Arial"/>
            </a:rPr>
            <a:t>Superintendência de Obras Públicas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900" b="0" i="0" u="none" strike="noStrike" baseline="0">
              <a:solidFill>
                <a:srgbClr val="000000"/>
              </a:solidFill>
              <a:latin typeface="Abadi" panose="020B0604020104020204" pitchFamily="34" charset="0"/>
              <a:ea typeface="+mn-ea"/>
              <a:cs typeface="Arial"/>
            </a:rPr>
            <a:t>Diretoria de Engenharia e Qualidade</a:t>
          </a:r>
        </a:p>
        <a:p>
          <a:pPr algn="l" rtl="0">
            <a:defRPr sz="1000"/>
          </a:pPr>
          <a:endParaRPr lang="pt-BR" sz="900" b="0" i="0" u="none" strike="noStrike" baseline="0">
            <a:solidFill>
              <a:srgbClr val="000000"/>
            </a:solidFill>
            <a:latin typeface="Abadi" panose="020B0604020104020204" pitchFamily="34" charset="0"/>
            <a:cs typeface="Arial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142875</xdr:rowOff>
        </xdr:from>
        <xdr:to>
          <xdr:col>0</xdr:col>
          <xdr:colOff>923925</xdr:colOff>
          <xdr:row>0</xdr:row>
          <xdr:rowOff>762000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923924</xdr:colOff>
      <xdr:row>0</xdr:row>
      <xdr:rowOff>180974</xdr:rowOff>
    </xdr:from>
    <xdr:to>
      <xdr:col>3</xdr:col>
      <xdr:colOff>333374</xdr:colOff>
      <xdr:row>0</xdr:row>
      <xdr:rowOff>849796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923924" y="180974"/>
          <a:ext cx="2905125" cy="66882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BR" sz="1050" b="1" i="0" u="none" strike="noStrike" baseline="0">
              <a:solidFill>
                <a:srgbClr val="000000"/>
              </a:solidFill>
              <a:latin typeface="Aharoni"/>
              <a:cs typeface="Arial"/>
            </a:rPr>
            <a:t>ESTADO DE MINAS GERAIS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Secretaria de Estado de Infraestrutura e Mobilidade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Subsecretaria de Obras e Infraestrutura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Superintendência de Obras Públicas</a:t>
          </a:r>
        </a:p>
        <a:p>
          <a:pPr algn="l" rtl="0">
            <a:defRPr sz="1000"/>
          </a:pPr>
          <a:r>
            <a:rPr lang="pt-BR" sz="800" b="0" i="0" u="none" strike="noStrike" baseline="0">
              <a:solidFill>
                <a:srgbClr val="000000"/>
              </a:solidFill>
              <a:latin typeface="Aharoni"/>
              <a:cs typeface="Arial"/>
            </a:rPr>
            <a:t>Diretoria de Engenharia e Qualidade</a:t>
          </a:r>
        </a:p>
      </xdr:txBody>
    </xdr:sp>
    <xdr:clientData/>
  </xdr:twoCellAnchor>
  <xdr:twoCellAnchor editAs="oneCell">
    <xdr:from>
      <xdr:col>0</xdr:col>
      <xdr:colOff>19050</xdr:colOff>
      <xdr:row>92</xdr:row>
      <xdr:rowOff>200024</xdr:rowOff>
    </xdr:from>
    <xdr:to>
      <xdr:col>3</xdr:col>
      <xdr:colOff>583147</xdr:colOff>
      <xdr:row>92</xdr:row>
      <xdr:rowOff>3080024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22059899"/>
          <a:ext cx="4374097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86</xdr:row>
      <xdr:rowOff>200025</xdr:rowOff>
    </xdr:from>
    <xdr:to>
      <xdr:col>4</xdr:col>
      <xdr:colOff>264750</xdr:colOff>
      <xdr:row>86</xdr:row>
      <xdr:rowOff>3080025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" y="14049375"/>
          <a:ext cx="5122500" cy="2880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showGridLines="0" showZeros="0" view="pageBreakPreview" topLeftCell="A34" zoomScaleSheetLayoutView="100" workbookViewId="0">
      <selection activeCell="F21" sqref="F21"/>
    </sheetView>
  </sheetViews>
  <sheetFormatPr defaultColWidth="9.140625" defaultRowHeight="12.75"/>
  <cols>
    <col min="1" max="1" width="5.42578125" style="1" bestFit="1" customWidth="1"/>
    <col min="2" max="2" width="10.7109375" style="1" customWidth="1"/>
    <col min="3" max="3" width="10.7109375" style="1" bestFit="1" customWidth="1"/>
    <col min="4" max="4" width="56.42578125" style="1" customWidth="1"/>
    <col min="5" max="5" width="9.140625" style="1"/>
    <col min="6" max="6" width="12.42578125" style="1" customWidth="1"/>
    <col min="7" max="7" width="13.5703125" style="3" customWidth="1"/>
    <col min="8" max="8" width="14.5703125" style="1" customWidth="1"/>
    <col min="9" max="9" width="15.42578125" style="1" bestFit="1" customWidth="1"/>
    <col min="10" max="10" width="11.85546875" style="1" customWidth="1"/>
    <col min="11" max="16384" width="9.140625" style="1"/>
  </cols>
  <sheetData>
    <row r="1" spans="1:9" ht="51.75" customHeight="1">
      <c r="A1" s="255"/>
      <c r="B1" s="256"/>
      <c r="C1" s="256"/>
      <c r="D1" s="253"/>
      <c r="E1" s="253"/>
      <c r="F1" s="253"/>
      <c r="G1" s="253"/>
      <c r="H1" s="253"/>
      <c r="I1" s="254"/>
    </row>
    <row r="2" spans="1:9" s="2" customFormat="1" ht="15">
      <c r="A2" s="263" t="s">
        <v>33</v>
      </c>
      <c r="B2" s="264"/>
      <c r="C2" s="265"/>
      <c r="D2" s="265"/>
      <c r="E2" s="265"/>
      <c r="F2" s="265"/>
      <c r="G2" s="265"/>
      <c r="H2" s="265"/>
      <c r="I2" s="266"/>
    </row>
    <row r="3" spans="1:9" s="2" customFormat="1">
      <c r="A3" s="239" t="s">
        <v>135</v>
      </c>
      <c r="B3" s="240"/>
      <c r="C3" s="240"/>
      <c r="D3" s="240"/>
      <c r="E3" s="241"/>
      <c r="F3" s="242" t="s">
        <v>91</v>
      </c>
      <c r="G3" s="243"/>
      <c r="H3" s="244" t="s">
        <v>92</v>
      </c>
      <c r="I3" s="245"/>
    </row>
    <row r="4" spans="1:9" s="2" customFormat="1">
      <c r="A4" s="250" t="s">
        <v>183</v>
      </c>
      <c r="B4" s="251"/>
      <c r="C4" s="251"/>
      <c r="D4" s="251"/>
      <c r="E4" s="252"/>
      <c r="F4" s="246" t="s">
        <v>31</v>
      </c>
      <c r="G4" s="243"/>
      <c r="H4" s="267">
        <f ca="1">TODAY()</f>
        <v>45258</v>
      </c>
      <c r="I4" s="268"/>
    </row>
    <row r="5" spans="1:9" s="2" customFormat="1">
      <c r="A5" s="269" t="s">
        <v>187</v>
      </c>
      <c r="B5" s="270"/>
      <c r="C5" s="270"/>
      <c r="D5" s="270"/>
      <c r="E5" s="271"/>
      <c r="F5" s="242" t="s">
        <v>6</v>
      </c>
      <c r="G5" s="243"/>
      <c r="H5" s="243"/>
      <c r="I5" s="259"/>
    </row>
    <row r="6" spans="1:9" s="2" customFormat="1">
      <c r="A6" s="247" t="s">
        <v>186</v>
      </c>
      <c r="B6" s="248"/>
      <c r="C6" s="248"/>
      <c r="D6" s="248"/>
      <c r="E6" s="249"/>
      <c r="F6" s="133" t="s">
        <v>29</v>
      </c>
      <c r="G6" s="127" t="s">
        <v>3</v>
      </c>
      <c r="H6" s="133" t="s">
        <v>100</v>
      </c>
      <c r="I6" s="133" t="s">
        <v>4</v>
      </c>
    </row>
    <row r="7" spans="1:9" s="2" customFormat="1" ht="24">
      <c r="A7" s="260" t="s">
        <v>115</v>
      </c>
      <c r="B7" s="261"/>
      <c r="C7" s="261"/>
      <c r="D7" s="261"/>
      <c r="E7" s="262"/>
      <c r="F7" s="132" t="s">
        <v>41</v>
      </c>
      <c r="G7" s="129">
        <v>0.05</v>
      </c>
      <c r="H7" s="133" t="s">
        <v>44</v>
      </c>
      <c r="I7" s="130">
        <v>0.26750000000000002</v>
      </c>
    </row>
    <row r="8" spans="1:9">
      <c r="A8" s="258"/>
      <c r="B8" s="258"/>
      <c r="C8" s="258"/>
      <c r="D8" s="258"/>
      <c r="E8" s="258"/>
      <c r="F8" s="258"/>
      <c r="G8" s="258"/>
      <c r="H8" s="258"/>
      <c r="I8" s="258"/>
    </row>
    <row r="9" spans="1:9" s="60" customFormat="1" ht="22.5">
      <c r="A9" s="57" t="s">
        <v>0</v>
      </c>
      <c r="B9" s="57" t="s">
        <v>101</v>
      </c>
      <c r="C9" s="57" t="s">
        <v>101</v>
      </c>
      <c r="D9" s="57" t="s">
        <v>102</v>
      </c>
      <c r="E9" s="57" t="s">
        <v>2</v>
      </c>
      <c r="F9" s="57" t="s">
        <v>1</v>
      </c>
      <c r="G9" s="58" t="s">
        <v>103</v>
      </c>
      <c r="H9" s="59" t="s">
        <v>104</v>
      </c>
      <c r="I9" s="59" t="s">
        <v>5</v>
      </c>
    </row>
    <row r="10" spans="1:9" s="60" customFormat="1" ht="11.25">
      <c r="A10" s="61" t="s">
        <v>34</v>
      </c>
      <c r="B10" s="62"/>
      <c r="C10" s="63"/>
      <c r="D10" s="131" t="s">
        <v>15</v>
      </c>
      <c r="E10" s="64"/>
      <c r="F10" s="65"/>
      <c r="G10" s="65"/>
      <c r="H10" s="65">
        <f>ROUND(G10+(G10*$I$7),2)</f>
        <v>0</v>
      </c>
      <c r="I10" s="66">
        <f>SUM(I11:I11)</f>
        <v>1732.85</v>
      </c>
    </row>
    <row r="11" spans="1:9" s="60" customFormat="1" ht="56.25">
      <c r="A11" s="67" t="s">
        <v>7</v>
      </c>
      <c r="B11" s="67" t="s">
        <v>43</v>
      </c>
      <c r="C11" s="68" t="s">
        <v>113</v>
      </c>
      <c r="D11" s="69" t="s">
        <v>114</v>
      </c>
      <c r="E11" s="67" t="s">
        <v>13</v>
      </c>
      <c r="F11" s="70">
        <f>'Memória de Cálculo'!B14</f>
        <v>1</v>
      </c>
      <c r="G11" s="71">
        <v>1367.14</v>
      </c>
      <c r="H11" s="71">
        <f>ROUND(G11+(G11*$I$7),2)</f>
        <v>1732.85</v>
      </c>
      <c r="I11" s="71">
        <f>ROUND((F11*H11),2)</f>
        <v>1732.85</v>
      </c>
    </row>
    <row r="12" spans="1:9" s="60" customFormat="1" ht="11.25">
      <c r="A12" s="74"/>
      <c r="B12" s="75"/>
      <c r="C12" s="137"/>
      <c r="D12" s="77"/>
      <c r="E12" s="75"/>
      <c r="F12" s="78"/>
      <c r="G12" s="79"/>
      <c r="H12" s="79"/>
      <c r="I12" s="80"/>
    </row>
    <row r="13" spans="1:9" s="72" customFormat="1" ht="11.25">
      <c r="A13" s="61" t="s">
        <v>35</v>
      </c>
      <c r="B13" s="62"/>
      <c r="C13" s="63"/>
      <c r="D13" s="234" t="s">
        <v>99</v>
      </c>
      <c r="E13" s="234"/>
      <c r="F13" s="234"/>
      <c r="G13" s="234"/>
      <c r="H13" s="234"/>
      <c r="I13" s="66">
        <f>SUM(I14:I16)</f>
        <v>166296.38</v>
      </c>
    </row>
    <row r="14" spans="1:9" s="60" customFormat="1" ht="33.75">
      <c r="A14" s="67" t="s">
        <v>8</v>
      </c>
      <c r="B14" s="67" t="s">
        <v>43</v>
      </c>
      <c r="C14" s="73" t="s">
        <v>209</v>
      </c>
      <c r="D14" s="69" t="s">
        <v>210</v>
      </c>
      <c r="E14" s="67" t="s">
        <v>10</v>
      </c>
      <c r="F14" s="70">
        <f>'Memória de Cálculo'!E29</f>
        <v>3060</v>
      </c>
      <c r="G14" s="71">
        <v>42.39</v>
      </c>
      <c r="H14" s="71">
        <f t="shared" ref="H14:H16" si="0">ROUND(G14+(G14*$I$7),2)</f>
        <v>53.73</v>
      </c>
      <c r="I14" s="71">
        <f t="shared" ref="I14:I16" si="1">ROUND((F14*H14),2)</f>
        <v>164413.79999999999</v>
      </c>
    </row>
    <row r="15" spans="1:9" s="60" customFormat="1" ht="11.25">
      <c r="A15" s="67" t="s">
        <v>205</v>
      </c>
      <c r="B15" s="67" t="s">
        <v>199</v>
      </c>
      <c r="C15" s="73" t="s">
        <v>200</v>
      </c>
      <c r="D15" s="69" t="s">
        <v>201</v>
      </c>
      <c r="E15" s="67" t="s">
        <v>202</v>
      </c>
      <c r="F15" s="70">
        <f>'Memória de Cálculo'!E34</f>
        <v>14</v>
      </c>
      <c r="G15" s="71">
        <v>56.83</v>
      </c>
      <c r="H15" s="71">
        <f t="shared" si="0"/>
        <v>72.03</v>
      </c>
      <c r="I15" s="71">
        <f t="shared" si="1"/>
        <v>1008.42</v>
      </c>
    </row>
    <row r="16" spans="1:9" s="60" customFormat="1" ht="11.25">
      <c r="A16" s="67" t="s">
        <v>206</v>
      </c>
      <c r="B16" s="67" t="s">
        <v>199</v>
      </c>
      <c r="C16" s="73" t="s">
        <v>203</v>
      </c>
      <c r="D16" s="69" t="s">
        <v>204</v>
      </c>
      <c r="E16" s="67" t="s">
        <v>10</v>
      </c>
      <c r="F16" s="70">
        <f>'Memória de Cálculo'!E37</f>
        <v>14</v>
      </c>
      <c r="G16" s="71">
        <v>49.26</v>
      </c>
      <c r="H16" s="71">
        <f t="shared" si="0"/>
        <v>62.44</v>
      </c>
      <c r="I16" s="71">
        <f t="shared" si="1"/>
        <v>874.16</v>
      </c>
    </row>
    <row r="17" spans="1:10" s="60" customFormat="1" ht="11.25">
      <c r="A17" s="231">
        <f>ROUND(G17+(G17*$I$7),2)</f>
        <v>0</v>
      </c>
      <c r="B17" s="231"/>
      <c r="C17" s="231"/>
      <c r="D17" s="231"/>
      <c r="E17" s="231"/>
      <c r="F17" s="231"/>
      <c r="G17" s="231"/>
      <c r="H17" s="231"/>
      <c r="I17" s="231"/>
    </row>
    <row r="18" spans="1:10" s="72" customFormat="1" ht="11.25">
      <c r="A18" s="61" t="s">
        <v>36</v>
      </c>
      <c r="B18" s="62"/>
      <c r="C18" s="63"/>
      <c r="D18" s="234" t="s">
        <v>110</v>
      </c>
      <c r="E18" s="234"/>
      <c r="F18" s="234"/>
      <c r="G18" s="234"/>
      <c r="H18" s="234">
        <f t="shared" ref="H18" si="2">ROUND(G18+(G18*$I$7),2)</f>
        <v>0</v>
      </c>
      <c r="I18" s="66">
        <f>SUM(I19:I24)</f>
        <v>201422.68</v>
      </c>
    </row>
    <row r="19" spans="1:10" s="60" customFormat="1" ht="11.25">
      <c r="A19" s="67" t="s">
        <v>9</v>
      </c>
      <c r="B19" s="67" t="s">
        <v>43</v>
      </c>
      <c r="C19" s="73" t="s">
        <v>39</v>
      </c>
      <c r="D19" s="69" t="s">
        <v>40</v>
      </c>
      <c r="E19" s="67" t="s">
        <v>45</v>
      </c>
      <c r="F19" s="70">
        <f>'Memória de Cálculo'!E60</f>
        <v>10710</v>
      </c>
      <c r="G19" s="71">
        <v>1.18</v>
      </c>
      <c r="H19" s="71">
        <f>ROUND(G19+(G19*$I$7),2)</f>
        <v>1.5</v>
      </c>
      <c r="I19" s="71">
        <f t="shared" ref="I19" si="3">ROUND((F19*H19),2)</f>
        <v>16065</v>
      </c>
    </row>
    <row r="20" spans="1:10" s="60" customFormat="1" ht="45">
      <c r="A20" s="67" t="s">
        <v>18</v>
      </c>
      <c r="B20" s="67" t="s">
        <v>43</v>
      </c>
      <c r="C20" s="73" t="s">
        <v>116</v>
      </c>
      <c r="D20" s="69" t="s">
        <v>117</v>
      </c>
      <c r="E20" s="67" t="s">
        <v>48</v>
      </c>
      <c r="F20" s="70">
        <f>'Memória de Cálculo'!C67</f>
        <v>1606.5</v>
      </c>
      <c r="G20" s="71">
        <v>21.91</v>
      </c>
      <c r="H20" s="71">
        <f>ROUND(G20+(G20*$I$7),2)</f>
        <v>27.77</v>
      </c>
      <c r="I20" s="71">
        <f t="shared" ref="I20" si="4">ROUND((F20*H20),2)</f>
        <v>44612.51</v>
      </c>
      <c r="J20" s="145"/>
    </row>
    <row r="21" spans="1:10" s="60" customFormat="1" ht="22.5">
      <c r="A21" s="67" t="s">
        <v>90</v>
      </c>
      <c r="B21" s="67" t="s">
        <v>43</v>
      </c>
      <c r="C21" s="73" t="s">
        <v>191</v>
      </c>
      <c r="D21" s="69" t="s">
        <v>192</v>
      </c>
      <c r="E21" s="67" t="s">
        <v>48</v>
      </c>
      <c r="F21" s="70">
        <f>'Memória de Cálculo'!C74</f>
        <v>480</v>
      </c>
      <c r="G21" s="71">
        <v>158.65</v>
      </c>
      <c r="H21" s="71">
        <f>ROUND(G21+(G21*$I$7),2)</f>
        <v>201.09</v>
      </c>
      <c r="I21" s="71">
        <f t="shared" ref="I21" si="5">ROUND((F21*H21),2)</f>
        <v>96523.199999999997</v>
      </c>
      <c r="J21" s="145"/>
    </row>
    <row r="22" spans="1:10" s="60" customFormat="1" ht="11.25">
      <c r="A22" s="67" t="s">
        <v>109</v>
      </c>
      <c r="B22" s="67" t="s">
        <v>14</v>
      </c>
      <c r="C22" s="73" t="s">
        <v>14</v>
      </c>
      <c r="D22" s="69" t="s">
        <v>120</v>
      </c>
      <c r="E22" s="67" t="s">
        <v>48</v>
      </c>
      <c r="F22" s="70">
        <f>'Memória de Cálculo'!E81</f>
        <v>1606.5</v>
      </c>
      <c r="G22" s="235" t="s">
        <v>119</v>
      </c>
      <c r="H22" s="236"/>
      <c r="I22" s="237"/>
      <c r="J22" s="145"/>
    </row>
    <row r="23" spans="1:10" s="60" customFormat="1" ht="22.5">
      <c r="A23" s="67" t="s">
        <v>193</v>
      </c>
      <c r="B23" s="67" t="s">
        <v>43</v>
      </c>
      <c r="C23" s="73" t="s">
        <v>141</v>
      </c>
      <c r="D23" s="174" t="s">
        <v>154</v>
      </c>
      <c r="E23" s="67" t="s">
        <v>96</v>
      </c>
      <c r="F23" s="70">
        <f>'Memória de Cálculo'!E85</f>
        <v>4498.2</v>
      </c>
      <c r="G23" s="71">
        <v>2.0299999999999998</v>
      </c>
      <c r="H23" s="71">
        <f t="shared" ref="H23" si="6">ROUND(G23+(G23*$I$7),2)</f>
        <v>2.57</v>
      </c>
      <c r="I23" s="71">
        <f t="shared" ref="I23" si="7">ROUND((F23*H23),2)</f>
        <v>11560.37</v>
      </c>
    </row>
    <row r="24" spans="1:10" s="72" customFormat="1" ht="22.5">
      <c r="A24" s="67" t="s">
        <v>194</v>
      </c>
      <c r="B24" s="67" t="s">
        <v>43</v>
      </c>
      <c r="C24" s="73" t="s">
        <v>195</v>
      </c>
      <c r="D24" s="174" t="s">
        <v>212</v>
      </c>
      <c r="E24" s="67" t="s">
        <v>96</v>
      </c>
      <c r="F24" s="70">
        <f>'Memória de Cálculo'!D92</f>
        <v>21072</v>
      </c>
      <c r="G24" s="71">
        <v>1.22</v>
      </c>
      <c r="H24" s="71">
        <f t="shared" ref="H24" si="8">ROUND(G24+(G24*$I$7),2)</f>
        <v>1.55</v>
      </c>
      <c r="I24" s="71">
        <f t="shared" ref="I24" si="9">ROUND((F24*H24),2)</f>
        <v>32661.599999999999</v>
      </c>
    </row>
    <row r="25" spans="1:10" s="60" customFormat="1" ht="11.25">
      <c r="A25" s="231">
        <f>ROUND(G25+(G25*$I$7),2)</f>
        <v>0</v>
      </c>
      <c r="B25" s="231"/>
      <c r="C25" s="231"/>
      <c r="D25" s="231"/>
      <c r="E25" s="231"/>
      <c r="F25" s="231"/>
      <c r="G25" s="231"/>
      <c r="H25" s="231"/>
      <c r="I25" s="231"/>
      <c r="J25" s="145"/>
    </row>
    <row r="26" spans="1:10" s="60" customFormat="1" ht="11.25">
      <c r="A26" s="61" t="s">
        <v>37</v>
      </c>
      <c r="B26" s="62"/>
      <c r="C26" s="63"/>
      <c r="D26" s="234" t="s">
        <v>163</v>
      </c>
      <c r="E26" s="234"/>
      <c r="F26" s="234"/>
      <c r="G26" s="234"/>
      <c r="H26" s="234">
        <f t="shared" ref="H26:H27" si="10">ROUND(G26+(G26*$I$7),2)</f>
        <v>0</v>
      </c>
      <c r="I26" s="66">
        <f>SUM(I27:I31)</f>
        <v>654273.74879999994</v>
      </c>
      <c r="J26" s="145"/>
    </row>
    <row r="27" spans="1:10" s="60" customFormat="1" ht="24">
      <c r="A27" s="67" t="s">
        <v>11</v>
      </c>
      <c r="B27" s="67" t="s">
        <v>43</v>
      </c>
      <c r="C27" s="169" t="s">
        <v>160</v>
      </c>
      <c r="D27" s="162" t="s">
        <v>161</v>
      </c>
      <c r="E27" s="67" t="s">
        <v>45</v>
      </c>
      <c r="F27" s="70">
        <f>'Memória de Cálculo'!E107</f>
        <v>9180</v>
      </c>
      <c r="G27" s="71">
        <v>3.53</v>
      </c>
      <c r="H27" s="71">
        <f t="shared" si="10"/>
        <v>4.47</v>
      </c>
      <c r="I27" s="71">
        <f t="shared" ref="I27" si="11">ROUND((F27*H27),2)</f>
        <v>41034.6</v>
      </c>
    </row>
    <row r="28" spans="1:10" s="60" customFormat="1" ht="24">
      <c r="A28" s="67" t="s">
        <v>30</v>
      </c>
      <c r="B28" s="67" t="s">
        <v>43</v>
      </c>
      <c r="C28" s="169" t="s">
        <v>155</v>
      </c>
      <c r="D28" s="162" t="s">
        <v>156</v>
      </c>
      <c r="E28" s="67" t="s">
        <v>45</v>
      </c>
      <c r="F28" s="70">
        <f>'Memória de Cálculo'!E120</f>
        <v>9180</v>
      </c>
      <c r="G28" s="71">
        <v>1.87</v>
      </c>
      <c r="H28" s="71">
        <f>ROUND(G28+(G28*$I$7),2)</f>
        <v>2.37</v>
      </c>
      <c r="I28" s="71">
        <f t="shared" ref="I28" si="12">ROUND((F28*H28),2)</f>
        <v>21756.6</v>
      </c>
    </row>
    <row r="29" spans="1:10" s="60" customFormat="1" ht="48">
      <c r="A29" s="67" t="s">
        <v>97</v>
      </c>
      <c r="B29" s="67" t="s">
        <v>43</v>
      </c>
      <c r="C29" s="169" t="s">
        <v>158</v>
      </c>
      <c r="D29" s="162" t="s">
        <v>159</v>
      </c>
      <c r="E29" s="67" t="s">
        <v>48</v>
      </c>
      <c r="F29" s="70">
        <f>'Memória de Cálculo'!E133</f>
        <v>275.39999999999998</v>
      </c>
      <c r="G29" s="71">
        <v>1530.55</v>
      </c>
      <c r="H29" s="71">
        <f>ROUND(G29+(G29*$I$7),2)</f>
        <v>1939.97</v>
      </c>
      <c r="I29" s="71">
        <f t="shared" ref="I29" si="13">ROUND((F29*H29),2)</f>
        <v>534267.74</v>
      </c>
    </row>
    <row r="30" spans="1:10" s="60" customFormat="1" ht="36">
      <c r="A30" s="67" t="s">
        <v>168</v>
      </c>
      <c r="B30" s="67" t="s">
        <v>43</v>
      </c>
      <c r="C30" s="169" t="s">
        <v>157</v>
      </c>
      <c r="D30" s="175" t="s">
        <v>213</v>
      </c>
      <c r="E30" s="67" t="s">
        <v>98</v>
      </c>
      <c r="F30" s="70">
        <f>'Memória de Cálculo'!F144</f>
        <v>1877.1263999999999</v>
      </c>
      <c r="G30" s="71">
        <v>0.77</v>
      </c>
      <c r="H30" s="71">
        <f>ROUND(G30+(G30*$I$7),2)</f>
        <v>0.98</v>
      </c>
      <c r="I30" s="71">
        <f t="shared" ref="I30" si="14">ROUND((F30*H30),2)</f>
        <v>1839.58</v>
      </c>
    </row>
    <row r="31" spans="1:10" s="60" customFormat="1" ht="33.75">
      <c r="A31" s="67" t="s">
        <v>169</v>
      </c>
      <c r="B31" s="67" t="s">
        <v>43</v>
      </c>
      <c r="C31" s="73" t="s">
        <v>162</v>
      </c>
      <c r="D31" s="174" t="s">
        <v>214</v>
      </c>
      <c r="E31" s="67" t="s">
        <v>96</v>
      </c>
      <c r="F31" s="70">
        <f>'Memória de Cálculo'!F153</f>
        <v>23464.079999999998</v>
      </c>
      <c r="G31" s="71">
        <v>1.86</v>
      </c>
      <c r="H31" s="71">
        <f>ROUND(G31+(G31*$I$7),2)</f>
        <v>2.36</v>
      </c>
      <c r="I31" s="71">
        <f>F31*H31</f>
        <v>55375.22879999999</v>
      </c>
    </row>
    <row r="32" spans="1:10" s="60" customFormat="1" ht="11.25">
      <c r="A32" s="74"/>
      <c r="B32" s="75"/>
      <c r="C32" s="76"/>
      <c r="D32" s="77"/>
      <c r="E32" s="75"/>
      <c r="F32" s="78"/>
      <c r="G32" s="79"/>
      <c r="H32" s="79"/>
      <c r="I32" s="80"/>
    </row>
    <row r="33" spans="1:10" s="60" customFormat="1" ht="11.25">
      <c r="A33" s="61" t="s">
        <v>46</v>
      </c>
      <c r="B33" s="62"/>
      <c r="C33" s="63"/>
      <c r="D33" s="234" t="s">
        <v>149</v>
      </c>
      <c r="E33" s="234"/>
      <c r="F33" s="234"/>
      <c r="G33" s="234"/>
      <c r="H33" s="234">
        <f t="shared" ref="H33" si="15">ROUND(G33+(G33*$I$7),2)</f>
        <v>0</v>
      </c>
      <c r="I33" s="66">
        <f>SUM(I34:I36)</f>
        <v>29571.190000000002</v>
      </c>
      <c r="J33" s="153"/>
    </row>
    <row r="34" spans="1:10" ht="48">
      <c r="A34" s="67" t="s">
        <v>47</v>
      </c>
      <c r="B34" s="67" t="s">
        <v>43</v>
      </c>
      <c r="C34" s="169" t="s">
        <v>147</v>
      </c>
      <c r="D34" s="162" t="s">
        <v>148</v>
      </c>
      <c r="E34" s="67" t="s">
        <v>122</v>
      </c>
      <c r="F34" s="179">
        <v>0.94</v>
      </c>
      <c r="G34" s="71">
        <v>648.59</v>
      </c>
      <c r="H34" s="71">
        <f t="shared" ref="H34:H35" si="16">ROUND(G34+(G34*$I$7),2)</f>
        <v>822.09</v>
      </c>
      <c r="I34" s="71">
        <f t="shared" ref="I34" si="17">ROUND((F34*H34),2)</f>
        <v>772.76</v>
      </c>
      <c r="J34" s="153"/>
    </row>
    <row r="35" spans="1:10" ht="36">
      <c r="A35" s="67" t="s">
        <v>166</v>
      </c>
      <c r="B35" s="67" t="s">
        <v>43</v>
      </c>
      <c r="C35" s="169" t="s">
        <v>164</v>
      </c>
      <c r="D35" s="162" t="s">
        <v>165</v>
      </c>
      <c r="E35" s="67" t="s">
        <v>10</v>
      </c>
      <c r="F35" s="179">
        <f>'Memória de Cálculo'!F177</f>
        <v>4590</v>
      </c>
      <c r="G35" s="71">
        <v>2.93</v>
      </c>
      <c r="H35" s="71">
        <f t="shared" si="16"/>
        <v>3.71</v>
      </c>
      <c r="I35" s="71">
        <f t="shared" ref="I35" si="18">ROUND((F35*H35),2)</f>
        <v>17028.900000000001</v>
      </c>
    </row>
    <row r="36" spans="1:10" ht="24">
      <c r="A36" s="67" t="s">
        <v>166</v>
      </c>
      <c r="B36" s="67" t="s">
        <v>43</v>
      </c>
      <c r="C36" s="169" t="s">
        <v>217</v>
      </c>
      <c r="D36" s="162" t="s">
        <v>216</v>
      </c>
      <c r="E36" s="67" t="s">
        <v>10</v>
      </c>
      <c r="F36" s="179">
        <f>'Memória de Cálculo'!F190</f>
        <v>382.5</v>
      </c>
      <c r="G36" s="71">
        <v>24.28</v>
      </c>
      <c r="H36" s="71">
        <f t="shared" ref="H36" si="19">ROUND(G36+(G36*$I$7),2)</f>
        <v>30.77</v>
      </c>
      <c r="I36" s="71">
        <f t="shared" ref="I36" si="20">ROUND((F36*H36),2)</f>
        <v>11769.53</v>
      </c>
    </row>
    <row r="37" spans="1:10">
      <c r="A37" s="74"/>
      <c r="B37" s="75"/>
      <c r="C37" s="76"/>
      <c r="D37" s="77"/>
      <c r="E37" s="75"/>
      <c r="F37" s="78"/>
      <c r="G37" s="79"/>
      <c r="H37" s="79"/>
      <c r="I37" s="80"/>
    </row>
    <row r="38" spans="1:10">
      <c r="A38" s="257" t="s">
        <v>12</v>
      </c>
      <c r="B38" s="257"/>
      <c r="C38" s="257"/>
      <c r="D38" s="257"/>
      <c r="E38" s="257"/>
      <c r="F38" s="257"/>
      <c r="G38" s="257"/>
      <c r="H38" s="257"/>
      <c r="I38" s="120">
        <f>I10+J5+I13+I18+I26+I33</f>
        <v>1053296.8488</v>
      </c>
    </row>
    <row r="39" spans="1:10">
      <c r="A39" s="4"/>
      <c r="B39" s="207"/>
      <c r="C39" s="207"/>
      <c r="D39" s="207"/>
      <c r="E39" s="207"/>
      <c r="F39" s="208"/>
      <c r="G39" s="208"/>
      <c r="H39" s="208"/>
      <c r="I39" s="56"/>
    </row>
    <row r="40" spans="1:10">
      <c r="A40" s="5"/>
      <c r="B40" s="209"/>
      <c r="C40" s="209"/>
      <c r="D40" s="209"/>
      <c r="E40" s="209"/>
      <c r="F40" s="209"/>
      <c r="G40" s="210"/>
      <c r="H40" s="210"/>
      <c r="I40" s="144"/>
    </row>
    <row r="41" spans="1:10">
      <c r="A41" s="5"/>
      <c r="B41" s="209"/>
      <c r="C41" s="230"/>
      <c r="D41" s="230"/>
      <c r="E41" s="209"/>
      <c r="F41" s="233"/>
      <c r="G41" s="233"/>
      <c r="H41" s="233"/>
      <c r="I41" s="56"/>
    </row>
    <row r="42" spans="1:10">
      <c r="A42" s="5"/>
      <c r="B42" s="209"/>
      <c r="C42" s="228" t="s">
        <v>137</v>
      </c>
      <c r="D42" s="228"/>
      <c r="E42" s="209"/>
      <c r="F42" s="8"/>
      <c r="H42" s="211"/>
      <c r="I42" s="56"/>
    </row>
    <row r="43" spans="1:10">
      <c r="A43" s="7"/>
      <c r="B43" s="8"/>
      <c r="C43" s="8"/>
      <c r="D43" s="8"/>
      <c r="E43" s="8"/>
      <c r="F43" s="8"/>
      <c r="G43" s="212"/>
      <c r="H43" s="8"/>
      <c r="I43" s="9"/>
    </row>
    <row r="44" spans="1:10">
      <c r="A44" s="7"/>
      <c r="B44" s="8"/>
      <c r="C44" s="232" t="s">
        <v>112</v>
      </c>
      <c r="D44" s="232"/>
      <c r="E44" s="8"/>
      <c r="F44" s="233"/>
      <c r="G44" s="233"/>
      <c r="H44" s="233"/>
      <c r="I44" s="56"/>
    </row>
    <row r="45" spans="1:10">
      <c r="A45" s="7"/>
      <c r="B45" s="8"/>
      <c r="C45" s="232" t="s">
        <v>140</v>
      </c>
      <c r="D45" s="232"/>
      <c r="E45" s="8"/>
      <c r="F45" s="8"/>
      <c r="G45" s="212"/>
      <c r="H45" s="233"/>
      <c r="I45" s="238"/>
    </row>
    <row r="46" spans="1:10">
      <c r="A46" s="7"/>
      <c r="B46" s="8"/>
      <c r="C46" s="211"/>
      <c r="D46" s="211"/>
      <c r="E46" s="8"/>
      <c r="F46" s="8"/>
      <c r="G46" s="212"/>
      <c r="H46" s="8"/>
      <c r="I46" s="53"/>
    </row>
    <row r="47" spans="1:10">
      <c r="A47" s="5"/>
      <c r="B47" s="209"/>
      <c r="C47" s="230"/>
      <c r="D47" s="230"/>
      <c r="E47" s="209"/>
      <c r="F47" s="232"/>
      <c r="G47" s="232"/>
      <c r="H47" s="211"/>
      <c r="I47" s="6"/>
    </row>
    <row r="48" spans="1:10">
      <c r="A48" s="10"/>
      <c r="B48" s="213"/>
      <c r="C48" s="228" t="s">
        <v>138</v>
      </c>
      <c r="D48" s="228"/>
      <c r="E48" s="213"/>
      <c r="F48" s="229"/>
      <c r="G48" s="229"/>
      <c r="H48" s="214"/>
      <c r="I48" s="11"/>
    </row>
    <row r="49" spans="1:9">
      <c r="A49" s="7"/>
      <c r="B49" s="8"/>
      <c r="C49" s="232" t="s">
        <v>139</v>
      </c>
      <c r="D49" s="232"/>
      <c r="E49" s="8"/>
      <c r="F49" s="8"/>
      <c r="G49" s="212"/>
      <c r="H49" s="8"/>
      <c r="I49" s="9"/>
    </row>
    <row r="50" spans="1:9">
      <c r="A50" s="7"/>
      <c r="B50" s="8"/>
      <c r="C50" s="211"/>
      <c r="D50" s="211"/>
      <c r="E50" s="8"/>
      <c r="F50" s="8"/>
      <c r="G50" s="212"/>
      <c r="H50" s="8"/>
      <c r="I50" s="9"/>
    </row>
    <row r="51" spans="1:9">
      <c r="A51" s="12"/>
      <c r="B51" s="13"/>
      <c r="C51" s="13"/>
      <c r="D51" s="13"/>
      <c r="E51" s="13"/>
      <c r="F51" s="13"/>
      <c r="G51" s="14"/>
      <c r="H51" s="13"/>
      <c r="I51" s="15"/>
    </row>
  </sheetData>
  <mergeCells count="34">
    <mergeCell ref="D13:H13"/>
    <mergeCell ref="D33:H33"/>
    <mergeCell ref="C49:D49"/>
    <mergeCell ref="D1:I1"/>
    <mergeCell ref="A1:C1"/>
    <mergeCell ref="C42:D42"/>
    <mergeCell ref="C45:D45"/>
    <mergeCell ref="C41:D41"/>
    <mergeCell ref="A38:H38"/>
    <mergeCell ref="A8:I8"/>
    <mergeCell ref="F5:I5"/>
    <mergeCell ref="A7:E7"/>
    <mergeCell ref="A2:I2"/>
    <mergeCell ref="H4:I4"/>
    <mergeCell ref="F47:G47"/>
    <mergeCell ref="A5:E5"/>
    <mergeCell ref="A3:E3"/>
    <mergeCell ref="F3:G3"/>
    <mergeCell ref="H3:I3"/>
    <mergeCell ref="F4:G4"/>
    <mergeCell ref="A6:E6"/>
    <mergeCell ref="A4:E4"/>
    <mergeCell ref="C48:D48"/>
    <mergeCell ref="F48:G48"/>
    <mergeCell ref="C47:D47"/>
    <mergeCell ref="A17:I17"/>
    <mergeCell ref="C44:D44"/>
    <mergeCell ref="F41:H41"/>
    <mergeCell ref="F44:H44"/>
    <mergeCell ref="D18:H18"/>
    <mergeCell ref="D26:H26"/>
    <mergeCell ref="A25:I25"/>
    <mergeCell ref="G22:I22"/>
    <mergeCell ref="H45:I45"/>
  </mergeCells>
  <phoneticPr fontId="4" type="noConversion"/>
  <printOptions horizontalCentered="1"/>
  <pageMargins left="0.19685039370078741" right="0.19685039370078741" top="0.59055118110236227" bottom="0.6692913385826772" header="0" footer="0"/>
  <pageSetup paperSize="9" scale="68" fitToHeight="0" orientation="portrait" horizontalDpi="4294967295" vertic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6146" r:id="rId4">
          <objectPr defaultSize="0" autoPict="0" r:id="rId5">
            <anchor moveWithCells="1">
              <from>
                <xdr:col>0</xdr:col>
                <xdr:colOff>9525</xdr:colOff>
                <xdr:row>0</xdr:row>
                <xdr:rowOff>0</xdr:rowOff>
              </from>
              <to>
                <xdr:col>1</xdr:col>
                <xdr:colOff>495300</xdr:colOff>
                <xdr:row>0</xdr:row>
                <xdr:rowOff>619125</xdr:rowOff>
              </to>
            </anchor>
          </objectPr>
        </oleObject>
      </mc:Choice>
      <mc:Fallback>
        <oleObject progId="Word.Picture.8" shapeId="614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0"/>
  <sheetViews>
    <sheetView showGridLines="0" showZeros="0" tabSelected="1" view="pageBreakPreview" topLeftCell="A7" zoomScale="85" zoomScaleNormal="75" zoomScaleSheetLayoutView="85" workbookViewId="0">
      <selection activeCell="H15" sqref="H15"/>
    </sheetView>
  </sheetViews>
  <sheetFormatPr defaultColWidth="9.140625" defaultRowHeight="12.75"/>
  <cols>
    <col min="1" max="1" width="9.28515625" style="20" customWidth="1"/>
    <col min="2" max="2" width="61.140625" style="20" bestFit="1" customWidth="1"/>
    <col min="3" max="3" width="24.7109375" style="29" customWidth="1"/>
    <col min="4" max="4" width="20.7109375" style="29" customWidth="1"/>
    <col min="5" max="8" width="17.7109375" style="20" customWidth="1"/>
    <col min="9" max="16384" width="9.140625" style="20"/>
  </cols>
  <sheetData>
    <row r="1" spans="1:8" ht="69" customHeight="1">
      <c r="A1" s="16"/>
      <c r="B1" s="17"/>
      <c r="C1" s="18"/>
      <c r="D1" s="18"/>
      <c r="E1" s="18"/>
      <c r="F1" s="18"/>
      <c r="G1" s="18"/>
      <c r="H1" s="19"/>
    </row>
    <row r="2" spans="1:8" ht="18" customHeight="1">
      <c r="A2" s="283" t="s">
        <v>19</v>
      </c>
      <c r="B2" s="284"/>
      <c r="C2" s="284"/>
      <c r="D2" s="284"/>
      <c r="E2" s="284"/>
      <c r="F2" s="284"/>
      <c r="G2" s="284"/>
      <c r="H2" s="285"/>
    </row>
    <row r="3" spans="1:8" ht="30" customHeight="1">
      <c r="A3" s="286" t="str">
        <f>'Planilha Orcamentária'!A3</f>
        <v>PREFEITURA MUNICIPAL DE CRUCILÂNDIA/MG</v>
      </c>
      <c r="B3" s="287"/>
      <c r="C3" s="287"/>
      <c r="D3" s="288"/>
      <c r="E3" s="43" t="s">
        <v>32</v>
      </c>
      <c r="F3" s="172"/>
      <c r="G3" s="155">
        <f>D18</f>
        <v>1053296.8488</v>
      </c>
      <c r="H3" s="154" t="s">
        <v>95</v>
      </c>
    </row>
    <row r="4" spans="1:8" ht="38.25" customHeight="1">
      <c r="A4" s="274" t="str">
        <f>'Planilha Orcamentária'!A5</f>
        <v>LOCAL: ESTRADA RURAL DE ACESSO DO MUNICÍPIO DE CRUCILÂNDIA AO POVOADO DE SESMARIAS- ZONA RURAL, MUNICÍPIO DE CRUCILÂNDIA/MG.</v>
      </c>
      <c r="B4" s="275"/>
      <c r="C4" s="275"/>
      <c r="D4" s="276"/>
      <c r="E4" s="277" t="s">
        <v>134</v>
      </c>
      <c r="F4" s="278"/>
      <c r="G4" s="278"/>
      <c r="H4" s="279"/>
    </row>
    <row r="5" spans="1:8" ht="33" customHeight="1">
      <c r="A5" s="274" t="str">
        <f>'Planilha Orcamentária'!A4</f>
        <v>OBRA:PAVIMENTAÇÃO ASFALTICA.</v>
      </c>
      <c r="B5" s="275"/>
      <c r="C5" s="275"/>
      <c r="D5" s="276"/>
      <c r="E5" s="280"/>
      <c r="F5" s="281"/>
      <c r="G5" s="281"/>
      <c r="H5" s="282"/>
    </row>
    <row r="6" spans="1:8" ht="36" customHeight="1">
      <c r="A6" s="21" t="s">
        <v>0</v>
      </c>
      <c r="B6" s="21" t="s">
        <v>20</v>
      </c>
      <c r="C6" s="136" t="s">
        <v>21</v>
      </c>
      <c r="D6" s="136" t="s">
        <v>22</v>
      </c>
      <c r="E6" s="21" t="s">
        <v>23</v>
      </c>
      <c r="F6" s="21" t="s">
        <v>24</v>
      </c>
      <c r="G6" s="21" t="s">
        <v>49</v>
      </c>
      <c r="H6" s="21" t="s">
        <v>133</v>
      </c>
    </row>
    <row r="7" spans="1:8" s="25" customFormat="1" ht="14.25" customHeight="1">
      <c r="A7" s="272" t="str">
        <f>'Planilha Orcamentária'!A10</f>
        <v>1.0</v>
      </c>
      <c r="B7" s="273" t="str">
        <f>'Planilha Orcamentária'!D10</f>
        <v>SERVIÇOS PRELIMINARES</v>
      </c>
      <c r="C7" s="22" t="s">
        <v>25</v>
      </c>
      <c r="D7" s="23">
        <f>D8/$D$18</f>
        <v>1.6451677435228265E-3</v>
      </c>
      <c r="E7" s="24">
        <v>1</v>
      </c>
      <c r="F7" s="24"/>
      <c r="G7" s="24">
        <v>0</v>
      </c>
      <c r="H7" s="24">
        <v>0</v>
      </c>
    </row>
    <row r="8" spans="1:8" s="25" customFormat="1" ht="14.25" customHeight="1">
      <c r="A8" s="272"/>
      <c r="B8" s="273"/>
      <c r="C8" s="26" t="s">
        <v>26</v>
      </c>
      <c r="D8" s="36">
        <f>'Planilha Orcamentária'!I10</f>
        <v>1732.85</v>
      </c>
      <c r="E8" s="36">
        <f t="shared" ref="E8" si="0">E7*$D$8</f>
        <v>1732.85</v>
      </c>
      <c r="F8" s="36"/>
      <c r="G8" s="36">
        <f t="shared" ref="G8" si="1">G7*$D$8</f>
        <v>0</v>
      </c>
      <c r="H8" s="36">
        <f t="shared" ref="H8" si="2">H7*$D$8</f>
        <v>0</v>
      </c>
    </row>
    <row r="9" spans="1:8" s="25" customFormat="1" ht="14.25" customHeight="1">
      <c r="A9" s="289" t="str">
        <f>'Planilha Orcamentária'!A13</f>
        <v>2.0</v>
      </c>
      <c r="B9" s="291" t="str">
        <f>'Planilha Orcamentária'!D13</f>
        <v>DRENAGEM PLUVIAL</v>
      </c>
      <c r="C9" s="22" t="s">
        <v>25</v>
      </c>
      <c r="D9" s="23">
        <f>D10/$D$18</f>
        <v>0.15788177871172607</v>
      </c>
      <c r="E9" s="24">
        <v>0</v>
      </c>
      <c r="F9" s="24">
        <v>0</v>
      </c>
      <c r="G9" s="24">
        <v>0</v>
      </c>
      <c r="H9" s="24">
        <v>1</v>
      </c>
    </row>
    <row r="10" spans="1:8" s="25" customFormat="1" ht="14.25" customHeight="1">
      <c r="A10" s="290"/>
      <c r="B10" s="292"/>
      <c r="C10" s="26" t="s">
        <v>26</v>
      </c>
      <c r="D10" s="36">
        <f>'Planilha Orcamentária'!I13</f>
        <v>166296.38</v>
      </c>
      <c r="E10" s="36">
        <f>E9*$D$10</f>
        <v>0</v>
      </c>
      <c r="F10" s="36">
        <f>F9*$D$10</f>
        <v>0</v>
      </c>
      <c r="G10" s="36">
        <f>G9*$D$10</f>
        <v>0</v>
      </c>
      <c r="H10" s="36">
        <f>H9*$D$10</f>
        <v>166296.38</v>
      </c>
    </row>
    <row r="11" spans="1:8" s="25" customFormat="1" ht="14.25" customHeight="1">
      <c r="A11" s="272" t="str">
        <f>'Planilha Orcamentária'!A18</f>
        <v>3.0</v>
      </c>
      <c r="B11" s="273" t="str">
        <f>'Planilha Orcamentária'!D18</f>
        <v>TERRAPLENAGEM</v>
      </c>
      <c r="C11" s="22" t="s">
        <v>25</v>
      </c>
      <c r="D11" s="23">
        <f>D12/$D$18</f>
        <v>0.19123068698959539</v>
      </c>
      <c r="E11" s="24">
        <v>0.5</v>
      </c>
      <c r="F11" s="24">
        <v>0.5</v>
      </c>
      <c r="G11" s="24">
        <v>0</v>
      </c>
      <c r="H11" s="24">
        <v>0</v>
      </c>
    </row>
    <row r="12" spans="1:8" s="25" customFormat="1" ht="14.25" customHeight="1">
      <c r="A12" s="272"/>
      <c r="B12" s="273"/>
      <c r="C12" s="26" t="s">
        <v>26</v>
      </c>
      <c r="D12" s="36">
        <f>'Planilha Orcamentária'!I18</f>
        <v>201422.68</v>
      </c>
      <c r="E12" s="36">
        <f t="shared" ref="E12:G12" si="3">E11*$D$12</f>
        <v>100711.34</v>
      </c>
      <c r="F12" s="36">
        <f t="shared" si="3"/>
        <v>100711.34</v>
      </c>
      <c r="G12" s="36">
        <f t="shared" si="3"/>
        <v>0</v>
      </c>
      <c r="H12" s="36">
        <f t="shared" ref="H12" si="4">H11*$D$12</f>
        <v>0</v>
      </c>
    </row>
    <row r="13" spans="1:8" s="25" customFormat="1" ht="14.25" customHeight="1">
      <c r="A13" s="272" t="str">
        <f>'Planilha Orcamentária'!A26</f>
        <v>4.0</v>
      </c>
      <c r="B13" s="273" t="str">
        <f>'Planilha Orcamentária'!D26</f>
        <v>PAVIMENTAÇÃO</v>
      </c>
      <c r="C13" s="22" t="s">
        <v>25</v>
      </c>
      <c r="D13" s="23">
        <f>D14/$D$18</f>
        <v>0.62116747956229135</v>
      </c>
      <c r="E13" s="24">
        <v>0.3</v>
      </c>
      <c r="F13" s="24">
        <v>0.3</v>
      </c>
      <c r="G13" s="24">
        <v>0.3</v>
      </c>
      <c r="H13" s="24">
        <v>0.1</v>
      </c>
    </row>
    <row r="14" spans="1:8" s="25" customFormat="1" ht="14.25" customHeight="1">
      <c r="A14" s="272"/>
      <c r="B14" s="273"/>
      <c r="C14" s="26" t="s">
        <v>26</v>
      </c>
      <c r="D14" s="36">
        <f>'Planilha Orcamentária'!I26</f>
        <v>654273.74879999994</v>
      </c>
      <c r="E14" s="36">
        <f t="shared" ref="E14:F14" si="5">E13*$D$14</f>
        <v>196282.12463999997</v>
      </c>
      <c r="F14" s="36">
        <f t="shared" si="5"/>
        <v>196282.12463999997</v>
      </c>
      <c r="G14" s="36">
        <f t="shared" ref="G14:H14" si="6">G13*$D$14</f>
        <v>196282.12463999997</v>
      </c>
      <c r="H14" s="36">
        <f t="shared" si="6"/>
        <v>65427.374879999996</v>
      </c>
    </row>
    <row r="15" spans="1:8" s="25" customFormat="1" ht="14.25" customHeight="1">
      <c r="A15" s="272" t="str">
        <f>'Planilha Orcamentária'!A33</f>
        <v>5.0</v>
      </c>
      <c r="B15" s="273" t="str">
        <f>'Planilha Orcamentária'!D33</f>
        <v>SINALIZAÇÃO VIÁRIA</v>
      </c>
      <c r="C15" s="22" t="s">
        <v>25</v>
      </c>
      <c r="D15" s="23">
        <f>D16/$D$18</f>
        <v>2.8074886992864229E-2</v>
      </c>
      <c r="E15" s="24">
        <v>0</v>
      </c>
      <c r="F15" s="24">
        <v>0</v>
      </c>
      <c r="G15" s="24">
        <v>0</v>
      </c>
      <c r="H15" s="24">
        <v>1</v>
      </c>
    </row>
    <row r="16" spans="1:8" s="25" customFormat="1" ht="14.25" customHeight="1">
      <c r="A16" s="272"/>
      <c r="B16" s="273"/>
      <c r="C16" s="26" t="s">
        <v>26</v>
      </c>
      <c r="D16" s="36">
        <f>'Planilha Orcamentária'!I33</f>
        <v>29571.190000000002</v>
      </c>
      <c r="E16" s="36">
        <f t="shared" ref="E16:H16" si="7">E15*$D$16</f>
        <v>0</v>
      </c>
      <c r="F16" s="36">
        <f t="shared" si="7"/>
        <v>0</v>
      </c>
      <c r="G16" s="36">
        <f t="shared" si="7"/>
        <v>0</v>
      </c>
      <c r="H16" s="36">
        <f t="shared" si="7"/>
        <v>29571.190000000002</v>
      </c>
    </row>
    <row r="17" spans="1:10" s="25" customFormat="1" ht="14.25" customHeight="1">
      <c r="A17" s="272" t="s">
        <v>27</v>
      </c>
      <c r="B17" s="272"/>
      <c r="C17" s="22" t="s">
        <v>25</v>
      </c>
      <c r="D17" s="23">
        <f>D7+D9+D11+D13+D15</f>
        <v>0.99999999999999978</v>
      </c>
      <c r="E17" s="23">
        <f>E18/$D$18</f>
        <v>0.28361075510700795</v>
      </c>
      <c r="F17" s="23">
        <f>F18/$D$18</f>
        <v>0.28196558736348509</v>
      </c>
      <c r="G17" s="23">
        <f>G18/$D$18</f>
        <v>0.1863502438686874</v>
      </c>
      <c r="H17" s="23">
        <f>H18/$D$18</f>
        <v>0.24807341366081945</v>
      </c>
    </row>
    <row r="18" spans="1:10" s="25" customFormat="1" ht="13.5" customHeight="1">
      <c r="A18" s="272"/>
      <c r="B18" s="272"/>
      <c r="C18" s="22" t="s">
        <v>26</v>
      </c>
      <c r="D18" s="37">
        <f>D8+D10+D12+D14+D16</f>
        <v>1053296.8488</v>
      </c>
      <c r="E18" s="37">
        <f>E8+E10+E12+E14+E16</f>
        <v>298726.31464</v>
      </c>
      <c r="F18" s="37">
        <f>F8+F10+F12+F14+F16</f>
        <v>296993.46463999996</v>
      </c>
      <c r="G18" s="37">
        <f>G8+G10+G12+G14+G16</f>
        <v>196282.12463999997</v>
      </c>
      <c r="H18" s="37">
        <f>H8+H10+H12+H14+H16</f>
        <v>261294.94488</v>
      </c>
    </row>
    <row r="19" spans="1:10" ht="14.25" customHeight="1">
      <c r="A19" s="27"/>
      <c r="B19" s="156"/>
      <c r="C19" s="156"/>
      <c r="D19" s="156"/>
      <c r="E19" s="156"/>
      <c r="F19" s="156"/>
      <c r="G19" s="156"/>
      <c r="H19" s="121"/>
      <c r="J19" s="20" t="s">
        <v>28</v>
      </c>
    </row>
    <row r="20" spans="1:10" ht="14.25" customHeight="1">
      <c r="A20" s="27"/>
      <c r="B20" s="156"/>
      <c r="C20" s="156"/>
      <c r="D20" s="156"/>
      <c r="E20" s="156"/>
      <c r="F20" s="156"/>
      <c r="G20" s="156"/>
      <c r="H20" s="121"/>
    </row>
    <row r="21" spans="1:10">
      <c r="A21" s="27"/>
      <c r="B21" s="28"/>
      <c r="C21" s="156"/>
      <c r="H21" s="122"/>
    </row>
    <row r="22" spans="1:10">
      <c r="A22" s="30"/>
      <c r="B22" s="38" t="str">
        <f>'Planilha Orcamentária'!C42</f>
        <v>Genilson Gonçalves Da Silva</v>
      </c>
      <c r="D22" s="157"/>
      <c r="E22" s="157"/>
      <c r="F22" s="157"/>
      <c r="G22" s="157"/>
      <c r="H22" s="123"/>
    </row>
    <row r="23" spans="1:10" ht="19.5" customHeight="1">
      <c r="A23" s="31"/>
      <c r="B23" s="158" t="str">
        <f>'Planilha Orcamentária'!C44</f>
        <v>Engenheiro Civil</v>
      </c>
      <c r="H23" s="122"/>
    </row>
    <row r="24" spans="1:10" ht="19.5" customHeight="1">
      <c r="A24" s="31"/>
      <c r="B24" s="158" t="str">
        <f>'Planilha Orcamentária'!C45</f>
        <v>CREA-MG Nº: 237.650/D</v>
      </c>
      <c r="H24" s="122"/>
    </row>
    <row r="25" spans="1:10" ht="19.5" customHeight="1">
      <c r="A25" s="31"/>
      <c r="B25" s="158"/>
      <c r="H25" s="122"/>
    </row>
    <row r="26" spans="1:10">
      <c r="A26" s="32"/>
      <c r="B26" s="39"/>
      <c r="C26" s="159"/>
      <c r="D26" s="159"/>
      <c r="E26" s="160"/>
      <c r="F26" s="160"/>
      <c r="G26" s="160"/>
      <c r="H26" s="124"/>
    </row>
    <row r="27" spans="1:10" ht="14.25" customHeight="1">
      <c r="A27" s="31"/>
      <c r="B27" s="38" t="str">
        <f>'Planilha Orcamentária'!C48</f>
        <v>Ilaerson Ferreira De Souza</v>
      </c>
      <c r="H27" s="122"/>
    </row>
    <row r="28" spans="1:10" ht="14.1" customHeight="1">
      <c r="A28" s="31"/>
      <c r="B28" s="161" t="str" cm="1">
        <f t="array" ref="B28:C28">'Planilha Orcamentária'!C49:D49</f>
        <v>Prefeito Municipal de Santa Crucilândia/MG</v>
      </c>
      <c r="C28" s="29">
        <v>0</v>
      </c>
      <c r="H28" s="122"/>
    </row>
    <row r="29" spans="1:10" ht="14.1" customHeight="1">
      <c r="A29" s="31"/>
      <c r="B29" s="161"/>
      <c r="H29" s="122"/>
    </row>
    <row r="30" spans="1:10">
      <c r="A30" s="33"/>
      <c r="B30" s="34"/>
      <c r="C30" s="35"/>
      <c r="D30" s="35"/>
      <c r="E30" s="34"/>
      <c r="F30" s="34"/>
      <c r="G30" s="34"/>
      <c r="H30" s="125"/>
    </row>
  </sheetData>
  <mergeCells count="16">
    <mergeCell ref="A2:H2"/>
    <mergeCell ref="A7:A8"/>
    <mergeCell ref="B7:B8"/>
    <mergeCell ref="A11:A12"/>
    <mergeCell ref="B11:B12"/>
    <mergeCell ref="A3:D3"/>
    <mergeCell ref="A4:D4"/>
    <mergeCell ref="A9:A10"/>
    <mergeCell ref="B9:B10"/>
    <mergeCell ref="A17:B18"/>
    <mergeCell ref="A13:A14"/>
    <mergeCell ref="B13:B14"/>
    <mergeCell ref="A5:D5"/>
    <mergeCell ref="E4:H5"/>
    <mergeCell ref="A15:A16"/>
    <mergeCell ref="B15:B16"/>
  </mergeCells>
  <printOptions horizontalCentered="1" verticalCentered="1"/>
  <pageMargins left="0.39370078740157483" right="0.19685039370078741" top="0.59055118110236227" bottom="0.19685039370078741" header="0.19685039370078741" footer="0"/>
  <pageSetup paperSize="9" scale="76"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7169" r:id="rId4">
          <objectPr defaultSize="0" autoPict="0" r:id="rId5">
            <anchor moveWithCells="1">
              <from>
                <xdr:col>0</xdr:col>
                <xdr:colOff>85725</xdr:colOff>
                <xdr:row>0</xdr:row>
                <xdr:rowOff>114300</xdr:rowOff>
              </from>
              <to>
                <xdr:col>1</xdr:col>
                <xdr:colOff>361950</xdr:colOff>
                <xdr:row>0</xdr:row>
                <xdr:rowOff>771525</xdr:rowOff>
              </to>
            </anchor>
          </objectPr>
        </oleObject>
      </mc:Choice>
      <mc:Fallback>
        <oleObject progId="Word.Picture.8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47"/>
  <sheetViews>
    <sheetView showGridLines="0" view="pageBreakPreview" topLeftCell="A70" zoomScaleSheetLayoutView="100" workbookViewId="0">
      <selection activeCell="A86" sqref="A86:B86"/>
    </sheetView>
  </sheetViews>
  <sheetFormatPr defaultRowHeight="15" customHeight="1"/>
  <cols>
    <col min="1" max="1" width="23.85546875" style="101" customWidth="1"/>
    <col min="2" max="2" width="16.42578125" style="101" customWidth="1"/>
    <col min="3" max="3" width="16.85546875" style="96" customWidth="1"/>
    <col min="4" max="4" width="16.7109375" style="101" customWidth="1"/>
    <col min="5" max="5" width="18.5703125" style="101" customWidth="1"/>
    <col min="6" max="6" width="21.85546875" style="101" customWidth="1"/>
    <col min="7" max="7" width="4" style="82" customWidth="1"/>
    <col min="8" max="8" width="9.140625" style="82"/>
    <col min="9" max="9" width="11.5703125" style="82" customWidth="1"/>
    <col min="10" max="12" width="9.140625" style="82"/>
    <col min="13" max="13" width="10" style="82" bestFit="1" customWidth="1"/>
    <col min="14" max="14" width="13.42578125" style="82" customWidth="1"/>
    <col min="15" max="15" width="14.42578125" style="82" bestFit="1" customWidth="1"/>
    <col min="16" max="16" width="14.140625" style="82" customWidth="1"/>
    <col min="17" max="251" width="9.140625" style="82"/>
    <col min="252" max="252" width="19.85546875" style="82" customWidth="1"/>
    <col min="253" max="253" width="16" style="82" customWidth="1"/>
    <col min="254" max="254" width="15.5703125" style="82" customWidth="1"/>
    <col min="255" max="255" width="17.7109375" style="82" customWidth="1"/>
    <col min="256" max="257" width="15.5703125" style="82" customWidth="1"/>
    <col min="258" max="258" width="16.7109375" style="82" customWidth="1"/>
    <col min="259" max="259" width="16.28515625" style="82" customWidth="1"/>
    <col min="260" max="260" width="17.7109375" style="82" customWidth="1"/>
    <col min="261" max="261" width="14" style="82" customWidth="1"/>
    <col min="262" max="262" width="15" style="82" customWidth="1"/>
    <col min="263" max="263" width="4" style="82" customWidth="1"/>
    <col min="264" max="264" width="9.140625" style="82"/>
    <col min="265" max="265" width="11.5703125" style="82" customWidth="1"/>
    <col min="266" max="268" width="9.140625" style="82"/>
    <col min="269" max="269" width="10" style="82" bestFit="1" customWidth="1"/>
    <col min="270" max="270" width="13.42578125" style="82" customWidth="1"/>
    <col min="271" max="271" width="14.42578125" style="82" bestFit="1" customWidth="1"/>
    <col min="272" max="272" width="14.140625" style="82" customWidth="1"/>
    <col min="273" max="507" width="9.140625" style="82"/>
    <col min="508" max="508" width="19.85546875" style="82" customWidth="1"/>
    <col min="509" max="509" width="16" style="82" customWidth="1"/>
    <col min="510" max="510" width="15.5703125" style="82" customWidth="1"/>
    <col min="511" max="511" width="17.7109375" style="82" customWidth="1"/>
    <col min="512" max="513" width="15.5703125" style="82" customWidth="1"/>
    <col min="514" max="514" width="16.7109375" style="82" customWidth="1"/>
    <col min="515" max="515" width="16.28515625" style="82" customWidth="1"/>
    <col min="516" max="516" width="17.7109375" style="82" customWidth="1"/>
    <col min="517" max="517" width="14" style="82" customWidth="1"/>
    <col min="518" max="518" width="15" style="82" customWidth="1"/>
    <col min="519" max="519" width="4" style="82" customWidth="1"/>
    <col min="520" max="520" width="9.140625" style="82"/>
    <col min="521" max="521" width="11.5703125" style="82" customWidth="1"/>
    <col min="522" max="524" width="9.140625" style="82"/>
    <col min="525" max="525" width="10" style="82" bestFit="1" customWidth="1"/>
    <col min="526" max="526" width="13.42578125" style="82" customWidth="1"/>
    <col min="527" max="527" width="14.42578125" style="82" bestFit="1" customWidth="1"/>
    <col min="528" max="528" width="14.140625" style="82" customWidth="1"/>
    <col min="529" max="763" width="9.140625" style="82"/>
    <col min="764" max="764" width="19.85546875" style="82" customWidth="1"/>
    <col min="765" max="765" width="16" style="82" customWidth="1"/>
    <col min="766" max="766" width="15.5703125" style="82" customWidth="1"/>
    <col min="767" max="767" width="17.7109375" style="82" customWidth="1"/>
    <col min="768" max="769" width="15.5703125" style="82" customWidth="1"/>
    <col min="770" max="770" width="16.7109375" style="82" customWidth="1"/>
    <col min="771" max="771" width="16.28515625" style="82" customWidth="1"/>
    <col min="772" max="772" width="17.7109375" style="82" customWidth="1"/>
    <col min="773" max="773" width="14" style="82" customWidth="1"/>
    <col min="774" max="774" width="15" style="82" customWidth="1"/>
    <col min="775" max="775" width="4" style="82" customWidth="1"/>
    <col min="776" max="776" width="9.140625" style="82"/>
    <col min="777" max="777" width="11.5703125" style="82" customWidth="1"/>
    <col min="778" max="780" width="9.140625" style="82"/>
    <col min="781" max="781" width="10" style="82" bestFit="1" customWidth="1"/>
    <col min="782" max="782" width="13.42578125" style="82" customWidth="1"/>
    <col min="783" max="783" width="14.42578125" style="82" bestFit="1" customWidth="1"/>
    <col min="784" max="784" width="14.140625" style="82" customWidth="1"/>
    <col min="785" max="1019" width="9.140625" style="82"/>
    <col min="1020" max="1020" width="19.85546875" style="82" customWidth="1"/>
    <col min="1021" max="1021" width="16" style="82" customWidth="1"/>
    <col min="1022" max="1022" width="15.5703125" style="82" customWidth="1"/>
    <col min="1023" max="1023" width="17.7109375" style="82" customWidth="1"/>
    <col min="1024" max="1025" width="15.5703125" style="82" customWidth="1"/>
    <col min="1026" max="1026" width="16.7109375" style="82" customWidth="1"/>
    <col min="1027" max="1027" width="16.28515625" style="82" customWidth="1"/>
    <col min="1028" max="1028" width="17.7109375" style="82" customWidth="1"/>
    <col min="1029" max="1029" width="14" style="82" customWidth="1"/>
    <col min="1030" max="1030" width="15" style="82" customWidth="1"/>
    <col min="1031" max="1031" width="4" style="82" customWidth="1"/>
    <col min="1032" max="1032" width="9.140625" style="82"/>
    <col min="1033" max="1033" width="11.5703125" style="82" customWidth="1"/>
    <col min="1034" max="1036" width="9.140625" style="82"/>
    <col min="1037" max="1037" width="10" style="82" bestFit="1" customWidth="1"/>
    <col min="1038" max="1038" width="13.42578125" style="82" customWidth="1"/>
    <col min="1039" max="1039" width="14.42578125" style="82" bestFit="1" customWidth="1"/>
    <col min="1040" max="1040" width="14.140625" style="82" customWidth="1"/>
    <col min="1041" max="1275" width="9.140625" style="82"/>
    <col min="1276" max="1276" width="19.85546875" style="82" customWidth="1"/>
    <col min="1277" max="1277" width="16" style="82" customWidth="1"/>
    <col min="1278" max="1278" width="15.5703125" style="82" customWidth="1"/>
    <col min="1279" max="1279" width="17.7109375" style="82" customWidth="1"/>
    <col min="1280" max="1281" width="15.5703125" style="82" customWidth="1"/>
    <col min="1282" max="1282" width="16.7109375" style="82" customWidth="1"/>
    <col min="1283" max="1283" width="16.28515625" style="82" customWidth="1"/>
    <col min="1284" max="1284" width="17.7109375" style="82" customWidth="1"/>
    <col min="1285" max="1285" width="14" style="82" customWidth="1"/>
    <col min="1286" max="1286" width="15" style="82" customWidth="1"/>
    <col min="1287" max="1287" width="4" style="82" customWidth="1"/>
    <col min="1288" max="1288" width="9.140625" style="82"/>
    <col min="1289" max="1289" width="11.5703125" style="82" customWidth="1"/>
    <col min="1290" max="1292" width="9.140625" style="82"/>
    <col min="1293" max="1293" width="10" style="82" bestFit="1" customWidth="1"/>
    <col min="1294" max="1294" width="13.42578125" style="82" customWidth="1"/>
    <col min="1295" max="1295" width="14.42578125" style="82" bestFit="1" customWidth="1"/>
    <col min="1296" max="1296" width="14.140625" style="82" customWidth="1"/>
    <col min="1297" max="1531" width="9.140625" style="82"/>
    <col min="1532" max="1532" width="19.85546875" style="82" customWidth="1"/>
    <col min="1533" max="1533" width="16" style="82" customWidth="1"/>
    <col min="1534" max="1534" width="15.5703125" style="82" customWidth="1"/>
    <col min="1535" max="1535" width="17.7109375" style="82" customWidth="1"/>
    <col min="1536" max="1537" width="15.5703125" style="82" customWidth="1"/>
    <col min="1538" max="1538" width="16.7109375" style="82" customWidth="1"/>
    <col min="1539" max="1539" width="16.28515625" style="82" customWidth="1"/>
    <col min="1540" max="1540" width="17.7109375" style="82" customWidth="1"/>
    <col min="1541" max="1541" width="14" style="82" customWidth="1"/>
    <col min="1542" max="1542" width="15" style="82" customWidth="1"/>
    <col min="1543" max="1543" width="4" style="82" customWidth="1"/>
    <col min="1544" max="1544" width="9.140625" style="82"/>
    <col min="1545" max="1545" width="11.5703125" style="82" customWidth="1"/>
    <col min="1546" max="1548" width="9.140625" style="82"/>
    <col min="1549" max="1549" width="10" style="82" bestFit="1" customWidth="1"/>
    <col min="1550" max="1550" width="13.42578125" style="82" customWidth="1"/>
    <col min="1551" max="1551" width="14.42578125" style="82" bestFit="1" customWidth="1"/>
    <col min="1552" max="1552" width="14.140625" style="82" customWidth="1"/>
    <col min="1553" max="1787" width="9.140625" style="82"/>
    <col min="1788" max="1788" width="19.85546875" style="82" customWidth="1"/>
    <col min="1789" max="1789" width="16" style="82" customWidth="1"/>
    <col min="1790" max="1790" width="15.5703125" style="82" customWidth="1"/>
    <col min="1791" max="1791" width="17.7109375" style="82" customWidth="1"/>
    <col min="1792" max="1793" width="15.5703125" style="82" customWidth="1"/>
    <col min="1794" max="1794" width="16.7109375" style="82" customWidth="1"/>
    <col min="1795" max="1795" width="16.28515625" style="82" customWidth="1"/>
    <col min="1796" max="1796" width="17.7109375" style="82" customWidth="1"/>
    <col min="1797" max="1797" width="14" style="82" customWidth="1"/>
    <col min="1798" max="1798" width="15" style="82" customWidth="1"/>
    <col min="1799" max="1799" width="4" style="82" customWidth="1"/>
    <col min="1800" max="1800" width="9.140625" style="82"/>
    <col min="1801" max="1801" width="11.5703125" style="82" customWidth="1"/>
    <col min="1802" max="1804" width="9.140625" style="82"/>
    <col min="1805" max="1805" width="10" style="82" bestFit="1" customWidth="1"/>
    <col min="1806" max="1806" width="13.42578125" style="82" customWidth="1"/>
    <col min="1807" max="1807" width="14.42578125" style="82" bestFit="1" customWidth="1"/>
    <col min="1808" max="1808" width="14.140625" style="82" customWidth="1"/>
    <col min="1809" max="2043" width="9.140625" style="82"/>
    <col min="2044" max="2044" width="19.85546875" style="82" customWidth="1"/>
    <col min="2045" max="2045" width="16" style="82" customWidth="1"/>
    <col min="2046" max="2046" width="15.5703125" style="82" customWidth="1"/>
    <col min="2047" max="2047" width="17.7109375" style="82" customWidth="1"/>
    <col min="2048" max="2049" width="15.5703125" style="82" customWidth="1"/>
    <col min="2050" max="2050" width="16.7109375" style="82" customWidth="1"/>
    <col min="2051" max="2051" width="16.28515625" style="82" customWidth="1"/>
    <col min="2052" max="2052" width="17.7109375" style="82" customWidth="1"/>
    <col min="2053" max="2053" width="14" style="82" customWidth="1"/>
    <col min="2054" max="2054" width="15" style="82" customWidth="1"/>
    <col min="2055" max="2055" width="4" style="82" customWidth="1"/>
    <col min="2056" max="2056" width="9.140625" style="82"/>
    <col min="2057" max="2057" width="11.5703125" style="82" customWidth="1"/>
    <col min="2058" max="2060" width="9.140625" style="82"/>
    <col min="2061" max="2061" width="10" style="82" bestFit="1" customWidth="1"/>
    <col min="2062" max="2062" width="13.42578125" style="82" customWidth="1"/>
    <col min="2063" max="2063" width="14.42578125" style="82" bestFit="1" customWidth="1"/>
    <col min="2064" max="2064" width="14.140625" style="82" customWidth="1"/>
    <col min="2065" max="2299" width="9.140625" style="82"/>
    <col min="2300" max="2300" width="19.85546875" style="82" customWidth="1"/>
    <col min="2301" max="2301" width="16" style="82" customWidth="1"/>
    <col min="2302" max="2302" width="15.5703125" style="82" customWidth="1"/>
    <col min="2303" max="2303" width="17.7109375" style="82" customWidth="1"/>
    <col min="2304" max="2305" width="15.5703125" style="82" customWidth="1"/>
    <col min="2306" max="2306" width="16.7109375" style="82" customWidth="1"/>
    <col min="2307" max="2307" width="16.28515625" style="82" customWidth="1"/>
    <col min="2308" max="2308" width="17.7109375" style="82" customWidth="1"/>
    <col min="2309" max="2309" width="14" style="82" customWidth="1"/>
    <col min="2310" max="2310" width="15" style="82" customWidth="1"/>
    <col min="2311" max="2311" width="4" style="82" customWidth="1"/>
    <col min="2312" max="2312" width="9.140625" style="82"/>
    <col min="2313" max="2313" width="11.5703125" style="82" customWidth="1"/>
    <col min="2314" max="2316" width="9.140625" style="82"/>
    <col min="2317" max="2317" width="10" style="82" bestFit="1" customWidth="1"/>
    <col min="2318" max="2318" width="13.42578125" style="82" customWidth="1"/>
    <col min="2319" max="2319" width="14.42578125" style="82" bestFit="1" customWidth="1"/>
    <col min="2320" max="2320" width="14.140625" style="82" customWidth="1"/>
    <col min="2321" max="2555" width="9.140625" style="82"/>
    <col min="2556" max="2556" width="19.85546875" style="82" customWidth="1"/>
    <col min="2557" max="2557" width="16" style="82" customWidth="1"/>
    <col min="2558" max="2558" width="15.5703125" style="82" customWidth="1"/>
    <col min="2559" max="2559" width="17.7109375" style="82" customWidth="1"/>
    <col min="2560" max="2561" width="15.5703125" style="82" customWidth="1"/>
    <col min="2562" max="2562" width="16.7109375" style="82" customWidth="1"/>
    <col min="2563" max="2563" width="16.28515625" style="82" customWidth="1"/>
    <col min="2564" max="2564" width="17.7109375" style="82" customWidth="1"/>
    <col min="2565" max="2565" width="14" style="82" customWidth="1"/>
    <col min="2566" max="2566" width="15" style="82" customWidth="1"/>
    <col min="2567" max="2567" width="4" style="82" customWidth="1"/>
    <col min="2568" max="2568" width="9.140625" style="82"/>
    <col min="2569" max="2569" width="11.5703125" style="82" customWidth="1"/>
    <col min="2570" max="2572" width="9.140625" style="82"/>
    <col min="2573" max="2573" width="10" style="82" bestFit="1" customWidth="1"/>
    <col min="2574" max="2574" width="13.42578125" style="82" customWidth="1"/>
    <col min="2575" max="2575" width="14.42578125" style="82" bestFit="1" customWidth="1"/>
    <col min="2576" max="2576" width="14.140625" style="82" customWidth="1"/>
    <col min="2577" max="2811" width="9.140625" style="82"/>
    <col min="2812" max="2812" width="19.85546875" style="82" customWidth="1"/>
    <col min="2813" max="2813" width="16" style="82" customWidth="1"/>
    <col min="2814" max="2814" width="15.5703125" style="82" customWidth="1"/>
    <col min="2815" max="2815" width="17.7109375" style="82" customWidth="1"/>
    <col min="2816" max="2817" width="15.5703125" style="82" customWidth="1"/>
    <col min="2818" max="2818" width="16.7109375" style="82" customWidth="1"/>
    <col min="2819" max="2819" width="16.28515625" style="82" customWidth="1"/>
    <col min="2820" max="2820" width="17.7109375" style="82" customWidth="1"/>
    <col min="2821" max="2821" width="14" style="82" customWidth="1"/>
    <col min="2822" max="2822" width="15" style="82" customWidth="1"/>
    <col min="2823" max="2823" width="4" style="82" customWidth="1"/>
    <col min="2824" max="2824" width="9.140625" style="82"/>
    <col min="2825" max="2825" width="11.5703125" style="82" customWidth="1"/>
    <col min="2826" max="2828" width="9.140625" style="82"/>
    <col min="2829" max="2829" width="10" style="82" bestFit="1" customWidth="1"/>
    <col min="2830" max="2830" width="13.42578125" style="82" customWidth="1"/>
    <col min="2831" max="2831" width="14.42578125" style="82" bestFit="1" customWidth="1"/>
    <col min="2832" max="2832" width="14.140625" style="82" customWidth="1"/>
    <col min="2833" max="3067" width="9.140625" style="82"/>
    <col min="3068" max="3068" width="19.85546875" style="82" customWidth="1"/>
    <col min="3069" max="3069" width="16" style="82" customWidth="1"/>
    <col min="3070" max="3070" width="15.5703125" style="82" customWidth="1"/>
    <col min="3071" max="3071" width="17.7109375" style="82" customWidth="1"/>
    <col min="3072" max="3073" width="15.5703125" style="82" customWidth="1"/>
    <col min="3074" max="3074" width="16.7109375" style="82" customWidth="1"/>
    <col min="3075" max="3075" width="16.28515625" style="82" customWidth="1"/>
    <col min="3076" max="3076" width="17.7109375" style="82" customWidth="1"/>
    <col min="3077" max="3077" width="14" style="82" customWidth="1"/>
    <col min="3078" max="3078" width="15" style="82" customWidth="1"/>
    <col min="3079" max="3079" width="4" style="82" customWidth="1"/>
    <col min="3080" max="3080" width="9.140625" style="82"/>
    <col min="3081" max="3081" width="11.5703125" style="82" customWidth="1"/>
    <col min="3082" max="3084" width="9.140625" style="82"/>
    <col min="3085" max="3085" width="10" style="82" bestFit="1" customWidth="1"/>
    <col min="3086" max="3086" width="13.42578125" style="82" customWidth="1"/>
    <col min="3087" max="3087" width="14.42578125" style="82" bestFit="1" customWidth="1"/>
    <col min="3088" max="3088" width="14.140625" style="82" customWidth="1"/>
    <col min="3089" max="3323" width="9.140625" style="82"/>
    <col min="3324" max="3324" width="19.85546875" style="82" customWidth="1"/>
    <col min="3325" max="3325" width="16" style="82" customWidth="1"/>
    <col min="3326" max="3326" width="15.5703125" style="82" customWidth="1"/>
    <col min="3327" max="3327" width="17.7109375" style="82" customWidth="1"/>
    <col min="3328" max="3329" width="15.5703125" style="82" customWidth="1"/>
    <col min="3330" max="3330" width="16.7109375" style="82" customWidth="1"/>
    <col min="3331" max="3331" width="16.28515625" style="82" customWidth="1"/>
    <col min="3332" max="3332" width="17.7109375" style="82" customWidth="1"/>
    <col min="3333" max="3333" width="14" style="82" customWidth="1"/>
    <col min="3334" max="3334" width="15" style="82" customWidth="1"/>
    <col min="3335" max="3335" width="4" style="82" customWidth="1"/>
    <col min="3336" max="3336" width="9.140625" style="82"/>
    <col min="3337" max="3337" width="11.5703125" style="82" customWidth="1"/>
    <col min="3338" max="3340" width="9.140625" style="82"/>
    <col min="3341" max="3341" width="10" style="82" bestFit="1" customWidth="1"/>
    <col min="3342" max="3342" width="13.42578125" style="82" customWidth="1"/>
    <col min="3343" max="3343" width="14.42578125" style="82" bestFit="1" customWidth="1"/>
    <col min="3344" max="3344" width="14.140625" style="82" customWidth="1"/>
    <col min="3345" max="3579" width="9.140625" style="82"/>
    <col min="3580" max="3580" width="19.85546875" style="82" customWidth="1"/>
    <col min="3581" max="3581" width="16" style="82" customWidth="1"/>
    <col min="3582" max="3582" width="15.5703125" style="82" customWidth="1"/>
    <col min="3583" max="3583" width="17.7109375" style="82" customWidth="1"/>
    <col min="3584" max="3585" width="15.5703125" style="82" customWidth="1"/>
    <col min="3586" max="3586" width="16.7109375" style="82" customWidth="1"/>
    <col min="3587" max="3587" width="16.28515625" style="82" customWidth="1"/>
    <col min="3588" max="3588" width="17.7109375" style="82" customWidth="1"/>
    <col min="3589" max="3589" width="14" style="82" customWidth="1"/>
    <col min="3590" max="3590" width="15" style="82" customWidth="1"/>
    <col min="3591" max="3591" width="4" style="82" customWidth="1"/>
    <col min="3592" max="3592" width="9.140625" style="82"/>
    <col min="3593" max="3593" width="11.5703125" style="82" customWidth="1"/>
    <col min="3594" max="3596" width="9.140625" style="82"/>
    <col min="3597" max="3597" width="10" style="82" bestFit="1" customWidth="1"/>
    <col min="3598" max="3598" width="13.42578125" style="82" customWidth="1"/>
    <col min="3599" max="3599" width="14.42578125" style="82" bestFit="1" customWidth="1"/>
    <col min="3600" max="3600" width="14.140625" style="82" customWidth="1"/>
    <col min="3601" max="3835" width="9.140625" style="82"/>
    <col min="3836" max="3836" width="19.85546875" style="82" customWidth="1"/>
    <col min="3837" max="3837" width="16" style="82" customWidth="1"/>
    <col min="3838" max="3838" width="15.5703125" style="82" customWidth="1"/>
    <col min="3839" max="3839" width="17.7109375" style="82" customWidth="1"/>
    <col min="3840" max="3841" width="15.5703125" style="82" customWidth="1"/>
    <col min="3842" max="3842" width="16.7109375" style="82" customWidth="1"/>
    <col min="3843" max="3843" width="16.28515625" style="82" customWidth="1"/>
    <col min="3844" max="3844" width="17.7109375" style="82" customWidth="1"/>
    <col min="3845" max="3845" width="14" style="82" customWidth="1"/>
    <col min="3846" max="3846" width="15" style="82" customWidth="1"/>
    <col min="3847" max="3847" width="4" style="82" customWidth="1"/>
    <col min="3848" max="3848" width="9.140625" style="82"/>
    <col min="3849" max="3849" width="11.5703125" style="82" customWidth="1"/>
    <col min="3850" max="3852" width="9.140625" style="82"/>
    <col min="3853" max="3853" width="10" style="82" bestFit="1" customWidth="1"/>
    <col min="3854" max="3854" width="13.42578125" style="82" customWidth="1"/>
    <col min="3855" max="3855" width="14.42578125" style="82" bestFit="1" customWidth="1"/>
    <col min="3856" max="3856" width="14.140625" style="82" customWidth="1"/>
    <col min="3857" max="4091" width="9.140625" style="82"/>
    <col min="4092" max="4092" width="19.85546875" style="82" customWidth="1"/>
    <col min="4093" max="4093" width="16" style="82" customWidth="1"/>
    <col min="4094" max="4094" width="15.5703125" style="82" customWidth="1"/>
    <col min="4095" max="4095" width="17.7109375" style="82" customWidth="1"/>
    <col min="4096" max="4097" width="15.5703125" style="82" customWidth="1"/>
    <col min="4098" max="4098" width="16.7109375" style="82" customWidth="1"/>
    <col min="4099" max="4099" width="16.28515625" style="82" customWidth="1"/>
    <col min="4100" max="4100" width="17.7109375" style="82" customWidth="1"/>
    <col min="4101" max="4101" width="14" style="82" customWidth="1"/>
    <col min="4102" max="4102" width="15" style="82" customWidth="1"/>
    <col min="4103" max="4103" width="4" style="82" customWidth="1"/>
    <col min="4104" max="4104" width="9.140625" style="82"/>
    <col min="4105" max="4105" width="11.5703125" style="82" customWidth="1"/>
    <col min="4106" max="4108" width="9.140625" style="82"/>
    <col min="4109" max="4109" width="10" style="82" bestFit="1" customWidth="1"/>
    <col min="4110" max="4110" width="13.42578125" style="82" customWidth="1"/>
    <col min="4111" max="4111" width="14.42578125" style="82" bestFit="1" customWidth="1"/>
    <col min="4112" max="4112" width="14.140625" style="82" customWidth="1"/>
    <col min="4113" max="4347" width="9.140625" style="82"/>
    <col min="4348" max="4348" width="19.85546875" style="82" customWidth="1"/>
    <col min="4349" max="4349" width="16" style="82" customWidth="1"/>
    <col min="4350" max="4350" width="15.5703125" style="82" customWidth="1"/>
    <col min="4351" max="4351" width="17.7109375" style="82" customWidth="1"/>
    <col min="4352" max="4353" width="15.5703125" style="82" customWidth="1"/>
    <col min="4354" max="4354" width="16.7109375" style="82" customWidth="1"/>
    <col min="4355" max="4355" width="16.28515625" style="82" customWidth="1"/>
    <col min="4356" max="4356" width="17.7109375" style="82" customWidth="1"/>
    <col min="4357" max="4357" width="14" style="82" customWidth="1"/>
    <col min="4358" max="4358" width="15" style="82" customWidth="1"/>
    <col min="4359" max="4359" width="4" style="82" customWidth="1"/>
    <col min="4360" max="4360" width="9.140625" style="82"/>
    <col min="4361" max="4361" width="11.5703125" style="82" customWidth="1"/>
    <col min="4362" max="4364" width="9.140625" style="82"/>
    <col min="4365" max="4365" width="10" style="82" bestFit="1" customWidth="1"/>
    <col min="4366" max="4366" width="13.42578125" style="82" customWidth="1"/>
    <col min="4367" max="4367" width="14.42578125" style="82" bestFit="1" customWidth="1"/>
    <col min="4368" max="4368" width="14.140625" style="82" customWidth="1"/>
    <col min="4369" max="4603" width="9.140625" style="82"/>
    <col min="4604" max="4604" width="19.85546875" style="82" customWidth="1"/>
    <col min="4605" max="4605" width="16" style="82" customWidth="1"/>
    <col min="4606" max="4606" width="15.5703125" style="82" customWidth="1"/>
    <col min="4607" max="4607" width="17.7109375" style="82" customWidth="1"/>
    <col min="4608" max="4609" width="15.5703125" style="82" customWidth="1"/>
    <col min="4610" max="4610" width="16.7109375" style="82" customWidth="1"/>
    <col min="4611" max="4611" width="16.28515625" style="82" customWidth="1"/>
    <col min="4612" max="4612" width="17.7109375" style="82" customWidth="1"/>
    <col min="4613" max="4613" width="14" style="82" customWidth="1"/>
    <col min="4614" max="4614" width="15" style="82" customWidth="1"/>
    <col min="4615" max="4615" width="4" style="82" customWidth="1"/>
    <col min="4616" max="4616" width="9.140625" style="82"/>
    <col min="4617" max="4617" width="11.5703125" style="82" customWidth="1"/>
    <col min="4618" max="4620" width="9.140625" style="82"/>
    <col min="4621" max="4621" width="10" style="82" bestFit="1" customWidth="1"/>
    <col min="4622" max="4622" width="13.42578125" style="82" customWidth="1"/>
    <col min="4623" max="4623" width="14.42578125" style="82" bestFit="1" customWidth="1"/>
    <col min="4624" max="4624" width="14.140625" style="82" customWidth="1"/>
    <col min="4625" max="4859" width="9.140625" style="82"/>
    <col min="4860" max="4860" width="19.85546875" style="82" customWidth="1"/>
    <col min="4861" max="4861" width="16" style="82" customWidth="1"/>
    <col min="4862" max="4862" width="15.5703125" style="82" customWidth="1"/>
    <col min="4863" max="4863" width="17.7109375" style="82" customWidth="1"/>
    <col min="4864" max="4865" width="15.5703125" style="82" customWidth="1"/>
    <col min="4866" max="4866" width="16.7109375" style="82" customWidth="1"/>
    <col min="4867" max="4867" width="16.28515625" style="82" customWidth="1"/>
    <col min="4868" max="4868" width="17.7109375" style="82" customWidth="1"/>
    <col min="4869" max="4869" width="14" style="82" customWidth="1"/>
    <col min="4870" max="4870" width="15" style="82" customWidth="1"/>
    <col min="4871" max="4871" width="4" style="82" customWidth="1"/>
    <col min="4872" max="4872" width="9.140625" style="82"/>
    <col min="4873" max="4873" width="11.5703125" style="82" customWidth="1"/>
    <col min="4874" max="4876" width="9.140625" style="82"/>
    <col min="4877" max="4877" width="10" style="82" bestFit="1" customWidth="1"/>
    <col min="4878" max="4878" width="13.42578125" style="82" customWidth="1"/>
    <col min="4879" max="4879" width="14.42578125" style="82" bestFit="1" customWidth="1"/>
    <col min="4880" max="4880" width="14.140625" style="82" customWidth="1"/>
    <col min="4881" max="5115" width="9.140625" style="82"/>
    <col min="5116" max="5116" width="19.85546875" style="82" customWidth="1"/>
    <col min="5117" max="5117" width="16" style="82" customWidth="1"/>
    <col min="5118" max="5118" width="15.5703125" style="82" customWidth="1"/>
    <col min="5119" max="5119" width="17.7109375" style="82" customWidth="1"/>
    <col min="5120" max="5121" width="15.5703125" style="82" customWidth="1"/>
    <col min="5122" max="5122" width="16.7109375" style="82" customWidth="1"/>
    <col min="5123" max="5123" width="16.28515625" style="82" customWidth="1"/>
    <col min="5124" max="5124" width="17.7109375" style="82" customWidth="1"/>
    <col min="5125" max="5125" width="14" style="82" customWidth="1"/>
    <col min="5126" max="5126" width="15" style="82" customWidth="1"/>
    <col min="5127" max="5127" width="4" style="82" customWidth="1"/>
    <col min="5128" max="5128" width="9.140625" style="82"/>
    <col min="5129" max="5129" width="11.5703125" style="82" customWidth="1"/>
    <col min="5130" max="5132" width="9.140625" style="82"/>
    <col min="5133" max="5133" width="10" style="82" bestFit="1" customWidth="1"/>
    <col min="5134" max="5134" width="13.42578125" style="82" customWidth="1"/>
    <col min="5135" max="5135" width="14.42578125" style="82" bestFit="1" customWidth="1"/>
    <col min="5136" max="5136" width="14.140625" style="82" customWidth="1"/>
    <col min="5137" max="5371" width="9.140625" style="82"/>
    <col min="5372" max="5372" width="19.85546875" style="82" customWidth="1"/>
    <col min="5373" max="5373" width="16" style="82" customWidth="1"/>
    <col min="5374" max="5374" width="15.5703125" style="82" customWidth="1"/>
    <col min="5375" max="5375" width="17.7109375" style="82" customWidth="1"/>
    <col min="5376" max="5377" width="15.5703125" style="82" customWidth="1"/>
    <col min="5378" max="5378" width="16.7109375" style="82" customWidth="1"/>
    <col min="5379" max="5379" width="16.28515625" style="82" customWidth="1"/>
    <col min="5380" max="5380" width="17.7109375" style="82" customWidth="1"/>
    <col min="5381" max="5381" width="14" style="82" customWidth="1"/>
    <col min="5382" max="5382" width="15" style="82" customWidth="1"/>
    <col min="5383" max="5383" width="4" style="82" customWidth="1"/>
    <col min="5384" max="5384" width="9.140625" style="82"/>
    <col min="5385" max="5385" width="11.5703125" style="82" customWidth="1"/>
    <col min="5386" max="5388" width="9.140625" style="82"/>
    <col min="5389" max="5389" width="10" style="82" bestFit="1" customWidth="1"/>
    <col min="5390" max="5390" width="13.42578125" style="82" customWidth="1"/>
    <col min="5391" max="5391" width="14.42578125" style="82" bestFit="1" customWidth="1"/>
    <col min="5392" max="5392" width="14.140625" style="82" customWidth="1"/>
    <col min="5393" max="5627" width="9.140625" style="82"/>
    <col min="5628" max="5628" width="19.85546875" style="82" customWidth="1"/>
    <col min="5629" max="5629" width="16" style="82" customWidth="1"/>
    <col min="5630" max="5630" width="15.5703125" style="82" customWidth="1"/>
    <col min="5631" max="5631" width="17.7109375" style="82" customWidth="1"/>
    <col min="5632" max="5633" width="15.5703125" style="82" customWidth="1"/>
    <col min="5634" max="5634" width="16.7109375" style="82" customWidth="1"/>
    <col min="5635" max="5635" width="16.28515625" style="82" customWidth="1"/>
    <col min="5636" max="5636" width="17.7109375" style="82" customWidth="1"/>
    <col min="5637" max="5637" width="14" style="82" customWidth="1"/>
    <col min="5638" max="5638" width="15" style="82" customWidth="1"/>
    <col min="5639" max="5639" width="4" style="82" customWidth="1"/>
    <col min="5640" max="5640" width="9.140625" style="82"/>
    <col min="5641" max="5641" width="11.5703125" style="82" customWidth="1"/>
    <col min="5642" max="5644" width="9.140625" style="82"/>
    <col min="5645" max="5645" width="10" style="82" bestFit="1" customWidth="1"/>
    <col min="5646" max="5646" width="13.42578125" style="82" customWidth="1"/>
    <col min="5647" max="5647" width="14.42578125" style="82" bestFit="1" customWidth="1"/>
    <col min="5648" max="5648" width="14.140625" style="82" customWidth="1"/>
    <col min="5649" max="5883" width="9.140625" style="82"/>
    <col min="5884" max="5884" width="19.85546875" style="82" customWidth="1"/>
    <col min="5885" max="5885" width="16" style="82" customWidth="1"/>
    <col min="5886" max="5886" width="15.5703125" style="82" customWidth="1"/>
    <col min="5887" max="5887" width="17.7109375" style="82" customWidth="1"/>
    <col min="5888" max="5889" width="15.5703125" style="82" customWidth="1"/>
    <col min="5890" max="5890" width="16.7109375" style="82" customWidth="1"/>
    <col min="5891" max="5891" width="16.28515625" style="82" customWidth="1"/>
    <col min="5892" max="5892" width="17.7109375" style="82" customWidth="1"/>
    <col min="5893" max="5893" width="14" style="82" customWidth="1"/>
    <col min="5894" max="5894" width="15" style="82" customWidth="1"/>
    <col min="5895" max="5895" width="4" style="82" customWidth="1"/>
    <col min="5896" max="5896" width="9.140625" style="82"/>
    <col min="5897" max="5897" width="11.5703125" style="82" customWidth="1"/>
    <col min="5898" max="5900" width="9.140625" style="82"/>
    <col min="5901" max="5901" width="10" style="82" bestFit="1" customWidth="1"/>
    <col min="5902" max="5902" width="13.42578125" style="82" customWidth="1"/>
    <col min="5903" max="5903" width="14.42578125" style="82" bestFit="1" customWidth="1"/>
    <col min="5904" max="5904" width="14.140625" style="82" customWidth="1"/>
    <col min="5905" max="6139" width="9.140625" style="82"/>
    <col min="6140" max="6140" width="19.85546875" style="82" customWidth="1"/>
    <col min="6141" max="6141" width="16" style="82" customWidth="1"/>
    <col min="6142" max="6142" width="15.5703125" style="82" customWidth="1"/>
    <col min="6143" max="6143" width="17.7109375" style="82" customWidth="1"/>
    <col min="6144" max="6145" width="15.5703125" style="82" customWidth="1"/>
    <col min="6146" max="6146" width="16.7109375" style="82" customWidth="1"/>
    <col min="6147" max="6147" width="16.28515625" style="82" customWidth="1"/>
    <col min="6148" max="6148" width="17.7109375" style="82" customWidth="1"/>
    <col min="6149" max="6149" width="14" style="82" customWidth="1"/>
    <col min="6150" max="6150" width="15" style="82" customWidth="1"/>
    <col min="6151" max="6151" width="4" style="82" customWidth="1"/>
    <col min="6152" max="6152" width="9.140625" style="82"/>
    <col min="6153" max="6153" width="11.5703125" style="82" customWidth="1"/>
    <col min="6154" max="6156" width="9.140625" style="82"/>
    <col min="6157" max="6157" width="10" style="82" bestFit="1" customWidth="1"/>
    <col min="6158" max="6158" width="13.42578125" style="82" customWidth="1"/>
    <col min="6159" max="6159" width="14.42578125" style="82" bestFit="1" customWidth="1"/>
    <col min="6160" max="6160" width="14.140625" style="82" customWidth="1"/>
    <col min="6161" max="6395" width="9.140625" style="82"/>
    <col min="6396" max="6396" width="19.85546875" style="82" customWidth="1"/>
    <col min="6397" max="6397" width="16" style="82" customWidth="1"/>
    <col min="6398" max="6398" width="15.5703125" style="82" customWidth="1"/>
    <col min="6399" max="6399" width="17.7109375" style="82" customWidth="1"/>
    <col min="6400" max="6401" width="15.5703125" style="82" customWidth="1"/>
    <col min="6402" max="6402" width="16.7109375" style="82" customWidth="1"/>
    <col min="6403" max="6403" width="16.28515625" style="82" customWidth="1"/>
    <col min="6404" max="6404" width="17.7109375" style="82" customWidth="1"/>
    <col min="6405" max="6405" width="14" style="82" customWidth="1"/>
    <col min="6406" max="6406" width="15" style="82" customWidth="1"/>
    <col min="6407" max="6407" width="4" style="82" customWidth="1"/>
    <col min="6408" max="6408" width="9.140625" style="82"/>
    <col min="6409" max="6409" width="11.5703125" style="82" customWidth="1"/>
    <col min="6410" max="6412" width="9.140625" style="82"/>
    <col min="6413" max="6413" width="10" style="82" bestFit="1" customWidth="1"/>
    <col min="6414" max="6414" width="13.42578125" style="82" customWidth="1"/>
    <col min="6415" max="6415" width="14.42578125" style="82" bestFit="1" customWidth="1"/>
    <col min="6416" max="6416" width="14.140625" style="82" customWidth="1"/>
    <col min="6417" max="6651" width="9.140625" style="82"/>
    <col min="6652" max="6652" width="19.85546875" style="82" customWidth="1"/>
    <col min="6653" max="6653" width="16" style="82" customWidth="1"/>
    <col min="6654" max="6654" width="15.5703125" style="82" customWidth="1"/>
    <col min="6655" max="6655" width="17.7109375" style="82" customWidth="1"/>
    <col min="6656" max="6657" width="15.5703125" style="82" customWidth="1"/>
    <col min="6658" max="6658" width="16.7109375" style="82" customWidth="1"/>
    <col min="6659" max="6659" width="16.28515625" style="82" customWidth="1"/>
    <col min="6660" max="6660" width="17.7109375" style="82" customWidth="1"/>
    <col min="6661" max="6661" width="14" style="82" customWidth="1"/>
    <col min="6662" max="6662" width="15" style="82" customWidth="1"/>
    <col min="6663" max="6663" width="4" style="82" customWidth="1"/>
    <col min="6664" max="6664" width="9.140625" style="82"/>
    <col min="6665" max="6665" width="11.5703125" style="82" customWidth="1"/>
    <col min="6666" max="6668" width="9.140625" style="82"/>
    <col min="6669" max="6669" width="10" style="82" bestFit="1" customWidth="1"/>
    <col min="6670" max="6670" width="13.42578125" style="82" customWidth="1"/>
    <col min="6671" max="6671" width="14.42578125" style="82" bestFit="1" customWidth="1"/>
    <col min="6672" max="6672" width="14.140625" style="82" customWidth="1"/>
    <col min="6673" max="6907" width="9.140625" style="82"/>
    <col min="6908" max="6908" width="19.85546875" style="82" customWidth="1"/>
    <col min="6909" max="6909" width="16" style="82" customWidth="1"/>
    <col min="6910" max="6910" width="15.5703125" style="82" customWidth="1"/>
    <col min="6911" max="6911" width="17.7109375" style="82" customWidth="1"/>
    <col min="6912" max="6913" width="15.5703125" style="82" customWidth="1"/>
    <col min="6914" max="6914" width="16.7109375" style="82" customWidth="1"/>
    <col min="6915" max="6915" width="16.28515625" style="82" customWidth="1"/>
    <col min="6916" max="6916" width="17.7109375" style="82" customWidth="1"/>
    <col min="6917" max="6917" width="14" style="82" customWidth="1"/>
    <col min="6918" max="6918" width="15" style="82" customWidth="1"/>
    <col min="6919" max="6919" width="4" style="82" customWidth="1"/>
    <col min="6920" max="6920" width="9.140625" style="82"/>
    <col min="6921" max="6921" width="11.5703125" style="82" customWidth="1"/>
    <col min="6922" max="6924" width="9.140625" style="82"/>
    <col min="6925" max="6925" width="10" style="82" bestFit="1" customWidth="1"/>
    <col min="6926" max="6926" width="13.42578125" style="82" customWidth="1"/>
    <col min="6927" max="6927" width="14.42578125" style="82" bestFit="1" customWidth="1"/>
    <col min="6928" max="6928" width="14.140625" style="82" customWidth="1"/>
    <col min="6929" max="7163" width="9.140625" style="82"/>
    <col min="7164" max="7164" width="19.85546875" style="82" customWidth="1"/>
    <col min="7165" max="7165" width="16" style="82" customWidth="1"/>
    <col min="7166" max="7166" width="15.5703125" style="82" customWidth="1"/>
    <col min="7167" max="7167" width="17.7109375" style="82" customWidth="1"/>
    <col min="7168" max="7169" width="15.5703125" style="82" customWidth="1"/>
    <col min="7170" max="7170" width="16.7109375" style="82" customWidth="1"/>
    <col min="7171" max="7171" width="16.28515625" style="82" customWidth="1"/>
    <col min="7172" max="7172" width="17.7109375" style="82" customWidth="1"/>
    <col min="7173" max="7173" width="14" style="82" customWidth="1"/>
    <col min="7174" max="7174" width="15" style="82" customWidth="1"/>
    <col min="7175" max="7175" width="4" style="82" customWidth="1"/>
    <col min="7176" max="7176" width="9.140625" style="82"/>
    <col min="7177" max="7177" width="11.5703125" style="82" customWidth="1"/>
    <col min="7178" max="7180" width="9.140625" style="82"/>
    <col min="7181" max="7181" width="10" style="82" bestFit="1" customWidth="1"/>
    <col min="7182" max="7182" width="13.42578125" style="82" customWidth="1"/>
    <col min="7183" max="7183" width="14.42578125" style="82" bestFit="1" customWidth="1"/>
    <col min="7184" max="7184" width="14.140625" style="82" customWidth="1"/>
    <col min="7185" max="7419" width="9.140625" style="82"/>
    <col min="7420" max="7420" width="19.85546875" style="82" customWidth="1"/>
    <col min="7421" max="7421" width="16" style="82" customWidth="1"/>
    <col min="7422" max="7422" width="15.5703125" style="82" customWidth="1"/>
    <col min="7423" max="7423" width="17.7109375" style="82" customWidth="1"/>
    <col min="7424" max="7425" width="15.5703125" style="82" customWidth="1"/>
    <col min="7426" max="7426" width="16.7109375" style="82" customWidth="1"/>
    <col min="7427" max="7427" width="16.28515625" style="82" customWidth="1"/>
    <col min="7428" max="7428" width="17.7109375" style="82" customWidth="1"/>
    <col min="7429" max="7429" width="14" style="82" customWidth="1"/>
    <col min="7430" max="7430" width="15" style="82" customWidth="1"/>
    <col min="7431" max="7431" width="4" style="82" customWidth="1"/>
    <col min="7432" max="7432" width="9.140625" style="82"/>
    <col min="7433" max="7433" width="11.5703125" style="82" customWidth="1"/>
    <col min="7434" max="7436" width="9.140625" style="82"/>
    <col min="7437" max="7437" width="10" style="82" bestFit="1" customWidth="1"/>
    <col min="7438" max="7438" width="13.42578125" style="82" customWidth="1"/>
    <col min="7439" max="7439" width="14.42578125" style="82" bestFit="1" customWidth="1"/>
    <col min="7440" max="7440" width="14.140625" style="82" customWidth="1"/>
    <col min="7441" max="7675" width="9.140625" style="82"/>
    <col min="7676" max="7676" width="19.85546875" style="82" customWidth="1"/>
    <col min="7677" max="7677" width="16" style="82" customWidth="1"/>
    <col min="7678" max="7678" width="15.5703125" style="82" customWidth="1"/>
    <col min="7679" max="7679" width="17.7109375" style="82" customWidth="1"/>
    <col min="7680" max="7681" width="15.5703125" style="82" customWidth="1"/>
    <col min="7682" max="7682" width="16.7109375" style="82" customWidth="1"/>
    <col min="7683" max="7683" width="16.28515625" style="82" customWidth="1"/>
    <col min="7684" max="7684" width="17.7109375" style="82" customWidth="1"/>
    <col min="7685" max="7685" width="14" style="82" customWidth="1"/>
    <col min="7686" max="7686" width="15" style="82" customWidth="1"/>
    <col min="7687" max="7687" width="4" style="82" customWidth="1"/>
    <col min="7688" max="7688" width="9.140625" style="82"/>
    <col min="7689" max="7689" width="11.5703125" style="82" customWidth="1"/>
    <col min="7690" max="7692" width="9.140625" style="82"/>
    <col min="7693" max="7693" width="10" style="82" bestFit="1" customWidth="1"/>
    <col min="7694" max="7694" width="13.42578125" style="82" customWidth="1"/>
    <col min="7695" max="7695" width="14.42578125" style="82" bestFit="1" customWidth="1"/>
    <col min="7696" max="7696" width="14.140625" style="82" customWidth="1"/>
    <col min="7697" max="7931" width="9.140625" style="82"/>
    <col min="7932" max="7932" width="19.85546875" style="82" customWidth="1"/>
    <col min="7933" max="7933" width="16" style="82" customWidth="1"/>
    <col min="7934" max="7934" width="15.5703125" style="82" customWidth="1"/>
    <col min="7935" max="7935" width="17.7109375" style="82" customWidth="1"/>
    <col min="7936" max="7937" width="15.5703125" style="82" customWidth="1"/>
    <col min="7938" max="7938" width="16.7109375" style="82" customWidth="1"/>
    <col min="7939" max="7939" width="16.28515625" style="82" customWidth="1"/>
    <col min="7940" max="7940" width="17.7109375" style="82" customWidth="1"/>
    <col min="7941" max="7941" width="14" style="82" customWidth="1"/>
    <col min="7942" max="7942" width="15" style="82" customWidth="1"/>
    <col min="7943" max="7943" width="4" style="82" customWidth="1"/>
    <col min="7944" max="7944" width="9.140625" style="82"/>
    <col min="7945" max="7945" width="11.5703125" style="82" customWidth="1"/>
    <col min="7946" max="7948" width="9.140625" style="82"/>
    <col min="7949" max="7949" width="10" style="82" bestFit="1" customWidth="1"/>
    <col min="7950" max="7950" width="13.42578125" style="82" customWidth="1"/>
    <col min="7951" max="7951" width="14.42578125" style="82" bestFit="1" customWidth="1"/>
    <col min="7952" max="7952" width="14.140625" style="82" customWidth="1"/>
    <col min="7953" max="8187" width="9.140625" style="82"/>
    <col min="8188" max="8188" width="19.85546875" style="82" customWidth="1"/>
    <col min="8189" max="8189" width="16" style="82" customWidth="1"/>
    <col min="8190" max="8190" width="15.5703125" style="82" customWidth="1"/>
    <col min="8191" max="8191" width="17.7109375" style="82" customWidth="1"/>
    <col min="8192" max="8193" width="15.5703125" style="82" customWidth="1"/>
    <col min="8194" max="8194" width="16.7109375" style="82" customWidth="1"/>
    <col min="8195" max="8195" width="16.28515625" style="82" customWidth="1"/>
    <col min="8196" max="8196" width="17.7109375" style="82" customWidth="1"/>
    <col min="8197" max="8197" width="14" style="82" customWidth="1"/>
    <col min="8198" max="8198" width="15" style="82" customWidth="1"/>
    <col min="8199" max="8199" width="4" style="82" customWidth="1"/>
    <col min="8200" max="8200" width="9.140625" style="82"/>
    <col min="8201" max="8201" width="11.5703125" style="82" customWidth="1"/>
    <col min="8202" max="8204" width="9.140625" style="82"/>
    <col min="8205" max="8205" width="10" style="82" bestFit="1" customWidth="1"/>
    <col min="8206" max="8206" width="13.42578125" style="82" customWidth="1"/>
    <col min="8207" max="8207" width="14.42578125" style="82" bestFit="1" customWidth="1"/>
    <col min="8208" max="8208" width="14.140625" style="82" customWidth="1"/>
    <col min="8209" max="8443" width="9.140625" style="82"/>
    <col min="8444" max="8444" width="19.85546875" style="82" customWidth="1"/>
    <col min="8445" max="8445" width="16" style="82" customWidth="1"/>
    <col min="8446" max="8446" width="15.5703125" style="82" customWidth="1"/>
    <col min="8447" max="8447" width="17.7109375" style="82" customWidth="1"/>
    <col min="8448" max="8449" width="15.5703125" style="82" customWidth="1"/>
    <col min="8450" max="8450" width="16.7109375" style="82" customWidth="1"/>
    <col min="8451" max="8451" width="16.28515625" style="82" customWidth="1"/>
    <col min="8452" max="8452" width="17.7109375" style="82" customWidth="1"/>
    <col min="8453" max="8453" width="14" style="82" customWidth="1"/>
    <col min="8454" max="8454" width="15" style="82" customWidth="1"/>
    <col min="8455" max="8455" width="4" style="82" customWidth="1"/>
    <col min="8456" max="8456" width="9.140625" style="82"/>
    <col min="8457" max="8457" width="11.5703125" style="82" customWidth="1"/>
    <col min="8458" max="8460" width="9.140625" style="82"/>
    <col min="8461" max="8461" width="10" style="82" bestFit="1" customWidth="1"/>
    <col min="8462" max="8462" width="13.42578125" style="82" customWidth="1"/>
    <col min="8463" max="8463" width="14.42578125" style="82" bestFit="1" customWidth="1"/>
    <col min="8464" max="8464" width="14.140625" style="82" customWidth="1"/>
    <col min="8465" max="8699" width="9.140625" style="82"/>
    <col min="8700" max="8700" width="19.85546875" style="82" customWidth="1"/>
    <col min="8701" max="8701" width="16" style="82" customWidth="1"/>
    <col min="8702" max="8702" width="15.5703125" style="82" customWidth="1"/>
    <col min="8703" max="8703" width="17.7109375" style="82" customWidth="1"/>
    <col min="8704" max="8705" width="15.5703125" style="82" customWidth="1"/>
    <col min="8706" max="8706" width="16.7109375" style="82" customWidth="1"/>
    <col min="8707" max="8707" width="16.28515625" style="82" customWidth="1"/>
    <col min="8708" max="8708" width="17.7109375" style="82" customWidth="1"/>
    <col min="8709" max="8709" width="14" style="82" customWidth="1"/>
    <col min="8710" max="8710" width="15" style="82" customWidth="1"/>
    <col min="8711" max="8711" width="4" style="82" customWidth="1"/>
    <col min="8712" max="8712" width="9.140625" style="82"/>
    <col min="8713" max="8713" width="11.5703125" style="82" customWidth="1"/>
    <col min="8714" max="8716" width="9.140625" style="82"/>
    <col min="8717" max="8717" width="10" style="82" bestFit="1" customWidth="1"/>
    <col min="8718" max="8718" width="13.42578125" style="82" customWidth="1"/>
    <col min="8719" max="8719" width="14.42578125" style="82" bestFit="1" customWidth="1"/>
    <col min="8720" max="8720" width="14.140625" style="82" customWidth="1"/>
    <col min="8721" max="8955" width="9.140625" style="82"/>
    <col min="8956" max="8956" width="19.85546875" style="82" customWidth="1"/>
    <col min="8957" max="8957" width="16" style="82" customWidth="1"/>
    <col min="8958" max="8958" width="15.5703125" style="82" customWidth="1"/>
    <col min="8959" max="8959" width="17.7109375" style="82" customWidth="1"/>
    <col min="8960" max="8961" width="15.5703125" style="82" customWidth="1"/>
    <col min="8962" max="8962" width="16.7109375" style="82" customWidth="1"/>
    <col min="8963" max="8963" width="16.28515625" style="82" customWidth="1"/>
    <col min="8964" max="8964" width="17.7109375" style="82" customWidth="1"/>
    <col min="8965" max="8965" width="14" style="82" customWidth="1"/>
    <col min="8966" max="8966" width="15" style="82" customWidth="1"/>
    <col min="8967" max="8967" width="4" style="82" customWidth="1"/>
    <col min="8968" max="8968" width="9.140625" style="82"/>
    <col min="8969" max="8969" width="11.5703125" style="82" customWidth="1"/>
    <col min="8970" max="8972" width="9.140625" style="82"/>
    <col min="8973" max="8973" width="10" style="82" bestFit="1" customWidth="1"/>
    <col min="8974" max="8974" width="13.42578125" style="82" customWidth="1"/>
    <col min="8975" max="8975" width="14.42578125" style="82" bestFit="1" customWidth="1"/>
    <col min="8976" max="8976" width="14.140625" style="82" customWidth="1"/>
    <col min="8977" max="9211" width="9.140625" style="82"/>
    <col min="9212" max="9212" width="19.85546875" style="82" customWidth="1"/>
    <col min="9213" max="9213" width="16" style="82" customWidth="1"/>
    <col min="9214" max="9214" width="15.5703125" style="82" customWidth="1"/>
    <col min="9215" max="9215" width="17.7109375" style="82" customWidth="1"/>
    <col min="9216" max="9217" width="15.5703125" style="82" customWidth="1"/>
    <col min="9218" max="9218" width="16.7109375" style="82" customWidth="1"/>
    <col min="9219" max="9219" width="16.28515625" style="82" customWidth="1"/>
    <col min="9220" max="9220" width="17.7109375" style="82" customWidth="1"/>
    <col min="9221" max="9221" width="14" style="82" customWidth="1"/>
    <col min="9222" max="9222" width="15" style="82" customWidth="1"/>
    <col min="9223" max="9223" width="4" style="82" customWidth="1"/>
    <col min="9224" max="9224" width="9.140625" style="82"/>
    <col min="9225" max="9225" width="11.5703125" style="82" customWidth="1"/>
    <col min="9226" max="9228" width="9.140625" style="82"/>
    <col min="9229" max="9229" width="10" style="82" bestFit="1" customWidth="1"/>
    <col min="9230" max="9230" width="13.42578125" style="82" customWidth="1"/>
    <col min="9231" max="9231" width="14.42578125" style="82" bestFit="1" customWidth="1"/>
    <col min="9232" max="9232" width="14.140625" style="82" customWidth="1"/>
    <col min="9233" max="9467" width="9.140625" style="82"/>
    <col min="9468" max="9468" width="19.85546875" style="82" customWidth="1"/>
    <col min="9469" max="9469" width="16" style="82" customWidth="1"/>
    <col min="9470" max="9470" width="15.5703125" style="82" customWidth="1"/>
    <col min="9471" max="9471" width="17.7109375" style="82" customWidth="1"/>
    <col min="9472" max="9473" width="15.5703125" style="82" customWidth="1"/>
    <col min="9474" max="9474" width="16.7109375" style="82" customWidth="1"/>
    <col min="9475" max="9475" width="16.28515625" style="82" customWidth="1"/>
    <col min="9476" max="9476" width="17.7109375" style="82" customWidth="1"/>
    <col min="9477" max="9477" width="14" style="82" customWidth="1"/>
    <col min="9478" max="9478" width="15" style="82" customWidth="1"/>
    <col min="9479" max="9479" width="4" style="82" customWidth="1"/>
    <col min="9480" max="9480" width="9.140625" style="82"/>
    <col min="9481" max="9481" width="11.5703125" style="82" customWidth="1"/>
    <col min="9482" max="9484" width="9.140625" style="82"/>
    <col min="9485" max="9485" width="10" style="82" bestFit="1" customWidth="1"/>
    <col min="9486" max="9486" width="13.42578125" style="82" customWidth="1"/>
    <col min="9487" max="9487" width="14.42578125" style="82" bestFit="1" customWidth="1"/>
    <col min="9488" max="9488" width="14.140625" style="82" customWidth="1"/>
    <col min="9489" max="9723" width="9.140625" style="82"/>
    <col min="9724" max="9724" width="19.85546875" style="82" customWidth="1"/>
    <col min="9725" max="9725" width="16" style="82" customWidth="1"/>
    <col min="9726" max="9726" width="15.5703125" style="82" customWidth="1"/>
    <col min="9727" max="9727" width="17.7109375" style="82" customWidth="1"/>
    <col min="9728" max="9729" width="15.5703125" style="82" customWidth="1"/>
    <col min="9730" max="9730" width="16.7109375" style="82" customWidth="1"/>
    <col min="9731" max="9731" width="16.28515625" style="82" customWidth="1"/>
    <col min="9732" max="9732" width="17.7109375" style="82" customWidth="1"/>
    <col min="9733" max="9733" width="14" style="82" customWidth="1"/>
    <col min="9734" max="9734" width="15" style="82" customWidth="1"/>
    <col min="9735" max="9735" width="4" style="82" customWidth="1"/>
    <col min="9736" max="9736" width="9.140625" style="82"/>
    <col min="9737" max="9737" width="11.5703125" style="82" customWidth="1"/>
    <col min="9738" max="9740" width="9.140625" style="82"/>
    <col min="9741" max="9741" width="10" style="82" bestFit="1" customWidth="1"/>
    <col min="9742" max="9742" width="13.42578125" style="82" customWidth="1"/>
    <col min="9743" max="9743" width="14.42578125" style="82" bestFit="1" customWidth="1"/>
    <col min="9744" max="9744" width="14.140625" style="82" customWidth="1"/>
    <col min="9745" max="9979" width="9.140625" style="82"/>
    <col min="9980" max="9980" width="19.85546875" style="82" customWidth="1"/>
    <col min="9981" max="9981" width="16" style="82" customWidth="1"/>
    <col min="9982" max="9982" width="15.5703125" style="82" customWidth="1"/>
    <col min="9983" max="9983" width="17.7109375" style="82" customWidth="1"/>
    <col min="9984" max="9985" width="15.5703125" style="82" customWidth="1"/>
    <col min="9986" max="9986" width="16.7109375" style="82" customWidth="1"/>
    <col min="9987" max="9987" width="16.28515625" style="82" customWidth="1"/>
    <col min="9988" max="9988" width="17.7109375" style="82" customWidth="1"/>
    <col min="9989" max="9989" width="14" style="82" customWidth="1"/>
    <col min="9990" max="9990" width="15" style="82" customWidth="1"/>
    <col min="9991" max="9991" width="4" style="82" customWidth="1"/>
    <col min="9992" max="9992" width="9.140625" style="82"/>
    <col min="9993" max="9993" width="11.5703125" style="82" customWidth="1"/>
    <col min="9994" max="9996" width="9.140625" style="82"/>
    <col min="9997" max="9997" width="10" style="82" bestFit="1" customWidth="1"/>
    <col min="9998" max="9998" width="13.42578125" style="82" customWidth="1"/>
    <col min="9999" max="9999" width="14.42578125" style="82" bestFit="1" customWidth="1"/>
    <col min="10000" max="10000" width="14.140625" style="82" customWidth="1"/>
    <col min="10001" max="10235" width="9.140625" style="82"/>
    <col min="10236" max="10236" width="19.85546875" style="82" customWidth="1"/>
    <col min="10237" max="10237" width="16" style="82" customWidth="1"/>
    <col min="10238" max="10238" width="15.5703125" style="82" customWidth="1"/>
    <col min="10239" max="10239" width="17.7109375" style="82" customWidth="1"/>
    <col min="10240" max="10241" width="15.5703125" style="82" customWidth="1"/>
    <col min="10242" max="10242" width="16.7109375" style="82" customWidth="1"/>
    <col min="10243" max="10243" width="16.28515625" style="82" customWidth="1"/>
    <col min="10244" max="10244" width="17.7109375" style="82" customWidth="1"/>
    <col min="10245" max="10245" width="14" style="82" customWidth="1"/>
    <col min="10246" max="10246" width="15" style="82" customWidth="1"/>
    <col min="10247" max="10247" width="4" style="82" customWidth="1"/>
    <col min="10248" max="10248" width="9.140625" style="82"/>
    <col min="10249" max="10249" width="11.5703125" style="82" customWidth="1"/>
    <col min="10250" max="10252" width="9.140625" style="82"/>
    <col min="10253" max="10253" width="10" style="82" bestFit="1" customWidth="1"/>
    <col min="10254" max="10254" width="13.42578125" style="82" customWidth="1"/>
    <col min="10255" max="10255" width="14.42578125" style="82" bestFit="1" customWidth="1"/>
    <col min="10256" max="10256" width="14.140625" style="82" customWidth="1"/>
    <col min="10257" max="10491" width="9.140625" style="82"/>
    <col min="10492" max="10492" width="19.85546875" style="82" customWidth="1"/>
    <col min="10493" max="10493" width="16" style="82" customWidth="1"/>
    <col min="10494" max="10494" width="15.5703125" style="82" customWidth="1"/>
    <col min="10495" max="10495" width="17.7109375" style="82" customWidth="1"/>
    <col min="10496" max="10497" width="15.5703125" style="82" customWidth="1"/>
    <col min="10498" max="10498" width="16.7109375" style="82" customWidth="1"/>
    <col min="10499" max="10499" width="16.28515625" style="82" customWidth="1"/>
    <col min="10500" max="10500" width="17.7109375" style="82" customWidth="1"/>
    <col min="10501" max="10501" width="14" style="82" customWidth="1"/>
    <col min="10502" max="10502" width="15" style="82" customWidth="1"/>
    <col min="10503" max="10503" width="4" style="82" customWidth="1"/>
    <col min="10504" max="10504" width="9.140625" style="82"/>
    <col min="10505" max="10505" width="11.5703125" style="82" customWidth="1"/>
    <col min="10506" max="10508" width="9.140625" style="82"/>
    <col min="10509" max="10509" width="10" style="82" bestFit="1" customWidth="1"/>
    <col min="10510" max="10510" width="13.42578125" style="82" customWidth="1"/>
    <col min="10511" max="10511" width="14.42578125" style="82" bestFit="1" customWidth="1"/>
    <col min="10512" max="10512" width="14.140625" style="82" customWidth="1"/>
    <col min="10513" max="10747" width="9.140625" style="82"/>
    <col min="10748" max="10748" width="19.85546875" style="82" customWidth="1"/>
    <col min="10749" max="10749" width="16" style="82" customWidth="1"/>
    <col min="10750" max="10750" width="15.5703125" style="82" customWidth="1"/>
    <col min="10751" max="10751" width="17.7109375" style="82" customWidth="1"/>
    <col min="10752" max="10753" width="15.5703125" style="82" customWidth="1"/>
    <col min="10754" max="10754" width="16.7109375" style="82" customWidth="1"/>
    <col min="10755" max="10755" width="16.28515625" style="82" customWidth="1"/>
    <col min="10756" max="10756" width="17.7109375" style="82" customWidth="1"/>
    <col min="10757" max="10757" width="14" style="82" customWidth="1"/>
    <col min="10758" max="10758" width="15" style="82" customWidth="1"/>
    <col min="10759" max="10759" width="4" style="82" customWidth="1"/>
    <col min="10760" max="10760" width="9.140625" style="82"/>
    <col min="10761" max="10761" width="11.5703125" style="82" customWidth="1"/>
    <col min="10762" max="10764" width="9.140625" style="82"/>
    <col min="10765" max="10765" width="10" style="82" bestFit="1" customWidth="1"/>
    <col min="10766" max="10766" width="13.42578125" style="82" customWidth="1"/>
    <col min="10767" max="10767" width="14.42578125" style="82" bestFit="1" customWidth="1"/>
    <col min="10768" max="10768" width="14.140625" style="82" customWidth="1"/>
    <col min="10769" max="11003" width="9.140625" style="82"/>
    <col min="11004" max="11004" width="19.85546875" style="82" customWidth="1"/>
    <col min="11005" max="11005" width="16" style="82" customWidth="1"/>
    <col min="11006" max="11006" width="15.5703125" style="82" customWidth="1"/>
    <col min="11007" max="11007" width="17.7109375" style="82" customWidth="1"/>
    <col min="11008" max="11009" width="15.5703125" style="82" customWidth="1"/>
    <col min="11010" max="11010" width="16.7109375" style="82" customWidth="1"/>
    <col min="11011" max="11011" width="16.28515625" style="82" customWidth="1"/>
    <col min="11012" max="11012" width="17.7109375" style="82" customWidth="1"/>
    <col min="11013" max="11013" width="14" style="82" customWidth="1"/>
    <col min="11014" max="11014" width="15" style="82" customWidth="1"/>
    <col min="11015" max="11015" width="4" style="82" customWidth="1"/>
    <col min="11016" max="11016" width="9.140625" style="82"/>
    <col min="11017" max="11017" width="11.5703125" style="82" customWidth="1"/>
    <col min="11018" max="11020" width="9.140625" style="82"/>
    <col min="11021" max="11021" width="10" style="82" bestFit="1" customWidth="1"/>
    <col min="11022" max="11022" width="13.42578125" style="82" customWidth="1"/>
    <col min="11023" max="11023" width="14.42578125" style="82" bestFit="1" customWidth="1"/>
    <col min="11024" max="11024" width="14.140625" style="82" customWidth="1"/>
    <col min="11025" max="11259" width="9.140625" style="82"/>
    <col min="11260" max="11260" width="19.85546875" style="82" customWidth="1"/>
    <col min="11261" max="11261" width="16" style="82" customWidth="1"/>
    <col min="11262" max="11262" width="15.5703125" style="82" customWidth="1"/>
    <col min="11263" max="11263" width="17.7109375" style="82" customWidth="1"/>
    <col min="11264" max="11265" width="15.5703125" style="82" customWidth="1"/>
    <col min="11266" max="11266" width="16.7109375" style="82" customWidth="1"/>
    <col min="11267" max="11267" width="16.28515625" style="82" customWidth="1"/>
    <col min="11268" max="11268" width="17.7109375" style="82" customWidth="1"/>
    <col min="11269" max="11269" width="14" style="82" customWidth="1"/>
    <col min="11270" max="11270" width="15" style="82" customWidth="1"/>
    <col min="11271" max="11271" width="4" style="82" customWidth="1"/>
    <col min="11272" max="11272" width="9.140625" style="82"/>
    <col min="11273" max="11273" width="11.5703125" style="82" customWidth="1"/>
    <col min="11274" max="11276" width="9.140625" style="82"/>
    <col min="11277" max="11277" width="10" style="82" bestFit="1" customWidth="1"/>
    <col min="11278" max="11278" width="13.42578125" style="82" customWidth="1"/>
    <col min="11279" max="11279" width="14.42578125" style="82" bestFit="1" customWidth="1"/>
    <col min="11280" max="11280" width="14.140625" style="82" customWidth="1"/>
    <col min="11281" max="11515" width="9.140625" style="82"/>
    <col min="11516" max="11516" width="19.85546875" style="82" customWidth="1"/>
    <col min="11517" max="11517" width="16" style="82" customWidth="1"/>
    <col min="11518" max="11518" width="15.5703125" style="82" customWidth="1"/>
    <col min="11519" max="11519" width="17.7109375" style="82" customWidth="1"/>
    <col min="11520" max="11521" width="15.5703125" style="82" customWidth="1"/>
    <col min="11522" max="11522" width="16.7109375" style="82" customWidth="1"/>
    <col min="11523" max="11523" width="16.28515625" style="82" customWidth="1"/>
    <col min="11524" max="11524" width="17.7109375" style="82" customWidth="1"/>
    <col min="11525" max="11525" width="14" style="82" customWidth="1"/>
    <col min="11526" max="11526" width="15" style="82" customWidth="1"/>
    <col min="11527" max="11527" width="4" style="82" customWidth="1"/>
    <col min="11528" max="11528" width="9.140625" style="82"/>
    <col min="11529" max="11529" width="11.5703125" style="82" customWidth="1"/>
    <col min="11530" max="11532" width="9.140625" style="82"/>
    <col min="11533" max="11533" width="10" style="82" bestFit="1" customWidth="1"/>
    <col min="11534" max="11534" width="13.42578125" style="82" customWidth="1"/>
    <col min="11535" max="11535" width="14.42578125" style="82" bestFit="1" customWidth="1"/>
    <col min="11536" max="11536" width="14.140625" style="82" customWidth="1"/>
    <col min="11537" max="11771" width="9.140625" style="82"/>
    <col min="11772" max="11772" width="19.85546875" style="82" customWidth="1"/>
    <col min="11773" max="11773" width="16" style="82" customWidth="1"/>
    <col min="11774" max="11774" width="15.5703125" style="82" customWidth="1"/>
    <col min="11775" max="11775" width="17.7109375" style="82" customWidth="1"/>
    <col min="11776" max="11777" width="15.5703125" style="82" customWidth="1"/>
    <col min="11778" max="11778" width="16.7109375" style="82" customWidth="1"/>
    <col min="11779" max="11779" width="16.28515625" style="82" customWidth="1"/>
    <col min="11780" max="11780" width="17.7109375" style="82" customWidth="1"/>
    <col min="11781" max="11781" width="14" style="82" customWidth="1"/>
    <col min="11782" max="11782" width="15" style="82" customWidth="1"/>
    <col min="11783" max="11783" width="4" style="82" customWidth="1"/>
    <col min="11784" max="11784" width="9.140625" style="82"/>
    <col min="11785" max="11785" width="11.5703125" style="82" customWidth="1"/>
    <col min="11786" max="11788" width="9.140625" style="82"/>
    <col min="11789" max="11789" width="10" style="82" bestFit="1" customWidth="1"/>
    <col min="11790" max="11790" width="13.42578125" style="82" customWidth="1"/>
    <col min="11791" max="11791" width="14.42578125" style="82" bestFit="1" customWidth="1"/>
    <col min="11792" max="11792" width="14.140625" style="82" customWidth="1"/>
    <col min="11793" max="12027" width="9.140625" style="82"/>
    <col min="12028" max="12028" width="19.85546875" style="82" customWidth="1"/>
    <col min="12029" max="12029" width="16" style="82" customWidth="1"/>
    <col min="12030" max="12030" width="15.5703125" style="82" customWidth="1"/>
    <col min="12031" max="12031" width="17.7109375" style="82" customWidth="1"/>
    <col min="12032" max="12033" width="15.5703125" style="82" customWidth="1"/>
    <col min="12034" max="12034" width="16.7109375" style="82" customWidth="1"/>
    <col min="12035" max="12035" width="16.28515625" style="82" customWidth="1"/>
    <col min="12036" max="12036" width="17.7109375" style="82" customWidth="1"/>
    <col min="12037" max="12037" width="14" style="82" customWidth="1"/>
    <col min="12038" max="12038" width="15" style="82" customWidth="1"/>
    <col min="12039" max="12039" width="4" style="82" customWidth="1"/>
    <col min="12040" max="12040" width="9.140625" style="82"/>
    <col min="12041" max="12041" width="11.5703125" style="82" customWidth="1"/>
    <col min="12042" max="12044" width="9.140625" style="82"/>
    <col min="12045" max="12045" width="10" style="82" bestFit="1" customWidth="1"/>
    <col min="12046" max="12046" width="13.42578125" style="82" customWidth="1"/>
    <col min="12047" max="12047" width="14.42578125" style="82" bestFit="1" customWidth="1"/>
    <col min="12048" max="12048" width="14.140625" style="82" customWidth="1"/>
    <col min="12049" max="12283" width="9.140625" style="82"/>
    <col min="12284" max="12284" width="19.85546875" style="82" customWidth="1"/>
    <col min="12285" max="12285" width="16" style="82" customWidth="1"/>
    <col min="12286" max="12286" width="15.5703125" style="82" customWidth="1"/>
    <col min="12287" max="12287" width="17.7109375" style="82" customWidth="1"/>
    <col min="12288" max="12289" width="15.5703125" style="82" customWidth="1"/>
    <col min="12290" max="12290" width="16.7109375" style="82" customWidth="1"/>
    <col min="12291" max="12291" width="16.28515625" style="82" customWidth="1"/>
    <col min="12292" max="12292" width="17.7109375" style="82" customWidth="1"/>
    <col min="12293" max="12293" width="14" style="82" customWidth="1"/>
    <col min="12294" max="12294" width="15" style="82" customWidth="1"/>
    <col min="12295" max="12295" width="4" style="82" customWidth="1"/>
    <col min="12296" max="12296" width="9.140625" style="82"/>
    <col min="12297" max="12297" width="11.5703125" style="82" customWidth="1"/>
    <col min="12298" max="12300" width="9.140625" style="82"/>
    <col min="12301" max="12301" width="10" style="82" bestFit="1" customWidth="1"/>
    <col min="12302" max="12302" width="13.42578125" style="82" customWidth="1"/>
    <col min="12303" max="12303" width="14.42578125" style="82" bestFit="1" customWidth="1"/>
    <col min="12304" max="12304" width="14.140625" style="82" customWidth="1"/>
    <col min="12305" max="12539" width="9.140625" style="82"/>
    <col min="12540" max="12540" width="19.85546875" style="82" customWidth="1"/>
    <col min="12541" max="12541" width="16" style="82" customWidth="1"/>
    <col min="12542" max="12542" width="15.5703125" style="82" customWidth="1"/>
    <col min="12543" max="12543" width="17.7109375" style="82" customWidth="1"/>
    <col min="12544" max="12545" width="15.5703125" style="82" customWidth="1"/>
    <col min="12546" max="12546" width="16.7109375" style="82" customWidth="1"/>
    <col min="12547" max="12547" width="16.28515625" style="82" customWidth="1"/>
    <col min="12548" max="12548" width="17.7109375" style="82" customWidth="1"/>
    <col min="12549" max="12549" width="14" style="82" customWidth="1"/>
    <col min="12550" max="12550" width="15" style="82" customWidth="1"/>
    <col min="12551" max="12551" width="4" style="82" customWidth="1"/>
    <col min="12552" max="12552" width="9.140625" style="82"/>
    <col min="12553" max="12553" width="11.5703125" style="82" customWidth="1"/>
    <col min="12554" max="12556" width="9.140625" style="82"/>
    <col min="12557" max="12557" width="10" style="82" bestFit="1" customWidth="1"/>
    <col min="12558" max="12558" width="13.42578125" style="82" customWidth="1"/>
    <col min="12559" max="12559" width="14.42578125" style="82" bestFit="1" customWidth="1"/>
    <col min="12560" max="12560" width="14.140625" style="82" customWidth="1"/>
    <col min="12561" max="12795" width="9.140625" style="82"/>
    <col min="12796" max="12796" width="19.85546875" style="82" customWidth="1"/>
    <col min="12797" max="12797" width="16" style="82" customWidth="1"/>
    <col min="12798" max="12798" width="15.5703125" style="82" customWidth="1"/>
    <col min="12799" max="12799" width="17.7109375" style="82" customWidth="1"/>
    <col min="12800" max="12801" width="15.5703125" style="82" customWidth="1"/>
    <col min="12802" max="12802" width="16.7109375" style="82" customWidth="1"/>
    <col min="12803" max="12803" width="16.28515625" style="82" customWidth="1"/>
    <col min="12804" max="12804" width="17.7109375" style="82" customWidth="1"/>
    <col min="12805" max="12805" width="14" style="82" customWidth="1"/>
    <col min="12806" max="12806" width="15" style="82" customWidth="1"/>
    <col min="12807" max="12807" width="4" style="82" customWidth="1"/>
    <col min="12808" max="12808" width="9.140625" style="82"/>
    <col min="12809" max="12809" width="11.5703125" style="82" customWidth="1"/>
    <col min="12810" max="12812" width="9.140625" style="82"/>
    <col min="12813" max="12813" width="10" style="82" bestFit="1" customWidth="1"/>
    <col min="12814" max="12814" width="13.42578125" style="82" customWidth="1"/>
    <col min="12815" max="12815" width="14.42578125" style="82" bestFit="1" customWidth="1"/>
    <col min="12816" max="12816" width="14.140625" style="82" customWidth="1"/>
    <col min="12817" max="13051" width="9.140625" style="82"/>
    <col min="13052" max="13052" width="19.85546875" style="82" customWidth="1"/>
    <col min="13053" max="13053" width="16" style="82" customWidth="1"/>
    <col min="13054" max="13054" width="15.5703125" style="82" customWidth="1"/>
    <col min="13055" max="13055" width="17.7109375" style="82" customWidth="1"/>
    <col min="13056" max="13057" width="15.5703125" style="82" customWidth="1"/>
    <col min="13058" max="13058" width="16.7109375" style="82" customWidth="1"/>
    <col min="13059" max="13059" width="16.28515625" style="82" customWidth="1"/>
    <col min="13060" max="13060" width="17.7109375" style="82" customWidth="1"/>
    <col min="13061" max="13061" width="14" style="82" customWidth="1"/>
    <col min="13062" max="13062" width="15" style="82" customWidth="1"/>
    <col min="13063" max="13063" width="4" style="82" customWidth="1"/>
    <col min="13064" max="13064" width="9.140625" style="82"/>
    <col min="13065" max="13065" width="11.5703125" style="82" customWidth="1"/>
    <col min="13066" max="13068" width="9.140625" style="82"/>
    <col min="13069" max="13069" width="10" style="82" bestFit="1" customWidth="1"/>
    <col min="13070" max="13070" width="13.42578125" style="82" customWidth="1"/>
    <col min="13071" max="13071" width="14.42578125" style="82" bestFit="1" customWidth="1"/>
    <col min="13072" max="13072" width="14.140625" style="82" customWidth="1"/>
    <col min="13073" max="13307" width="9.140625" style="82"/>
    <col min="13308" max="13308" width="19.85546875" style="82" customWidth="1"/>
    <col min="13309" max="13309" width="16" style="82" customWidth="1"/>
    <col min="13310" max="13310" width="15.5703125" style="82" customWidth="1"/>
    <col min="13311" max="13311" width="17.7109375" style="82" customWidth="1"/>
    <col min="13312" max="13313" width="15.5703125" style="82" customWidth="1"/>
    <col min="13314" max="13314" width="16.7109375" style="82" customWidth="1"/>
    <col min="13315" max="13315" width="16.28515625" style="82" customWidth="1"/>
    <col min="13316" max="13316" width="17.7109375" style="82" customWidth="1"/>
    <col min="13317" max="13317" width="14" style="82" customWidth="1"/>
    <col min="13318" max="13318" width="15" style="82" customWidth="1"/>
    <col min="13319" max="13319" width="4" style="82" customWidth="1"/>
    <col min="13320" max="13320" width="9.140625" style="82"/>
    <col min="13321" max="13321" width="11.5703125" style="82" customWidth="1"/>
    <col min="13322" max="13324" width="9.140625" style="82"/>
    <col min="13325" max="13325" width="10" style="82" bestFit="1" customWidth="1"/>
    <col min="13326" max="13326" width="13.42578125" style="82" customWidth="1"/>
    <col min="13327" max="13327" width="14.42578125" style="82" bestFit="1" customWidth="1"/>
    <col min="13328" max="13328" width="14.140625" style="82" customWidth="1"/>
    <col min="13329" max="13563" width="9.140625" style="82"/>
    <col min="13564" max="13564" width="19.85546875" style="82" customWidth="1"/>
    <col min="13565" max="13565" width="16" style="82" customWidth="1"/>
    <col min="13566" max="13566" width="15.5703125" style="82" customWidth="1"/>
    <col min="13567" max="13567" width="17.7109375" style="82" customWidth="1"/>
    <col min="13568" max="13569" width="15.5703125" style="82" customWidth="1"/>
    <col min="13570" max="13570" width="16.7109375" style="82" customWidth="1"/>
    <col min="13571" max="13571" width="16.28515625" style="82" customWidth="1"/>
    <col min="13572" max="13572" width="17.7109375" style="82" customWidth="1"/>
    <col min="13573" max="13573" width="14" style="82" customWidth="1"/>
    <col min="13574" max="13574" width="15" style="82" customWidth="1"/>
    <col min="13575" max="13575" width="4" style="82" customWidth="1"/>
    <col min="13576" max="13576" width="9.140625" style="82"/>
    <col min="13577" max="13577" width="11.5703125" style="82" customWidth="1"/>
    <col min="13578" max="13580" width="9.140625" style="82"/>
    <col min="13581" max="13581" width="10" style="82" bestFit="1" customWidth="1"/>
    <col min="13582" max="13582" width="13.42578125" style="82" customWidth="1"/>
    <col min="13583" max="13583" width="14.42578125" style="82" bestFit="1" customWidth="1"/>
    <col min="13584" max="13584" width="14.140625" style="82" customWidth="1"/>
    <col min="13585" max="13819" width="9.140625" style="82"/>
    <col min="13820" max="13820" width="19.85546875" style="82" customWidth="1"/>
    <col min="13821" max="13821" width="16" style="82" customWidth="1"/>
    <col min="13822" max="13822" width="15.5703125" style="82" customWidth="1"/>
    <col min="13823" max="13823" width="17.7109375" style="82" customWidth="1"/>
    <col min="13824" max="13825" width="15.5703125" style="82" customWidth="1"/>
    <col min="13826" max="13826" width="16.7109375" style="82" customWidth="1"/>
    <col min="13827" max="13827" width="16.28515625" style="82" customWidth="1"/>
    <col min="13828" max="13828" width="17.7109375" style="82" customWidth="1"/>
    <col min="13829" max="13829" width="14" style="82" customWidth="1"/>
    <col min="13830" max="13830" width="15" style="82" customWidth="1"/>
    <col min="13831" max="13831" width="4" style="82" customWidth="1"/>
    <col min="13832" max="13832" width="9.140625" style="82"/>
    <col min="13833" max="13833" width="11.5703125" style="82" customWidth="1"/>
    <col min="13834" max="13836" width="9.140625" style="82"/>
    <col min="13837" max="13837" width="10" style="82" bestFit="1" customWidth="1"/>
    <col min="13838" max="13838" width="13.42578125" style="82" customWidth="1"/>
    <col min="13839" max="13839" width="14.42578125" style="82" bestFit="1" customWidth="1"/>
    <col min="13840" max="13840" width="14.140625" style="82" customWidth="1"/>
    <col min="13841" max="14075" width="9.140625" style="82"/>
    <col min="14076" max="14076" width="19.85546875" style="82" customWidth="1"/>
    <col min="14077" max="14077" width="16" style="82" customWidth="1"/>
    <col min="14078" max="14078" width="15.5703125" style="82" customWidth="1"/>
    <col min="14079" max="14079" width="17.7109375" style="82" customWidth="1"/>
    <col min="14080" max="14081" width="15.5703125" style="82" customWidth="1"/>
    <col min="14082" max="14082" width="16.7109375" style="82" customWidth="1"/>
    <col min="14083" max="14083" width="16.28515625" style="82" customWidth="1"/>
    <col min="14084" max="14084" width="17.7109375" style="82" customWidth="1"/>
    <col min="14085" max="14085" width="14" style="82" customWidth="1"/>
    <col min="14086" max="14086" width="15" style="82" customWidth="1"/>
    <col min="14087" max="14087" width="4" style="82" customWidth="1"/>
    <col min="14088" max="14088" width="9.140625" style="82"/>
    <col min="14089" max="14089" width="11.5703125" style="82" customWidth="1"/>
    <col min="14090" max="14092" width="9.140625" style="82"/>
    <col min="14093" max="14093" width="10" style="82" bestFit="1" customWidth="1"/>
    <col min="14094" max="14094" width="13.42578125" style="82" customWidth="1"/>
    <col min="14095" max="14095" width="14.42578125" style="82" bestFit="1" customWidth="1"/>
    <col min="14096" max="14096" width="14.140625" style="82" customWidth="1"/>
    <col min="14097" max="14331" width="9.140625" style="82"/>
    <col min="14332" max="14332" width="19.85546875" style="82" customWidth="1"/>
    <col min="14333" max="14333" width="16" style="82" customWidth="1"/>
    <col min="14334" max="14334" width="15.5703125" style="82" customWidth="1"/>
    <col min="14335" max="14335" width="17.7109375" style="82" customWidth="1"/>
    <col min="14336" max="14337" width="15.5703125" style="82" customWidth="1"/>
    <col min="14338" max="14338" width="16.7109375" style="82" customWidth="1"/>
    <col min="14339" max="14339" width="16.28515625" style="82" customWidth="1"/>
    <col min="14340" max="14340" width="17.7109375" style="82" customWidth="1"/>
    <col min="14341" max="14341" width="14" style="82" customWidth="1"/>
    <col min="14342" max="14342" width="15" style="82" customWidth="1"/>
    <col min="14343" max="14343" width="4" style="82" customWidth="1"/>
    <col min="14344" max="14344" width="9.140625" style="82"/>
    <col min="14345" max="14345" width="11.5703125" style="82" customWidth="1"/>
    <col min="14346" max="14348" width="9.140625" style="82"/>
    <col min="14349" max="14349" width="10" style="82" bestFit="1" customWidth="1"/>
    <col min="14350" max="14350" width="13.42578125" style="82" customWidth="1"/>
    <col min="14351" max="14351" width="14.42578125" style="82" bestFit="1" customWidth="1"/>
    <col min="14352" max="14352" width="14.140625" style="82" customWidth="1"/>
    <col min="14353" max="14587" width="9.140625" style="82"/>
    <col min="14588" max="14588" width="19.85546875" style="82" customWidth="1"/>
    <col min="14589" max="14589" width="16" style="82" customWidth="1"/>
    <col min="14590" max="14590" width="15.5703125" style="82" customWidth="1"/>
    <col min="14591" max="14591" width="17.7109375" style="82" customWidth="1"/>
    <col min="14592" max="14593" width="15.5703125" style="82" customWidth="1"/>
    <col min="14594" max="14594" width="16.7109375" style="82" customWidth="1"/>
    <col min="14595" max="14595" width="16.28515625" style="82" customWidth="1"/>
    <col min="14596" max="14596" width="17.7109375" style="82" customWidth="1"/>
    <col min="14597" max="14597" width="14" style="82" customWidth="1"/>
    <col min="14598" max="14598" width="15" style="82" customWidth="1"/>
    <col min="14599" max="14599" width="4" style="82" customWidth="1"/>
    <col min="14600" max="14600" width="9.140625" style="82"/>
    <col min="14601" max="14601" width="11.5703125" style="82" customWidth="1"/>
    <col min="14602" max="14604" width="9.140625" style="82"/>
    <col min="14605" max="14605" width="10" style="82" bestFit="1" customWidth="1"/>
    <col min="14606" max="14606" width="13.42578125" style="82" customWidth="1"/>
    <col min="14607" max="14607" width="14.42578125" style="82" bestFit="1" customWidth="1"/>
    <col min="14608" max="14608" width="14.140625" style="82" customWidth="1"/>
    <col min="14609" max="14843" width="9.140625" style="82"/>
    <col min="14844" max="14844" width="19.85546875" style="82" customWidth="1"/>
    <col min="14845" max="14845" width="16" style="82" customWidth="1"/>
    <col min="14846" max="14846" width="15.5703125" style="82" customWidth="1"/>
    <col min="14847" max="14847" width="17.7109375" style="82" customWidth="1"/>
    <col min="14848" max="14849" width="15.5703125" style="82" customWidth="1"/>
    <col min="14850" max="14850" width="16.7109375" style="82" customWidth="1"/>
    <col min="14851" max="14851" width="16.28515625" style="82" customWidth="1"/>
    <col min="14852" max="14852" width="17.7109375" style="82" customWidth="1"/>
    <col min="14853" max="14853" width="14" style="82" customWidth="1"/>
    <col min="14854" max="14854" width="15" style="82" customWidth="1"/>
    <col min="14855" max="14855" width="4" style="82" customWidth="1"/>
    <col min="14856" max="14856" width="9.140625" style="82"/>
    <col min="14857" max="14857" width="11.5703125" style="82" customWidth="1"/>
    <col min="14858" max="14860" width="9.140625" style="82"/>
    <col min="14861" max="14861" width="10" style="82" bestFit="1" customWidth="1"/>
    <col min="14862" max="14862" width="13.42578125" style="82" customWidth="1"/>
    <col min="14863" max="14863" width="14.42578125" style="82" bestFit="1" customWidth="1"/>
    <col min="14864" max="14864" width="14.140625" style="82" customWidth="1"/>
    <col min="14865" max="15099" width="9.140625" style="82"/>
    <col min="15100" max="15100" width="19.85546875" style="82" customWidth="1"/>
    <col min="15101" max="15101" width="16" style="82" customWidth="1"/>
    <col min="15102" max="15102" width="15.5703125" style="82" customWidth="1"/>
    <col min="15103" max="15103" width="17.7109375" style="82" customWidth="1"/>
    <col min="15104" max="15105" width="15.5703125" style="82" customWidth="1"/>
    <col min="15106" max="15106" width="16.7109375" style="82" customWidth="1"/>
    <col min="15107" max="15107" width="16.28515625" style="82" customWidth="1"/>
    <col min="15108" max="15108" width="17.7109375" style="82" customWidth="1"/>
    <col min="15109" max="15109" width="14" style="82" customWidth="1"/>
    <col min="15110" max="15110" width="15" style="82" customWidth="1"/>
    <col min="15111" max="15111" width="4" style="82" customWidth="1"/>
    <col min="15112" max="15112" width="9.140625" style="82"/>
    <col min="15113" max="15113" width="11.5703125" style="82" customWidth="1"/>
    <col min="15114" max="15116" width="9.140625" style="82"/>
    <col min="15117" max="15117" width="10" style="82" bestFit="1" customWidth="1"/>
    <col min="15118" max="15118" width="13.42578125" style="82" customWidth="1"/>
    <col min="15119" max="15119" width="14.42578125" style="82" bestFit="1" customWidth="1"/>
    <col min="15120" max="15120" width="14.140625" style="82" customWidth="1"/>
    <col min="15121" max="15355" width="9.140625" style="82"/>
    <col min="15356" max="15356" width="19.85546875" style="82" customWidth="1"/>
    <col min="15357" max="15357" width="16" style="82" customWidth="1"/>
    <col min="15358" max="15358" width="15.5703125" style="82" customWidth="1"/>
    <col min="15359" max="15359" width="17.7109375" style="82" customWidth="1"/>
    <col min="15360" max="15361" width="15.5703125" style="82" customWidth="1"/>
    <col min="15362" max="15362" width="16.7109375" style="82" customWidth="1"/>
    <col min="15363" max="15363" width="16.28515625" style="82" customWidth="1"/>
    <col min="15364" max="15364" width="17.7109375" style="82" customWidth="1"/>
    <col min="15365" max="15365" width="14" style="82" customWidth="1"/>
    <col min="15366" max="15366" width="15" style="82" customWidth="1"/>
    <col min="15367" max="15367" width="4" style="82" customWidth="1"/>
    <col min="15368" max="15368" width="9.140625" style="82"/>
    <col min="15369" max="15369" width="11.5703125" style="82" customWidth="1"/>
    <col min="15370" max="15372" width="9.140625" style="82"/>
    <col min="15373" max="15373" width="10" style="82" bestFit="1" customWidth="1"/>
    <col min="15374" max="15374" width="13.42578125" style="82" customWidth="1"/>
    <col min="15375" max="15375" width="14.42578125" style="82" bestFit="1" customWidth="1"/>
    <col min="15376" max="15376" width="14.140625" style="82" customWidth="1"/>
    <col min="15377" max="15611" width="9.140625" style="82"/>
    <col min="15612" max="15612" width="19.85546875" style="82" customWidth="1"/>
    <col min="15613" max="15613" width="16" style="82" customWidth="1"/>
    <col min="15614" max="15614" width="15.5703125" style="82" customWidth="1"/>
    <col min="15615" max="15615" width="17.7109375" style="82" customWidth="1"/>
    <col min="15616" max="15617" width="15.5703125" style="82" customWidth="1"/>
    <col min="15618" max="15618" width="16.7109375" style="82" customWidth="1"/>
    <col min="15619" max="15619" width="16.28515625" style="82" customWidth="1"/>
    <col min="15620" max="15620" width="17.7109375" style="82" customWidth="1"/>
    <col min="15621" max="15621" width="14" style="82" customWidth="1"/>
    <col min="15622" max="15622" width="15" style="82" customWidth="1"/>
    <col min="15623" max="15623" width="4" style="82" customWidth="1"/>
    <col min="15624" max="15624" width="9.140625" style="82"/>
    <col min="15625" max="15625" width="11.5703125" style="82" customWidth="1"/>
    <col min="15626" max="15628" width="9.140625" style="82"/>
    <col min="15629" max="15629" width="10" style="82" bestFit="1" customWidth="1"/>
    <col min="15630" max="15630" width="13.42578125" style="82" customWidth="1"/>
    <col min="15631" max="15631" width="14.42578125" style="82" bestFit="1" customWidth="1"/>
    <col min="15632" max="15632" width="14.140625" style="82" customWidth="1"/>
    <col min="15633" max="15867" width="9.140625" style="82"/>
    <col min="15868" max="15868" width="19.85546875" style="82" customWidth="1"/>
    <col min="15869" max="15869" width="16" style="82" customWidth="1"/>
    <col min="15870" max="15870" width="15.5703125" style="82" customWidth="1"/>
    <col min="15871" max="15871" width="17.7109375" style="82" customWidth="1"/>
    <col min="15872" max="15873" width="15.5703125" style="82" customWidth="1"/>
    <col min="15874" max="15874" width="16.7109375" style="82" customWidth="1"/>
    <col min="15875" max="15875" width="16.28515625" style="82" customWidth="1"/>
    <col min="15876" max="15876" width="17.7109375" style="82" customWidth="1"/>
    <col min="15877" max="15877" width="14" style="82" customWidth="1"/>
    <col min="15878" max="15878" width="15" style="82" customWidth="1"/>
    <col min="15879" max="15879" width="4" style="82" customWidth="1"/>
    <col min="15880" max="15880" width="9.140625" style="82"/>
    <col min="15881" max="15881" width="11.5703125" style="82" customWidth="1"/>
    <col min="15882" max="15884" width="9.140625" style="82"/>
    <col min="15885" max="15885" width="10" style="82" bestFit="1" customWidth="1"/>
    <col min="15886" max="15886" width="13.42578125" style="82" customWidth="1"/>
    <col min="15887" max="15887" width="14.42578125" style="82" bestFit="1" customWidth="1"/>
    <col min="15888" max="15888" width="14.140625" style="82" customWidth="1"/>
    <col min="15889" max="16123" width="9.140625" style="82"/>
    <col min="16124" max="16124" width="19.85546875" style="82" customWidth="1"/>
    <col min="16125" max="16125" width="16" style="82" customWidth="1"/>
    <col min="16126" max="16126" width="15.5703125" style="82" customWidth="1"/>
    <col min="16127" max="16127" width="17.7109375" style="82" customWidth="1"/>
    <col min="16128" max="16129" width="15.5703125" style="82" customWidth="1"/>
    <col min="16130" max="16130" width="16.7109375" style="82" customWidth="1"/>
    <col min="16131" max="16131" width="16.28515625" style="82" customWidth="1"/>
    <col min="16132" max="16132" width="17.7109375" style="82" customWidth="1"/>
    <col min="16133" max="16133" width="14" style="82" customWidth="1"/>
    <col min="16134" max="16134" width="15" style="82" customWidth="1"/>
    <col min="16135" max="16135" width="4" style="82" customWidth="1"/>
    <col min="16136" max="16136" width="9.140625" style="82"/>
    <col min="16137" max="16137" width="11.5703125" style="82" customWidth="1"/>
    <col min="16138" max="16140" width="9.140625" style="82"/>
    <col min="16141" max="16141" width="10" style="82" bestFit="1" customWidth="1"/>
    <col min="16142" max="16142" width="13.42578125" style="82" customWidth="1"/>
    <col min="16143" max="16143" width="14.42578125" style="82" bestFit="1" customWidth="1"/>
    <col min="16144" max="16144" width="14.140625" style="82" customWidth="1"/>
    <col min="16145" max="16384" width="9.140625" style="82"/>
  </cols>
  <sheetData>
    <row r="1" spans="1:6" s="81" customFormat="1" ht="66" customHeight="1">
      <c r="A1" s="333"/>
      <c r="B1" s="334"/>
      <c r="C1" s="334"/>
      <c r="D1" s="334"/>
      <c r="E1" s="334"/>
      <c r="F1" s="334"/>
    </row>
    <row r="2" spans="1:6" ht="19.5">
      <c r="A2" s="339" t="s">
        <v>38</v>
      </c>
      <c r="B2" s="340"/>
      <c r="C2" s="340"/>
      <c r="D2" s="340"/>
      <c r="E2" s="340"/>
      <c r="F2" s="340"/>
    </row>
    <row r="3" spans="1:6" s="140" customFormat="1" ht="14.25">
      <c r="A3" s="335" t="str">
        <f>'Planilha Orcamentária'!$A$3</f>
        <v>PREFEITURA MUNICIPAL DE CRUCILÂNDIA/MG</v>
      </c>
      <c r="B3" s="336"/>
      <c r="C3" s="336"/>
      <c r="D3" s="336"/>
      <c r="E3" s="336"/>
      <c r="F3" s="336"/>
    </row>
    <row r="4" spans="1:6" s="140" customFormat="1" ht="14.25">
      <c r="A4" s="337" t="str">
        <f>'Planilha Orcamentária'!$A$5</f>
        <v>LOCAL: ESTRADA RURAL DE ACESSO DO MUNICÍPIO DE CRUCILÂNDIA AO POVOADO DE SESMARIAS- ZONA RURAL, MUNICÍPIO DE CRUCILÂNDIA/MG.</v>
      </c>
      <c r="B4" s="338"/>
      <c r="C4" s="338"/>
      <c r="D4" s="338"/>
      <c r="E4" s="338"/>
      <c r="F4" s="338"/>
    </row>
    <row r="5" spans="1:6" s="140" customFormat="1" ht="14.25">
      <c r="A5" s="341" t="str">
        <f>'Planilha Orcamentária'!A4</f>
        <v>OBRA:PAVIMENTAÇÃO ASFALTICA.</v>
      </c>
      <c r="B5" s="342"/>
      <c r="C5" s="342"/>
      <c r="D5" s="342"/>
      <c r="E5" s="342"/>
      <c r="F5" s="342"/>
    </row>
    <row r="6" spans="1:6" s="142" customFormat="1" ht="14.25">
      <c r="A6" s="141"/>
      <c r="B6" s="181"/>
      <c r="C6" s="348"/>
      <c r="D6" s="348"/>
      <c r="E6" s="181"/>
      <c r="F6" s="180"/>
    </row>
    <row r="7" spans="1:6" s="142" customFormat="1" ht="14.25">
      <c r="A7" s="141" t="s">
        <v>111</v>
      </c>
      <c r="B7" s="181"/>
      <c r="C7" s="344" t="str">
        <f>'Planilha Orcamentária'!C42</f>
        <v>Genilson Gonçalves Da Silva</v>
      </c>
      <c r="D7" s="344"/>
      <c r="E7" s="349" t="str">
        <f>'Planilha Orcamentária'!C44</f>
        <v>Engenheiro Civil</v>
      </c>
      <c r="F7" s="349"/>
    </row>
    <row r="8" spans="1:6">
      <c r="A8" s="84" t="s">
        <v>0</v>
      </c>
      <c r="B8" s="182" t="s">
        <v>42</v>
      </c>
      <c r="C8" s="345" t="s">
        <v>16</v>
      </c>
      <c r="D8" s="345"/>
      <c r="E8" s="345"/>
      <c r="F8" s="345"/>
    </row>
    <row r="9" spans="1:6">
      <c r="A9" s="346"/>
      <c r="B9" s="347"/>
      <c r="C9" s="347"/>
      <c r="D9" s="347"/>
      <c r="E9" s="347"/>
      <c r="F9" s="347"/>
    </row>
    <row r="10" spans="1:6" s="105" customFormat="1" ht="14.25">
      <c r="A10" s="108" t="str">
        <f>'Planilha Orcamentária'!A10</f>
        <v>1.0</v>
      </c>
      <c r="B10" s="184"/>
      <c r="C10" s="343" t="str">
        <f>'Planilha Orcamentária'!D10</f>
        <v>SERVIÇOS PRELIMINARES</v>
      </c>
      <c r="D10" s="343"/>
      <c r="E10" s="343"/>
      <c r="F10" s="343"/>
    </row>
    <row r="11" spans="1:6" s="85" customFormat="1">
      <c r="A11" s="86"/>
      <c r="B11" s="87"/>
      <c r="C11" s="185"/>
      <c r="D11" s="183"/>
      <c r="E11" s="88"/>
      <c r="F11" s="88"/>
    </row>
    <row r="12" spans="1:6" s="109" customFormat="1" ht="14.25">
      <c r="A12" s="104" t="str">
        <f>'Planilha Orcamentária'!A11</f>
        <v>1.1</v>
      </c>
      <c r="B12" s="186" t="str">
        <f>'Planilha Orcamentária'!C11</f>
        <v>ED-28427</v>
      </c>
      <c r="C12" s="300" t="str">
        <f>'Planilha Orcamentária'!D11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12" s="300"/>
      <c r="E12" s="300"/>
      <c r="F12" s="300"/>
    </row>
    <row r="13" spans="1:6" s="85" customFormat="1">
      <c r="A13" s="86"/>
      <c r="B13" s="87"/>
      <c r="C13" s="185"/>
      <c r="D13" s="183"/>
      <c r="E13" s="89"/>
      <c r="F13" s="89"/>
    </row>
    <row r="14" spans="1:6" s="106" customFormat="1" ht="12.75">
      <c r="A14" s="110" t="s">
        <v>17</v>
      </c>
      <c r="B14" s="113">
        <v>1</v>
      </c>
      <c r="C14" s="111" t="s">
        <v>13</v>
      </c>
      <c r="F14" s="112"/>
    </row>
    <row r="15" spans="1:6" s="85" customFormat="1">
      <c r="A15" s="90"/>
      <c r="B15" s="185"/>
      <c r="D15" s="89"/>
      <c r="F15" s="89"/>
    </row>
    <row r="16" spans="1:6" s="105" customFormat="1" ht="14.25">
      <c r="A16" s="108" t="str">
        <f>'Planilha Orcamentária'!A13</f>
        <v>2.0</v>
      </c>
      <c r="B16" s="184"/>
      <c r="C16" s="343" t="str">
        <f>'Planilha Orcamentária'!D13</f>
        <v>DRENAGEM PLUVIAL</v>
      </c>
      <c r="D16" s="343"/>
      <c r="E16" s="343"/>
      <c r="F16" s="343"/>
    </row>
    <row r="17" spans="1:9" s="164" customFormat="1" ht="14.25">
      <c r="A17" s="163"/>
      <c r="B17" s="187"/>
      <c r="C17" s="188"/>
      <c r="D17" s="188"/>
      <c r="E17" s="188"/>
      <c r="F17" s="188"/>
    </row>
    <row r="18" spans="1:9" s="103" customFormat="1">
      <c r="A18" s="192"/>
      <c r="B18" s="193"/>
      <c r="C18" s="194"/>
      <c r="D18" s="194"/>
      <c r="E18" s="193"/>
      <c r="F18" s="193"/>
    </row>
    <row r="19" spans="1:9" s="103" customFormat="1" ht="14.25">
      <c r="A19" s="104" t="str">
        <f>'Planilha Orcamentária'!A14</f>
        <v>2.1</v>
      </c>
      <c r="B19" s="189" t="str">
        <f>'Planilha Orcamentária'!C14</f>
        <v>RO-40647</v>
      </c>
      <c r="C19" s="300" t="str">
        <f>'Planilha Orcamentária'!D14</f>
        <v>Sarjeta de concreto em corte tipo DR.SCC-x/y. Largura = 50 cm tipo 40/ 10 (Execução, incluindo escavação, fornecimento e transporte de todos os materiais)</v>
      </c>
      <c r="D19" s="300"/>
      <c r="E19" s="300"/>
      <c r="F19" s="300"/>
    </row>
    <row r="20" spans="1:9" s="103" customFormat="1" ht="12.75">
      <c r="A20" s="102"/>
      <c r="B20" s="190"/>
      <c r="C20" s="190"/>
      <c r="D20" s="190"/>
      <c r="E20" s="190"/>
      <c r="F20" s="190"/>
    </row>
    <row r="21" spans="1:9" s="103" customFormat="1" ht="12.75">
      <c r="A21" s="311" t="s">
        <v>189</v>
      </c>
      <c r="B21" s="312"/>
      <c r="C21" s="312"/>
      <c r="D21" s="312"/>
      <c r="E21" s="312"/>
      <c r="F21" s="313"/>
    </row>
    <row r="22" spans="1:9" s="103" customFormat="1" ht="12.75">
      <c r="A22" s="314" t="s">
        <v>211</v>
      </c>
      <c r="B22" s="314"/>
      <c r="C22" s="315" t="s">
        <v>207</v>
      </c>
      <c r="D22" s="316"/>
      <c r="E22" s="314" t="s">
        <v>145</v>
      </c>
      <c r="F22" s="314"/>
    </row>
    <row r="23" spans="1:9" s="103" customFormat="1">
      <c r="A23" s="317">
        <v>1330</v>
      </c>
      <c r="B23" s="317"/>
      <c r="C23" s="317">
        <v>2</v>
      </c>
      <c r="D23" s="317"/>
      <c r="E23" s="317">
        <f>A23*C23</f>
        <v>2660</v>
      </c>
      <c r="F23" s="317"/>
      <c r="I23" s="103" t="s">
        <v>188</v>
      </c>
    </row>
    <row r="24" spans="1:9" s="103" customFormat="1" ht="12.75">
      <c r="A24" s="311" t="s">
        <v>190</v>
      </c>
      <c r="B24" s="312"/>
      <c r="C24" s="312"/>
      <c r="D24" s="312"/>
      <c r="E24" s="312"/>
      <c r="F24" s="313"/>
    </row>
    <row r="25" spans="1:9" s="103" customFormat="1" ht="12.75">
      <c r="A25" s="314" t="s">
        <v>211</v>
      </c>
      <c r="B25" s="314"/>
      <c r="C25" s="315" t="s">
        <v>207</v>
      </c>
      <c r="D25" s="316"/>
      <c r="E25" s="314" t="s">
        <v>145</v>
      </c>
      <c r="F25" s="314"/>
    </row>
    <row r="26" spans="1:9" s="103" customFormat="1">
      <c r="A26" s="317">
        <v>200</v>
      </c>
      <c r="B26" s="317"/>
      <c r="C26" s="317">
        <v>2</v>
      </c>
      <c r="D26" s="317"/>
      <c r="E26" s="317">
        <f>A26*C26</f>
        <v>400</v>
      </c>
      <c r="F26" s="317"/>
    </row>
    <row r="27" spans="1:9" s="103" customFormat="1" ht="12.75" customHeight="1">
      <c r="A27" s="102"/>
      <c r="B27" s="190"/>
      <c r="C27" s="190"/>
      <c r="D27" s="190"/>
      <c r="E27" s="190"/>
      <c r="F27" s="190"/>
    </row>
    <row r="28" spans="1:9" s="85" customFormat="1" ht="15" customHeight="1">
      <c r="A28" s="128"/>
      <c r="B28" s="126"/>
      <c r="C28" s="118"/>
      <c r="D28" s="118"/>
      <c r="E28" s="294" t="s">
        <v>146</v>
      </c>
      <c r="F28" s="294"/>
    </row>
    <row r="29" spans="1:9" s="105" customFormat="1">
      <c r="A29" s="128"/>
      <c r="B29" s="126"/>
      <c r="C29" s="118"/>
      <c r="D29" s="118"/>
      <c r="E29" s="293">
        <f>E23+E26</f>
        <v>3060</v>
      </c>
      <c r="F29" s="293"/>
    </row>
    <row r="30" spans="1:9" s="105" customFormat="1">
      <c r="A30" s="128"/>
      <c r="B30" s="126"/>
      <c r="C30" s="118"/>
      <c r="D30" s="118"/>
      <c r="E30" s="220"/>
      <c r="F30" s="220"/>
    </row>
    <row r="31" spans="1:9" s="105" customFormat="1" ht="14.25">
      <c r="A31" s="104" t="s">
        <v>205</v>
      </c>
      <c r="B31" s="189" t="s">
        <v>200</v>
      </c>
      <c r="C31" s="300" t="str">
        <f>'Planilha Orcamentária'!D15</f>
        <v>Entrada para descida d’água - EDA 01 - areia e brita comerciais</v>
      </c>
      <c r="D31" s="300"/>
      <c r="E31" s="300"/>
      <c r="F31" s="300"/>
    </row>
    <row r="32" spans="1:9" s="91" customFormat="1">
      <c r="A32" s="102"/>
      <c r="B32" s="190"/>
      <c r="C32" s="190"/>
      <c r="D32" s="190"/>
      <c r="E32" s="190"/>
      <c r="F32" s="190"/>
    </row>
    <row r="33" spans="1:6" s="91" customFormat="1">
      <c r="A33" s="314" t="s">
        <v>189</v>
      </c>
      <c r="B33" s="314"/>
      <c r="C33" s="314" t="s">
        <v>190</v>
      </c>
      <c r="D33" s="314"/>
      <c r="E33" s="314" t="s">
        <v>145</v>
      </c>
      <c r="F33" s="314"/>
    </row>
    <row r="34" spans="1:6" s="91" customFormat="1">
      <c r="A34" s="317">
        <v>10</v>
      </c>
      <c r="B34" s="317"/>
      <c r="C34" s="317">
        <v>4</v>
      </c>
      <c r="D34" s="317"/>
      <c r="E34" s="317">
        <f>A34+C34</f>
        <v>14</v>
      </c>
      <c r="F34" s="317"/>
    </row>
    <row r="35" spans="1:6" s="91" customFormat="1">
      <c r="A35" s="102"/>
      <c r="B35" s="190"/>
      <c r="C35" s="190"/>
      <c r="D35" s="190"/>
      <c r="E35" s="190"/>
      <c r="F35" s="190"/>
    </row>
    <row r="36" spans="1:6" s="91" customFormat="1">
      <c r="A36" s="128"/>
      <c r="B36" s="126"/>
      <c r="C36" s="118"/>
      <c r="D36" s="118"/>
      <c r="E36" s="294" t="s">
        <v>146</v>
      </c>
      <c r="F36" s="294"/>
    </row>
    <row r="37" spans="1:6" s="91" customFormat="1">
      <c r="A37" s="128"/>
      <c r="B37" s="126"/>
      <c r="C37" s="118"/>
      <c r="D37" s="118"/>
      <c r="E37" s="293">
        <f>E34</f>
        <v>14</v>
      </c>
      <c r="F37" s="293"/>
    </row>
    <row r="38" spans="1:6" s="91" customFormat="1">
      <c r="A38" s="318"/>
      <c r="B38" s="319"/>
      <c r="C38" s="319"/>
      <c r="D38" s="319"/>
      <c r="E38" s="319"/>
      <c r="F38" s="319"/>
    </row>
    <row r="39" spans="1:6" s="91" customFormat="1">
      <c r="A39" s="104" t="s">
        <v>206</v>
      </c>
      <c r="B39" s="189" t="s">
        <v>203</v>
      </c>
      <c r="C39" s="300" t="str">
        <f>'Planilha Orcamentária'!D16</f>
        <v>Descida d’água de aterros tipo rápido - DAR 02 - areia e brita comerciais</v>
      </c>
      <c r="D39" s="300"/>
      <c r="E39" s="300"/>
      <c r="F39" s="300"/>
    </row>
    <row r="40" spans="1:6" s="91" customFormat="1">
      <c r="A40" s="102"/>
      <c r="B40" s="190"/>
      <c r="C40" s="190"/>
      <c r="D40" s="190"/>
      <c r="E40" s="190"/>
      <c r="F40" s="190"/>
    </row>
    <row r="41" spans="1:6" s="91" customFormat="1">
      <c r="A41" s="314" t="str">
        <f>A33</f>
        <v>TRECHO 1</v>
      </c>
      <c r="B41" s="314"/>
      <c r="C41" s="314" t="str">
        <f>C33</f>
        <v>TRECHO 2</v>
      </c>
      <c r="D41" s="314"/>
      <c r="E41" s="314" t="s">
        <v>145</v>
      </c>
      <c r="F41" s="314"/>
    </row>
    <row r="42" spans="1:6" s="91" customFormat="1">
      <c r="A42" s="317">
        <v>10</v>
      </c>
      <c r="B42" s="317"/>
      <c r="C42" s="317">
        <v>4</v>
      </c>
      <c r="D42" s="317"/>
      <c r="E42" s="317">
        <f>A42+C42</f>
        <v>14</v>
      </c>
      <c r="F42" s="317"/>
    </row>
    <row r="43" spans="1:6" s="91" customFormat="1">
      <c r="A43" s="102"/>
      <c r="B43" s="190"/>
      <c r="C43" s="190"/>
      <c r="D43" s="190"/>
      <c r="E43" s="190"/>
      <c r="F43" s="190"/>
    </row>
    <row r="44" spans="1:6" s="91" customFormat="1" ht="15" customHeight="1">
      <c r="A44" s="128"/>
      <c r="B44" s="126"/>
      <c r="C44" s="118"/>
      <c r="D44" s="118"/>
      <c r="E44" s="294" t="s">
        <v>146</v>
      </c>
      <c r="F44" s="294"/>
    </row>
    <row r="45" spans="1:6" s="91" customFormat="1">
      <c r="A45" s="128"/>
      <c r="B45" s="126"/>
      <c r="C45" s="118"/>
      <c r="D45" s="118"/>
      <c r="E45" s="293">
        <f>E42</f>
        <v>14</v>
      </c>
      <c r="F45" s="293"/>
    </row>
    <row r="46" spans="1:6" s="105" customFormat="1" ht="14.25">
      <c r="A46" s="195"/>
      <c r="B46" s="196"/>
      <c r="C46" s="196"/>
      <c r="D46" s="196"/>
      <c r="E46" s="196"/>
      <c r="F46" s="196"/>
    </row>
    <row r="47" spans="1:6" s="91" customFormat="1">
      <c r="A47" s="107" t="str">
        <f>'Planilha Orcamentária'!A18</f>
        <v>3.0</v>
      </c>
      <c r="B47" s="197"/>
      <c r="C47" s="329" t="str">
        <f>'Planilha Orcamentária'!D18</f>
        <v>TERRAPLENAGEM</v>
      </c>
      <c r="D47" s="329"/>
      <c r="E47" s="329"/>
      <c r="F47" s="329"/>
    </row>
    <row r="48" spans="1:6" s="91" customFormat="1">
      <c r="A48" s="83"/>
      <c r="B48" s="198"/>
      <c r="C48" s="198"/>
      <c r="D48" s="198"/>
      <c r="E48" s="198"/>
      <c r="F48" s="198"/>
    </row>
    <row r="49" spans="1:6" s="91" customFormat="1">
      <c r="A49" s="104" t="str">
        <f>'Planilha Orcamentária'!A19</f>
        <v>3.1</v>
      </c>
      <c r="B49" s="189" t="str">
        <f>'Planilha Orcamentária'!C19</f>
        <v>RO-41081</v>
      </c>
      <c r="C49" s="300" t="str">
        <f>'Planilha Orcamentária'!D19</f>
        <v>REGULARIZAÇÃO DO SUB-LEITO (PROCTOR NORMAL)</v>
      </c>
      <c r="D49" s="300"/>
      <c r="E49" s="300"/>
      <c r="F49" s="300"/>
    </row>
    <row r="50" spans="1:6" s="91" customFormat="1">
      <c r="A50" s="170"/>
      <c r="B50" s="199"/>
      <c r="C50" s="199"/>
      <c r="D50" s="199"/>
      <c r="E50" s="199"/>
      <c r="F50" s="199"/>
    </row>
    <row r="51" spans="1:6" s="91" customFormat="1">
      <c r="A51" s="307" t="s">
        <v>189</v>
      </c>
      <c r="B51" s="308"/>
      <c r="C51" s="308"/>
      <c r="D51" s="308"/>
      <c r="E51" s="308"/>
      <c r="F51" s="309"/>
    </row>
    <row r="52" spans="1:6" s="105" customFormat="1" ht="14.25">
      <c r="A52" s="323" t="s">
        <v>123</v>
      </c>
      <c r="B52" s="323"/>
      <c r="C52" s="323" t="s">
        <v>124</v>
      </c>
      <c r="D52" s="323"/>
      <c r="E52" s="323" t="s">
        <v>125</v>
      </c>
      <c r="F52" s="323"/>
    </row>
    <row r="53" spans="1:6" s="91" customFormat="1">
      <c r="A53" s="310">
        <v>1330</v>
      </c>
      <c r="B53" s="310"/>
      <c r="C53" s="310">
        <f>6+0.5+0.5</f>
        <v>7</v>
      </c>
      <c r="D53" s="310"/>
      <c r="E53" s="310">
        <f>A53*C53</f>
        <v>9310</v>
      </c>
      <c r="F53" s="310"/>
    </row>
    <row r="54" spans="1:6" s="91" customFormat="1">
      <c r="A54" s="166"/>
      <c r="B54" s="167"/>
      <c r="C54" s="167"/>
      <c r="D54" s="167"/>
      <c r="E54" s="167"/>
      <c r="F54" s="165"/>
    </row>
    <row r="55" spans="1:6" s="91" customFormat="1">
      <c r="A55" s="350" t="s">
        <v>190</v>
      </c>
      <c r="B55" s="351"/>
      <c r="C55" s="351"/>
      <c r="D55" s="351"/>
      <c r="E55" s="351"/>
      <c r="F55" s="352"/>
    </row>
    <row r="56" spans="1:6" s="91" customFormat="1">
      <c r="A56" s="353" t="s">
        <v>143</v>
      </c>
      <c r="B56" s="354"/>
      <c r="C56" s="322" t="s">
        <v>174</v>
      </c>
      <c r="D56" s="322"/>
      <c r="E56" s="322" t="s">
        <v>144</v>
      </c>
      <c r="F56" s="322"/>
    </row>
    <row r="57" spans="1:6" s="91" customFormat="1">
      <c r="A57" s="320">
        <v>200</v>
      </c>
      <c r="B57" s="321"/>
      <c r="C57" s="320">
        <v>7</v>
      </c>
      <c r="D57" s="321"/>
      <c r="E57" s="324">
        <f>A57*C57</f>
        <v>1400</v>
      </c>
      <c r="F57" s="325"/>
    </row>
    <row r="58" spans="1:6" s="91" customFormat="1">
      <c r="A58" s="128"/>
      <c r="B58" s="126"/>
      <c r="C58" s="118"/>
      <c r="D58" s="118"/>
      <c r="E58" s="118"/>
      <c r="F58" s="191"/>
    </row>
    <row r="59" spans="1:6" s="85" customFormat="1">
      <c r="A59" s="128"/>
      <c r="B59" s="126"/>
      <c r="C59" s="118"/>
      <c r="D59" s="118"/>
      <c r="E59" s="294" t="s">
        <v>196</v>
      </c>
      <c r="F59" s="294"/>
    </row>
    <row r="60" spans="1:6" s="91" customFormat="1">
      <c r="A60" s="128"/>
      <c r="B60" s="126"/>
      <c r="C60" s="118"/>
      <c r="D60" s="118"/>
      <c r="E60" s="293">
        <f>E53+E57</f>
        <v>10710</v>
      </c>
      <c r="F60" s="293"/>
    </row>
    <row r="61" spans="1:6" s="85" customFormat="1" ht="32.25" customHeight="1">
      <c r="A61" s="128"/>
      <c r="B61" s="126"/>
      <c r="C61" s="118"/>
      <c r="D61" s="118"/>
      <c r="E61" s="118"/>
      <c r="F61" s="191"/>
    </row>
    <row r="62" spans="1:6" s="91" customFormat="1">
      <c r="A62" s="104" t="str">
        <f>'Planilha Orcamentária'!A20</f>
        <v>3.2</v>
      </c>
      <c r="B62" s="189" t="str">
        <f>'Planilha Orcamentária'!C20</f>
        <v>RO-43113</v>
      </c>
      <c r="C62" s="300" t="str">
        <f>'Planilha Orcamentária'!D20</f>
        <v>BASE DE SOLO SEM MISTURA, COMPACTADA NA ENERGIA DO PROCTOR INTERMEDIÁRIO (EXECUÇÃO, INCLUINDO ESCAVAÇÃO, CARGA, DESCARGA, ESPALHAMENTO, UMIDECIMENTO E COMPACTAÇÃO DO MATERIAL; EXCLUI AQUISIÇÃO E TRANSPORTE DO MATERIAL)</v>
      </c>
      <c r="D62" s="300"/>
      <c r="E62" s="300"/>
      <c r="F62" s="300"/>
    </row>
    <row r="63" spans="1:6" s="91" customFormat="1">
      <c r="A63" s="135"/>
      <c r="B63" s="191"/>
      <c r="C63" s="191"/>
      <c r="D63" s="191"/>
      <c r="E63" s="191"/>
      <c r="F63" s="191"/>
    </row>
    <row r="64" spans="1:6" s="91" customFormat="1" ht="25.5">
      <c r="A64" s="119" t="s">
        <v>107</v>
      </c>
      <c r="B64" s="119" t="s">
        <v>108</v>
      </c>
      <c r="C64" s="119" t="s">
        <v>105</v>
      </c>
      <c r="D64" s="200"/>
      <c r="F64" s="191"/>
    </row>
    <row r="65" spans="1:6" s="91" customFormat="1">
      <c r="A65" s="116">
        <f>E53</f>
        <v>9310</v>
      </c>
      <c r="B65" s="114">
        <v>0.15</v>
      </c>
      <c r="C65" s="117">
        <f>A65*B65</f>
        <v>1396.5</v>
      </c>
      <c r="D65" s="168"/>
      <c r="F65" s="191"/>
    </row>
    <row r="66" spans="1:6" s="91" customFormat="1">
      <c r="A66" s="116">
        <f>E57</f>
        <v>1400</v>
      </c>
      <c r="B66" s="114">
        <v>0.15</v>
      </c>
      <c r="C66" s="117">
        <f>A66*B66</f>
        <v>210</v>
      </c>
      <c r="D66" s="168"/>
      <c r="F66" s="191"/>
    </row>
    <row r="67" spans="1:6" s="91" customFormat="1">
      <c r="A67" s="201"/>
      <c r="B67" s="114" t="s">
        <v>27</v>
      </c>
      <c r="C67" s="117">
        <f>C65+C66</f>
        <v>1606.5</v>
      </c>
      <c r="D67" s="168"/>
      <c r="F67" s="191"/>
    </row>
    <row r="68" spans="1:6" s="91" customFormat="1" ht="20.25" customHeight="1">
      <c r="A68" s="128"/>
      <c r="B68" s="126"/>
      <c r="C68" s="118"/>
      <c r="D68" s="118"/>
      <c r="E68" s="118"/>
      <c r="F68" s="191"/>
    </row>
    <row r="69" spans="1:6" s="91" customFormat="1" ht="37.5" customHeight="1">
      <c r="A69" s="104" t="str">
        <f>'Planilha Orcamentária'!A21</f>
        <v>3.3</v>
      </c>
      <c r="B69" s="189" t="s">
        <v>191</v>
      </c>
      <c r="C69" s="300" t="str">
        <f>'Planilha Orcamentária'!D21</f>
        <v>ENROCAMENTO MANUAL COM PEDRA DE MÃO JOGADA, INCLUSIVE FORNECIMENTO</v>
      </c>
      <c r="D69" s="300"/>
      <c r="E69" s="300"/>
      <c r="F69" s="300"/>
    </row>
    <row r="70" spans="1:6" s="91" customFormat="1">
      <c r="A70" s="135"/>
      <c r="B70" s="191"/>
      <c r="C70" s="191"/>
      <c r="D70" s="191"/>
      <c r="E70" s="191"/>
      <c r="F70" s="191"/>
    </row>
    <row r="71" spans="1:6" s="91" customFormat="1">
      <c r="A71" s="135"/>
      <c r="B71" s="191"/>
      <c r="C71" s="191"/>
      <c r="D71" s="191"/>
      <c r="E71" s="191"/>
      <c r="F71" s="191"/>
    </row>
    <row r="72" spans="1:6" s="91" customFormat="1" ht="25.5">
      <c r="A72" s="119" t="s">
        <v>208</v>
      </c>
      <c r="B72" s="119" t="s">
        <v>108</v>
      </c>
      <c r="C72" s="119" t="s">
        <v>105</v>
      </c>
      <c r="D72" s="200"/>
      <c r="F72" s="191"/>
    </row>
    <row r="73" spans="1:6" s="91" customFormat="1">
      <c r="A73" s="116">
        <f>E117</f>
        <v>1200</v>
      </c>
      <c r="B73" s="114">
        <v>0.4</v>
      </c>
      <c r="C73" s="117">
        <f>A73*B73</f>
        <v>480</v>
      </c>
      <c r="D73" s="168"/>
      <c r="F73" s="191"/>
    </row>
    <row r="74" spans="1:6" s="91" customFormat="1" ht="21.75" customHeight="1">
      <c r="A74" s="201"/>
      <c r="B74" s="114" t="s">
        <v>27</v>
      </c>
      <c r="C74" s="117">
        <f>C73</f>
        <v>480</v>
      </c>
      <c r="D74" s="168"/>
      <c r="F74" s="191"/>
    </row>
    <row r="75" spans="1:6" s="91" customFormat="1" ht="15" customHeight="1">
      <c r="A75" s="135"/>
      <c r="B75" s="191"/>
      <c r="C75" s="191"/>
      <c r="D75" s="191"/>
      <c r="E75" s="191"/>
      <c r="F75" s="191"/>
    </row>
    <row r="76" spans="1:6" s="91" customFormat="1">
      <c r="A76" s="104" t="str">
        <f>'Planilha Orcamentária'!A22</f>
        <v>3.4</v>
      </c>
      <c r="B76" s="189" t="str">
        <f>'Planilha Orcamentária'!C22</f>
        <v>-</v>
      </c>
      <c r="C76" s="300" t="str">
        <f>'Planilha Orcamentária'!D22</f>
        <v>FORNECIMENTO DO MATERIAL DE BASE EM CASCALHO</v>
      </c>
      <c r="D76" s="300"/>
      <c r="E76" s="300"/>
      <c r="F76" s="300"/>
    </row>
    <row r="77" spans="1:6" s="91" customFormat="1">
      <c r="A77" s="135"/>
      <c r="B77" s="191"/>
      <c r="C77" s="191"/>
      <c r="D77" s="191"/>
      <c r="E77" s="191"/>
      <c r="F77" s="191"/>
    </row>
    <row r="78" spans="1:6" s="85" customFormat="1">
      <c r="A78" s="331" t="s">
        <v>121</v>
      </c>
      <c r="B78" s="332"/>
      <c r="C78" s="191"/>
      <c r="D78" s="191"/>
      <c r="E78" s="191"/>
      <c r="F78" s="191"/>
    </row>
    <row r="79" spans="1:6" s="91" customFormat="1">
      <c r="A79" s="295">
        <f>C65</f>
        <v>1396.5</v>
      </c>
      <c r="B79" s="296"/>
      <c r="C79" s="191"/>
      <c r="D79" s="191"/>
      <c r="E79" s="191"/>
      <c r="F79" s="191"/>
    </row>
    <row r="80" spans="1:6" s="91" customFormat="1">
      <c r="A80" s="295">
        <f>C66</f>
        <v>210</v>
      </c>
      <c r="B80" s="296"/>
      <c r="C80" s="191"/>
      <c r="D80" s="191"/>
      <c r="E80" s="294" t="s">
        <v>132</v>
      </c>
      <c r="F80" s="294"/>
    </row>
    <row r="81" spans="1:6" s="91" customFormat="1">
      <c r="A81" s="135"/>
      <c r="B81" s="191"/>
      <c r="C81" s="191"/>
      <c r="D81" s="191"/>
      <c r="E81" s="293">
        <f>A79+A80</f>
        <v>1606.5</v>
      </c>
      <c r="F81" s="293"/>
    </row>
    <row r="82" spans="1:6" s="91" customFormat="1">
      <c r="A82" s="104" t="str">
        <f>'Planilha Orcamentária'!A23</f>
        <v>3.5</v>
      </c>
      <c r="B82" s="189" t="str">
        <f>'Planilha Orcamentária'!C23</f>
        <v>RO-41337</v>
      </c>
      <c r="C82" s="300" t="str">
        <f>'Planilha Orcamentária'!D23</f>
        <v>TRANSPORTE DE MATERIAL DE JAZIDA PARA CONSERVAÇÃO. DISTÂNCIA MÉDIA DE TRANSPORTE &lt;= 10,00 (CASCALHO)</v>
      </c>
      <c r="D82" s="300"/>
      <c r="E82" s="300"/>
      <c r="F82" s="300"/>
    </row>
    <row r="83" spans="1:6" s="91" customFormat="1">
      <c r="A83" s="135"/>
      <c r="B83" s="191"/>
      <c r="C83" s="191"/>
      <c r="D83" s="191"/>
      <c r="E83" s="191"/>
      <c r="F83" s="191"/>
    </row>
    <row r="84" spans="1:6" s="91" customFormat="1">
      <c r="A84" s="328" t="str">
        <f>C64</f>
        <v>VOLUME DA BASE:</v>
      </c>
      <c r="B84" s="328"/>
      <c r="C84" s="119" t="s">
        <v>106</v>
      </c>
      <c r="D84" s="119" t="s">
        <v>118</v>
      </c>
      <c r="E84" s="294" t="s">
        <v>221</v>
      </c>
      <c r="F84" s="294"/>
    </row>
    <row r="85" spans="1:6" s="91" customFormat="1">
      <c r="A85" s="295">
        <f>A79</f>
        <v>1396.5</v>
      </c>
      <c r="B85" s="296"/>
      <c r="C85" s="115">
        <v>2.8</v>
      </c>
      <c r="D85" s="146">
        <f>A85*C85</f>
        <v>3910.2</v>
      </c>
      <c r="E85" s="293">
        <f>D85+D86</f>
        <v>4498.2</v>
      </c>
      <c r="F85" s="293"/>
    </row>
    <row r="86" spans="1:6" s="91" customFormat="1">
      <c r="A86" s="295">
        <f>A80</f>
        <v>210</v>
      </c>
      <c r="B86" s="296"/>
      <c r="C86" s="115">
        <v>2.8</v>
      </c>
      <c r="D86" s="146">
        <f>A86*C86</f>
        <v>588</v>
      </c>
      <c r="E86" s="227"/>
      <c r="F86" s="146"/>
    </row>
    <row r="87" spans="1:6" s="91" customFormat="1" ht="253.5" customHeight="1">
      <c r="A87" s="295"/>
      <c r="B87" s="330"/>
      <c r="C87" s="330"/>
      <c r="D87" s="330"/>
      <c r="E87" s="330"/>
      <c r="F87" s="296"/>
    </row>
    <row r="88" spans="1:6" s="91" customFormat="1">
      <c r="A88" s="104" t="str">
        <f>'Planilha Orcamentária'!A24</f>
        <v>3.6</v>
      </c>
      <c r="B88" s="189" t="s">
        <v>195</v>
      </c>
      <c r="C88" s="300" t="str">
        <f>'Planilha Orcamentária'!D24</f>
        <v>Transporte de agregados para conservação. Distância média de transporte de 40,10 a 50,00 km (PEDRA DE MÃO)</v>
      </c>
      <c r="D88" s="300"/>
      <c r="E88" s="300"/>
      <c r="F88" s="300"/>
    </row>
    <row r="89" spans="1:6" s="91" customFormat="1">
      <c r="A89" s="135"/>
      <c r="B89" s="191"/>
      <c r="C89" s="191"/>
      <c r="D89" s="191" t="s">
        <v>189</v>
      </c>
      <c r="E89" s="191"/>
      <c r="F89" s="191"/>
    </row>
    <row r="90" spans="1:6" s="91" customFormat="1">
      <c r="A90" s="355" t="s">
        <v>198</v>
      </c>
      <c r="B90" s="356"/>
      <c r="C90" s="356"/>
      <c r="D90" s="203">
        <f>C74</f>
        <v>480</v>
      </c>
      <c r="E90" s="205" t="s">
        <v>128</v>
      </c>
      <c r="F90" s="191"/>
    </row>
    <row r="91" spans="1:6" s="91" customFormat="1">
      <c r="A91" s="357" t="s">
        <v>129</v>
      </c>
      <c r="B91" s="358"/>
      <c r="C91" s="358"/>
      <c r="D91" s="204">
        <v>43.9</v>
      </c>
      <c r="E91" s="205" t="s">
        <v>128</v>
      </c>
      <c r="F91" s="191"/>
    </row>
    <row r="92" spans="1:6" s="91" customFormat="1">
      <c r="A92" s="357" t="s">
        <v>130</v>
      </c>
      <c r="B92" s="358"/>
      <c r="C92" s="358"/>
      <c r="D92" s="204">
        <f>D90*D91</f>
        <v>21072</v>
      </c>
      <c r="E92" s="205"/>
      <c r="F92" s="191"/>
    </row>
    <row r="93" spans="1:6" s="91" customFormat="1" ht="246.75" customHeight="1">
      <c r="A93" s="135"/>
      <c r="B93" s="191"/>
      <c r="C93" s="191"/>
      <c r="D93" s="191"/>
      <c r="E93" s="191"/>
      <c r="F93" s="191"/>
    </row>
    <row r="94" spans="1:6" s="91" customFormat="1">
      <c r="A94" s="104" t="str">
        <f>'Planilha Orcamentária'!A26</f>
        <v>4.0</v>
      </c>
      <c r="B94" s="189"/>
      <c r="C94" s="300" t="str">
        <f>'Planilha Orcamentária'!D26</f>
        <v>PAVIMENTAÇÃO</v>
      </c>
      <c r="D94" s="300"/>
      <c r="E94" s="300"/>
      <c r="F94" s="300"/>
    </row>
    <row r="95" spans="1:6" s="91" customFormat="1">
      <c r="A95" s="359"/>
      <c r="B95" s="360"/>
      <c r="C95" s="360"/>
      <c r="D95" s="360"/>
      <c r="E95" s="360"/>
      <c r="F95" s="360"/>
    </row>
    <row r="96" spans="1:6" s="91" customFormat="1" ht="12.75" customHeight="1">
      <c r="A96" s="104" t="str">
        <f>'Planilha Orcamentária'!A27</f>
        <v>4.1</v>
      </c>
      <c r="B96" s="189" t="s">
        <v>160</v>
      </c>
      <c r="C96" s="300" t="str">
        <f>'Planilha Orcamentária'!D27</f>
        <v>Imprimação (Execução e fornecimento do material betuminoso, exclusive transporte do material betuminoso)</v>
      </c>
      <c r="D96" s="300"/>
      <c r="E96" s="300"/>
      <c r="F96" s="300"/>
    </row>
    <row r="97" spans="1:6" s="91" customFormat="1" ht="15" hidden="1" customHeight="1">
      <c r="A97" s="135"/>
      <c r="B97" s="191"/>
      <c r="C97" s="191"/>
      <c r="D97" s="191"/>
      <c r="E97" s="191"/>
      <c r="F97" s="191"/>
    </row>
    <row r="98" spans="1:6" s="91" customFormat="1">
      <c r="A98" s="307" t="str">
        <f>A51</f>
        <v>TRECHO 1</v>
      </c>
      <c r="B98" s="308"/>
      <c r="C98" s="308"/>
      <c r="D98" s="308"/>
      <c r="E98" s="308"/>
      <c r="F98" s="309"/>
    </row>
    <row r="99" spans="1:6" s="91" customFormat="1" ht="15" customHeight="1">
      <c r="A99" s="323" t="s">
        <v>123</v>
      </c>
      <c r="B99" s="323"/>
      <c r="C99" s="323" t="s">
        <v>124</v>
      </c>
      <c r="D99" s="323"/>
      <c r="E99" s="323" t="s">
        <v>125</v>
      </c>
      <c r="F99" s="323"/>
    </row>
    <row r="100" spans="1:6" s="91" customFormat="1">
      <c r="A100" s="310">
        <f>A53</f>
        <v>1330</v>
      </c>
      <c r="B100" s="310"/>
      <c r="C100" s="310">
        <v>6</v>
      </c>
      <c r="D100" s="310"/>
      <c r="E100" s="310">
        <f>A100*C100</f>
        <v>7980</v>
      </c>
      <c r="F100" s="310"/>
    </row>
    <row r="101" spans="1:6">
      <c r="A101" s="166"/>
      <c r="B101" s="167"/>
      <c r="C101" s="167"/>
      <c r="D101" s="167"/>
      <c r="E101" s="167"/>
      <c r="F101" s="165"/>
    </row>
    <row r="102" spans="1:6">
      <c r="A102" s="350" t="str">
        <f>A55</f>
        <v>TRECHO 2</v>
      </c>
      <c r="B102" s="351"/>
      <c r="C102" s="351"/>
      <c r="D102" s="351"/>
      <c r="E102" s="351"/>
      <c r="F102" s="352"/>
    </row>
    <row r="103" spans="1:6">
      <c r="A103" s="353" t="s">
        <v>143</v>
      </c>
      <c r="B103" s="354"/>
      <c r="C103" s="322" t="s">
        <v>142</v>
      </c>
      <c r="D103" s="322"/>
      <c r="E103" s="322" t="s">
        <v>144</v>
      </c>
      <c r="F103" s="322"/>
    </row>
    <row r="104" spans="1:6">
      <c r="A104" s="320">
        <f>'Memória de Cálculo'!A57:B57</f>
        <v>200</v>
      </c>
      <c r="B104" s="321"/>
      <c r="C104" s="320">
        <v>6</v>
      </c>
      <c r="D104" s="321"/>
      <c r="E104" s="324">
        <f>A104*C104</f>
        <v>1200</v>
      </c>
      <c r="F104" s="325"/>
    </row>
    <row r="105" spans="1:6">
      <c r="A105" s="166"/>
      <c r="B105" s="167"/>
      <c r="C105" s="167"/>
      <c r="D105" s="167"/>
      <c r="E105" s="167"/>
      <c r="F105" s="165"/>
    </row>
    <row r="106" spans="1:6">
      <c r="A106" s="128"/>
      <c r="B106" s="126"/>
      <c r="C106" s="118"/>
      <c r="D106" s="118"/>
      <c r="E106" s="294" t="s">
        <v>132</v>
      </c>
      <c r="F106" s="294"/>
    </row>
    <row r="107" spans="1:6">
      <c r="A107" s="128"/>
      <c r="B107" s="126"/>
      <c r="C107" s="118"/>
      <c r="D107" s="118"/>
      <c r="E107" s="293">
        <f>E100+E104</f>
        <v>9180</v>
      </c>
      <c r="F107" s="293"/>
    </row>
    <row r="108" spans="1:6" ht="15" customHeight="1">
      <c r="A108" s="128"/>
      <c r="B108" s="126"/>
      <c r="C108" s="118"/>
      <c r="D108" s="118"/>
      <c r="E108" s="215"/>
      <c r="F108" s="216"/>
    </row>
    <row r="109" spans="1:6">
      <c r="A109" s="217" t="str">
        <f>'Planilha Orcamentária'!A28</f>
        <v>4.2</v>
      </c>
      <c r="B109" s="366" t="s">
        <v>158</v>
      </c>
      <c r="C109" s="368" t="str">
        <f>'Planilha Orcamentária'!D28</f>
        <v>PINTURA DE LIGAÇÃO (EXECUÇÃO E FORNECIMENTO DO MATERIAL BETUMINOSO, EXCLUSIVE TRANSPORTE DO MATERIAL BETUMINOSO)</v>
      </c>
      <c r="D109" s="368"/>
      <c r="E109" s="368"/>
      <c r="F109" s="369"/>
    </row>
    <row r="110" spans="1:6">
      <c r="A110" s="218"/>
      <c r="B110" s="367"/>
      <c r="C110" s="365"/>
      <c r="D110" s="365"/>
      <c r="E110" s="365"/>
      <c r="F110" s="370"/>
    </row>
    <row r="111" spans="1:6" ht="35.25" customHeight="1">
      <c r="A111" s="307" t="str">
        <f>A51</f>
        <v>TRECHO 1</v>
      </c>
      <c r="B111" s="308"/>
      <c r="C111" s="308"/>
      <c r="D111" s="308"/>
      <c r="E111" s="308"/>
      <c r="F111" s="309"/>
    </row>
    <row r="112" spans="1:6">
      <c r="A112" s="323" t="s">
        <v>123</v>
      </c>
      <c r="B112" s="323"/>
      <c r="C112" s="323" t="s">
        <v>175</v>
      </c>
      <c r="D112" s="323"/>
      <c r="E112" s="323" t="s">
        <v>125</v>
      </c>
      <c r="F112" s="323"/>
    </row>
    <row r="113" spans="1:6">
      <c r="A113" s="310">
        <f>A53</f>
        <v>1330</v>
      </c>
      <c r="B113" s="310"/>
      <c r="C113" s="310">
        <v>6</v>
      </c>
      <c r="D113" s="310"/>
      <c r="E113" s="310">
        <f>A113*C113</f>
        <v>7980</v>
      </c>
      <c r="F113" s="310"/>
    </row>
    <row r="114" spans="1:6">
      <c r="A114" s="166"/>
      <c r="B114" s="167"/>
      <c r="C114" s="167"/>
      <c r="D114" s="167"/>
      <c r="E114" s="167"/>
      <c r="F114" s="165"/>
    </row>
    <row r="115" spans="1:6">
      <c r="A115" s="350" t="str">
        <f>A55</f>
        <v>TRECHO 2</v>
      </c>
      <c r="B115" s="351"/>
      <c r="C115" s="351"/>
      <c r="D115" s="351"/>
      <c r="E115" s="351"/>
      <c r="F115" s="352"/>
    </row>
    <row r="116" spans="1:6">
      <c r="A116" s="353" t="s">
        <v>143</v>
      </c>
      <c r="B116" s="354"/>
      <c r="C116" s="322" t="s">
        <v>142</v>
      </c>
      <c r="D116" s="322"/>
      <c r="E116" s="322" t="s">
        <v>144</v>
      </c>
      <c r="F116" s="322"/>
    </row>
    <row r="117" spans="1:6">
      <c r="A117" s="320">
        <f>A57</f>
        <v>200</v>
      </c>
      <c r="B117" s="321"/>
      <c r="C117" s="320">
        <v>6</v>
      </c>
      <c r="D117" s="321"/>
      <c r="E117" s="324">
        <f>A117*C117</f>
        <v>1200</v>
      </c>
      <c r="F117" s="325"/>
    </row>
    <row r="118" spans="1:6">
      <c r="A118" s="166"/>
      <c r="B118" s="167"/>
      <c r="C118" s="167"/>
      <c r="D118" s="167"/>
      <c r="E118" s="167"/>
      <c r="F118" s="165"/>
    </row>
    <row r="119" spans="1:6">
      <c r="A119" s="128"/>
      <c r="B119" s="126"/>
      <c r="C119" s="118"/>
      <c r="D119" s="118"/>
      <c r="E119" s="294" t="s">
        <v>132</v>
      </c>
      <c r="F119" s="294"/>
    </row>
    <row r="120" spans="1:6">
      <c r="A120" s="128"/>
      <c r="B120" s="126"/>
      <c r="C120" s="118"/>
      <c r="D120" s="118"/>
      <c r="E120" s="293">
        <f>E113+E117</f>
        <v>9180</v>
      </c>
      <c r="F120" s="293"/>
    </row>
    <row r="121" spans="1:6">
      <c r="A121" s="128"/>
      <c r="B121" s="126"/>
      <c r="C121" s="118"/>
      <c r="D121" s="118"/>
      <c r="E121" s="118"/>
      <c r="F121" s="191"/>
    </row>
    <row r="122" spans="1:6">
      <c r="A122" s="104" t="str">
        <f>'Planilha Orcamentária'!A29</f>
        <v>4.3</v>
      </c>
      <c r="B122" s="361" t="str">
        <f>'Planilha Orcamentária'!C29</f>
        <v>ED-7623</v>
      </c>
      <c r="C122" s="363" t="str">
        <f>'Planilha Orcamentária'!D29</f>
        <v>EXECUÇÃO E APLICAÇÃO DE CONCRETO BETUMINOSO USINADO A QUENTE (CBUQ), MASSA COMERCIAL, INCLUINDO FORNECIMENTO E TRANSPORTE DOS AGREGADOS E MATERIAL BETUMINOSO, EXCLUSIVE TRANSPORTE DA MASSA ASFÁLTICA ATÉ A PISTA</v>
      </c>
      <c r="D122" s="364"/>
      <c r="E122" s="364"/>
      <c r="F122" s="364"/>
    </row>
    <row r="123" spans="1:6" ht="46.5" customHeight="1">
      <c r="A123" s="135"/>
      <c r="B123" s="362"/>
      <c r="C123" s="362"/>
      <c r="D123" s="365"/>
      <c r="E123" s="365"/>
      <c r="F123" s="365"/>
    </row>
    <row r="124" spans="1:6">
      <c r="A124" s="307" t="str">
        <f>A51</f>
        <v>TRECHO 1</v>
      </c>
      <c r="B124" s="308"/>
      <c r="C124" s="308"/>
      <c r="D124" s="308"/>
      <c r="E124" s="308"/>
      <c r="F124" s="309"/>
    </row>
    <row r="125" spans="1:6">
      <c r="A125" s="323" t="s">
        <v>184</v>
      </c>
      <c r="B125" s="323"/>
      <c r="C125" s="323" t="s">
        <v>185</v>
      </c>
      <c r="D125" s="323"/>
      <c r="E125" s="322" t="s">
        <v>181</v>
      </c>
      <c r="F125" s="322"/>
    </row>
    <row r="126" spans="1:6">
      <c r="A126" s="310">
        <f>E113</f>
        <v>7980</v>
      </c>
      <c r="B126" s="310"/>
      <c r="C126" s="310">
        <v>0.03</v>
      </c>
      <c r="D126" s="310"/>
      <c r="E126" s="310">
        <f>A126*C126</f>
        <v>239.39999999999998</v>
      </c>
      <c r="F126" s="310"/>
    </row>
    <row r="127" spans="1:6">
      <c r="A127" s="166"/>
      <c r="B127" s="167"/>
      <c r="C127" s="167"/>
      <c r="D127" s="167"/>
      <c r="E127" s="167"/>
      <c r="F127" s="165"/>
    </row>
    <row r="128" spans="1:6" ht="21" customHeight="1">
      <c r="A128" s="350" t="str">
        <f>A55</f>
        <v>TRECHO 2</v>
      </c>
      <c r="B128" s="351"/>
      <c r="C128" s="351"/>
      <c r="D128" s="351"/>
      <c r="E128" s="351"/>
      <c r="F128" s="352"/>
    </row>
    <row r="129" spans="1:6">
      <c r="A129" s="323" t="s">
        <v>184</v>
      </c>
      <c r="B129" s="323"/>
      <c r="C129" s="323" t="s">
        <v>185</v>
      </c>
      <c r="D129" s="323"/>
      <c r="E129" s="322" t="s">
        <v>181</v>
      </c>
      <c r="F129" s="322"/>
    </row>
    <row r="130" spans="1:6">
      <c r="A130" s="320">
        <f>E117</f>
        <v>1200</v>
      </c>
      <c r="B130" s="321"/>
      <c r="C130" s="320">
        <v>0.03</v>
      </c>
      <c r="D130" s="321"/>
      <c r="E130" s="324">
        <f>A130*C130</f>
        <v>36</v>
      </c>
      <c r="F130" s="325"/>
    </row>
    <row r="131" spans="1:6">
      <c r="A131" s="166"/>
      <c r="B131" s="167"/>
      <c r="C131" s="167"/>
      <c r="D131" s="167"/>
      <c r="E131" s="167"/>
      <c r="F131" s="165"/>
    </row>
    <row r="132" spans="1:6" ht="34.5" customHeight="1">
      <c r="A132" s="128"/>
      <c r="B132" s="126"/>
      <c r="C132" s="118"/>
      <c r="D132" s="118"/>
      <c r="E132" s="294" t="s">
        <v>182</v>
      </c>
      <c r="F132" s="294"/>
    </row>
    <row r="133" spans="1:6">
      <c r="A133" s="128"/>
      <c r="B133" s="126"/>
      <c r="C133" s="118"/>
      <c r="D133" s="118"/>
      <c r="E133" s="293">
        <f>E126+E130</f>
        <v>275.39999999999998</v>
      </c>
      <c r="F133" s="293"/>
    </row>
    <row r="134" spans="1:6">
      <c r="A134" s="202"/>
      <c r="B134" s="194"/>
      <c r="C134" s="194"/>
      <c r="D134" s="194"/>
      <c r="E134" s="194"/>
      <c r="F134" s="194"/>
    </row>
    <row r="135" spans="1:6" ht="27.75" customHeight="1">
      <c r="A135" s="104" t="str">
        <f>'Planilha Orcamentária'!A30</f>
        <v>4.4</v>
      </c>
      <c r="B135" s="189" t="str">
        <f>'Planilha Orcamentária'!C30</f>
        <v>RO-41376</v>
      </c>
      <c r="C135" s="300" t="str">
        <f>'Planilha Orcamentária'!D30</f>
        <v>TRANSPORTE DE MATERIAL DE QUALQUER NATUREZA. DISTÂNCIA MÉDIA DE TRANSPORTE &gt;= 50,10 KM ) (IMPRIMAÇÃO E PINTURA DE LIGAÇÃO)</v>
      </c>
      <c r="D135" s="300"/>
      <c r="E135" s="300"/>
      <c r="F135" s="300"/>
    </row>
    <row r="136" spans="1:6">
      <c r="A136" s="135"/>
      <c r="B136" s="191"/>
      <c r="C136" s="191"/>
      <c r="D136" s="191"/>
      <c r="E136" s="191"/>
      <c r="F136" s="191"/>
    </row>
    <row r="137" spans="1:6" ht="33" customHeight="1">
      <c r="A137" s="355" t="s">
        <v>170</v>
      </c>
      <c r="B137" s="356"/>
      <c r="C137" s="356"/>
      <c r="D137" s="204">
        <f>E100</f>
        <v>7980</v>
      </c>
      <c r="E137" s="204">
        <f>E104</f>
        <v>1200</v>
      </c>
      <c r="F137" s="205" t="s">
        <v>128</v>
      </c>
    </row>
    <row r="138" spans="1:6">
      <c r="A138" s="357" t="s">
        <v>171</v>
      </c>
      <c r="B138" s="358"/>
      <c r="C138" s="358"/>
      <c r="D138" s="204">
        <f>E113</f>
        <v>7980</v>
      </c>
      <c r="E138" s="204">
        <f>E117</f>
        <v>1200</v>
      </c>
      <c r="F138" s="205" t="s">
        <v>128</v>
      </c>
    </row>
    <row r="139" spans="1:6">
      <c r="A139" s="357" t="s">
        <v>176</v>
      </c>
      <c r="B139" s="358"/>
      <c r="C139" s="358"/>
      <c r="D139" s="204">
        <v>1.1999999999999999E-3</v>
      </c>
      <c r="E139" s="204">
        <v>1.1999999999999999E-3</v>
      </c>
      <c r="F139" s="205"/>
    </row>
    <row r="140" spans="1:6">
      <c r="A140" s="357" t="s">
        <v>126</v>
      </c>
      <c r="B140" s="358"/>
      <c r="C140" s="358"/>
      <c r="D140" s="204">
        <v>85.2</v>
      </c>
      <c r="E140" s="204">
        <v>85.2</v>
      </c>
      <c r="F140" s="205"/>
    </row>
    <row r="141" spans="1:6">
      <c r="A141" s="357" t="s">
        <v>127</v>
      </c>
      <c r="B141" s="358"/>
      <c r="C141" s="358"/>
      <c r="D141" s="204">
        <f>((D137+D138)*D139*D140)</f>
        <v>1631.7503999999999</v>
      </c>
      <c r="E141" s="204">
        <f>((E137+E138)*E139*E140)</f>
        <v>245.376</v>
      </c>
      <c r="F141" s="205"/>
    </row>
    <row r="142" spans="1:6">
      <c r="A142" s="135"/>
      <c r="B142" s="191"/>
      <c r="C142" s="191"/>
      <c r="D142" s="191"/>
      <c r="E142" s="191"/>
      <c r="F142" s="191"/>
    </row>
    <row r="143" spans="1:6">
      <c r="A143" s="135"/>
      <c r="B143" s="191"/>
      <c r="C143" s="191"/>
      <c r="D143" s="191"/>
      <c r="E143" s="294" t="s">
        <v>132</v>
      </c>
      <c r="F143" s="294"/>
    </row>
    <row r="144" spans="1:6">
      <c r="A144" s="135"/>
      <c r="B144" s="191"/>
      <c r="C144" s="191"/>
      <c r="D144" s="191"/>
      <c r="E144" s="219"/>
      <c r="F144" s="219">
        <f>E141+D141</f>
        <v>1877.1263999999999</v>
      </c>
    </row>
    <row r="145" spans="1:6">
      <c r="A145" s="104" t="str">
        <f>'Planilha Orcamentária'!A31</f>
        <v>4.5</v>
      </c>
      <c r="B145" s="189" t="str">
        <f>'Planilha Orcamentária'!C31</f>
        <v>RO-14038</v>
      </c>
      <c r="C145" s="300" t="str">
        <f>'Planilha Orcamentária'!D31</f>
        <v>TRANSPORTE DE CONCRETO BETUMINOSO USINADO A QUENTE. DISTÂNCIA MÉDIA DE TRANSPORTE &gt; 50,00 KM ( MASSA ASFALTICA VOLUME COMPACTADO)</v>
      </c>
      <c r="D145" s="300"/>
      <c r="E145" s="300"/>
      <c r="F145" s="300"/>
    </row>
    <row r="146" spans="1:6">
      <c r="A146" s="135"/>
      <c r="B146" s="191"/>
      <c r="C146" s="191"/>
      <c r="D146" s="191"/>
      <c r="E146" s="191"/>
      <c r="F146" s="191"/>
    </row>
    <row r="147" spans="1:6">
      <c r="A147" s="135" t="s">
        <v>189</v>
      </c>
      <c r="B147" s="191"/>
      <c r="C147" s="191"/>
      <c r="D147" s="135" t="s">
        <v>189</v>
      </c>
      <c r="E147" s="135" t="s">
        <v>190</v>
      </c>
      <c r="F147" s="191"/>
    </row>
    <row r="148" spans="1:6">
      <c r="A148" s="355" t="s">
        <v>197</v>
      </c>
      <c r="B148" s="356"/>
      <c r="C148" s="356"/>
      <c r="D148" s="203">
        <f>E126</f>
        <v>239.39999999999998</v>
      </c>
      <c r="E148" s="203">
        <f>E130</f>
        <v>36</v>
      </c>
      <c r="F148" s="191"/>
    </row>
    <row r="149" spans="1:6">
      <c r="A149" s="357" t="s">
        <v>129</v>
      </c>
      <c r="B149" s="358"/>
      <c r="C149" s="358"/>
      <c r="D149" s="204">
        <v>85.2</v>
      </c>
      <c r="E149" s="204">
        <v>85.2</v>
      </c>
      <c r="F149" s="191"/>
    </row>
    <row r="150" spans="1:6">
      <c r="A150" s="357" t="s">
        <v>130</v>
      </c>
      <c r="B150" s="358"/>
      <c r="C150" s="358"/>
      <c r="D150" s="204">
        <f>D148*D149</f>
        <v>20396.879999999997</v>
      </c>
      <c r="E150" s="204">
        <f>E148*E149</f>
        <v>3067.2000000000003</v>
      </c>
      <c r="F150" s="191"/>
    </row>
    <row r="151" spans="1:6">
      <c r="A151" s="135"/>
      <c r="B151" s="191"/>
      <c r="C151" s="191"/>
      <c r="D151" s="191"/>
      <c r="E151" s="191"/>
      <c r="F151" s="191"/>
    </row>
    <row r="152" spans="1:6">
      <c r="A152" s="135"/>
      <c r="B152" s="191"/>
      <c r="C152" s="191"/>
      <c r="D152" s="191"/>
      <c r="E152" s="294" t="s">
        <v>132</v>
      </c>
      <c r="F152" s="294"/>
    </row>
    <row r="153" spans="1:6">
      <c r="A153" s="135"/>
      <c r="B153" s="191"/>
      <c r="C153" s="191"/>
      <c r="D153" s="191"/>
      <c r="E153" s="219"/>
      <c r="F153" s="219">
        <f>E150+D150</f>
        <v>23464.079999999998</v>
      </c>
    </row>
    <row r="154" spans="1:6" ht="33" customHeight="1">
      <c r="A154" s="104" t="str">
        <f>'Planilha Orcamentária'!A33</f>
        <v>5.0</v>
      </c>
      <c r="B154" s="189"/>
      <c r="C154" s="300" t="str">
        <f>'Planilha Orcamentária'!D33</f>
        <v>SINALIZAÇÃO VIÁRIA</v>
      </c>
      <c r="D154" s="300"/>
      <c r="E154" s="300"/>
      <c r="F154" s="300"/>
    </row>
    <row r="155" spans="1:6">
      <c r="A155" s="135"/>
      <c r="B155" s="191"/>
      <c r="C155" s="191"/>
      <c r="D155" s="191"/>
      <c r="E155" s="191"/>
      <c r="F155" s="191"/>
    </row>
    <row r="156" spans="1:6">
      <c r="A156" s="104" t="str">
        <f>'Planilha Orcamentária'!A34</f>
        <v>5.1</v>
      </c>
      <c r="B156" s="189" t="str">
        <f>'Planilha Orcamentária'!C34</f>
        <v>RO-41841</v>
      </c>
      <c r="C156" s="300" t="str">
        <f>'Planilha Orcamentária'!D34</f>
        <v>PLACA DE AÇO CARBONO COM PELÍCULA REFLETIVA GRAU TÉCNICO TIPO I DA ABNT - PLACA CIRCULAR (EXECUÇÃO, INCLUINDO FORNECIMENTO E TRANSPORTE DE TODOS OS MATERIAIS, INCLUSIVE POSTE DE SUSTENTAÇÃO)</v>
      </c>
      <c r="D156" s="300"/>
      <c r="E156" s="300"/>
      <c r="F156" s="300"/>
    </row>
    <row r="157" spans="1:6">
      <c r="A157" s="135"/>
      <c r="B157" s="191"/>
      <c r="C157" s="191"/>
      <c r="D157" s="191"/>
      <c r="E157" s="191"/>
      <c r="F157" s="191"/>
    </row>
    <row r="158" spans="1:6">
      <c r="A158" s="297" t="s">
        <v>150</v>
      </c>
      <c r="B158" s="299"/>
      <c r="C158" s="297" t="s">
        <v>151</v>
      </c>
      <c r="D158" s="299"/>
      <c r="E158" s="301" t="s">
        <v>177</v>
      </c>
      <c r="F158" s="301" t="s">
        <v>152</v>
      </c>
    </row>
    <row r="159" spans="1:6">
      <c r="A159" s="225"/>
      <c r="B159" s="222" t="s">
        <v>220</v>
      </c>
      <c r="C159" s="119" t="s">
        <v>153</v>
      </c>
      <c r="D159" s="176" t="s">
        <v>153</v>
      </c>
      <c r="E159" s="302"/>
      <c r="F159" s="302"/>
    </row>
    <row r="160" spans="1:6">
      <c r="A160" s="119" t="s">
        <v>189</v>
      </c>
      <c r="B160" s="225">
        <f>F160*E160</f>
        <v>0.47123999999999999</v>
      </c>
      <c r="C160" s="177">
        <v>0.6</v>
      </c>
      <c r="D160" s="177">
        <v>0.6</v>
      </c>
      <c r="E160" s="178">
        <f>(0.3*0.25*3.1416)</f>
        <v>0.23562</v>
      </c>
      <c r="F160" s="173">
        <v>2</v>
      </c>
    </row>
    <row r="161" spans="1:6" ht="15" customHeight="1">
      <c r="A161" s="226" t="s">
        <v>190</v>
      </c>
      <c r="B161" s="224">
        <f>F161*E161</f>
        <v>0.47123999999999999</v>
      </c>
      <c r="C161" s="177">
        <v>0.6</v>
      </c>
      <c r="D161" s="177">
        <v>0.6</v>
      </c>
      <c r="E161" s="178">
        <f>(0.3*0.25*3.1416)</f>
        <v>0.23562</v>
      </c>
      <c r="F161" s="173">
        <v>2</v>
      </c>
    </row>
    <row r="162" spans="1:6" ht="15" customHeight="1">
      <c r="A162" s="166"/>
      <c r="B162" s="167"/>
      <c r="C162" s="167"/>
      <c r="D162" s="167"/>
      <c r="E162" s="167"/>
      <c r="F162" s="165"/>
    </row>
    <row r="163" spans="1:6" ht="15" customHeight="1">
      <c r="A163" s="128"/>
      <c r="B163" s="126"/>
      <c r="C163" s="118"/>
      <c r="D163" s="118"/>
      <c r="E163" s="294" t="s">
        <v>132</v>
      </c>
      <c r="F163" s="294"/>
    </row>
    <row r="164" spans="1:6" ht="15" customHeight="1">
      <c r="A164" s="128"/>
      <c r="B164" s="126"/>
      <c r="C164" s="118"/>
      <c r="D164" s="118"/>
      <c r="E164" s="219"/>
      <c r="F164" s="219">
        <f>B160+B161</f>
        <v>0.94247999999999998</v>
      </c>
    </row>
    <row r="165" spans="1:6" ht="15" customHeight="1">
      <c r="A165" s="135"/>
      <c r="B165" s="191"/>
      <c r="C165" s="191"/>
      <c r="D165" s="191"/>
      <c r="E165" s="191"/>
      <c r="F165" s="191"/>
    </row>
    <row r="166" spans="1:6" ht="15" customHeight="1">
      <c r="A166" s="104" t="s">
        <v>167</v>
      </c>
      <c r="B166" s="189" t="s">
        <v>164</v>
      </c>
      <c r="C166" s="300" t="str">
        <f>'Planilha Orcamentária'!D35</f>
        <v>LINHAS DE RESINA ACRILICA DE  0,6MM  DE ESPESSURA E LARGURA  = 0,10M (EXECUÇÃO, INCLUINDO PRÉ-MARCAÇÃO, FORNECIMENTO E TRANSPORTE DE TODOS OS MATERIAIS)</v>
      </c>
      <c r="D166" s="300"/>
      <c r="E166" s="300"/>
      <c r="F166" s="300"/>
    </row>
    <row r="167" spans="1:6" ht="15" customHeight="1">
      <c r="A167" s="135"/>
      <c r="B167" s="191"/>
      <c r="C167" s="191"/>
      <c r="D167" s="191"/>
      <c r="E167" s="191"/>
      <c r="F167" s="191"/>
    </row>
    <row r="168" spans="1:6" ht="15" customHeight="1">
      <c r="A168" s="297"/>
      <c r="B168" s="299"/>
      <c r="C168" s="297" t="str">
        <f>A51</f>
        <v>TRECHO 1</v>
      </c>
      <c r="D168" s="299"/>
      <c r="E168" s="301"/>
      <c r="F168" s="301" t="s">
        <v>178</v>
      </c>
    </row>
    <row r="169" spans="1:6" ht="15" customHeight="1">
      <c r="A169" s="303"/>
      <c r="B169" s="304"/>
      <c r="C169" s="119" t="s">
        <v>172</v>
      </c>
      <c r="D169" s="176" t="s">
        <v>173</v>
      </c>
      <c r="E169" s="302"/>
      <c r="F169" s="302"/>
    </row>
    <row r="170" spans="1:6" ht="15" customHeight="1">
      <c r="A170" s="305"/>
      <c r="B170" s="306"/>
      <c r="C170" s="177">
        <f>A53</f>
        <v>1330</v>
      </c>
      <c r="D170" s="173">
        <v>3</v>
      </c>
      <c r="E170" s="178"/>
      <c r="F170" s="177">
        <f>C170*D170</f>
        <v>3990</v>
      </c>
    </row>
    <row r="171" spans="1:6" ht="15" customHeight="1">
      <c r="A171" s="135"/>
      <c r="B171" s="191"/>
      <c r="C171" s="191"/>
      <c r="D171" s="191"/>
      <c r="E171" s="191"/>
      <c r="F171" s="191"/>
    </row>
    <row r="172" spans="1:6" ht="15" customHeight="1">
      <c r="A172" s="297"/>
      <c r="B172" s="299"/>
      <c r="C172" s="221" t="str">
        <f>A55</f>
        <v>TRECHO 2</v>
      </c>
      <c r="D172" s="222"/>
      <c r="E172" s="301"/>
      <c r="F172" s="301" t="s">
        <v>179</v>
      </c>
    </row>
    <row r="173" spans="1:6" ht="15" customHeight="1">
      <c r="A173" s="303"/>
      <c r="B173" s="304"/>
      <c r="C173" s="119" t="s">
        <v>172</v>
      </c>
      <c r="D173" s="176" t="s">
        <v>173</v>
      </c>
      <c r="E173" s="302"/>
      <c r="F173" s="302"/>
    </row>
    <row r="174" spans="1:6" ht="15" customHeight="1">
      <c r="A174" s="305"/>
      <c r="B174" s="306"/>
      <c r="C174" s="177">
        <f>A57</f>
        <v>200</v>
      </c>
      <c r="D174" s="173">
        <v>3</v>
      </c>
      <c r="E174" s="178"/>
      <c r="F174" s="177">
        <f>C174*D174</f>
        <v>600</v>
      </c>
    </row>
    <row r="175" spans="1:6" ht="15" customHeight="1">
      <c r="A175" s="166"/>
      <c r="B175" s="167"/>
      <c r="C175" s="167"/>
      <c r="D175" s="167"/>
      <c r="E175" s="167"/>
      <c r="F175" s="165"/>
    </row>
    <row r="176" spans="1:6" ht="15" customHeight="1">
      <c r="A176" s="128"/>
      <c r="B176" s="126"/>
      <c r="C176" s="118"/>
      <c r="D176" s="118"/>
      <c r="E176" s="294" t="s">
        <v>180</v>
      </c>
      <c r="F176" s="294"/>
    </row>
    <row r="177" spans="1:6" ht="15" customHeight="1">
      <c r="A177" s="128"/>
      <c r="B177" s="126"/>
      <c r="C177" s="118"/>
      <c r="D177" s="118"/>
      <c r="E177" s="219"/>
      <c r="F177" s="219">
        <f>F170+F174</f>
        <v>4590</v>
      </c>
    </row>
    <row r="178" spans="1:6" ht="15" customHeight="1">
      <c r="A178" s="135"/>
      <c r="B178" s="191"/>
      <c r="C178" s="191"/>
      <c r="D178" s="191"/>
      <c r="E178" s="191"/>
      <c r="F178" s="191"/>
    </row>
    <row r="179" spans="1:6" ht="15" customHeight="1">
      <c r="A179" s="104" t="s">
        <v>218</v>
      </c>
      <c r="B179" s="189" t="s">
        <v>217</v>
      </c>
      <c r="C179" s="300" t="str">
        <f>'Planilha Orcamentária'!D36</f>
        <v>Tacha refletiva tipo SHTRP, com catadióptrico nas duas faces (Execução , incluindo fornecimento, colocação e transporte de todos os materiais)</v>
      </c>
      <c r="D179" s="300"/>
      <c r="E179" s="300"/>
      <c r="F179" s="300"/>
    </row>
    <row r="180" spans="1:6" ht="15" customHeight="1">
      <c r="A180" s="135"/>
      <c r="B180" s="191"/>
      <c r="C180" s="191"/>
      <c r="D180" s="191"/>
      <c r="E180" s="191"/>
      <c r="F180" s="191"/>
    </row>
    <row r="181" spans="1:6" ht="15" customHeight="1">
      <c r="A181" s="297"/>
      <c r="B181" s="299"/>
      <c r="C181" s="297" t="s">
        <v>189</v>
      </c>
      <c r="D181" s="298"/>
      <c r="E181" s="299"/>
      <c r="F181" s="301" t="s">
        <v>178</v>
      </c>
    </row>
    <row r="182" spans="1:6" ht="15" customHeight="1">
      <c r="A182" s="303"/>
      <c r="B182" s="304"/>
      <c r="C182" s="223" t="s">
        <v>172</v>
      </c>
      <c r="D182" s="176" t="s">
        <v>173</v>
      </c>
      <c r="E182" s="223" t="s">
        <v>219</v>
      </c>
      <c r="F182" s="302"/>
    </row>
    <row r="183" spans="1:6" ht="15" customHeight="1">
      <c r="A183" s="305"/>
      <c r="B183" s="306"/>
      <c r="C183" s="177">
        <f>C170</f>
        <v>1330</v>
      </c>
      <c r="D183" s="173">
        <v>2</v>
      </c>
      <c r="E183" s="173">
        <v>8</v>
      </c>
      <c r="F183" s="177">
        <f>C183*D183/E183</f>
        <v>332.5</v>
      </c>
    </row>
    <row r="184" spans="1:6" ht="15" customHeight="1">
      <c r="A184" s="135"/>
      <c r="B184" s="191"/>
      <c r="C184" s="191"/>
      <c r="D184" s="191"/>
      <c r="E184" s="191"/>
      <c r="F184" s="191"/>
    </row>
    <row r="185" spans="1:6" ht="15" customHeight="1">
      <c r="A185" s="297"/>
      <c r="B185" s="299"/>
      <c r="C185" s="297" t="s">
        <v>189</v>
      </c>
      <c r="D185" s="298"/>
      <c r="E185" s="299"/>
      <c r="F185" s="301" t="s">
        <v>179</v>
      </c>
    </row>
    <row r="186" spans="1:6" ht="15" customHeight="1">
      <c r="A186" s="303"/>
      <c r="B186" s="304"/>
      <c r="C186" s="223" t="s">
        <v>172</v>
      </c>
      <c r="D186" s="176" t="s">
        <v>173</v>
      </c>
      <c r="E186" s="223" t="s">
        <v>219</v>
      </c>
      <c r="F186" s="302"/>
    </row>
    <row r="187" spans="1:6" ht="15" customHeight="1">
      <c r="A187" s="305"/>
      <c r="B187" s="306"/>
      <c r="C187" s="177">
        <f>C174</f>
        <v>200</v>
      </c>
      <c r="D187" s="173">
        <v>2</v>
      </c>
      <c r="E187" s="173">
        <v>8</v>
      </c>
      <c r="F187" s="177">
        <f>C187*D187/E187</f>
        <v>50</v>
      </c>
    </row>
    <row r="188" spans="1:6" ht="15" customHeight="1">
      <c r="A188" s="166"/>
      <c r="B188" s="167"/>
      <c r="C188" s="167"/>
      <c r="D188" s="167"/>
      <c r="E188" s="167"/>
      <c r="F188" s="165"/>
    </row>
    <row r="189" spans="1:6" ht="15" customHeight="1">
      <c r="A189" s="128"/>
      <c r="B189" s="126"/>
      <c r="C189" s="118"/>
      <c r="D189" s="118"/>
      <c r="E189" s="294" t="s">
        <v>180</v>
      </c>
      <c r="F189" s="294"/>
    </row>
    <row r="190" spans="1:6" ht="15" customHeight="1">
      <c r="A190" s="128"/>
      <c r="B190" s="126"/>
      <c r="C190" s="118"/>
      <c r="D190" s="118"/>
      <c r="E190" s="219"/>
      <c r="F190" s="219">
        <f>F183+F187</f>
        <v>382.5</v>
      </c>
    </row>
    <row r="191" spans="1:6" ht="15" customHeight="1">
      <c r="A191" s="83"/>
      <c r="B191" s="198"/>
      <c r="C191" s="198"/>
      <c r="D191" s="198"/>
      <c r="E191" s="198"/>
      <c r="F191" s="198"/>
    </row>
    <row r="192" spans="1:6" ht="15" customHeight="1">
      <c r="A192" s="92"/>
      <c r="B192" s="206"/>
      <c r="C192" s="93"/>
      <c r="D192" s="94"/>
      <c r="E192" s="94"/>
      <c r="F192" s="206"/>
    </row>
    <row r="193" spans="1:6" ht="15" customHeight="1">
      <c r="A193" s="92"/>
      <c r="B193" s="206"/>
      <c r="C193" s="327" t="str">
        <f>'Planilha Orcamentária'!C42</f>
        <v>Genilson Gonçalves Da Silva</v>
      </c>
      <c r="D193" s="327"/>
      <c r="E193" s="327"/>
      <c r="F193" s="206"/>
    </row>
    <row r="194" spans="1:6" ht="15" customHeight="1">
      <c r="A194" s="95"/>
      <c r="B194" s="99"/>
      <c r="C194" s="326" t="str">
        <f>'Planilha Orcamentária'!C44</f>
        <v>Engenheiro Civil</v>
      </c>
      <c r="D194" s="326"/>
      <c r="E194" s="326"/>
      <c r="F194" s="99"/>
    </row>
    <row r="195" spans="1:6" ht="15" customHeight="1">
      <c r="A195" s="95"/>
      <c r="B195" s="99"/>
      <c r="C195" s="326" t="str">
        <f>'Planilha Orcamentária'!C45</f>
        <v>CREA-MG Nº: 237.650/D</v>
      </c>
      <c r="D195" s="326"/>
      <c r="E195" s="326"/>
      <c r="F195" s="99"/>
    </row>
    <row r="196" spans="1:6" ht="15" customHeight="1">
      <c r="A196" s="97"/>
      <c r="B196" s="98"/>
      <c r="C196" s="143"/>
      <c r="D196" s="143"/>
      <c r="E196" s="143"/>
      <c r="F196" s="98"/>
    </row>
    <row r="197" spans="1:6" ht="15" customHeight="1">
      <c r="A197" s="99"/>
      <c r="B197" s="99"/>
      <c r="D197" s="99"/>
      <c r="E197" s="99"/>
      <c r="F197" s="99"/>
    </row>
    <row r="198" spans="1:6" ht="15" customHeight="1">
      <c r="A198" s="99"/>
      <c r="B198" s="99"/>
      <c r="D198" s="99"/>
      <c r="E198" s="99"/>
      <c r="F198" s="99"/>
    </row>
    <row r="199" spans="1:6" ht="15" customHeight="1">
      <c r="A199" s="99"/>
      <c r="B199" s="99"/>
      <c r="D199" s="99"/>
      <c r="E199" s="99"/>
      <c r="F199" s="99"/>
    </row>
    <row r="200" spans="1:6" ht="15" customHeight="1">
      <c r="A200" s="99"/>
      <c r="B200" s="99"/>
      <c r="D200" s="99"/>
      <c r="E200" s="99"/>
      <c r="F200" s="99"/>
    </row>
    <row r="201" spans="1:6" ht="15" customHeight="1">
      <c r="A201" s="99"/>
      <c r="B201" s="99"/>
      <c r="D201" s="99"/>
      <c r="E201" s="99"/>
      <c r="F201" s="99"/>
    </row>
    <row r="202" spans="1:6" ht="15" customHeight="1">
      <c r="A202" s="99"/>
      <c r="B202" s="99"/>
      <c r="D202" s="99"/>
      <c r="E202" s="99"/>
      <c r="F202" s="99"/>
    </row>
    <row r="203" spans="1:6" ht="15" customHeight="1">
      <c r="A203" s="99"/>
      <c r="B203" s="99"/>
      <c r="D203" s="99"/>
      <c r="E203" s="99"/>
      <c r="F203" s="99"/>
    </row>
    <row r="204" spans="1:6" ht="15" customHeight="1">
      <c r="A204" s="99"/>
      <c r="B204" s="99"/>
      <c r="D204" s="99"/>
      <c r="E204" s="99"/>
      <c r="F204" s="99"/>
    </row>
    <row r="205" spans="1:6" ht="15" customHeight="1">
      <c r="A205" s="99"/>
      <c r="B205" s="99"/>
      <c r="D205" s="99"/>
      <c r="E205" s="99"/>
      <c r="F205" s="99"/>
    </row>
    <row r="206" spans="1:6" ht="15" customHeight="1">
      <c r="A206" s="99"/>
      <c r="B206" s="99"/>
      <c r="D206" s="99"/>
      <c r="E206" s="99"/>
      <c r="F206" s="99"/>
    </row>
    <row r="207" spans="1:6" ht="15" customHeight="1">
      <c r="A207" s="99"/>
      <c r="B207" s="99"/>
      <c r="D207" s="99"/>
      <c r="E207" s="99"/>
      <c r="F207" s="99"/>
    </row>
    <row r="208" spans="1:6" ht="15" customHeight="1">
      <c r="A208" s="99"/>
      <c r="B208" s="99"/>
      <c r="D208" s="99"/>
      <c r="E208" s="99"/>
      <c r="F208" s="99"/>
    </row>
    <row r="209" spans="1:6" ht="15" customHeight="1">
      <c r="A209" s="99"/>
      <c r="B209" s="99"/>
      <c r="D209" s="99"/>
      <c r="E209" s="99"/>
      <c r="F209" s="99"/>
    </row>
    <row r="210" spans="1:6" ht="15" customHeight="1">
      <c r="A210" s="99"/>
      <c r="B210" s="99"/>
      <c r="D210" s="99"/>
      <c r="E210" s="99"/>
      <c r="F210" s="99"/>
    </row>
    <row r="211" spans="1:6" ht="15" customHeight="1">
      <c r="A211" s="99"/>
      <c r="B211" s="99"/>
      <c r="D211" s="99"/>
      <c r="E211" s="99"/>
      <c r="F211" s="99"/>
    </row>
    <row r="212" spans="1:6" ht="15" customHeight="1">
      <c r="A212" s="99"/>
      <c r="B212" s="99"/>
      <c r="D212" s="99"/>
      <c r="E212" s="99"/>
      <c r="F212" s="99"/>
    </row>
    <row r="213" spans="1:6" ht="15" customHeight="1">
      <c r="A213" s="99"/>
      <c r="B213" s="99"/>
      <c r="D213" s="99"/>
      <c r="E213" s="99"/>
      <c r="F213" s="99"/>
    </row>
    <row r="214" spans="1:6" ht="15" customHeight="1">
      <c r="A214" s="99"/>
      <c r="B214" s="99"/>
      <c r="D214" s="99"/>
      <c r="E214" s="99"/>
      <c r="F214" s="99"/>
    </row>
    <row r="215" spans="1:6" ht="15" customHeight="1">
      <c r="A215" s="99"/>
      <c r="B215" s="99"/>
      <c r="D215" s="99"/>
      <c r="E215" s="99"/>
      <c r="F215" s="99"/>
    </row>
    <row r="216" spans="1:6" ht="15" customHeight="1">
      <c r="A216" s="99"/>
      <c r="B216" s="99"/>
      <c r="D216" s="99"/>
      <c r="E216" s="99"/>
      <c r="F216" s="99"/>
    </row>
    <row r="217" spans="1:6" ht="15" customHeight="1">
      <c r="A217" s="99"/>
      <c r="B217" s="99"/>
      <c r="D217" s="99"/>
      <c r="E217" s="99"/>
      <c r="F217" s="99"/>
    </row>
    <row r="218" spans="1:6" ht="15" customHeight="1">
      <c r="A218" s="99"/>
      <c r="B218" s="99"/>
      <c r="D218" s="99"/>
      <c r="E218" s="99"/>
      <c r="F218" s="99"/>
    </row>
    <row r="219" spans="1:6" ht="15" customHeight="1">
      <c r="A219" s="99"/>
      <c r="B219" s="99"/>
      <c r="D219" s="99"/>
      <c r="E219" s="99"/>
      <c r="F219" s="99"/>
    </row>
    <row r="220" spans="1:6" ht="15" customHeight="1">
      <c r="A220" s="99"/>
      <c r="B220" s="99"/>
      <c r="D220" s="99"/>
      <c r="E220" s="99"/>
      <c r="F220" s="99"/>
    </row>
    <row r="221" spans="1:6" ht="15" customHeight="1">
      <c r="A221" s="99"/>
      <c r="B221" s="99"/>
      <c r="D221" s="99"/>
      <c r="E221" s="99"/>
      <c r="F221" s="99"/>
    </row>
    <row r="222" spans="1:6" ht="15" customHeight="1">
      <c r="A222" s="99"/>
      <c r="B222" s="99"/>
      <c r="D222" s="99"/>
      <c r="E222" s="99"/>
      <c r="F222" s="99"/>
    </row>
    <row r="223" spans="1:6" ht="15" customHeight="1">
      <c r="A223" s="99"/>
      <c r="B223" s="99"/>
      <c r="D223" s="99"/>
      <c r="E223" s="99"/>
      <c r="F223" s="99"/>
    </row>
    <row r="224" spans="1:6" ht="15" customHeight="1">
      <c r="A224" s="99"/>
      <c r="B224" s="99"/>
      <c r="D224" s="99"/>
      <c r="E224" s="99"/>
      <c r="F224" s="99"/>
    </row>
    <row r="225" spans="1:6" ht="15" customHeight="1">
      <c r="A225" s="99"/>
      <c r="B225" s="99"/>
      <c r="D225" s="99"/>
      <c r="E225" s="99"/>
      <c r="F225" s="99"/>
    </row>
    <row r="226" spans="1:6" ht="15" customHeight="1">
      <c r="A226" s="99"/>
      <c r="B226" s="99"/>
      <c r="D226" s="99"/>
      <c r="E226" s="99"/>
      <c r="F226" s="99"/>
    </row>
    <row r="227" spans="1:6" ht="15" customHeight="1">
      <c r="A227" s="99"/>
      <c r="B227" s="99"/>
      <c r="D227" s="99"/>
      <c r="E227" s="99"/>
      <c r="F227" s="99"/>
    </row>
    <row r="228" spans="1:6" ht="15" customHeight="1">
      <c r="A228" s="99"/>
      <c r="B228" s="99"/>
      <c r="D228" s="99"/>
      <c r="E228" s="99"/>
      <c r="F228" s="99"/>
    </row>
    <row r="229" spans="1:6" ht="15" customHeight="1">
      <c r="A229" s="99"/>
      <c r="B229" s="99"/>
      <c r="D229" s="99"/>
      <c r="E229" s="99"/>
      <c r="F229" s="99"/>
    </row>
    <row r="230" spans="1:6" ht="15" customHeight="1">
      <c r="A230" s="99"/>
      <c r="B230" s="99"/>
      <c r="D230" s="99"/>
      <c r="E230" s="99"/>
      <c r="F230" s="99"/>
    </row>
    <row r="231" spans="1:6" ht="15" customHeight="1">
      <c r="A231" s="99"/>
      <c r="B231" s="99"/>
      <c r="D231" s="99"/>
      <c r="E231" s="99"/>
      <c r="F231" s="99"/>
    </row>
    <row r="232" spans="1:6" ht="15" customHeight="1">
      <c r="A232" s="99"/>
      <c r="B232" s="99"/>
      <c r="D232" s="99"/>
      <c r="E232" s="99"/>
      <c r="F232" s="99"/>
    </row>
    <row r="233" spans="1:6" ht="15" customHeight="1">
      <c r="A233" s="99"/>
      <c r="B233" s="99"/>
      <c r="D233" s="99"/>
      <c r="E233" s="99"/>
      <c r="F233" s="99"/>
    </row>
    <row r="234" spans="1:6" ht="15" customHeight="1">
      <c r="A234" s="99"/>
      <c r="B234" s="99"/>
      <c r="D234" s="99"/>
      <c r="E234" s="99"/>
      <c r="F234" s="99"/>
    </row>
    <row r="235" spans="1:6" ht="15" customHeight="1">
      <c r="A235" s="99"/>
      <c r="B235" s="99"/>
      <c r="D235" s="99"/>
      <c r="E235" s="99"/>
      <c r="F235" s="99"/>
    </row>
    <row r="236" spans="1:6" ht="15" customHeight="1">
      <c r="A236" s="99"/>
      <c r="B236" s="99"/>
      <c r="D236" s="99"/>
      <c r="E236" s="99"/>
      <c r="F236" s="99"/>
    </row>
    <row r="237" spans="1:6" ht="15" customHeight="1">
      <c r="A237" s="99"/>
      <c r="B237" s="99"/>
      <c r="D237" s="99"/>
      <c r="E237" s="99"/>
      <c r="F237" s="99"/>
    </row>
    <row r="238" spans="1:6" ht="15" customHeight="1">
      <c r="A238" s="99"/>
      <c r="B238" s="99"/>
      <c r="D238" s="99"/>
      <c r="E238" s="99"/>
      <c r="F238" s="99"/>
    </row>
    <row r="239" spans="1:6" ht="15" customHeight="1">
      <c r="A239" s="99"/>
      <c r="B239" s="99"/>
      <c r="D239" s="99"/>
      <c r="E239" s="99"/>
      <c r="F239" s="99"/>
    </row>
    <row r="240" spans="1:6" ht="15" customHeight="1">
      <c r="A240" s="99"/>
      <c r="B240" s="99"/>
      <c r="D240" s="99"/>
      <c r="E240" s="99"/>
      <c r="F240" s="99"/>
    </row>
    <row r="241" spans="1:6" ht="15" customHeight="1">
      <c r="A241" s="99"/>
      <c r="B241" s="99"/>
      <c r="D241" s="99"/>
      <c r="E241" s="99"/>
      <c r="F241" s="99"/>
    </row>
    <row r="242" spans="1:6" ht="15" customHeight="1">
      <c r="A242" s="99"/>
      <c r="B242" s="99"/>
      <c r="D242" s="99"/>
      <c r="E242" s="99"/>
      <c r="F242" s="99"/>
    </row>
    <row r="243" spans="1:6" ht="15" customHeight="1">
      <c r="A243" s="99"/>
      <c r="B243" s="99"/>
      <c r="D243" s="99"/>
      <c r="E243" s="99"/>
      <c r="F243" s="99"/>
    </row>
    <row r="244" spans="1:6" ht="15" customHeight="1">
      <c r="A244" s="99"/>
      <c r="B244" s="99"/>
      <c r="D244" s="99"/>
      <c r="E244" s="99"/>
      <c r="F244" s="99"/>
    </row>
    <row r="245" spans="1:6" ht="15" customHeight="1">
      <c r="A245" s="99"/>
      <c r="B245" s="99"/>
      <c r="D245" s="99"/>
      <c r="E245" s="99"/>
      <c r="F245" s="99"/>
    </row>
    <row r="246" spans="1:6" ht="15" customHeight="1">
      <c r="A246" s="99"/>
      <c r="B246" s="99"/>
      <c r="D246" s="99"/>
      <c r="E246" s="99"/>
      <c r="F246" s="99"/>
    </row>
    <row r="247" spans="1:6" ht="15" customHeight="1">
      <c r="A247" s="99"/>
      <c r="B247" s="99"/>
      <c r="D247" s="99"/>
      <c r="E247" s="99"/>
      <c r="F247" s="99"/>
    </row>
    <row r="248" spans="1:6" ht="15" customHeight="1">
      <c r="A248" s="99"/>
      <c r="B248" s="99"/>
      <c r="D248" s="99"/>
      <c r="E248" s="99"/>
      <c r="F248" s="99"/>
    </row>
    <row r="249" spans="1:6" ht="15" customHeight="1">
      <c r="A249" s="99"/>
      <c r="B249" s="99"/>
      <c r="D249" s="99"/>
      <c r="E249" s="99"/>
      <c r="F249" s="99"/>
    </row>
    <row r="250" spans="1:6" ht="15" customHeight="1">
      <c r="A250" s="99"/>
      <c r="B250" s="99"/>
      <c r="D250" s="99"/>
      <c r="E250" s="99"/>
      <c r="F250" s="99"/>
    </row>
    <row r="251" spans="1:6" ht="15" customHeight="1">
      <c r="A251" s="99"/>
      <c r="B251" s="99"/>
      <c r="D251" s="99"/>
      <c r="E251" s="99"/>
      <c r="F251" s="99"/>
    </row>
    <row r="252" spans="1:6" ht="15" customHeight="1">
      <c r="A252" s="99"/>
      <c r="B252" s="99"/>
      <c r="D252" s="99"/>
      <c r="E252" s="99"/>
      <c r="F252" s="99"/>
    </row>
    <row r="253" spans="1:6" ht="15" customHeight="1">
      <c r="A253" s="99"/>
      <c r="B253" s="99"/>
      <c r="D253" s="99"/>
      <c r="E253" s="99"/>
      <c r="F253" s="99"/>
    </row>
    <row r="254" spans="1:6" ht="15" customHeight="1">
      <c r="A254" s="99"/>
      <c r="B254" s="99"/>
      <c r="D254" s="99"/>
      <c r="E254" s="99"/>
      <c r="F254" s="99"/>
    </row>
    <row r="255" spans="1:6" ht="15" customHeight="1">
      <c r="A255" s="99"/>
      <c r="B255" s="99"/>
      <c r="D255" s="100"/>
      <c r="E255" s="100"/>
      <c r="F255" s="100"/>
    </row>
    <row r="256" spans="1:6" ht="15" customHeight="1">
      <c r="A256" s="99"/>
      <c r="B256" s="99"/>
      <c r="D256" s="100"/>
      <c r="E256" s="100"/>
      <c r="F256" s="100"/>
    </row>
    <row r="257" spans="1:6" ht="15" customHeight="1">
      <c r="A257" s="99"/>
      <c r="B257" s="99"/>
      <c r="D257" s="100"/>
      <c r="E257" s="100"/>
      <c r="F257" s="100"/>
    </row>
    <row r="258" spans="1:6" ht="15" customHeight="1">
      <c r="A258" s="99"/>
      <c r="B258" s="99"/>
      <c r="D258" s="100"/>
      <c r="E258" s="100"/>
      <c r="F258" s="100"/>
    </row>
    <row r="259" spans="1:6" ht="15" customHeight="1">
      <c r="A259" s="99"/>
      <c r="B259" s="99"/>
      <c r="D259" s="100"/>
      <c r="E259" s="100"/>
      <c r="F259" s="100"/>
    </row>
    <row r="260" spans="1:6" ht="15" customHeight="1">
      <c r="A260" s="99"/>
      <c r="B260" s="99"/>
      <c r="D260" s="100"/>
      <c r="E260" s="100"/>
      <c r="F260" s="100"/>
    </row>
    <row r="261" spans="1:6" ht="15" customHeight="1">
      <c r="A261" s="99"/>
      <c r="B261" s="99"/>
      <c r="D261" s="100"/>
      <c r="E261" s="100"/>
      <c r="F261" s="100"/>
    </row>
    <row r="262" spans="1:6" ht="15" customHeight="1">
      <c r="A262" s="99"/>
      <c r="B262" s="99"/>
      <c r="D262" s="100"/>
      <c r="E262" s="100"/>
      <c r="F262" s="100"/>
    </row>
    <row r="263" spans="1:6" ht="15" customHeight="1">
      <c r="A263" s="99"/>
      <c r="B263" s="99"/>
      <c r="D263" s="100"/>
      <c r="E263" s="100"/>
      <c r="F263" s="100"/>
    </row>
    <row r="264" spans="1:6" ht="15" customHeight="1">
      <c r="A264" s="100"/>
      <c r="B264" s="100"/>
      <c r="D264" s="100"/>
      <c r="E264" s="100"/>
      <c r="F264" s="100"/>
    </row>
    <row r="265" spans="1:6" ht="15" customHeight="1">
      <c r="A265" s="100"/>
      <c r="B265" s="100"/>
      <c r="D265" s="100"/>
      <c r="E265" s="100"/>
      <c r="F265" s="100"/>
    </row>
    <row r="266" spans="1:6" ht="15" customHeight="1">
      <c r="A266" s="100"/>
      <c r="B266" s="100"/>
      <c r="D266" s="100"/>
      <c r="E266" s="100"/>
      <c r="F266" s="100"/>
    </row>
    <row r="267" spans="1:6" ht="15" customHeight="1">
      <c r="A267" s="100"/>
      <c r="B267" s="100"/>
      <c r="D267" s="100"/>
      <c r="E267" s="100"/>
      <c r="F267" s="100"/>
    </row>
    <row r="268" spans="1:6" ht="15" customHeight="1">
      <c r="A268" s="100"/>
      <c r="B268" s="100"/>
      <c r="D268" s="100"/>
      <c r="E268" s="100"/>
      <c r="F268" s="100"/>
    </row>
    <row r="269" spans="1:6" ht="15" customHeight="1">
      <c r="A269" s="100"/>
      <c r="B269" s="100"/>
      <c r="D269" s="100"/>
      <c r="E269" s="100"/>
      <c r="F269" s="100"/>
    </row>
    <row r="270" spans="1:6" ht="15" customHeight="1">
      <c r="A270" s="100"/>
      <c r="B270" s="100"/>
      <c r="D270" s="100"/>
      <c r="E270" s="100"/>
      <c r="F270" s="100"/>
    </row>
    <row r="271" spans="1:6" ht="15" customHeight="1">
      <c r="A271" s="100"/>
      <c r="B271" s="100"/>
      <c r="D271" s="100"/>
      <c r="E271" s="100"/>
      <c r="F271" s="100"/>
    </row>
    <row r="272" spans="1:6" ht="15" customHeight="1">
      <c r="A272" s="100"/>
      <c r="B272" s="100"/>
      <c r="D272" s="100"/>
      <c r="E272" s="100"/>
      <c r="F272" s="100"/>
    </row>
    <row r="273" spans="1:6" ht="15" customHeight="1">
      <c r="A273" s="100"/>
      <c r="B273" s="100"/>
      <c r="D273" s="100"/>
      <c r="E273" s="100"/>
      <c r="F273" s="100"/>
    </row>
    <row r="274" spans="1:6" ht="15" customHeight="1">
      <c r="A274" s="100"/>
      <c r="B274" s="100"/>
      <c r="D274" s="100"/>
      <c r="E274" s="100"/>
      <c r="F274" s="100"/>
    </row>
    <row r="275" spans="1:6" ht="15" customHeight="1">
      <c r="A275" s="100"/>
      <c r="B275" s="100"/>
      <c r="D275" s="100"/>
      <c r="E275" s="100"/>
      <c r="F275" s="100"/>
    </row>
    <row r="276" spans="1:6" ht="15" customHeight="1">
      <c r="A276" s="100"/>
      <c r="B276" s="100"/>
      <c r="D276" s="100"/>
      <c r="E276" s="100"/>
      <c r="F276" s="100"/>
    </row>
    <row r="277" spans="1:6" ht="15" customHeight="1">
      <c r="A277" s="100"/>
      <c r="B277" s="100"/>
      <c r="D277" s="100"/>
      <c r="E277" s="100"/>
      <c r="F277" s="100"/>
    </row>
    <row r="278" spans="1:6" ht="15" customHeight="1">
      <c r="A278" s="100"/>
      <c r="B278" s="100"/>
      <c r="D278" s="100"/>
      <c r="E278" s="100"/>
      <c r="F278" s="100"/>
    </row>
    <row r="279" spans="1:6" ht="15" customHeight="1">
      <c r="A279" s="100"/>
      <c r="B279" s="100"/>
      <c r="D279" s="100"/>
      <c r="E279" s="100"/>
      <c r="F279" s="100"/>
    </row>
    <row r="280" spans="1:6" ht="15" customHeight="1">
      <c r="A280" s="100"/>
      <c r="B280" s="100"/>
      <c r="D280" s="100"/>
      <c r="E280" s="100"/>
      <c r="F280" s="100"/>
    </row>
    <row r="281" spans="1:6" ht="15" customHeight="1">
      <c r="A281" s="100"/>
      <c r="B281" s="100"/>
      <c r="D281" s="100"/>
      <c r="E281" s="100"/>
      <c r="F281" s="100"/>
    </row>
    <row r="282" spans="1:6" ht="15" customHeight="1">
      <c r="A282" s="100"/>
      <c r="B282" s="100"/>
      <c r="D282" s="100"/>
      <c r="E282" s="100"/>
      <c r="F282" s="100"/>
    </row>
    <row r="283" spans="1:6" ht="15" customHeight="1">
      <c r="A283" s="100"/>
      <c r="B283" s="100"/>
      <c r="D283" s="100"/>
      <c r="E283" s="100"/>
      <c r="F283" s="100"/>
    </row>
    <row r="284" spans="1:6" ht="15" customHeight="1">
      <c r="A284" s="100"/>
      <c r="B284" s="100"/>
      <c r="D284" s="100"/>
      <c r="E284" s="100"/>
      <c r="F284" s="100"/>
    </row>
    <row r="285" spans="1:6" ht="15" customHeight="1">
      <c r="A285" s="100"/>
      <c r="B285" s="100"/>
      <c r="D285" s="100"/>
      <c r="E285" s="100"/>
      <c r="F285" s="100"/>
    </row>
    <row r="286" spans="1:6" ht="15" customHeight="1">
      <c r="A286" s="100"/>
      <c r="B286" s="100"/>
      <c r="D286" s="100"/>
      <c r="E286" s="100"/>
      <c r="F286" s="100"/>
    </row>
    <row r="287" spans="1:6" ht="15" customHeight="1">
      <c r="A287" s="100"/>
      <c r="B287" s="100"/>
      <c r="D287" s="100"/>
      <c r="E287" s="100"/>
      <c r="F287" s="100"/>
    </row>
    <row r="288" spans="1:6" ht="15" customHeight="1">
      <c r="A288" s="100"/>
      <c r="B288" s="100"/>
      <c r="D288" s="100"/>
      <c r="E288" s="100"/>
      <c r="F288" s="100"/>
    </row>
    <row r="289" spans="1:6" ht="15" customHeight="1">
      <c r="A289" s="100"/>
      <c r="B289" s="100"/>
      <c r="D289" s="100"/>
      <c r="E289" s="100"/>
      <c r="F289" s="100"/>
    </row>
    <row r="290" spans="1:6" ht="15" customHeight="1">
      <c r="A290" s="100"/>
      <c r="B290" s="100"/>
      <c r="D290" s="100"/>
      <c r="E290" s="100"/>
      <c r="F290" s="100"/>
    </row>
    <row r="291" spans="1:6" ht="15" customHeight="1">
      <c r="A291" s="100"/>
      <c r="B291" s="100"/>
      <c r="D291" s="100"/>
      <c r="E291" s="100"/>
      <c r="F291" s="100"/>
    </row>
    <row r="292" spans="1:6" ht="15" customHeight="1">
      <c r="A292" s="100"/>
      <c r="B292" s="100"/>
      <c r="D292" s="100"/>
      <c r="E292" s="100"/>
      <c r="F292" s="100"/>
    </row>
    <row r="293" spans="1:6" ht="15" customHeight="1">
      <c r="A293" s="100"/>
      <c r="B293" s="100"/>
      <c r="D293" s="100"/>
      <c r="E293" s="100"/>
      <c r="F293" s="100"/>
    </row>
    <row r="294" spans="1:6" ht="15" customHeight="1">
      <c r="A294" s="100"/>
      <c r="B294" s="100"/>
      <c r="D294" s="100"/>
      <c r="E294" s="100"/>
      <c r="F294" s="100"/>
    </row>
    <row r="295" spans="1:6" ht="15" customHeight="1">
      <c r="A295" s="100"/>
      <c r="B295" s="100"/>
      <c r="D295" s="100"/>
      <c r="E295" s="100"/>
      <c r="F295" s="100"/>
    </row>
    <row r="296" spans="1:6" ht="15" customHeight="1">
      <c r="A296" s="100"/>
      <c r="B296" s="100"/>
      <c r="D296" s="100"/>
      <c r="E296" s="100"/>
      <c r="F296" s="100"/>
    </row>
    <row r="297" spans="1:6" ht="15" customHeight="1">
      <c r="A297" s="100"/>
      <c r="B297" s="100"/>
      <c r="D297" s="100"/>
      <c r="E297" s="100"/>
      <c r="F297" s="100"/>
    </row>
    <row r="298" spans="1:6" ht="15" customHeight="1">
      <c r="A298" s="100"/>
      <c r="B298" s="100"/>
      <c r="D298" s="100"/>
      <c r="E298" s="100"/>
      <c r="F298" s="100"/>
    </row>
    <row r="299" spans="1:6" ht="15" customHeight="1">
      <c r="A299" s="100"/>
      <c r="B299" s="100"/>
      <c r="D299" s="100"/>
      <c r="E299" s="100"/>
      <c r="F299" s="100"/>
    </row>
    <row r="300" spans="1:6" ht="15" customHeight="1">
      <c r="A300" s="100"/>
      <c r="B300" s="100"/>
      <c r="D300" s="100"/>
      <c r="E300" s="100"/>
      <c r="F300" s="100"/>
    </row>
    <row r="301" spans="1:6" ht="15" customHeight="1">
      <c r="A301" s="100"/>
      <c r="B301" s="100"/>
      <c r="D301" s="100"/>
      <c r="E301" s="100"/>
      <c r="F301" s="100"/>
    </row>
    <row r="302" spans="1:6" ht="15" customHeight="1">
      <c r="A302" s="100"/>
      <c r="B302" s="100"/>
      <c r="D302" s="100"/>
      <c r="E302" s="100"/>
      <c r="F302" s="100"/>
    </row>
    <row r="303" spans="1:6" ht="15" customHeight="1">
      <c r="A303" s="100"/>
      <c r="B303" s="100"/>
      <c r="D303" s="100"/>
      <c r="E303" s="100"/>
      <c r="F303" s="100"/>
    </row>
    <row r="304" spans="1:6" ht="15" customHeight="1">
      <c r="A304" s="100"/>
      <c r="B304" s="100"/>
      <c r="D304" s="100"/>
      <c r="E304" s="100"/>
      <c r="F304" s="100"/>
    </row>
    <row r="305" spans="1:6" ht="15" customHeight="1">
      <c r="A305" s="100"/>
      <c r="B305" s="100"/>
      <c r="D305" s="100"/>
      <c r="E305" s="100"/>
      <c r="F305" s="100"/>
    </row>
    <row r="306" spans="1:6" ht="15" customHeight="1">
      <c r="A306" s="100"/>
      <c r="B306" s="100"/>
      <c r="D306" s="100"/>
      <c r="E306" s="100"/>
      <c r="F306" s="100"/>
    </row>
    <row r="307" spans="1:6" ht="15" customHeight="1">
      <c r="A307" s="100"/>
      <c r="B307" s="100"/>
      <c r="D307" s="100"/>
      <c r="E307" s="100"/>
      <c r="F307" s="100"/>
    </row>
    <row r="308" spans="1:6" ht="15" customHeight="1">
      <c r="A308" s="100"/>
      <c r="B308" s="100"/>
      <c r="D308" s="100"/>
      <c r="E308" s="100"/>
      <c r="F308" s="100"/>
    </row>
    <row r="309" spans="1:6" ht="15" customHeight="1">
      <c r="A309" s="100"/>
      <c r="B309" s="100"/>
      <c r="D309" s="100"/>
      <c r="E309" s="100"/>
      <c r="F309" s="100"/>
    </row>
    <row r="310" spans="1:6" ht="15" customHeight="1">
      <c r="A310" s="100"/>
      <c r="B310" s="100"/>
      <c r="D310" s="100"/>
      <c r="E310" s="100"/>
      <c r="F310" s="100"/>
    </row>
    <row r="311" spans="1:6" ht="15" customHeight="1">
      <c r="A311" s="100"/>
      <c r="B311" s="100"/>
      <c r="D311" s="100"/>
      <c r="E311" s="100"/>
      <c r="F311" s="100"/>
    </row>
    <row r="312" spans="1:6" ht="15" customHeight="1">
      <c r="A312" s="100"/>
      <c r="B312" s="100"/>
      <c r="D312" s="100"/>
      <c r="E312" s="100"/>
      <c r="F312" s="100"/>
    </row>
    <row r="313" spans="1:6" ht="15" customHeight="1">
      <c r="A313" s="100"/>
      <c r="B313" s="100"/>
      <c r="D313" s="100"/>
      <c r="E313" s="100"/>
      <c r="F313" s="100"/>
    </row>
    <row r="314" spans="1:6" ht="15" customHeight="1">
      <c r="A314" s="100"/>
      <c r="B314" s="100"/>
      <c r="D314" s="100"/>
      <c r="E314" s="100"/>
      <c r="F314" s="100"/>
    </row>
    <row r="315" spans="1:6" ht="15" customHeight="1">
      <c r="A315" s="100"/>
      <c r="B315" s="100"/>
      <c r="D315" s="100"/>
      <c r="E315" s="100"/>
      <c r="F315" s="100"/>
    </row>
    <row r="316" spans="1:6" ht="15" customHeight="1">
      <c r="A316" s="100"/>
      <c r="B316" s="100"/>
      <c r="D316" s="100"/>
      <c r="E316" s="100"/>
      <c r="F316" s="100"/>
    </row>
    <row r="317" spans="1:6" ht="15" customHeight="1">
      <c r="A317" s="100"/>
      <c r="B317" s="100"/>
      <c r="D317" s="100"/>
      <c r="E317" s="100"/>
      <c r="F317" s="100"/>
    </row>
    <row r="318" spans="1:6" ht="15" customHeight="1">
      <c r="A318" s="100"/>
      <c r="B318" s="100"/>
      <c r="D318" s="100"/>
      <c r="E318" s="100"/>
      <c r="F318" s="100"/>
    </row>
    <row r="319" spans="1:6" ht="15" customHeight="1">
      <c r="A319" s="100"/>
      <c r="B319" s="100"/>
      <c r="D319" s="100"/>
      <c r="E319" s="100"/>
      <c r="F319" s="100"/>
    </row>
    <row r="320" spans="1:6" ht="15" customHeight="1">
      <c r="A320" s="100"/>
      <c r="B320" s="100"/>
      <c r="D320" s="100"/>
      <c r="E320" s="100"/>
      <c r="F320" s="100"/>
    </row>
    <row r="321" spans="1:6" ht="15" customHeight="1">
      <c r="A321" s="100"/>
      <c r="B321" s="100"/>
      <c r="D321" s="100"/>
      <c r="E321" s="100"/>
      <c r="F321" s="100"/>
    </row>
    <row r="322" spans="1:6" ht="15" customHeight="1">
      <c r="A322" s="100"/>
      <c r="B322" s="100"/>
      <c r="D322" s="100"/>
      <c r="E322" s="100"/>
      <c r="F322" s="100"/>
    </row>
    <row r="323" spans="1:6" ht="15" customHeight="1">
      <c r="A323" s="100"/>
      <c r="B323" s="100"/>
      <c r="D323" s="100"/>
      <c r="E323" s="100"/>
      <c r="F323" s="100"/>
    </row>
    <row r="324" spans="1:6" ht="15" customHeight="1">
      <c r="A324" s="100"/>
      <c r="B324" s="100"/>
      <c r="D324" s="100"/>
      <c r="E324" s="100"/>
      <c r="F324" s="100"/>
    </row>
    <row r="325" spans="1:6" ht="15" customHeight="1">
      <c r="A325" s="100"/>
      <c r="B325" s="100"/>
      <c r="D325" s="100"/>
      <c r="E325" s="100"/>
      <c r="F325" s="100"/>
    </row>
    <row r="326" spans="1:6" ht="15" customHeight="1">
      <c r="A326" s="100"/>
      <c r="B326" s="100"/>
      <c r="D326" s="100"/>
      <c r="E326" s="100"/>
      <c r="F326" s="100"/>
    </row>
    <row r="327" spans="1:6" ht="15" customHeight="1">
      <c r="A327" s="100"/>
      <c r="B327" s="100"/>
      <c r="D327" s="100"/>
      <c r="E327" s="100"/>
      <c r="F327" s="100"/>
    </row>
    <row r="328" spans="1:6" ht="15" customHeight="1">
      <c r="A328" s="100"/>
      <c r="B328" s="100"/>
      <c r="D328" s="100"/>
      <c r="E328" s="100"/>
      <c r="F328" s="100"/>
    </row>
    <row r="329" spans="1:6" ht="15" customHeight="1">
      <c r="A329" s="100"/>
      <c r="B329" s="100"/>
      <c r="D329" s="100"/>
      <c r="E329" s="100"/>
      <c r="F329" s="100"/>
    </row>
    <row r="330" spans="1:6" ht="15" customHeight="1">
      <c r="A330" s="100"/>
      <c r="B330" s="100"/>
      <c r="D330" s="100"/>
      <c r="E330" s="100"/>
      <c r="F330" s="100"/>
    </row>
    <row r="331" spans="1:6" ht="15" customHeight="1">
      <c r="A331" s="100"/>
      <c r="B331" s="100"/>
      <c r="D331" s="100"/>
      <c r="E331" s="100"/>
      <c r="F331" s="100"/>
    </row>
    <row r="332" spans="1:6" ht="15" customHeight="1">
      <c r="A332" s="100"/>
      <c r="B332" s="100"/>
      <c r="D332" s="100"/>
      <c r="E332" s="100"/>
      <c r="F332" s="100"/>
    </row>
    <row r="333" spans="1:6" ht="15" customHeight="1">
      <c r="A333" s="100"/>
      <c r="B333" s="100"/>
      <c r="D333" s="100"/>
      <c r="E333" s="100"/>
      <c r="F333" s="100"/>
    </row>
    <row r="334" spans="1:6" ht="15" customHeight="1">
      <c r="A334" s="100"/>
      <c r="B334" s="100"/>
      <c r="D334" s="100"/>
      <c r="E334" s="100"/>
      <c r="F334" s="100"/>
    </row>
    <row r="335" spans="1:6" ht="15" customHeight="1">
      <c r="A335" s="100"/>
      <c r="B335" s="100"/>
      <c r="D335" s="100"/>
      <c r="E335" s="100"/>
      <c r="F335" s="100"/>
    </row>
    <row r="336" spans="1:6" ht="15" customHeight="1">
      <c r="A336" s="100"/>
      <c r="B336" s="100"/>
      <c r="D336" s="100"/>
      <c r="E336" s="100"/>
      <c r="F336" s="100"/>
    </row>
    <row r="337" spans="1:6" ht="15" customHeight="1">
      <c r="A337" s="100"/>
      <c r="B337" s="100"/>
      <c r="D337" s="100"/>
      <c r="E337" s="100"/>
      <c r="F337" s="100"/>
    </row>
    <row r="338" spans="1:6" ht="15" customHeight="1">
      <c r="A338" s="100"/>
      <c r="B338" s="100"/>
      <c r="D338" s="100"/>
      <c r="E338" s="100"/>
      <c r="F338" s="100"/>
    </row>
    <row r="339" spans="1:6" ht="15" customHeight="1">
      <c r="A339" s="100"/>
      <c r="B339" s="100"/>
    </row>
    <row r="340" spans="1:6" ht="15" customHeight="1">
      <c r="A340" s="100"/>
      <c r="B340" s="100"/>
    </row>
    <row r="341" spans="1:6" ht="15" customHeight="1">
      <c r="A341" s="100"/>
      <c r="B341" s="100"/>
    </row>
    <row r="342" spans="1:6" ht="15" customHeight="1">
      <c r="A342" s="100"/>
      <c r="B342" s="100"/>
    </row>
    <row r="343" spans="1:6" ht="15" customHeight="1">
      <c r="A343" s="100"/>
      <c r="B343" s="100"/>
    </row>
    <row r="344" spans="1:6" ht="15" customHeight="1">
      <c r="A344" s="100"/>
      <c r="B344" s="100"/>
    </row>
    <row r="345" spans="1:6" ht="15" customHeight="1">
      <c r="A345" s="100"/>
      <c r="B345" s="100"/>
    </row>
    <row r="346" spans="1:6" ht="15" customHeight="1">
      <c r="A346" s="100"/>
      <c r="B346" s="100"/>
    </row>
    <row r="347" spans="1:6" ht="15" customHeight="1">
      <c r="A347" s="100"/>
      <c r="B347" s="100"/>
    </row>
  </sheetData>
  <mergeCells count="184">
    <mergeCell ref="E176:F176"/>
    <mergeCell ref="A172:B172"/>
    <mergeCell ref="E172:E173"/>
    <mergeCell ref="F172:F173"/>
    <mergeCell ref="A173:B174"/>
    <mergeCell ref="E132:F132"/>
    <mergeCell ref="E133:F133"/>
    <mergeCell ref="A148:C148"/>
    <mergeCell ref="A149:C149"/>
    <mergeCell ref="A150:C150"/>
    <mergeCell ref="C154:F154"/>
    <mergeCell ref="A168:B168"/>
    <mergeCell ref="C168:D168"/>
    <mergeCell ref="E168:E169"/>
    <mergeCell ref="F168:F169"/>
    <mergeCell ref="A169:B170"/>
    <mergeCell ref="C156:F156"/>
    <mergeCell ref="A158:B158"/>
    <mergeCell ref="C158:D158"/>
    <mergeCell ref="F158:F159"/>
    <mergeCell ref="E158:E159"/>
    <mergeCell ref="E163:F163"/>
    <mergeCell ref="C166:F166"/>
    <mergeCell ref="C129:D129"/>
    <mergeCell ref="A137:C137"/>
    <mergeCell ref="A138:C138"/>
    <mergeCell ref="E126:F126"/>
    <mergeCell ref="A111:F111"/>
    <mergeCell ref="B109:B110"/>
    <mergeCell ref="C109:F110"/>
    <mergeCell ref="A124:F124"/>
    <mergeCell ref="A125:B125"/>
    <mergeCell ref="C125:D125"/>
    <mergeCell ref="E125:F125"/>
    <mergeCell ref="E119:F119"/>
    <mergeCell ref="E120:F120"/>
    <mergeCell ref="A115:F115"/>
    <mergeCell ref="A116:B116"/>
    <mergeCell ref="C116:D116"/>
    <mergeCell ref="A56:B56"/>
    <mergeCell ref="C56:D56"/>
    <mergeCell ref="E56:F56"/>
    <mergeCell ref="A57:B57"/>
    <mergeCell ref="C57:D57"/>
    <mergeCell ref="E57:F57"/>
    <mergeCell ref="C96:F96"/>
    <mergeCell ref="A99:B99"/>
    <mergeCell ref="C99:D99"/>
    <mergeCell ref="E99:F99"/>
    <mergeCell ref="C76:F76"/>
    <mergeCell ref="C88:F88"/>
    <mergeCell ref="A90:C90"/>
    <mergeCell ref="A91:C91"/>
    <mergeCell ref="A92:C92"/>
    <mergeCell ref="C69:F69"/>
    <mergeCell ref="A95:F95"/>
    <mergeCell ref="A80:B80"/>
    <mergeCell ref="E80:F80"/>
    <mergeCell ref="A21:F21"/>
    <mergeCell ref="A23:B23"/>
    <mergeCell ref="C23:D23"/>
    <mergeCell ref="E23:F23"/>
    <mergeCell ref="A22:B22"/>
    <mergeCell ref="C22:D22"/>
    <mergeCell ref="E22:F22"/>
    <mergeCell ref="C49:F49"/>
    <mergeCell ref="E28:F28"/>
    <mergeCell ref="E29:F29"/>
    <mergeCell ref="C31:F31"/>
    <mergeCell ref="E37:F37"/>
    <mergeCell ref="A34:B34"/>
    <mergeCell ref="C34:D34"/>
    <mergeCell ref="E34:F34"/>
    <mergeCell ref="E36:F36"/>
    <mergeCell ref="C19:F19"/>
    <mergeCell ref="A1:F1"/>
    <mergeCell ref="A3:F3"/>
    <mergeCell ref="A4:F4"/>
    <mergeCell ref="A2:F2"/>
    <mergeCell ref="A5:F5"/>
    <mergeCell ref="C16:F16"/>
    <mergeCell ref="C7:D7"/>
    <mergeCell ref="C8:F8"/>
    <mergeCell ref="A9:F9"/>
    <mergeCell ref="C10:F10"/>
    <mergeCell ref="C12:F12"/>
    <mergeCell ref="C6:D6"/>
    <mergeCell ref="E7:F7"/>
    <mergeCell ref="A84:B84"/>
    <mergeCell ref="A85:B85"/>
    <mergeCell ref="C47:F47"/>
    <mergeCell ref="A87:F87"/>
    <mergeCell ref="A100:B100"/>
    <mergeCell ref="C100:D100"/>
    <mergeCell ref="E100:F100"/>
    <mergeCell ref="C135:F135"/>
    <mergeCell ref="A98:F98"/>
    <mergeCell ref="C82:F82"/>
    <mergeCell ref="C62:F62"/>
    <mergeCell ref="A78:B78"/>
    <mergeCell ref="A79:B79"/>
    <mergeCell ref="A52:B52"/>
    <mergeCell ref="C52:D52"/>
    <mergeCell ref="E52:F52"/>
    <mergeCell ref="E59:F59"/>
    <mergeCell ref="E60:F60"/>
    <mergeCell ref="E117:F117"/>
    <mergeCell ref="A102:F102"/>
    <mergeCell ref="A103:B103"/>
    <mergeCell ref="C103:D103"/>
    <mergeCell ref="E103:F103"/>
    <mergeCell ref="A55:F55"/>
    <mergeCell ref="A113:B113"/>
    <mergeCell ref="C113:D113"/>
    <mergeCell ref="E104:F104"/>
    <mergeCell ref="E106:F106"/>
    <mergeCell ref="E107:F107"/>
    <mergeCell ref="C195:E195"/>
    <mergeCell ref="C193:E193"/>
    <mergeCell ref="C194:E194"/>
    <mergeCell ref="C94:F94"/>
    <mergeCell ref="A141:C141"/>
    <mergeCell ref="C145:F145"/>
    <mergeCell ref="E113:F113"/>
    <mergeCell ref="E129:F129"/>
    <mergeCell ref="A130:B130"/>
    <mergeCell ref="A128:F128"/>
    <mergeCell ref="A126:B126"/>
    <mergeCell ref="C126:D126"/>
    <mergeCell ref="A140:C140"/>
    <mergeCell ref="C130:D130"/>
    <mergeCell ref="E130:F130"/>
    <mergeCell ref="A139:C139"/>
    <mergeCell ref="B122:B123"/>
    <mergeCell ref="C122:F123"/>
    <mergeCell ref="A129:B129"/>
    <mergeCell ref="A51:F51"/>
    <mergeCell ref="A53:B53"/>
    <mergeCell ref="C53:D53"/>
    <mergeCell ref="E53:F53"/>
    <mergeCell ref="E45:F45"/>
    <mergeCell ref="A24:F24"/>
    <mergeCell ref="A25:B25"/>
    <mergeCell ref="C25:D25"/>
    <mergeCell ref="E25:F25"/>
    <mergeCell ref="A26:B26"/>
    <mergeCell ref="C26:D26"/>
    <mergeCell ref="E26:F26"/>
    <mergeCell ref="A38:F38"/>
    <mergeCell ref="C39:F39"/>
    <mergeCell ref="A41:B41"/>
    <mergeCell ref="C41:D41"/>
    <mergeCell ref="E41:F41"/>
    <mergeCell ref="A42:B42"/>
    <mergeCell ref="C42:D42"/>
    <mergeCell ref="E42:F42"/>
    <mergeCell ref="E44:F44"/>
    <mergeCell ref="A33:B33"/>
    <mergeCell ref="C33:D33"/>
    <mergeCell ref="E33:F33"/>
    <mergeCell ref="E81:F81"/>
    <mergeCell ref="E84:F84"/>
    <mergeCell ref="E85:F85"/>
    <mergeCell ref="E152:F152"/>
    <mergeCell ref="E143:F143"/>
    <mergeCell ref="A86:B86"/>
    <mergeCell ref="E189:F189"/>
    <mergeCell ref="C181:E181"/>
    <mergeCell ref="C185:E185"/>
    <mergeCell ref="C179:F179"/>
    <mergeCell ref="A181:B181"/>
    <mergeCell ref="F181:F182"/>
    <mergeCell ref="A182:B183"/>
    <mergeCell ref="A185:B185"/>
    <mergeCell ref="F185:F186"/>
    <mergeCell ref="A186:B187"/>
    <mergeCell ref="A104:B104"/>
    <mergeCell ref="C104:D104"/>
    <mergeCell ref="E116:F116"/>
    <mergeCell ref="A117:B117"/>
    <mergeCell ref="C117:D117"/>
    <mergeCell ref="A112:B112"/>
    <mergeCell ref="C112:D112"/>
    <mergeCell ref="E112:F112"/>
  </mergeCells>
  <phoneticPr fontId="4" type="noConversion"/>
  <printOptions horizontalCentered="1"/>
  <pageMargins left="0.39370078740157483" right="0.39370078740157483" top="0.39370078740157483" bottom="0.39370078740157483" header="0" footer="0"/>
  <pageSetup paperSize="9" scale="81" fitToHeight="4" orientation="portrait" horizontalDpi="4294967295" verticalDpi="4294967295" r:id="rId1"/>
  <headerFooter alignWithMargins="0"/>
  <rowBreaks count="2" manualBreakCount="2">
    <brk id="57" max="5" man="1"/>
    <brk id="129" max="5" man="1"/>
  </rowBreaks>
  <drawing r:id="rId2"/>
  <legacyDrawing r:id="rId3"/>
  <oleObjects>
    <mc:AlternateContent xmlns:mc="http://schemas.openxmlformats.org/markup-compatibility/2006">
      <mc:Choice Requires="x14">
        <oleObject progId="Word.Picture.8" shapeId="9217" r:id="rId4">
          <objectPr defaultSize="0" autoPict="0" r:id="rId5">
            <anchor moveWithCells="1">
              <from>
                <xdr:col>0</xdr:col>
                <xdr:colOff>76200</xdr:colOff>
                <xdr:row>0</xdr:row>
                <xdr:rowOff>142875</xdr:rowOff>
              </from>
              <to>
                <xdr:col>0</xdr:col>
                <xdr:colOff>923925</xdr:colOff>
                <xdr:row>0</xdr:row>
                <xdr:rowOff>762000</xdr:rowOff>
              </to>
            </anchor>
          </objectPr>
        </oleObject>
      </mc:Choice>
      <mc:Fallback>
        <oleObject progId="Word.Picture.8" shapeId="9217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4"/>
  <sheetViews>
    <sheetView view="pageBreakPreview" topLeftCell="A13" zoomScaleNormal="100" zoomScaleSheetLayoutView="100" workbookViewId="0">
      <selection activeCell="M28" sqref="M28"/>
    </sheetView>
  </sheetViews>
  <sheetFormatPr defaultRowHeight="12.75"/>
  <cols>
    <col min="1" max="1" width="20.42578125" customWidth="1"/>
    <col min="2" max="2" width="11.5703125" bestFit="1" customWidth="1"/>
    <col min="3" max="3" width="11.42578125" customWidth="1"/>
  </cols>
  <sheetData>
    <row r="1" spans="1:10" ht="16.5">
      <c r="A1" s="405" t="s">
        <v>131</v>
      </c>
      <c r="B1" s="405"/>
      <c r="C1" s="405"/>
      <c r="D1" s="405"/>
      <c r="E1" s="405"/>
      <c r="F1" s="405"/>
      <c r="G1" s="405"/>
      <c r="H1" s="405"/>
      <c r="I1" s="405"/>
      <c r="J1" s="405"/>
    </row>
    <row r="3" spans="1:10" ht="19.5" customHeight="1">
      <c r="A3" s="406" t="s">
        <v>50</v>
      </c>
      <c r="B3" s="407"/>
      <c r="C3" s="407"/>
      <c r="D3" s="407"/>
      <c r="E3" s="407"/>
      <c r="F3" s="407"/>
      <c r="G3" s="407"/>
      <c r="H3" s="407"/>
      <c r="I3" s="407"/>
      <c r="J3" s="408"/>
    </row>
    <row r="4" spans="1:10" ht="12.75" customHeight="1">
      <c r="A4" s="409" t="s">
        <v>51</v>
      </c>
      <c r="B4" s="409" t="s">
        <v>52</v>
      </c>
      <c r="C4" s="410" t="s">
        <v>53</v>
      </c>
      <c r="D4" s="410"/>
      <c r="E4" s="410"/>
      <c r="F4" s="410"/>
      <c r="G4" s="410"/>
      <c r="H4" s="410"/>
      <c r="I4" s="410"/>
      <c r="J4" s="411" t="s">
        <v>54</v>
      </c>
    </row>
    <row r="5" spans="1:10">
      <c r="A5" s="409"/>
      <c r="B5" s="410"/>
      <c r="C5" s="414" t="s">
        <v>55</v>
      </c>
      <c r="D5" s="415"/>
      <c r="E5" s="415"/>
      <c r="F5" s="416"/>
      <c r="G5" s="414" t="s">
        <v>56</v>
      </c>
      <c r="H5" s="415"/>
      <c r="I5" s="416"/>
      <c r="J5" s="412"/>
    </row>
    <row r="6" spans="1:10" ht="56.25">
      <c r="A6" s="409"/>
      <c r="B6" s="410"/>
      <c r="C6" s="148">
        <v>0.02</v>
      </c>
      <c r="D6" s="148">
        <v>0.03</v>
      </c>
      <c r="E6" s="148">
        <v>0.04</v>
      </c>
      <c r="F6" s="148">
        <v>0.05</v>
      </c>
      <c r="G6" s="147" t="s">
        <v>57</v>
      </c>
      <c r="H6" s="147" t="s">
        <v>58</v>
      </c>
      <c r="I6" s="147" t="s">
        <v>59</v>
      </c>
      <c r="J6" s="413"/>
    </row>
    <row r="7" spans="1:10">
      <c r="A7" s="149" t="s">
        <v>60</v>
      </c>
      <c r="B7" s="44" t="s">
        <v>61</v>
      </c>
      <c r="C7" s="138">
        <v>1</v>
      </c>
      <c r="D7" s="138">
        <v>1</v>
      </c>
      <c r="E7" s="138">
        <v>1</v>
      </c>
      <c r="F7" s="138">
        <v>1</v>
      </c>
      <c r="G7" s="138">
        <v>1</v>
      </c>
      <c r="H7" s="138">
        <v>1</v>
      </c>
      <c r="I7" s="138">
        <v>1</v>
      </c>
      <c r="J7" s="150"/>
    </row>
    <row r="8" spans="1:10" ht="22.5">
      <c r="A8" s="149" t="s">
        <v>62</v>
      </c>
      <c r="B8" s="44" t="s">
        <v>63</v>
      </c>
      <c r="C8" s="45">
        <v>0.04</v>
      </c>
      <c r="D8" s="45">
        <v>0.04</v>
      </c>
      <c r="E8" s="45">
        <v>0.04</v>
      </c>
      <c r="F8" s="45">
        <v>0.04</v>
      </c>
      <c r="G8" s="45">
        <v>3.4200000000000001E-2</v>
      </c>
      <c r="H8" s="45">
        <v>4.0099999999999997E-2</v>
      </c>
      <c r="I8" s="45">
        <v>3.4200000000000001E-2</v>
      </c>
      <c r="J8" s="150" t="s">
        <v>61</v>
      </c>
    </row>
    <row r="9" spans="1:10">
      <c r="A9" s="149" t="s">
        <v>64</v>
      </c>
      <c r="B9" s="44" t="s">
        <v>65</v>
      </c>
      <c r="C9" s="45">
        <v>7.0000000000000007E-2</v>
      </c>
      <c r="D9" s="45">
        <v>7.0000000000000007E-2</v>
      </c>
      <c r="E9" s="45">
        <v>7.0000000000000007E-2</v>
      </c>
      <c r="F9" s="45">
        <v>7.0000000000000007E-2</v>
      </c>
      <c r="G9" s="139">
        <v>4.9399999999999999E-2</v>
      </c>
      <c r="H9" s="45">
        <v>6.6400000000000001E-2</v>
      </c>
      <c r="I9" s="139">
        <v>4.9399999999999999E-2</v>
      </c>
      <c r="J9" s="150" t="s">
        <v>61</v>
      </c>
    </row>
    <row r="10" spans="1:10">
      <c r="A10" s="149" t="s">
        <v>66</v>
      </c>
      <c r="B10" s="44" t="s">
        <v>67</v>
      </c>
      <c r="C10" s="45">
        <v>9.6469999999999993E-3</v>
      </c>
      <c r="D10" s="45">
        <v>9.6469999999999993E-3</v>
      </c>
      <c r="E10" s="45">
        <v>9.6469999999999993E-3</v>
      </c>
      <c r="F10" s="45">
        <v>9.6469999999999993E-3</v>
      </c>
      <c r="G10" s="45">
        <v>9.6469999999999993E-3</v>
      </c>
      <c r="H10" s="45">
        <v>9.6469999999999993E-3</v>
      </c>
      <c r="I10" s="45">
        <v>9.6469999999999993E-3</v>
      </c>
      <c r="J10" s="150" t="s">
        <v>61</v>
      </c>
    </row>
    <row r="11" spans="1:10" ht="22.5">
      <c r="A11" s="149" t="s">
        <v>68</v>
      </c>
      <c r="B11" s="46"/>
      <c r="C11" s="47">
        <f>SUM(C12:C13)</f>
        <v>1.7100000000000001E-2</v>
      </c>
      <c r="D11" s="47">
        <f t="shared" ref="D11:I11" si="0">SUM(D12:D13)</f>
        <v>1.7100000000000001E-2</v>
      </c>
      <c r="E11" s="47">
        <f t="shared" si="0"/>
        <v>1.7100000000000001E-2</v>
      </c>
      <c r="F11" s="47">
        <f t="shared" si="0"/>
        <v>1.7100000000000001E-2</v>
      </c>
      <c r="G11" s="47">
        <f t="shared" si="0"/>
        <v>1.29E-2</v>
      </c>
      <c r="H11" s="47">
        <f t="shared" si="0"/>
        <v>8.2000000000000007E-3</v>
      </c>
      <c r="I11" s="47">
        <f t="shared" si="0"/>
        <v>1.29E-2</v>
      </c>
      <c r="J11" s="151" t="s">
        <v>61</v>
      </c>
    </row>
    <row r="12" spans="1:10">
      <c r="A12" s="149" t="s">
        <v>69</v>
      </c>
      <c r="B12" s="44" t="s">
        <v>70</v>
      </c>
      <c r="C12" s="45">
        <v>7.4000000000000003E-3</v>
      </c>
      <c r="D12" s="45">
        <v>7.4000000000000003E-3</v>
      </c>
      <c r="E12" s="45">
        <v>7.4000000000000003E-3</v>
      </c>
      <c r="F12" s="45">
        <v>7.4000000000000003E-3</v>
      </c>
      <c r="G12" s="45">
        <v>5.3E-3</v>
      </c>
      <c r="H12" s="45">
        <v>3.2000000000000002E-3</v>
      </c>
      <c r="I12" s="45">
        <v>5.3E-3</v>
      </c>
      <c r="J12" s="150" t="s">
        <v>61</v>
      </c>
    </row>
    <row r="13" spans="1:10">
      <c r="A13" s="149" t="s">
        <v>71</v>
      </c>
      <c r="B13" s="44" t="s">
        <v>72</v>
      </c>
      <c r="C13" s="45">
        <v>9.7000000000000003E-3</v>
      </c>
      <c r="D13" s="45">
        <v>9.7000000000000003E-3</v>
      </c>
      <c r="E13" s="45">
        <v>9.7000000000000003E-3</v>
      </c>
      <c r="F13" s="45">
        <v>9.7000000000000003E-3</v>
      </c>
      <c r="G13" s="45">
        <v>7.6E-3</v>
      </c>
      <c r="H13" s="45">
        <v>5.0000000000000001E-3</v>
      </c>
      <c r="I13" s="45">
        <v>7.6E-3</v>
      </c>
      <c r="J13" s="150" t="s">
        <v>61</v>
      </c>
    </row>
    <row r="14" spans="1:10">
      <c r="A14" s="149" t="s">
        <v>73</v>
      </c>
      <c r="B14" s="44" t="s">
        <v>74</v>
      </c>
      <c r="C14" s="47">
        <f t="shared" ref="C14:I14" si="1">SUM(C15:C17)</f>
        <v>4.3499999999999997E-2</v>
      </c>
      <c r="D14" s="47">
        <f t="shared" si="1"/>
        <v>4.7E-2</v>
      </c>
      <c r="E14" s="47">
        <f t="shared" si="1"/>
        <v>5.0500000000000003E-2</v>
      </c>
      <c r="F14" s="47">
        <f t="shared" si="1"/>
        <v>5.3999999999999999E-2</v>
      </c>
      <c r="G14" s="47">
        <f t="shared" si="1"/>
        <v>3.6499999999999998E-2</v>
      </c>
      <c r="H14" s="47">
        <f t="shared" si="1"/>
        <v>6.1499999999999999E-2</v>
      </c>
      <c r="I14" s="47">
        <f t="shared" si="1"/>
        <v>6.1499999999999999E-2</v>
      </c>
      <c r="J14" s="151" t="s">
        <v>75</v>
      </c>
    </row>
    <row r="15" spans="1:10">
      <c r="A15" s="149" t="s">
        <v>76</v>
      </c>
      <c r="B15" s="46" t="s">
        <v>77</v>
      </c>
      <c r="C15" s="152">
        <v>7.0000000000000001E-3</v>
      </c>
      <c r="D15" s="152">
        <v>1.0500000000000001E-2</v>
      </c>
      <c r="E15" s="152">
        <v>1.4E-2</v>
      </c>
      <c r="F15" s="152">
        <v>1.7500000000000002E-2</v>
      </c>
      <c r="G15" s="152" t="s">
        <v>14</v>
      </c>
      <c r="H15" s="152">
        <v>2.5000000000000001E-2</v>
      </c>
      <c r="I15" s="152">
        <v>2.5000000000000001E-2</v>
      </c>
      <c r="J15" s="150" t="s">
        <v>75</v>
      </c>
    </row>
    <row r="16" spans="1:10">
      <c r="A16" s="149" t="s">
        <v>78</v>
      </c>
      <c r="B16" s="46" t="s">
        <v>78</v>
      </c>
      <c r="C16" s="45">
        <v>6.4999999999999997E-3</v>
      </c>
      <c r="D16" s="45">
        <v>6.4999999999999997E-3</v>
      </c>
      <c r="E16" s="45">
        <v>6.4999999999999997E-3</v>
      </c>
      <c r="F16" s="45">
        <v>6.4999999999999997E-3</v>
      </c>
      <c r="G16" s="45">
        <v>6.4999999999999997E-3</v>
      </c>
      <c r="H16" s="45">
        <v>6.4999999999999997E-3</v>
      </c>
      <c r="I16" s="45">
        <v>6.4999999999999997E-3</v>
      </c>
      <c r="J16" s="150" t="s">
        <v>75</v>
      </c>
    </row>
    <row r="17" spans="1:10">
      <c r="A17" s="149" t="s">
        <v>79</v>
      </c>
      <c r="B17" s="46" t="s">
        <v>14</v>
      </c>
      <c r="C17" s="45">
        <v>0.03</v>
      </c>
      <c r="D17" s="45">
        <v>0.03</v>
      </c>
      <c r="E17" s="45">
        <v>0.03</v>
      </c>
      <c r="F17" s="45">
        <v>0.03</v>
      </c>
      <c r="G17" s="45">
        <v>0.03</v>
      </c>
      <c r="H17" s="45">
        <v>0.03</v>
      </c>
      <c r="I17" s="45">
        <v>0.03</v>
      </c>
      <c r="J17" s="150" t="s">
        <v>75</v>
      </c>
    </row>
    <row r="18" spans="1:10">
      <c r="A18" s="149" t="s">
        <v>80</v>
      </c>
      <c r="B18" s="46" t="s">
        <v>81</v>
      </c>
      <c r="C18" s="171">
        <v>4.4999999999999998E-2</v>
      </c>
      <c r="D18" s="171">
        <v>4.4999999999999998E-2</v>
      </c>
      <c r="E18" s="171">
        <v>4.4999999999999998E-2</v>
      </c>
      <c r="F18" s="171">
        <v>4.4999999999999998E-2</v>
      </c>
      <c r="G18" s="171">
        <v>4.4999999999999998E-2</v>
      </c>
      <c r="H18" s="171">
        <v>4.4999999999999998E-2</v>
      </c>
      <c r="I18" s="171">
        <v>4.4999999999999998E-2</v>
      </c>
      <c r="J18" s="150" t="s">
        <v>75</v>
      </c>
    </row>
    <row r="19" spans="1:10">
      <c r="A19" s="382"/>
      <c r="B19" s="383"/>
      <c r="C19" s="383"/>
      <c r="D19" s="383"/>
      <c r="E19" s="383"/>
      <c r="F19" s="383"/>
      <c r="G19" s="383"/>
      <c r="H19" s="383"/>
      <c r="I19" s="383"/>
      <c r="J19" s="384"/>
    </row>
    <row r="20" spans="1:10">
      <c r="A20" s="385" t="s">
        <v>82</v>
      </c>
      <c r="B20" s="386"/>
      <c r="C20" s="389" t="s">
        <v>83</v>
      </c>
      <c r="D20" s="390"/>
      <c r="E20" s="390"/>
      <c r="F20" s="390"/>
      <c r="G20" s="390"/>
      <c r="H20" s="390"/>
      <c r="I20" s="390"/>
      <c r="J20" s="391"/>
    </row>
    <row r="21" spans="1:10">
      <c r="A21" s="387"/>
      <c r="B21" s="388"/>
      <c r="C21" s="392" t="s">
        <v>84</v>
      </c>
      <c r="D21" s="393"/>
      <c r="E21" s="393"/>
      <c r="F21" s="393"/>
      <c r="G21" s="393"/>
      <c r="H21" s="393"/>
      <c r="I21" s="393"/>
      <c r="J21" s="394"/>
    </row>
    <row r="22" spans="1:10">
      <c r="A22" s="395" t="s">
        <v>85</v>
      </c>
      <c r="B22" s="396"/>
      <c r="C22" s="48">
        <f>(1+(C8+C11))*(1+C10)*(1+C9)-1</f>
        <v>0.14200869275899985</v>
      </c>
      <c r="D22" s="48">
        <f t="shared" ref="D22:I22" si="2">(1+(D8+D11))*(1+D10)*(1+D9)-1</f>
        <v>0.14200869275899985</v>
      </c>
      <c r="E22" s="48">
        <f t="shared" si="2"/>
        <v>0.14200869275899985</v>
      </c>
      <c r="F22" s="48">
        <f t="shared" si="2"/>
        <v>0.14200869275899985</v>
      </c>
      <c r="G22" s="48">
        <f t="shared" si="2"/>
        <v>0.10942712156077983</v>
      </c>
      <c r="H22" s="48">
        <f t="shared" si="2"/>
        <v>0.12869156998664</v>
      </c>
      <c r="I22" s="48">
        <f t="shared" si="2"/>
        <v>0.10942712156077983</v>
      </c>
      <c r="J22" s="397"/>
    </row>
    <row r="23" spans="1:10">
      <c r="A23" s="395" t="s">
        <v>86</v>
      </c>
      <c r="B23" s="396"/>
      <c r="C23" s="48">
        <f>(1-(C14+C18))</f>
        <v>0.91149999999999998</v>
      </c>
      <c r="D23" s="48">
        <f t="shared" ref="D23:I23" si="3">(1-(D14+D18))</f>
        <v>0.90800000000000003</v>
      </c>
      <c r="E23" s="48">
        <f t="shared" si="3"/>
        <v>0.90449999999999997</v>
      </c>
      <c r="F23" s="48">
        <f t="shared" si="3"/>
        <v>0.90100000000000002</v>
      </c>
      <c r="G23" s="48">
        <f t="shared" si="3"/>
        <v>0.91849999999999998</v>
      </c>
      <c r="H23" s="48">
        <f t="shared" si="3"/>
        <v>0.89349999999999996</v>
      </c>
      <c r="I23" s="48">
        <f t="shared" si="3"/>
        <v>0.89349999999999996</v>
      </c>
      <c r="J23" s="398"/>
    </row>
    <row r="24" spans="1:10">
      <c r="A24" s="400" t="s">
        <v>87</v>
      </c>
      <c r="B24" s="401"/>
      <c r="C24" s="404">
        <f>(1+C22)/C23-1</f>
        <v>0.25288940511135483</v>
      </c>
      <c r="D24" s="404">
        <f t="shared" ref="D24:I24" si="4">(1+D22)/D23-1</f>
        <v>0.25771882462444906</v>
      </c>
      <c r="E24" s="404">
        <f t="shared" si="4"/>
        <v>0.26258561941293523</v>
      </c>
      <c r="F24" s="404">
        <f t="shared" si="4"/>
        <v>0.26749022503773556</v>
      </c>
      <c r="G24" s="404">
        <f t="shared" si="4"/>
        <v>0.20786839582011951</v>
      </c>
      <c r="H24" s="404">
        <f t="shared" si="4"/>
        <v>0.26322503635885841</v>
      </c>
      <c r="I24" s="404">
        <f t="shared" si="4"/>
        <v>0.24166437779606031</v>
      </c>
      <c r="J24" s="398"/>
    </row>
    <row r="25" spans="1:10">
      <c r="A25" s="402"/>
      <c r="B25" s="403"/>
      <c r="C25" s="404"/>
      <c r="D25" s="404"/>
      <c r="E25" s="404"/>
      <c r="F25" s="404"/>
      <c r="G25" s="404"/>
      <c r="H25" s="404"/>
      <c r="I25" s="404"/>
      <c r="J25" s="399"/>
    </row>
    <row r="26" spans="1:10">
      <c r="A26" s="379" t="s">
        <v>88</v>
      </c>
      <c r="B26" s="380"/>
      <c r="C26" s="380"/>
      <c r="D26" s="380"/>
      <c r="E26" s="380"/>
      <c r="F26" s="380"/>
      <c r="G26" s="380"/>
      <c r="H26" s="380"/>
      <c r="I26" s="380"/>
      <c r="J26" s="381"/>
    </row>
    <row r="27" spans="1:10" ht="78.75" customHeight="1">
      <c r="A27" s="371" t="s">
        <v>215</v>
      </c>
      <c r="B27" s="372"/>
      <c r="C27" s="372"/>
      <c r="D27" s="372"/>
      <c r="E27" s="372"/>
      <c r="F27" s="372"/>
      <c r="G27" s="372"/>
      <c r="H27" s="372"/>
      <c r="I27" s="372"/>
      <c r="J27" s="373"/>
    </row>
    <row r="28" spans="1:10">
      <c r="A28" s="49"/>
      <c r="J28" s="50"/>
    </row>
    <row r="29" spans="1:10" s="8" customFormat="1">
      <c r="A29" s="378" t="s">
        <v>136</v>
      </c>
      <c r="B29" s="378"/>
      <c r="C29" s="52">
        <f ca="1">TODAY()</f>
        <v>45258</v>
      </c>
      <c r="D29" s="8" t="s">
        <v>89</v>
      </c>
      <c r="H29" s="54" t="s">
        <v>94</v>
      </c>
      <c r="I29" s="55" t="s">
        <v>93</v>
      </c>
      <c r="J29" s="9"/>
    </row>
    <row r="30" spans="1:10" s="8" customFormat="1">
      <c r="A30" s="51"/>
      <c r="B30" s="52"/>
      <c r="J30" s="9"/>
    </row>
    <row r="31" spans="1:10" s="8" customFormat="1">
      <c r="A31" s="51"/>
      <c r="B31" s="52"/>
      <c r="J31" s="9"/>
    </row>
    <row r="32" spans="1:10" s="8" customFormat="1">
      <c r="A32" s="51"/>
      <c r="B32" s="52"/>
      <c r="J32" s="9"/>
    </row>
    <row r="33" spans="1:10" s="8" customFormat="1">
      <c r="A33" s="51"/>
      <c r="B33" s="52"/>
      <c r="J33" s="9"/>
    </row>
    <row r="34" spans="1:10" s="8" customFormat="1">
      <c r="A34" s="7"/>
      <c r="J34" s="9"/>
    </row>
    <row r="35" spans="1:10" s="8" customFormat="1">
      <c r="A35" s="7"/>
      <c r="C35" s="374" t="str">
        <f>'Planilha Orcamentária'!C42</f>
        <v>Genilson Gonçalves Da Silva</v>
      </c>
      <c r="D35" s="374"/>
      <c r="E35" s="374"/>
      <c r="F35" s="374"/>
      <c r="G35" s="374"/>
      <c r="J35" s="9"/>
    </row>
    <row r="36" spans="1:10" s="8" customFormat="1">
      <c r="A36" s="7"/>
      <c r="B36" s="377" t="str">
        <f>'Planilha Orcamentária'!C44</f>
        <v>Engenheiro Civil</v>
      </c>
      <c r="C36" s="377"/>
      <c r="D36" s="377"/>
      <c r="E36" s="376" t="str">
        <f>'Planilha Orcamentária'!C45</f>
        <v>CREA-MG Nº: 237.650/D</v>
      </c>
      <c r="F36" s="376"/>
      <c r="G36" s="376"/>
      <c r="J36" s="9"/>
    </row>
    <row r="37" spans="1:10" s="8" customFormat="1">
      <c r="A37" s="7"/>
      <c r="J37" s="9"/>
    </row>
    <row r="38" spans="1:10" s="8" customFormat="1">
      <c r="A38" s="7"/>
      <c r="J38" s="9"/>
    </row>
    <row r="39" spans="1:10" s="8" customFormat="1">
      <c r="A39" s="7"/>
      <c r="J39" s="9"/>
    </row>
    <row r="40" spans="1:10" s="8" customFormat="1">
      <c r="A40" s="7"/>
      <c r="J40" s="9"/>
    </row>
    <row r="41" spans="1:10" s="8" customFormat="1">
      <c r="A41" s="7"/>
      <c r="C41" s="374" t="str">
        <f>'Planilha Orcamentária'!C48</f>
        <v>Ilaerson Ferreira De Souza</v>
      </c>
      <c r="D41" s="374"/>
      <c r="E41" s="374"/>
      <c r="F41" s="374"/>
      <c r="G41" s="374"/>
      <c r="J41" s="9"/>
    </row>
    <row r="42" spans="1:10" s="8" customFormat="1">
      <c r="A42" s="7"/>
      <c r="C42" s="375" t="str">
        <f>'Planilha Orcamentária'!C49</f>
        <v>Prefeito Municipal de Santa Crucilândia/MG</v>
      </c>
      <c r="D42" s="375"/>
      <c r="E42" s="375"/>
      <c r="F42" s="375"/>
      <c r="G42" s="375"/>
      <c r="J42" s="9"/>
    </row>
    <row r="43" spans="1:10" s="8" customFormat="1">
      <c r="A43" s="7"/>
      <c r="C43" s="134"/>
      <c r="D43" s="134"/>
      <c r="E43" s="134"/>
      <c r="F43" s="134"/>
      <c r="G43" s="134"/>
      <c r="J43" s="9"/>
    </row>
    <row r="44" spans="1:10" s="8" customFormat="1">
      <c r="A44" s="41"/>
      <c r="B44" s="40"/>
      <c r="C44" s="40"/>
      <c r="D44" s="40"/>
      <c r="E44" s="40"/>
      <c r="F44" s="40"/>
      <c r="G44" s="40"/>
      <c r="H44" s="40"/>
      <c r="I44" s="40"/>
      <c r="J44" s="42"/>
    </row>
  </sheetData>
  <mergeCells count="31">
    <mergeCell ref="A1:J1"/>
    <mergeCell ref="A3:J3"/>
    <mergeCell ref="A4:A6"/>
    <mergeCell ref="B4:B6"/>
    <mergeCell ref="C4:I4"/>
    <mergeCell ref="J4:J6"/>
    <mergeCell ref="C5:F5"/>
    <mergeCell ref="G5:I5"/>
    <mergeCell ref="A26:J26"/>
    <mergeCell ref="A19:J19"/>
    <mergeCell ref="A20:B21"/>
    <mergeCell ref="C20:J20"/>
    <mergeCell ref="C21:J21"/>
    <mergeCell ref="A22:B22"/>
    <mergeCell ref="J22:J25"/>
    <mergeCell ref="A23:B23"/>
    <mergeCell ref="A24:B25"/>
    <mergeCell ref="C24:C25"/>
    <mergeCell ref="D24:D25"/>
    <mergeCell ref="E24:E25"/>
    <mergeCell ref="F24:F25"/>
    <mergeCell ref="G24:G25"/>
    <mergeCell ref="H24:H25"/>
    <mergeCell ref="I24:I25"/>
    <mergeCell ref="A27:J27"/>
    <mergeCell ref="C35:G35"/>
    <mergeCell ref="C41:G41"/>
    <mergeCell ref="C42:G42"/>
    <mergeCell ref="E36:G36"/>
    <mergeCell ref="B36:D36"/>
    <mergeCell ref="A29:B2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86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B0547-E350-45F5-AB7C-C33C0E15DDB8}">
  <dimension ref="A1"/>
  <sheetViews>
    <sheetView workbookViewId="0"/>
  </sheetViews>
  <sheetFormatPr defaultRowHeight="12.7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Planilha Orcamentária</vt:lpstr>
      <vt:lpstr>Cronograma</vt:lpstr>
      <vt:lpstr>Memória de Cálculo</vt:lpstr>
      <vt:lpstr>BDI</vt:lpstr>
      <vt:lpstr>Planilha1</vt:lpstr>
      <vt:lpstr>Cronograma!Area_de_impressao</vt:lpstr>
      <vt:lpstr>'Memória de Cálculo'!Area_de_impressao</vt:lpstr>
      <vt:lpstr>'Planilha Orcamentária'!Area_de_impressao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Genilson</cp:lastModifiedBy>
  <cp:lastPrinted>2023-11-28T14:20:14Z</cp:lastPrinted>
  <dcterms:created xsi:type="dcterms:W3CDTF">2006-09-22T13:55:22Z</dcterms:created>
  <dcterms:modified xsi:type="dcterms:W3CDTF">2023-11-28T14:28:12Z</dcterms:modified>
</cp:coreProperties>
</file>