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drawings/drawing2.xml" ContentType="application/vnd.openxmlformats-officedocument.drawing+xml"/>
  <Override PartName="/xl/embeddings/oleObject2.bin" ContentType="application/vnd.openxmlformats-officedocument.oleObject"/>
  <Override PartName="/xl/drawings/drawing3.xml" ContentType="application/vnd.openxmlformats-officedocument.drawing+xml"/>
  <Override PartName="/xl/embeddings/oleObject3.bin" ContentType="application/vnd.openxmlformats-officedocument.oleObject"/>
  <Override PartName="/xl/drawings/drawing4.xml" ContentType="application/vnd.openxmlformats-officedocument.drawing+xml"/>
  <Override PartName="/xl/embeddings/oleObject4.bin" ContentType="application/vnd.openxmlformats-officedocument.oleObject"/>
  <Override PartName="/xl/drawings/drawing5.xml" ContentType="application/vnd.openxmlformats-officedocument.drawing+xml"/>
  <Override PartName="/xl/embeddings/oleObject5.bin" ContentType="application/vnd.openxmlformats-officedocument.oleObject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richData/richValueRel.xml" ContentType="application/vnd.ms-excel.richvaluerel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WINDOWS\Desktop\LICITAÇÕES 2013 a 2026\LICITAÇÕES 2026\PL-54-CONCORRÊNCIA-01- BURA\"/>
    </mc:Choice>
  </mc:AlternateContent>
  <xr:revisionPtr revIDLastSave="0" documentId="8_{9EC85B21-97FA-4B3D-830F-613F65F699A4}" xr6:coauthVersionLast="47" xr6:coauthVersionMax="47" xr10:uidLastSave="{00000000-0000-0000-0000-000000000000}"/>
  <bookViews>
    <workbookView xWindow="-120" yWindow="-120" windowWidth="29040" windowHeight="15720" firstSheet="2" activeTab="4" xr2:uid="{00000000-000D-0000-FFFF-FFFF00000000}"/>
  </bookViews>
  <sheets>
    <sheet name="BDI" sheetId="15" r:id="rId1"/>
    <sheet name="Memória de Cálculo" sheetId="13" r:id="rId2"/>
    <sheet name="Memória de Cálculo- Calculo DMT" sheetId="14" r:id="rId3"/>
    <sheet name="Planilha Orcamentária" sheetId="5" r:id="rId4"/>
    <sheet name="Cronograma" sheetId="10" r:id="rId5"/>
  </sheets>
  <externalReferences>
    <externalReference r:id="rId6"/>
  </externalReferences>
  <definedNames>
    <definedName name="___sub1">#REF!</definedName>
    <definedName name="___sub2">#REF!</definedName>
    <definedName name="___sub3">#REF!</definedName>
    <definedName name="_sub1">#REF!</definedName>
    <definedName name="_sub2">#REF!</definedName>
    <definedName name="_sub3">#REF!</definedName>
    <definedName name="a">#REF!</definedName>
    <definedName name="AA" hidden="1">{#N/A,#N/A,FALSE,"ALVENARIA";#N/A,#N/A,FALSE,"BLOCOS";#N/A,#N/A,FALSE,"CINTAS";#N/A,#N/A,FALSE,"CORTINA";#N/A,#N/A,FALSE,"LAJES";#N/A,#N/A,FALSE,"PILARES";#N/A,#N/A,FALSE,"VIGAS"}</definedName>
    <definedName name="AREA">#REF!</definedName>
    <definedName name="_xlnm.Print_Area" localSheetId="0">BDI!$A$1:$J$49</definedName>
    <definedName name="_xlnm.Print_Area" localSheetId="4">Cronograma!$A$1:$H$32</definedName>
    <definedName name="_xlnm.Print_Area" localSheetId="1">'Memória de Cálculo'!$A$1:$G$45</definedName>
    <definedName name="_xlnm.Print_Area" localSheetId="2">'Memória de Cálculo- Calculo DMT'!$A$1:$G$35</definedName>
    <definedName name="_xlnm.Print_Area" localSheetId="3">'Planilha Orcamentária'!$A$1:$I$54</definedName>
    <definedName name="B">#REF!</definedName>
    <definedName name="BDI">#REF!</definedName>
    <definedName name="CalculoFossa20" hidden="1">{#N/A,#N/A,FALSE,"ALVENARIA";#N/A,#N/A,FALSE,"BLOCOS";#N/A,#N/A,FALSE,"CINTAS";#N/A,#N/A,FALSE,"CORTINA";#N/A,#N/A,FALSE,"LAJES";#N/A,#N/A,FALSE,"PILARES";#N/A,#N/A,FALSE,"VIGAS"}</definedName>
    <definedName name="Cedro1COMPLETO" hidden="1">{#N/A,#N/A,FALSE,"ALVENARIA";#N/A,#N/A,FALSE,"BLOCOS";#N/A,#N/A,FALSE,"CINTAS";#N/A,#N/A,FALSE,"CORTINA";#N/A,#N/A,FALSE,"LAJES";#N/A,#N/A,FALSE,"PILARES";#N/A,#N/A,FALSE,"VIGAS"}</definedName>
    <definedName name="ciclovia" hidden="1">{#N/A,#N/A,FALSE,"ALVENARIA";#N/A,#N/A,FALSE,"BLOCOS";#N/A,#N/A,FALSE,"CINTAS";#N/A,#N/A,FALSE,"CORTINA";#N/A,#N/A,FALSE,"LAJES";#N/A,#N/A,FALSE,"PILARES";#N/A,#N/A,FALSE,"VIGAS"}</definedName>
    <definedName name="ciclovia2" hidden="1">{#N/A,#N/A,FALSE,"ALVENARIA";#N/A,#N/A,FALSE,"BLOCOS";#N/A,#N/A,FALSE,"CINTAS";#N/A,#N/A,FALSE,"CORTINA";#N/A,#N/A,FALSE,"LAJES";#N/A,#N/A,FALSE,"PILARES";#N/A,#N/A,FALSE,"VIGAS"}</definedName>
    <definedName name="ciclovia3" hidden="1">{#N/A,#N/A,FALSE,"ALVENARIA";#N/A,#N/A,FALSE,"BLOCOS";#N/A,#N/A,FALSE,"CINTAS";#N/A,#N/A,FALSE,"CORTINA";#N/A,#N/A,FALSE,"LAJES";#N/A,#N/A,FALSE,"PILARES";#N/A,#N/A,FALSE,"VIGAS"}</definedName>
    <definedName name="ciclovia4" hidden="1">{#N/A,#N/A,FALSE,"ALVENARIA";#N/A,#N/A,FALSE,"BLOCOS";#N/A,#N/A,FALSE,"CINTAS";#N/A,#N/A,FALSE,"CORTINA";#N/A,#N/A,FALSE,"LAJES";#N/A,#N/A,FALSE,"PILARES";#N/A,#N/A,FALSE,"VIGAS"}</definedName>
    <definedName name="ciclovia5" hidden="1">{#N/A,#N/A,FALSE,"ALVENARIA";#N/A,#N/A,FALSE,"BLOCOS";#N/A,#N/A,FALSE,"CINTAS";#N/A,#N/A,FALSE,"CORTINA";#N/A,#N/A,FALSE,"LAJES";#N/A,#N/A,FALSE,"PILARES";#N/A,#N/A,FALSE,"VIGAS"}</definedName>
    <definedName name="ciclovia6" hidden="1">{#N/A,#N/A,FALSE,"ALVENARIA";#N/A,#N/A,FALSE,"BLOCOS";#N/A,#N/A,FALSE,"CINTAS";#N/A,#N/A,FALSE,"CORTINA";#N/A,#N/A,FALSE,"LAJES";#N/A,#N/A,FALSE,"PILARES";#N/A,#N/A,FALSE,"VIGAS"}</definedName>
    <definedName name="ciclovia7" hidden="1">{#N/A,#N/A,FALSE,"ALVENARIA";#N/A,#N/A,FALSE,"BLOCOS";#N/A,#N/A,FALSE,"CINTAS";#N/A,#N/A,FALSE,"CORTINA";#N/A,#N/A,FALSE,"LAJES";#N/A,#N/A,FALSE,"PILARES";#N/A,#N/A,FALSE,"VIGAS"}</definedName>
    <definedName name="ciclovia8" hidden="1">{#N/A,#N/A,FALSE,"ALVENARIA";#N/A,#N/A,FALSE,"BLOCOS";#N/A,#N/A,FALSE,"CINTAS";#N/A,#N/A,FALSE,"CORTINA";#N/A,#N/A,FALSE,"LAJES";#N/A,#N/A,FALSE,"PILARES";#N/A,#N/A,FALSE,"VIGAS"}</definedName>
    <definedName name="cotação" hidden="1">{#N/A,#N/A,FALSE,"ALVENARIA";#N/A,#N/A,FALSE,"BLOCOS";#N/A,#N/A,FALSE,"CINTAS";#N/A,#N/A,FALSE,"CORTINA";#N/A,#N/A,FALSE,"LAJES";#N/A,#N/A,FALSE,"PILARES";#N/A,#N/A,FALSE,"VIGAS"}</definedName>
    <definedName name="ddd" hidden="1">{#N/A,#N/A,FALSE,"ALVENARIA";#N/A,#N/A,FALSE,"BLOCOS";#N/A,#N/A,FALSE,"CINTAS";#N/A,#N/A,FALSE,"CORTINA";#N/A,#N/A,FALSE,"LAJES";#N/A,#N/A,FALSE,"PILARES";#N/A,#N/A,FALSE,"VIGAS"}</definedName>
    <definedName name="DOLAR">[1]INSUMOS!$G$8</definedName>
    <definedName name="ersdcefgbrnghrbgbrgfbgfwbvbfgvwfv">#REF!</definedName>
    <definedName name="Excel_BuiltIn_Print_Area_2">#REF!</definedName>
    <definedName name="Excel_BuiltIn_Print_Area_2_1">#REF!</definedName>
    <definedName name="Excel_BuiltIn_Print_Area_2_1_1">#REF!</definedName>
    <definedName name="Excel_BuiltIn_Print_Area_2_1_1_1">#REF!</definedName>
    <definedName name="Excel_BuiltIn_Print_Area_4">#REF!</definedName>
    <definedName name="Fossa20" hidden="1">{#N/A,#N/A,FALSE,"ALVENARIA";#N/A,#N/A,FALSE,"BLOCOS";#N/A,#N/A,FALSE,"CINTAS";#N/A,#N/A,FALSE,"CORTINA";#N/A,#N/A,FALSE,"LAJES";#N/A,#N/A,FALSE,"PILARES";#N/A,#N/A,FALSE,"VIGAS"}</definedName>
    <definedName name="fran" hidden="1">{#N/A,#N/A,FALSE,"ALVENARIA";#N/A,#N/A,FALSE,"BLOCOS";#N/A,#N/A,FALSE,"CINTAS";#N/A,#N/A,FALSE,"CORTINA";#N/A,#N/A,FALSE,"LAJES";#N/A,#N/A,FALSE,"PILARES";#N/A,#N/A,FALSE,"VIGAS"}</definedName>
    <definedName name="leosde">#REF!</definedName>
    <definedName name="mac" hidden="1">{#N/A,#N/A,FALSE,"ALVENARIA";#N/A,#N/A,FALSE,"BLOCOS";#N/A,#N/A,FALSE,"CINTAS";#N/A,#N/A,FALSE,"CORTINA";#N/A,#N/A,FALSE,"LAJES";#N/A,#N/A,FALSE,"PILARES";#N/A,#N/A,FALSE,"VIGAS"}</definedName>
    <definedName name="MACAHDO" hidden="1">{#N/A,#N/A,FALSE,"ALVENARIA";#N/A,#N/A,FALSE,"BLOCOS";#N/A,#N/A,FALSE,"CINTAS";#N/A,#N/A,FALSE,"CORTINA";#N/A,#N/A,FALSE,"LAJES";#N/A,#N/A,FALSE,"PILARES";#N/A,#N/A,FALSE,"VIGAS"}</definedName>
    <definedName name="MACHADO" hidden="1">{#N/A,#N/A,FALSE,"ALVENARIA";#N/A,#N/A,FALSE,"BLOCOS";#N/A,#N/A,FALSE,"CINTAS";#N/A,#N/A,FALSE,"CORTINA";#N/A,#N/A,FALSE,"LAJES";#N/A,#N/A,FALSE,"PILARES";#N/A,#N/A,FALSE,"VIGAS"}</definedName>
    <definedName name="NCOMPOSICOES">7</definedName>
    <definedName name="NCOTACOES">15</definedName>
    <definedName name="noo" hidden="1">{#N/A,#N/A,FALSE,"ALVENARIA";#N/A,#N/A,FALSE,"BLOCOS";#N/A,#N/A,FALSE,"CINTAS";#N/A,#N/A,FALSE,"CORTINA";#N/A,#N/A,FALSE,"LAJES";#N/A,#N/A,FALSE,"PILARES";#N/A,#N/A,FALSE,"VIGAS"}</definedName>
    <definedName name="obra">#REF!</definedName>
    <definedName name="obra1">#REF!</definedName>
    <definedName name="obra2">#REF!</definedName>
    <definedName name="obra3">#REF!</definedName>
    <definedName name="obra4">#REF!</definedName>
    <definedName name="obra5">#REF!</definedName>
    <definedName name="orcamento" hidden="1">{#N/A,#N/A,FALSE,"ALVENARIA";#N/A,#N/A,FALSE,"BLOCOS";#N/A,#N/A,FALSE,"CINTAS";#N/A,#N/A,FALSE,"CORTINA";#N/A,#N/A,FALSE,"LAJES";#N/A,#N/A,FALSE,"PILARES";#N/A,#N/A,FALSE,"VIGAS"}</definedName>
    <definedName name="P.1">#REF!</definedName>
    <definedName name="P.10">#REF!</definedName>
    <definedName name="P.11">#REF!</definedName>
    <definedName name="P.12">#REF!</definedName>
    <definedName name="P.13">#REF!</definedName>
    <definedName name="P.14">#REF!</definedName>
    <definedName name="P.15">#REF!</definedName>
    <definedName name="P.2">#REF!</definedName>
    <definedName name="P.3">#REF!</definedName>
    <definedName name="P.4">#REF!</definedName>
    <definedName name="P.5">#REF!</definedName>
    <definedName name="P.6">#REF!</definedName>
    <definedName name="P.7">#REF!</definedName>
    <definedName name="P.8">#REF!</definedName>
    <definedName name="P.9">#REF!</definedName>
    <definedName name="Pedreiro_de_acabamento">[1]INSUMOS!$B$11</definedName>
    <definedName name="PP1.1">#REF!</definedName>
    <definedName name="PP1.10">#REF!</definedName>
    <definedName name="PP1.11">#REF!</definedName>
    <definedName name="PP1.12">#REF!</definedName>
    <definedName name="PP1.13">#REF!</definedName>
    <definedName name="PP1.14">#REF!</definedName>
    <definedName name="PP1.15">#REF!</definedName>
    <definedName name="PP1.2">#REF!</definedName>
    <definedName name="PP1.3">#REF!</definedName>
    <definedName name="PP1.4">#REF!</definedName>
    <definedName name="PP1.5">#REF!</definedName>
    <definedName name="PP1.6">#REF!</definedName>
    <definedName name="PP1.7">#REF!</definedName>
    <definedName name="PP1.8">#REF!</definedName>
    <definedName name="PP1.9">#REF!</definedName>
    <definedName name="T.1">#REF!</definedName>
    <definedName name="T.10">#REF!</definedName>
    <definedName name="T.11">#REF!</definedName>
    <definedName name="T.12">#REF!</definedName>
    <definedName name="T.13">#REF!</definedName>
    <definedName name="T.14">#REF!</definedName>
    <definedName name="T.15">#REF!</definedName>
    <definedName name="T.2">#REF!</definedName>
    <definedName name="T.3">#REF!</definedName>
    <definedName name="T.4">#REF!</definedName>
    <definedName name="T.5">#REF!</definedName>
    <definedName name="T.6">#REF!</definedName>
    <definedName name="T.7">#REF!</definedName>
    <definedName name="T.8">#REF!</definedName>
    <definedName name="T.9">#REF!</definedName>
    <definedName name="_xlnm.Print_Titles" localSheetId="0">BDI!$1:$7</definedName>
    <definedName name="_xlnm.Print_Titles" localSheetId="1">'Memória de Cálculo'!$1:$7</definedName>
    <definedName name="_xlnm.Print_Titles" localSheetId="2">'Memória de Cálculo- Calculo DMT'!$1:$6</definedName>
    <definedName name="_xlnm.Print_Titles" localSheetId="3">'Planilha Orcamentária'!$1:$10</definedName>
    <definedName name="TOT.P">#REF!</definedName>
    <definedName name="TOT1.P">#REF!</definedName>
    <definedName name="TT.1">#REF!</definedName>
    <definedName name="TT.10">#REF!</definedName>
    <definedName name="TT.11">#REF!</definedName>
    <definedName name="TT.12">#REF!</definedName>
    <definedName name="TT.13">#REF!</definedName>
    <definedName name="TT.14">#REF!</definedName>
    <definedName name="TT.15">#REF!</definedName>
    <definedName name="TT.2">#REF!</definedName>
    <definedName name="TT.3">#REF!</definedName>
    <definedName name="TT.4">#REF!</definedName>
    <definedName name="TT.5">#REF!</definedName>
    <definedName name="TT.6">#REF!</definedName>
    <definedName name="TT.7">#REF!</definedName>
    <definedName name="TT.8">#REF!</definedName>
    <definedName name="TT.9">#REF!</definedName>
    <definedName name="wrn.mode_lev.xls." hidden="1">{#N/A,#N/A,FALSE,"ALVENARIA";#N/A,#N/A,FALSE,"BLOCOS";#N/A,#N/A,FALSE,"CINTAS";#N/A,#N/A,FALSE,"CORTINA";#N/A,#N/A,FALSE,"LAJES";#N/A,#N/A,FALSE,"PILARES";#N/A,#N/A,FALSE,"VIGAS"}</definedName>
    <definedName name="x" hidden="1">{#N/A,#N/A,FALSE,"ALVENARIA";#N/A,#N/A,FALSE,"BLOCOS";#N/A,#N/A,FALSE,"CINTAS";#N/A,#N/A,FALSE,"CORTINA";#N/A,#N/A,FALSE,"LAJES";#N/A,#N/A,FALSE,"PILARES";#N/A,#N/A,FALSE,"VIGAS"}</definedName>
    <definedName name="Z_46B44D95_2370_4419_BD85_88291A251F92_.wvu.PrintArea" localSheetId="0" hidden="1">BDI!$A$1:$J$49</definedName>
    <definedName name="Z_46B44D95_2370_4419_BD85_88291A251F92_.wvu.PrintArea" localSheetId="4" hidden="1">Cronograma!$A$1:$H$32</definedName>
    <definedName name="Z_46B44D95_2370_4419_BD85_88291A251F92_.wvu.PrintArea" localSheetId="1" hidden="1">'Memória de Cálculo'!$A$1:$G$46</definedName>
    <definedName name="Z_46B44D95_2370_4419_BD85_88291A251F92_.wvu.PrintArea" localSheetId="2" hidden="1">'Memória de Cálculo- Calculo DMT'!$A$1:$G$35</definedName>
    <definedName name="Z_46B44D95_2370_4419_BD85_88291A251F92_.wvu.PrintArea" localSheetId="3" hidden="1">'Planilha Orcamentária'!$A$1:$I$57</definedName>
    <definedName name="Z_46B44D95_2370_4419_BD85_88291A251F92_.wvu.PrintTitles" localSheetId="0" hidden="1">BDI!$1:$7</definedName>
    <definedName name="Z_46B44D95_2370_4419_BD85_88291A251F92_.wvu.PrintTitles" localSheetId="1" hidden="1">'Memória de Cálculo'!$1:$7</definedName>
    <definedName name="Z_46B44D95_2370_4419_BD85_88291A251F92_.wvu.PrintTitles" localSheetId="2" hidden="1">'Memória de Cálculo- Calculo DMT'!$1:$6</definedName>
    <definedName name="Z_46B44D95_2370_4419_BD85_88291A251F92_.wvu.PrintTitles" localSheetId="3" hidden="1">'Planilha Orcamentária'!$1:$10</definedName>
  </definedNames>
  <calcPr calcId="191029"/>
  <customWorkbookViews>
    <customWorkbookView name="Observações" guid="{46B44D95-2370-4419-BD85-88291A251F92}" maximized="1" xWindow="-8" yWindow="-8" windowWidth="1382" windowHeight="744" activeSheetId="5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30" i="5" l="1"/>
  <c r="C41" i="5"/>
  <c r="C34" i="5"/>
  <c r="I29" i="15"/>
  <c r="C29" i="15"/>
  <c r="I28" i="15"/>
  <c r="I30" i="15" s="1"/>
  <c r="H28" i="15"/>
  <c r="I20" i="15"/>
  <c r="H20" i="15"/>
  <c r="H29" i="15" s="1"/>
  <c r="G20" i="15"/>
  <c r="G29" i="15" s="1"/>
  <c r="F20" i="15"/>
  <c r="F29" i="15" s="1"/>
  <c r="E20" i="15"/>
  <c r="E29" i="15" s="1"/>
  <c r="D20" i="15"/>
  <c r="D29" i="15" s="1"/>
  <c r="C20" i="15"/>
  <c r="I17" i="15"/>
  <c r="H17" i="15"/>
  <c r="G17" i="15"/>
  <c r="G28" i="15" s="1"/>
  <c r="F17" i="15"/>
  <c r="F28" i="15" s="1"/>
  <c r="F30" i="15" s="1"/>
  <c r="E17" i="15"/>
  <c r="E28" i="15" s="1"/>
  <c r="E30" i="15" s="1"/>
  <c r="D17" i="15"/>
  <c r="D28" i="15" s="1"/>
  <c r="C17" i="15"/>
  <c r="C28" i="15" s="1"/>
  <c r="C30" i="15" s="1"/>
  <c r="F26" i="5"/>
  <c r="C21" i="5"/>
  <c r="B29" i="10" a="1"/>
  <c r="B29" i="10" s="1"/>
  <c r="B28" i="10" a="1"/>
  <c r="B28" i="10" s="1"/>
  <c r="D54" i="5" a="1"/>
  <c r="D54" i="5" s="1"/>
  <c r="D53" i="5" a="1"/>
  <c r="D53" i="5" s="1"/>
  <c r="B9" i="10"/>
  <c r="A9" i="10"/>
  <c r="A15" i="5"/>
  <c r="A14" i="5"/>
  <c r="F15" i="5"/>
  <c r="E15" i="5"/>
  <c r="D15" i="5"/>
  <c r="C15" i="5"/>
  <c r="D14" i="5"/>
  <c r="B15" i="5"/>
  <c r="H14" i="5"/>
  <c r="J5" i="15"/>
  <c r="G5" i="14"/>
  <c r="B38" i="5"/>
  <c r="B39" i="5"/>
  <c r="H41" i="5"/>
  <c r="F41" i="5"/>
  <c r="E41" i="5"/>
  <c r="D41" i="5"/>
  <c r="B41" i="5"/>
  <c r="A41" i="5"/>
  <c r="H40" i="5"/>
  <c r="F40" i="5"/>
  <c r="E40" i="5"/>
  <c r="D40" i="5"/>
  <c r="C40" i="5"/>
  <c r="B40" i="5"/>
  <c r="A40" i="5"/>
  <c r="C39" i="5"/>
  <c r="C38" i="5"/>
  <c r="F39" i="5"/>
  <c r="F38" i="5"/>
  <c r="E39" i="5"/>
  <c r="E38" i="5"/>
  <c r="D39" i="5"/>
  <c r="D38" i="5"/>
  <c r="D37" i="5"/>
  <c r="B17" i="10" s="1"/>
  <c r="A39" i="5"/>
  <c r="A37" i="5"/>
  <c r="A17" i="10" s="1"/>
  <c r="A38" i="5"/>
  <c r="I42" i="5"/>
  <c r="E42" i="5"/>
  <c r="C42" i="5"/>
  <c r="B42" i="5"/>
  <c r="A42" i="5"/>
  <c r="H39" i="5"/>
  <c r="H38" i="5"/>
  <c r="E37" i="5"/>
  <c r="C37" i="5"/>
  <c r="B37" i="5"/>
  <c r="C31" i="5"/>
  <c r="G29" i="5"/>
  <c r="H29" i="5" s="1"/>
  <c r="C27" i="5"/>
  <c r="C19" i="5"/>
  <c r="C18" i="5"/>
  <c r="H27" i="5"/>
  <c r="H28" i="5"/>
  <c r="H26" i="5"/>
  <c r="I26" i="5" s="1"/>
  <c r="H25" i="5"/>
  <c r="I36" i="5"/>
  <c r="H34" i="5"/>
  <c r="F25" i="5"/>
  <c r="F27" i="5"/>
  <c r="F28" i="5"/>
  <c r="F29" i="5"/>
  <c r="F30" i="5"/>
  <c r="F31" i="5"/>
  <c r="H30" i="5"/>
  <c r="H31" i="5"/>
  <c r="H24" i="5"/>
  <c r="H18" i="5"/>
  <c r="H13" i="5"/>
  <c r="H17" i="5"/>
  <c r="H19" i="5"/>
  <c r="H21" i="5"/>
  <c r="H23" i="5"/>
  <c r="H32" i="5"/>
  <c r="H35" i="5"/>
  <c r="H12" i="5"/>
  <c r="A22" i="5"/>
  <c r="B22" i="5"/>
  <c r="C22" i="5"/>
  <c r="D22" i="5"/>
  <c r="E22" i="5"/>
  <c r="A23" i="5"/>
  <c r="A13" i="10" s="1"/>
  <c r="B23" i="5"/>
  <c r="C23" i="5"/>
  <c r="D23" i="5"/>
  <c r="B13" i="10" s="1"/>
  <c r="E23" i="5"/>
  <c r="A24" i="5"/>
  <c r="B24" i="5"/>
  <c r="C24" i="5"/>
  <c r="D24" i="5"/>
  <c r="E24" i="5"/>
  <c r="F24" i="5"/>
  <c r="A25" i="5"/>
  <c r="B25" i="5"/>
  <c r="C25" i="5"/>
  <c r="D25" i="5"/>
  <c r="E25" i="5"/>
  <c r="A26" i="5"/>
  <c r="B26" i="5"/>
  <c r="C26" i="5"/>
  <c r="D26" i="5"/>
  <c r="E26" i="5"/>
  <c r="A27" i="5"/>
  <c r="B27" i="5"/>
  <c r="D27" i="5"/>
  <c r="E27" i="5"/>
  <c r="A28" i="5"/>
  <c r="B28" i="5"/>
  <c r="C28" i="5"/>
  <c r="D28" i="5"/>
  <c r="E28" i="5"/>
  <c r="A29" i="5"/>
  <c r="B29" i="5"/>
  <c r="C29" i="5"/>
  <c r="D29" i="5"/>
  <c r="E29" i="5"/>
  <c r="A30" i="5"/>
  <c r="B30" i="5"/>
  <c r="D30" i="5"/>
  <c r="E30" i="5"/>
  <c r="A31" i="5"/>
  <c r="B31" i="5"/>
  <c r="D31" i="5"/>
  <c r="E31" i="5"/>
  <c r="A32" i="5"/>
  <c r="B32" i="5"/>
  <c r="C32" i="5"/>
  <c r="D32" i="5"/>
  <c r="E32" i="5"/>
  <c r="A33" i="5"/>
  <c r="A15" i="10" s="1"/>
  <c r="B33" i="5"/>
  <c r="C33" i="5"/>
  <c r="D33" i="5"/>
  <c r="B15" i="10" s="1"/>
  <c r="E33" i="5"/>
  <c r="A34" i="5"/>
  <c r="B34" i="5"/>
  <c r="D34" i="5"/>
  <c r="E34" i="5"/>
  <c r="F34" i="5"/>
  <c r="A35" i="5"/>
  <c r="B35" i="5"/>
  <c r="C35" i="5"/>
  <c r="D35" i="5"/>
  <c r="E35" i="5"/>
  <c r="F35" i="5"/>
  <c r="A36" i="5"/>
  <c r="B36" i="5"/>
  <c r="C36" i="5"/>
  <c r="D36" i="5"/>
  <c r="E36" i="5"/>
  <c r="B13" i="5"/>
  <c r="C13" i="5"/>
  <c r="D13" i="5"/>
  <c r="E13" i="5"/>
  <c r="B17" i="5"/>
  <c r="C17" i="5"/>
  <c r="D17" i="5"/>
  <c r="B11" i="10" s="1"/>
  <c r="E17" i="5"/>
  <c r="B18" i="5"/>
  <c r="D18" i="5"/>
  <c r="E18" i="5"/>
  <c r="F18" i="5"/>
  <c r="B19" i="5"/>
  <c r="D19" i="5"/>
  <c r="E19" i="5"/>
  <c r="F19" i="5"/>
  <c r="B20" i="5"/>
  <c r="C20" i="5"/>
  <c r="D20" i="5"/>
  <c r="E20" i="5"/>
  <c r="F20" i="5"/>
  <c r="B21" i="5"/>
  <c r="D21" i="5"/>
  <c r="E21" i="5"/>
  <c r="F21" i="5"/>
  <c r="A17" i="5"/>
  <c r="A11" i="10" s="1"/>
  <c r="A18" i="5"/>
  <c r="A19" i="5"/>
  <c r="A20" i="5"/>
  <c r="A21" i="5"/>
  <c r="F12" i="5"/>
  <c r="B12" i="5"/>
  <c r="C12" i="5"/>
  <c r="D12" i="5"/>
  <c r="E12" i="5"/>
  <c r="G30" i="15" l="1"/>
  <c r="H30" i="15"/>
  <c r="D30" i="15"/>
  <c r="I41" i="5"/>
  <c r="I40" i="5"/>
  <c r="I39" i="5"/>
  <c r="I38" i="5"/>
  <c r="I37" i="5" s="1"/>
  <c r="D18" i="10" s="1"/>
  <c r="I35" i="5"/>
  <c r="I28" i="5"/>
  <c r="I27" i="5"/>
  <c r="I29" i="5"/>
  <c r="I25" i="5"/>
  <c r="I30" i="5"/>
  <c r="I31" i="5"/>
  <c r="I24" i="5"/>
  <c r="I18" i="5"/>
  <c r="I19" i="5"/>
  <c r="I21" i="5"/>
  <c r="I34" i="5"/>
  <c r="I12" i="5"/>
  <c r="I11" i="5" s="1"/>
  <c r="I33" i="5" l="1"/>
  <c r="D16" i="10" s="1"/>
  <c r="I23" i="5"/>
  <c r="I17" i="5"/>
  <c r="D12" i="10" s="1"/>
  <c r="D14" i="10" l="1"/>
  <c r="I43" i="5"/>
  <c r="H4" i="5"/>
  <c r="A11" i="5"/>
  <c r="D11" i="5"/>
  <c r="H11" i="5"/>
  <c r="A12" i="5"/>
  <c r="D47" i="5"/>
  <c r="D48" i="5"/>
  <c r="D49" i="5"/>
  <c r="B23" i="10"/>
  <c r="B24" i="10"/>
  <c r="B25" i="10"/>
  <c r="G15" i="5" l="1"/>
  <c r="H15" i="5" s="1"/>
  <c r="I15" i="5" s="1"/>
  <c r="I14" i="5" s="1"/>
  <c r="H18" i="10"/>
  <c r="I22" i="5"/>
  <c r="G14" i="10" s="1"/>
  <c r="A4" i="10"/>
  <c r="B7" i="10"/>
  <c r="A7" i="10"/>
  <c r="G5" i="13"/>
  <c r="I44" i="5" l="1"/>
  <c r="D10" i="10"/>
  <c r="H14" i="10"/>
  <c r="G18" i="10"/>
  <c r="D8" i="10"/>
  <c r="D20" i="10" l="1"/>
  <c r="E8" i="10"/>
  <c r="E10" i="10"/>
  <c r="F10" i="10"/>
  <c r="G10" i="10"/>
  <c r="H10" i="10"/>
  <c r="H12" i="10"/>
  <c r="G12" i="10"/>
  <c r="G8" i="10"/>
  <c r="H8" i="10"/>
  <c r="F14" i="10"/>
  <c r="A3" i="10" l="1"/>
  <c r="G3" i="10"/>
  <c r="A5" i="10"/>
  <c r="F18" i="10" l="1"/>
  <c r="F12" i="10" l="1"/>
  <c r="E18" i="10"/>
  <c r="E14" i="10" l="1"/>
  <c r="F8" i="10" l="1"/>
  <c r="E12" i="10" l="1"/>
  <c r="G16" i="10" l="1"/>
  <c r="G20" i="10" s="1"/>
  <c r="F16" i="10"/>
  <c r="F20" i="10" s="1"/>
  <c r="D9" i="10"/>
  <c r="H16" i="10"/>
  <c r="H20" i="10" s="1"/>
  <c r="E16" i="10"/>
  <c r="E20" i="10" s="1"/>
  <c r="E19" i="10" l="1"/>
  <c r="H19" i="10"/>
  <c r="F19" i="10"/>
  <c r="D17" i="10"/>
  <c r="D13" i="10"/>
  <c r="D7" i="10"/>
  <c r="D11" i="10"/>
  <c r="D3" i="10"/>
  <c r="G19" i="10"/>
  <c r="D15" i="10"/>
  <c r="D19" i="10" l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2">
    <metadataType name="XLDAPR" minSupportedVersion="120000" copy="1" pasteAll="1" pasteValues="1" merge="1" splitFirst="1" rowColShift="1" clearFormats="1" clearComments="1" assign="1" coerce="1" cellMeta="1"/>
    <metadataType name="XLRICHVALUE" minSupportedVersion="120000" copy="1" pasteAll="1" pasteValues="1" merge="1" splitFirst="1" rowColShift="1" clearFormats="1" clearComments="1" assign="1" coerce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futureMetadata name="XLRICHVALUE" count="5">
    <bk>
      <extLst>
        <ext uri="{3e2802c4-a4d2-4d8b-9148-e3be6c30e623}">
          <xlrd:rvb i="0"/>
        </ext>
      </extLst>
    </bk>
    <bk>
      <extLst>
        <ext uri="{3e2802c4-a4d2-4d8b-9148-e3be6c30e623}">
          <xlrd:rvb i="1"/>
        </ext>
      </extLst>
    </bk>
    <bk>
      <extLst>
        <ext uri="{3e2802c4-a4d2-4d8b-9148-e3be6c30e623}">
          <xlrd:rvb i="2"/>
        </ext>
      </extLst>
    </bk>
    <bk>
      <extLst>
        <ext uri="{3e2802c4-a4d2-4d8b-9148-e3be6c30e623}">
          <xlrd:rvb i="3"/>
        </ext>
      </extLst>
    </bk>
    <bk>
      <extLst>
        <ext uri="{3e2802c4-a4d2-4d8b-9148-e3be6c30e623}">
          <xlrd:rvb i="4"/>
        </ext>
      </extLst>
    </bk>
  </futureMetadata>
  <cellMetadata count="1">
    <bk>
      <rc t="1" v="0"/>
    </bk>
  </cellMetadata>
  <valueMetadata count="5">
    <bk>
      <rc t="2" v="0"/>
    </bk>
    <bk>
      <rc t="2" v="1"/>
    </bk>
    <bk>
      <rc t="2" v="2"/>
    </bk>
    <bk>
      <rc t="2" v="3"/>
    </bk>
    <bk>
      <rc t="2" v="4"/>
    </bk>
  </valueMetadata>
</metadata>
</file>

<file path=xl/sharedStrings.xml><?xml version="1.0" encoding="utf-8"?>
<sst xmlns="http://schemas.openxmlformats.org/spreadsheetml/2006/main" count="296" uniqueCount="206">
  <si>
    <t>ITEM</t>
  </si>
  <si>
    <t>QUANTIDADE</t>
  </si>
  <si>
    <t>UNIDADE</t>
  </si>
  <si>
    <t>DIRETA</t>
  </si>
  <si>
    <t>INDIRETA</t>
  </si>
  <si>
    <t>PREÇO TOTAL</t>
  </si>
  <si>
    <t xml:space="preserve">FORMA DE EXECUÇÃO: </t>
  </si>
  <si>
    <t>1.1</t>
  </si>
  <si>
    <t>2.1</t>
  </si>
  <si>
    <t>M</t>
  </si>
  <si>
    <t>U</t>
  </si>
  <si>
    <t>SERVIÇOS PRELIMINARES</t>
  </si>
  <si>
    <t>CRONOGRAMA FÍSICO-FINANCEIRO</t>
  </si>
  <si>
    <t>ETAPAS/DESCRIÇÃO</t>
  </si>
  <si>
    <t>FÍSICO/ FINANCEIRO</t>
  </si>
  <si>
    <t>TOTAL  ETAPAS</t>
  </si>
  <si>
    <t>MÊS 1</t>
  </si>
  <si>
    <t>MÊS 2</t>
  </si>
  <si>
    <t>Físico %</t>
  </si>
  <si>
    <t>Financeiro</t>
  </si>
  <si>
    <t>TOTAL</t>
  </si>
  <si>
    <t>Observações:</t>
  </si>
  <si>
    <t>(    )</t>
  </si>
  <si>
    <t>DATA:</t>
  </si>
  <si>
    <t>VALOR DO CONVÊNIO:</t>
  </si>
  <si>
    <t>1.0</t>
  </si>
  <si>
    <t>2.0</t>
  </si>
  <si>
    <t>3.0</t>
  </si>
  <si>
    <t>4.0</t>
  </si>
  <si>
    <t>MEMÓRIA DE CÁLCULO DE QUANTITATIVOS</t>
  </si>
  <si>
    <t>% ISS MUNICIPAL:</t>
  </si>
  <si>
    <t>CÓDIGO</t>
  </si>
  <si>
    <t>DESCRIÇÃO</t>
  </si>
  <si>
    <t>PLANILHA ORÇAMENTÁRIA DE CUSTOS</t>
  </si>
  <si>
    <t>PREÇO UNITÁRIO S/ BDI</t>
  </si>
  <si>
    <t>PREÇO UNITÁRIO C/ BDI</t>
  </si>
  <si>
    <t>BDI:</t>
  </si>
  <si>
    <t>5.0</t>
  </si>
  <si>
    <t>5.1</t>
  </si>
  <si>
    <t>5.2</t>
  </si>
  <si>
    <t>( X )</t>
  </si>
  <si>
    <r>
      <t>FOLHA N</t>
    </r>
    <r>
      <rPr>
        <b/>
        <sz val="8"/>
        <rFont val="Calibri"/>
        <family val="2"/>
        <scheme val="minor"/>
      </rPr>
      <t>º</t>
    </r>
    <r>
      <rPr>
        <b/>
        <sz val="8"/>
        <rFont val="Arial Nova"/>
        <family val="2"/>
      </rPr>
      <t xml:space="preserve">: </t>
    </r>
  </si>
  <si>
    <t>SERVIÇOS DE TERRAPLENAGEM</t>
  </si>
  <si>
    <t>MÊS 3</t>
  </si>
  <si>
    <t>FÓRMULA DO CÁLCULO</t>
  </si>
  <si>
    <t>1,00 unidade conforme padrão exigido</t>
  </si>
  <si>
    <t>COMPOSIÇÃO/DEMONSTRATIVO DE BDI - EM ANEXO</t>
  </si>
  <si>
    <t>ITENS</t>
  </si>
  <si>
    <t>MÊS 4</t>
  </si>
  <si>
    <r>
      <rPr>
        <u/>
        <sz val="10"/>
        <color rgb="FFFF0000"/>
        <rFont val="Arial Nova"/>
        <family val="2"/>
      </rPr>
      <t>Observações</t>
    </r>
    <r>
      <rPr>
        <sz val="10"/>
        <color rgb="FFFF0000"/>
        <rFont val="Arial Nova"/>
        <family val="2"/>
      </rPr>
      <t xml:space="preserve">: Os textos destacados na cor vermelho deverão ser preenchidos e revisados de acordo com a aplicabilidade de cada obra, no tocante à: 
</t>
    </r>
    <r>
      <rPr>
        <u/>
        <sz val="10"/>
        <color rgb="FFFF0000"/>
        <rFont val="Arial Nova"/>
        <family val="2"/>
      </rPr>
      <t>região da Tabela de Referencial de Preços Unitários a ser adotada; percentuais de ISS e dos parâmetros adotados no demonstrativo/composição BDI a ser apresentado pelo(a) Responsável Técnico(a) do Município dos quais deverão estar em conformidade com os critérios vigentes e aplicáveis; quantitativos; preços vigentes da Tabela Referencial de Preços Unitários e demais informações pertinentes aos serviços para execução das obras.</t>
    </r>
  </si>
  <si>
    <t>4.1</t>
  </si>
  <si>
    <t>4.2</t>
  </si>
  <si>
    <t>M²</t>
  </si>
  <si>
    <t>M³</t>
  </si>
  <si>
    <t>3.1</t>
  </si>
  <si>
    <t>3.2</t>
  </si>
  <si>
    <t>ED-28427</t>
  </si>
  <si>
    <t>BDI DIFERENCIADO (MATERIAL):</t>
  </si>
  <si>
    <t>REGULARIZAÇÃO DO SUBLEITO</t>
  </si>
  <si>
    <t>BASE DE SOLO ESTABILIZADO GRANULOMETRICAMENTE SEM MISTURA COM MATERIAL DE JAZIDA</t>
  </si>
  <si>
    <t>AQUISIÇÃO DE MATERIAL DE JAZIDA PARA BASE - CASCALHO</t>
  </si>
  <si>
    <t>SICOR/
SEINFRA</t>
  </si>
  <si>
    <t>SICRO/
DNIT</t>
  </si>
  <si>
    <t>4011352</t>
  </si>
  <si>
    <t>IMPRIMAÇÃO COM EMULSÃO ASFÁLTICA (EAI)</t>
  </si>
  <si>
    <t>DER-MG</t>
  </si>
  <si>
    <t>4011353</t>
  </si>
  <si>
    <t>PINTURA DE LIGAÇÃO (RR-1C)</t>
  </si>
  <si>
    <t>ED-7623</t>
  </si>
  <si>
    <t>EXECUÇÃO E APLICAÇÃO DE CONCRETO BETUMINOSO USINADO A QUENTE (CBUQ), MASSA COMERCIAL, INCLUINDO FORNECIMENTO E TRANSPORTE DOS AGREGADOS E  ATERIAL BETUMINOSO, EXCLUSIVE TRANSPORTE DA MASSA ASFÁLTICA ATÉ A PISTA</t>
  </si>
  <si>
    <t>5914612</t>
  </si>
  <si>
    <t>TRANSPORTE DE MISTURA BETUMINOSA A QUENTE COM CAMINHÃO COM CAÇAMBA TÉRMICA DE 6 M³ - RODOVIA PAVIMENTADA</t>
  </si>
  <si>
    <t>SERVIÇOS DE PAVIMENTAÇÃO</t>
  </si>
  <si>
    <t>SERVIÇOS DE DRENAGEM</t>
  </si>
  <si>
    <t>TXKM</t>
  </si>
  <si>
    <t>T</t>
  </si>
  <si>
    <t>TxKM</t>
  </si>
  <si>
    <t>3.3</t>
  </si>
  <si>
    <t>3.4</t>
  </si>
  <si>
    <t>TOTAL GERAL</t>
  </si>
  <si>
    <t>PREFEITURA MUNICIPAL DE CRUCILÂNDIA</t>
  </si>
  <si>
    <r>
      <rPr>
        <b/>
        <sz val="8"/>
        <rFont val="Arial Nova"/>
        <family val="2"/>
      </rPr>
      <t>OBRA:</t>
    </r>
    <r>
      <rPr>
        <sz val="8"/>
        <rFont val="Arial Nova"/>
        <family val="2"/>
      </rPr>
      <t xml:space="preserve"> PAVIMENTAÇÃO ASFÃLTICA EM CBUQ</t>
    </r>
  </si>
  <si>
    <r>
      <rPr>
        <b/>
        <sz val="8"/>
        <rFont val="Arial Nova"/>
        <family val="2"/>
      </rPr>
      <t>LOCAL:</t>
    </r>
    <r>
      <rPr>
        <sz val="8"/>
        <rFont val="Arial Nova"/>
        <family val="2"/>
      </rPr>
      <t xml:space="preserve"> ESTRADA RURAL DE ACESSO DO MUNICÍPIO DE CRUCILÂNDIA AO POVOADO DE BURÁ (EM FRENTE A CAPELA)- ZONA RURAL, MUNICÍPIO DE CRUCILÂNDIA/MG.</t>
    </r>
  </si>
  <si>
    <t>A1 = 9,50 x 4,60 = 43,70m²+A2 = ((4,60+7,19)/2) x ((9,89+7,13)/2) =50,17m² +A3 = (7,12x0,98)/2= 3,49m² +A4 = ((2,50+4,19)/2)*((3,91+4,34)/2)= 13,80m²+A5 = ((3,21+4,08)/2)x((5,12+5,20)/2)= 18,81m²+A6 = (6,16x8,23)/2= 25,35m²+A7 = 6,51x12,34= 80,33m² +A8 = (6,51x1,11)/2= 3,61m²+A9 = ((4,34+4,33)/2) x ((20,69+20,67)/2)= 89,65m²+A10 = ((1,87+2,47)/2)x((3,34+3,71)/2)= 7,65m²+A11 = (11,58x3,71)/2= 21,48m²+A12 = (9,74x2,47)/2= 12,03m²+A13 = ((4,34+4,20)/2) x ((18,17+18,34)/2)= 77,95m² +A14 = 4,20x ((19,50+20,54)/2)= 84,08m²+A15 = 4,20x3,40= 14,28m²+ ((83,52*0,25)+ (97,88*0,25) =591,73M². OBSERVAÇÃO: OS 25 CENTÍMETROS ADICIONAIS EM CADA LADO FORAM PREVISTOS PARA QUE A BASE POSSUA LARGURA SUPERIOR À DA PISTA DE ROLAMENTO, GARANTINDO O ESPAÇO NECESSÁRIO PARA A CORRETA EXECUÇÃO DA OBRA, E OS 6,50M DE DIFERENÇA LADO 2, SÃO DA ENTRADA DA ESTRADA EXISTENTE.</t>
  </si>
  <si>
    <t>591,73m²(ÁREA DA BASE) x 0,20m(ALTURA DA BASE) = 118,35m³</t>
  </si>
  <si>
    <t>118,35m³(VOLUME DE CASCALHO) x 1,00KM(DMT CASCALHO) x 1,60T/m³(PESO ESPECÍFICO DO CASCALHO)= 189,36 T</t>
  </si>
  <si>
    <t>A1 = 9,50 x 4,60 = 43,70m²+A2 = ((4,60+7,19)/2) x ((9,89+7,13)/2) =50,17m² +A3 = (7,12x0,98)/2= 3,49m² +A4 = ((2,50+4,19)/2)*((3,91+4,34)/2)= 13,80m²+A5 = ((3,21+4,08)/2)x((5,12+5,20)/2)= 18,81m²+A6 = (6,16x8,23)/2= 25,35m²+A7 = 6,51x12,34= 80,33m² +A8 = (6,51x1,11)/2= 3,61m²+A9 = ((4,34+4,33)/2) x ((20,69+20,67)/2)= 89,65m²+A10 = ((1,87+2,47)/2)x((3,34+3,71)/2)= 7,65m²+A11 = (11,58x3,71)/2= 21,48m²+A12 = (9,74x2,47)/2= 12,03m²+A13 = ((4,34+4,20)/2) x ((18,17+18,34)/2)= 77,95m² +A14 = 4,20x ((19,50+20,54)/2)= 546,38m²</t>
  </si>
  <si>
    <t>546,38m²(ÁREA DE IMPRIMAÇÃO) x 0,0013T/m²= 0,71T</t>
  </si>
  <si>
    <t>ARP 231/2024
(Preço Unit.
com ICMS)</t>
  </si>
  <si>
    <t>546,38m²(ÁREA DE PINTURA DE LIGAÇÃO) x 0,0005T/m²= 0,27T</t>
  </si>
  <si>
    <t>546,38m²(ÁREA DE PINTURA DE LIGAÇÃO) x 0,03m= 16,39 m³</t>
  </si>
  <si>
    <t>LADO A = (927+1030+233+2067+1811+1944+3,40)/100=83,52m + LADO B = (949+714+1025+1219+1142+1723+2026+3,40)/100=91,38m = 175,00m</t>
  </si>
  <si>
    <t>LADO A = (927+1030+233+2067+1811+1944+3,40)/100=83,52m ARREDONDANDO 84,00m OBSERVAÇÃO: OPTOU-SE PELO DIMENSIONAMENTO E IMPLANTAÇÃO DE SARJETA EM APENAS UM DOS LADOS DA VIA, DEFININDO-SE O PERFIL TRANSVERSAL COM CAIMENTO ÚNICO DIRECIONADO PARA ESSE LADO. A DECISÃO BASEIA-SE NA LARGURA EXISTENTE DA PISTA, QUE VARIA ENTRE 4,20 M E 5,10 M AO LONGO DO TRECHO.</t>
  </si>
  <si>
    <t>PREFEITURA MUNICIPAL DE CRUCILâNDIA.</t>
  </si>
  <si>
    <r>
      <t xml:space="preserve">FORNECIMENTO DE MATERIAL BETUMINOSO </t>
    </r>
    <r>
      <rPr>
        <b/>
        <sz val="8"/>
        <rFont val="Nunito"/>
      </rPr>
      <t xml:space="preserve">EAI </t>
    </r>
    <r>
      <rPr>
        <sz val="8"/>
        <rFont val="Nunito"/>
      </rPr>
      <t xml:space="preserve">- </t>
    </r>
    <r>
      <rPr>
        <b/>
        <sz val="8"/>
        <rFont val="Nunito"/>
      </rPr>
      <t>EMULSÃO ASFÁLTICA PARA IMPRIMAÇÃO</t>
    </r>
  </si>
  <si>
    <t>546,38m²(ÁREA DE PINTURA DE LIGAÇÃO) x 0,0005T/m²= 0,27T)</t>
  </si>
  <si>
    <t>546,38m²(ÁREA DE PINTURA DE LIGAÇÃO) x 0,03m x 2,4T/m³(PESO ESPECÍFICO DO CBUQ) x 79,00KM(DMT)= 3.107,81 T/KM</t>
  </si>
  <si>
    <t>A CARGO DO MUNICÍPIO</t>
  </si>
  <si>
    <t>TRANSPORTE COM CAMINHÃO BASCULANTE DE 14 M³ - RODOVIA EM REVESTIMENTO PRIMÁRIO</t>
  </si>
  <si>
    <t>94277</t>
  </si>
  <si>
    <t>SINAPI</t>
  </si>
  <si>
    <t>ASSENTAMENTO DE GUIA (MEIO-FIO) EM TRECHO RETO, CONFECCIONADA EM CONCRETO PRÉ-FABRICADO, DIMENSÕES 80X08X08X25 CM (COMPRIMENTO X BASE INFERIOR X BASE SUPERIOR X ALTURA). AF_01/2024</t>
  </si>
  <si>
    <t>94287</t>
  </si>
  <si>
    <t>EXECUÇÃO DE SARJETA DE CONCRETO USINADO, MOLDADA IN LOCO EM TRECHO RETO, 30 CM BASE X 10 CM ALTURA. AF_01/2024</t>
  </si>
  <si>
    <t>5213570</t>
  </si>
  <si>
    <t>PLACA EM AÇO - PELÍCULA I + I - FORNECIMENTO E IMPLANTAÇÃO</t>
  </si>
  <si>
    <t>5213859</t>
  </si>
  <si>
    <t>SUPORTE METÁLICO GALVANIZADO PARA PLACA DE REGULAMENTAÇÃO - R2 -
LADO DE 0,60 M - FORNECIMENTO E IMPLANTAÇÃO</t>
  </si>
  <si>
    <t>5213401</t>
  </si>
  <si>
    <t>PINTURA DE FAIXA COM TINTA ACRÍLICA - ESPESSURA DE 0,6 MM</t>
  </si>
  <si>
    <t>5219619</t>
  </si>
  <si>
    <t>TACHA REFLETIVA EM RESINA SINTÉTICA - BIDIRECIONAL TIPO I - COM UM PINO - FORNECIMENTO E COLOCAÇÃO</t>
  </si>
  <si>
    <t>UN</t>
  </si>
  <si>
    <t>PLACA VERTICAL R19 CIRCULAR 0,3²(RAIO DA PLACA)x3,1416(PI)x2(PLACAS)= 0,57m²</t>
  </si>
  <si>
    <t>1 SUPORTE PARA CADA PLACA = 2 UNIDADES</t>
  </si>
  <si>
    <t>LADO A = ((927+1030+233+2067+1811+1944+3,40)/100=83,52m x 0,10m + LADO B = (949+714+1025+1219+1142+1723+2026+3,40)/100=91,38m) x 0,10m = 17,50m²</t>
  </si>
  <si>
    <t>LADO A = ((927+1030+233+2067+1811+1944+3,40)/100=83,52m x 0,10m + LADO B = (949+714+1025+1219+1142+1723+2026+3,40)/100=91,38m) / 8,00m(DISTÂNCIA ENTRE CADA TACHA)= 22,00 UNIDADES</t>
  </si>
  <si>
    <t>SICRO/ DNIT</t>
  </si>
  <si>
    <t>HUILDYS ESTÁCIO DE OLIVEIRA</t>
  </si>
  <si>
    <t>ENGENHEIRO CIVIL</t>
  </si>
  <si>
    <r>
      <t>CREA/MG N</t>
    </r>
    <r>
      <rPr>
        <sz val="9"/>
        <rFont val="Calibri"/>
        <family val="2"/>
        <scheme val="minor"/>
      </rPr>
      <t>º</t>
    </r>
    <r>
      <rPr>
        <sz val="9"/>
        <rFont val="Arial Nova"/>
        <family val="2"/>
      </rPr>
      <t>: 249.249/D</t>
    </r>
  </si>
  <si>
    <t>ELIZÂNGELA CRISTINA LARA DINIZ</t>
  </si>
  <si>
    <t>PREFEITA MUNICIPAL</t>
  </si>
  <si>
    <t>PREVISÃO DE EXECUÇÃO DAS OBRAS: 3 MESES</t>
  </si>
  <si>
    <t>CALCULO DO DMT DO CASCALHO</t>
  </si>
  <si>
    <t>Calculo de DMT para transporte de material de jazida até a pista = 1,00 KM</t>
  </si>
  <si>
    <t>Usina de Asfalto Inácio Neto à Local da obra = 74,30KM</t>
  </si>
  <si>
    <t>USINA DE ASFALTO BICAS I à local da obra = 83,00KM</t>
  </si>
  <si>
    <t>Betunel - Centro Oeste Asfaltos = 79,70KM</t>
  </si>
  <si>
    <t>DEMONSTRATIVO DO BDI - SEM DESONERAÇÃO - OBRA RODOVIÁRIA</t>
  </si>
  <si>
    <t>BDI (CONFORME ACÓRDÃO Nº 2622/13 e LEI Nº 13.161 DE 31/08/15)</t>
  </si>
  <si>
    <t>DISCRIMINAÇÃO DAS PARCELAS</t>
  </si>
  <si>
    <r>
      <t xml:space="preserve">SIG.
</t>
    </r>
    <r>
      <rPr>
        <b/>
        <vertAlign val="superscript"/>
        <sz val="8"/>
        <color theme="0"/>
        <rFont val="Arial"/>
        <family val="2"/>
      </rPr>
      <t>(1)</t>
    </r>
  </si>
  <si>
    <t>CONSTRUÇÃO DE RODOVIAS E FERROVIAS</t>
  </si>
  <si>
    <r>
      <t xml:space="preserve">INC.
</t>
    </r>
    <r>
      <rPr>
        <b/>
        <vertAlign val="superscript"/>
        <sz val="8"/>
        <color theme="0"/>
        <rFont val="Arial"/>
        <family val="2"/>
      </rPr>
      <t>(6)</t>
    </r>
  </si>
  <si>
    <r>
      <t xml:space="preserve">ISS </t>
    </r>
    <r>
      <rPr>
        <b/>
        <vertAlign val="superscript"/>
        <sz val="8"/>
        <color theme="0"/>
        <rFont val="Arial"/>
        <family val="2"/>
      </rPr>
      <t>(2)</t>
    </r>
  </si>
  <si>
    <t>DIFERENCIADO</t>
  </si>
  <si>
    <r>
      <t xml:space="preserve">SERVIÇO TERCEIRIZADO
</t>
    </r>
    <r>
      <rPr>
        <b/>
        <vertAlign val="superscript"/>
        <sz val="8"/>
        <color theme="0"/>
        <rFont val="Arial"/>
        <family val="2"/>
      </rPr>
      <t>(4)</t>
    </r>
    <r>
      <rPr>
        <b/>
        <sz val="8"/>
        <color theme="0"/>
        <rFont val="Arial"/>
        <family val="2"/>
      </rPr>
      <t xml:space="preserve">
(ISS=5%)</t>
    </r>
  </si>
  <si>
    <r>
      <t xml:space="preserve">EQUIPAMENTO
</t>
    </r>
    <r>
      <rPr>
        <b/>
        <vertAlign val="superscript"/>
        <sz val="8"/>
        <color theme="0"/>
        <rFont val="Arial"/>
        <family val="2"/>
      </rPr>
      <t xml:space="preserve">(3)
</t>
    </r>
    <r>
      <rPr>
        <b/>
        <sz val="8"/>
        <color theme="0"/>
        <rFont val="Arial"/>
        <family val="2"/>
      </rPr>
      <t>(ISS=5%)</t>
    </r>
  </si>
  <si>
    <t>CUSTO DIRETO</t>
  </si>
  <si>
    <t>CD</t>
  </si>
  <si>
    <t>ADMINISTRAÇÃO CENTRAL</t>
  </si>
  <si>
    <t>AC</t>
  </si>
  <si>
    <t>LUCRO BRUTO</t>
  </si>
  <si>
    <t>L</t>
  </si>
  <si>
    <t>DESPESAS FINANCEIRAS</t>
  </si>
  <si>
    <t>DF</t>
  </si>
  <si>
    <t>SEGUROS, GARANTIAS E RISCO</t>
  </si>
  <si>
    <t>SEGUROS + GARANTIAS</t>
  </si>
  <si>
    <t>S</t>
  </si>
  <si>
    <t>RISCO(*)</t>
  </si>
  <si>
    <t>R</t>
  </si>
  <si>
    <t>TRIBUTOS</t>
  </si>
  <si>
    <t>I</t>
  </si>
  <si>
    <t>PV</t>
  </si>
  <si>
    <t>ISS</t>
  </si>
  <si>
    <r>
      <t>ISS</t>
    </r>
    <r>
      <rPr>
        <vertAlign val="superscript"/>
        <sz val="8"/>
        <rFont val="Arial"/>
        <family val="2"/>
      </rPr>
      <t>(2)</t>
    </r>
  </si>
  <si>
    <t>-</t>
  </si>
  <si>
    <t>PIS</t>
  </si>
  <si>
    <t>COFINS</t>
  </si>
  <si>
    <r>
      <t xml:space="preserve">CPRB </t>
    </r>
    <r>
      <rPr>
        <vertAlign val="superscript"/>
        <sz val="8"/>
        <rFont val="Arial"/>
        <family val="2"/>
      </rPr>
      <t>(7)</t>
    </r>
  </si>
  <si>
    <t>INSS</t>
  </si>
  <si>
    <t>FÓRMULA DO BDI</t>
  </si>
  <si>
    <t>(1 + (AC + S + G + R)) x (1 + DF) x  (1 + L)</t>
  </si>
  <si>
    <t>(1 - (I + CPRB))</t>
  </si>
  <si>
    <t>BDI (NUMERADOR)</t>
  </si>
  <si>
    <t>BDI (DENOMINADOR)</t>
  </si>
  <si>
    <t>BDI</t>
  </si>
  <si>
    <t>OBSERVAÇÕES</t>
  </si>
  <si>
    <r>
      <rPr>
        <vertAlign val="superscript"/>
        <sz val="8"/>
        <rFont val="Arial"/>
        <family val="2"/>
      </rPr>
      <t>(1)</t>
    </r>
    <r>
      <rPr>
        <sz val="8"/>
        <rFont val="Arial"/>
        <family val="2"/>
      </rPr>
      <t xml:space="preserve"> SIGLA.
</t>
    </r>
    <r>
      <rPr>
        <vertAlign val="superscript"/>
        <sz val="8"/>
        <rFont val="Arial"/>
        <family val="2"/>
      </rPr>
      <t xml:space="preserve">(2) </t>
    </r>
    <r>
      <rPr>
        <sz val="8"/>
        <rFont val="Arial"/>
        <family val="2"/>
      </rPr>
      <t xml:space="preserve">INCIDÊNCIA DE ISS EM 70% DO PREÇO DE VENDA, COM PERCENTUAIS DE 2%, 3%, 4% E 5%.
</t>
    </r>
    <r>
      <rPr>
        <vertAlign val="superscript"/>
        <sz val="8"/>
        <rFont val="Arial"/>
        <family val="2"/>
      </rPr>
      <t xml:space="preserve">(3) </t>
    </r>
    <r>
      <rPr>
        <sz val="8"/>
        <rFont val="Arial"/>
        <family val="2"/>
      </rPr>
      <t xml:space="preserve">BDI DIFERENCIADO A SER APLICADO EM LOCAÇÃO DE CUSTO HORÁRIO DE EQUIPAMENTO.
</t>
    </r>
    <r>
      <rPr>
        <vertAlign val="superscript"/>
        <sz val="8"/>
        <rFont val="Arial"/>
        <family val="2"/>
      </rPr>
      <t xml:space="preserve">(4) </t>
    </r>
    <r>
      <rPr>
        <sz val="8"/>
        <rFont val="Arial"/>
        <family val="2"/>
      </rPr>
      <t xml:space="preserve">BDI DIFERENCIADO A SER APLICADO PARA SERVIÇOS TERCEIRIZADOS.
</t>
    </r>
    <r>
      <rPr>
        <vertAlign val="superscript"/>
        <sz val="8"/>
        <rFont val="Arial"/>
        <family val="2"/>
      </rPr>
      <t xml:space="preserve">(5) </t>
    </r>
    <r>
      <rPr>
        <sz val="8"/>
        <rFont val="Arial"/>
        <family val="2"/>
      </rPr>
      <t xml:space="preserve">BDI DIFERENCIADO A SER APLICADO PARA FORNECIMENTO DE MATERIAL BETUMINOSO E MATERIAL DE JAZIDA.
</t>
    </r>
    <r>
      <rPr>
        <vertAlign val="superscript"/>
        <sz val="8"/>
        <rFont val="Arial"/>
        <family val="2"/>
      </rPr>
      <t xml:space="preserve">(6) </t>
    </r>
    <r>
      <rPr>
        <sz val="8"/>
        <rFont val="Arial"/>
        <family val="2"/>
      </rPr>
      <t xml:space="preserve">INCIDÊNCIA.
</t>
    </r>
    <r>
      <rPr>
        <vertAlign val="superscript"/>
        <sz val="8"/>
        <rFont val="Arial"/>
        <family val="2"/>
      </rPr>
      <t>(7)</t>
    </r>
    <r>
      <rPr>
        <sz val="8"/>
        <rFont val="Arial"/>
        <family val="2"/>
      </rPr>
      <t xml:space="preserve"> TRANSIÇÃO DESONERAÇÃO LEI Nº 14.973, DE 16 DE SETEMBRO DE 2024.</t>
    </r>
  </si>
  <si>
    <t>*Informamos que está em análise o pleito apresentado pelo Ofício nº 042/24-S, do Sindicato da Indústria da Construção Pesada de Minas Gerais (SICEPOT-MG), referente ao posicionamento do colegiado da Segunda Turma do Superior Tribunal de Justiça (STJ), no AREsp nº 2.486.358/SP, relatado pelo Ministro Herman Benjamin, julgado em 13/05/2024, com publicação no DJe de 29/05/2024, que versa sobre a aplicação da dedução na base de cálculo do Imposto Sobre Serviços de Qualquer Natureza (ISSQN).</t>
  </si>
  <si>
    <t>MOBILIZAÇÃO E DESMOBILIZAÇÃO DE OBRA</t>
  </si>
  <si>
    <t>MOBILIZAÇÃO E DESMOBILIZAÇÃO DE OBRA EM CENTRO URBANO
OU REGIÃO LIMÍTROFE COM VALOR ATÉ 1.000.000,00</t>
  </si>
  <si>
    <t>%</t>
  </si>
  <si>
    <t>ED-50392</t>
  </si>
  <si>
    <t>4.3</t>
  </si>
  <si>
    <t>4.4</t>
  </si>
  <si>
    <t>4.5</t>
  </si>
  <si>
    <t>4.6</t>
  </si>
  <si>
    <t>4.7</t>
  </si>
  <si>
    <t>4.8</t>
  </si>
  <si>
    <t>6.0</t>
  </si>
  <si>
    <t>6.1</t>
  </si>
  <si>
    <t>6.2</t>
  </si>
  <si>
    <t>6.3</t>
  </si>
  <si>
    <t>6.4</t>
  </si>
  <si>
    <t>SINALIZAÇÃO VIÁRIA</t>
  </si>
  <si>
    <t>Mobilização e Desmobilização = Valor Total da Obra × 0,5%</t>
  </si>
  <si>
    <r>
      <rPr>
        <b/>
        <sz val="8"/>
        <rFont val="Nunito"/>
      </rPr>
      <t>FRETE DE MATERIAL BETUMINOSO - DER</t>
    </r>
    <r>
      <rPr>
        <sz val="8"/>
        <rFont val="Nunito"/>
      </rPr>
      <t xml:space="preserve"> </t>
    </r>
  </si>
  <si>
    <r>
      <t xml:space="preserve">FORNECIMENTO DE MATERIAL BETUMINOSO </t>
    </r>
    <r>
      <rPr>
        <b/>
        <sz val="8"/>
        <rFont val="Nunito"/>
      </rPr>
      <t>RR-1C</t>
    </r>
  </si>
  <si>
    <r>
      <t xml:space="preserve">TABELA DE FRETE 02 - 
(Pág. </t>
    </r>
    <r>
      <rPr>
        <b/>
        <sz val="8"/>
        <rFont val="Nunito"/>
      </rPr>
      <t>01/04)</t>
    </r>
  </si>
  <si>
    <r>
      <t xml:space="preserve">TABELA DE FRETE 02 - 
(Pág. </t>
    </r>
    <r>
      <rPr>
        <b/>
        <sz val="8"/>
        <rFont val="Nunito"/>
      </rPr>
      <t>01/04</t>
    </r>
    <r>
      <rPr>
        <sz val="8"/>
        <rFont val="Nunito"/>
      </rPr>
      <t>)</t>
    </r>
  </si>
  <si>
    <t>01/05.</t>
  </si>
  <si>
    <t>02/05.</t>
  </si>
  <si>
    <t>03/05.</t>
  </si>
  <si>
    <t>04/05.</t>
  </si>
  <si>
    <r>
      <t>FOLHA N</t>
    </r>
    <r>
      <rPr>
        <b/>
        <sz val="9"/>
        <rFont val="Calibri"/>
        <family val="2"/>
        <scheme val="minor"/>
      </rPr>
      <t>º</t>
    </r>
    <r>
      <rPr>
        <b/>
        <sz val="9"/>
        <rFont val="Arial Nova"/>
        <family val="2"/>
      </rPr>
      <t>: 05/05</t>
    </r>
  </si>
  <si>
    <r>
      <t>CREA/MG N</t>
    </r>
    <r>
      <rPr>
        <sz val="8"/>
        <rFont val="Calibri"/>
        <family val="2"/>
        <scheme val="minor"/>
      </rPr>
      <t>º</t>
    </r>
    <r>
      <rPr>
        <sz val="8"/>
        <rFont val="Arial Nova"/>
        <family val="2"/>
      </rPr>
      <t>: 249.249/D</t>
    </r>
  </si>
  <si>
    <t>Calculo de DMT de Usina até a obra para transporte de CBUQ.</t>
  </si>
  <si>
    <t>CALCULO DO DMT DA USINA ATÉ A OBRA = (74,30KM+83,00KM+79,70KM)/3= 79,00KM</t>
  </si>
  <si>
    <t>CÁLCULO DE BDI</t>
  </si>
  <si>
    <t>Calculo de DMT da refinaria Gabriel Passos até Crucilândia para transporte de material para pintura de ligação, imprimação.</t>
  </si>
  <si>
    <t>DMT DE REFINARIA ATÉ A OBRA = 88,10KM</t>
  </si>
  <si>
    <t>FORNECIMENTO E COLOCAÇÃO DE PLACA DE OBRA EM CHAPA GALVANIZADA #26, ESP. 0,45MM, DIMENSÃO (3X1,5)M, PLOTADA COM ADESIVO VINÍLICO, AFIXADA COM REBITES 4,8X40MM, EM ESTRUTURA METÁLICA DE METALON 20X20MM, ESP. 1,25MM, INCLUSIVE SUPORTE EM EUCALIPTO AUTOCLAVADO PINTADO COM TINTA PVA DUAS (2) DEMÃOS</t>
  </si>
  <si>
    <r>
      <t xml:space="preserve">MATERIAL
</t>
    </r>
    <r>
      <rPr>
        <b/>
        <vertAlign val="superscript"/>
        <sz val="8"/>
        <color theme="0"/>
        <rFont val="Arial"/>
        <family val="2"/>
      </rPr>
      <t>(5)</t>
    </r>
  </si>
  <si>
    <r>
      <rPr>
        <b/>
        <sz val="8"/>
        <rFont val="Arial Nova"/>
        <family val="2"/>
      </rPr>
      <t>REGIÃO/MÊS DE REFERÊNCIA:</t>
    </r>
    <r>
      <rPr>
        <sz val="8"/>
        <rFont val="Arial Nova"/>
        <family val="2"/>
      </rPr>
      <t xml:space="preserve"> SICOR/SEINFRA 01/2026 - NÃO DESONERADO - SINAPI/MG 02/2026 - NÃO DESONERADO - SICRO/DENIT/MG 10/2025 - NÃO DESONERADO - ATA DE REGISTRO DE PREÇOS 231/2024/DER/MG-01/2026- TABELA REFERENCIAL DE FRETE DE MATERIAL BETUMINOSO DER/MG -02/2026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</si>
</sst>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4">
    <numFmt numFmtId="43" formatCode="_-* #,##0.00_-;\-* #,##0.00_-;_-* &quot;-&quot;??_-;_-@_-"/>
    <numFmt numFmtId="164" formatCode="_-&quot;R$&quot;* #,##0.00_-;\-&quot;R$&quot;* #,##0.00_-;_-&quot;R$&quot;* &quot;-&quot;??_-;_-@_-"/>
    <numFmt numFmtId="165" formatCode="_(* #,##0.00_);_(* \(#,##0.00\);_(* &quot;-&quot;??_);_(@_)"/>
    <numFmt numFmtId="166" formatCode="_([$€-2]* #,##0.00_);_([$€-2]* \(#,##0.00\);_([$€-2]* &quot;-&quot;??_)"/>
    <numFmt numFmtId="167" formatCode="#,#00"/>
    <numFmt numFmtId="168" formatCode="_(&quot;R$ &quot;* #,##0.00_);_(&quot;R$ &quot;* \(#,##0.00\);_(&quot;R$ &quot;* &quot;-&quot;??_);_(@_)"/>
    <numFmt numFmtId="169" formatCode="&quot;R$&quot;\ #,##0_);[Red]\(&quot;R$&quot;\ #,##0\)"/>
    <numFmt numFmtId="170" formatCode="&quot;R$&quot;\ #,##0.00_);\(&quot;R$&quot;\ #,##0.00\)"/>
    <numFmt numFmtId="171" formatCode="%#,#00"/>
    <numFmt numFmtId="172" formatCode="#.##000"/>
    <numFmt numFmtId="173" formatCode="#,"/>
    <numFmt numFmtId="174" formatCode="&quot;R$&quot;#,##0.00"/>
    <numFmt numFmtId="175" formatCode="&quot;R$&quot;\ #,##0.00"/>
    <numFmt numFmtId="176" formatCode="0.000%"/>
  </numFmts>
  <fonts count="55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sz val="10"/>
      <name val="Arial"/>
      <family val="2"/>
    </font>
    <font>
      <sz val="11"/>
      <color indexed="9"/>
      <name val="Calibri"/>
      <family val="2"/>
    </font>
    <font>
      <b/>
      <sz val="11"/>
      <color indexed="9"/>
      <name val="Calibri"/>
      <family val="2"/>
    </font>
    <font>
      <sz val="1"/>
      <color indexed="8"/>
      <name val="Courier"/>
      <family val="3"/>
    </font>
    <font>
      <sz val="11"/>
      <color indexed="8"/>
      <name val="Calibri"/>
      <family val="2"/>
    </font>
    <font>
      <sz val="10"/>
      <color rgb="FF000000"/>
      <name val="Arial1"/>
    </font>
    <font>
      <sz val="11"/>
      <color indexed="17"/>
      <name val="Calibri"/>
      <family val="2"/>
    </font>
    <font>
      <b/>
      <sz val="12"/>
      <name val="Helv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name val="‚l‚r ‚oƒSƒVƒbƒN"/>
      <family val="3"/>
      <charset val="128"/>
    </font>
    <font>
      <b/>
      <sz val="11"/>
      <name val="Helv"/>
    </font>
    <font>
      <sz val="11"/>
      <color indexed="60"/>
      <name val="Calibri"/>
      <family val="2"/>
    </font>
    <font>
      <sz val="11"/>
      <name val="‚l‚r ‚o–¾’©"/>
      <family val="1"/>
      <charset val="128"/>
    </font>
    <font>
      <sz val="1"/>
      <color indexed="18"/>
      <name val="Courier"/>
      <family val="3"/>
    </font>
    <font>
      <sz val="10"/>
      <color indexed="8"/>
      <name val="Times New Roman"/>
      <family val="2"/>
    </font>
    <font>
      <b/>
      <sz val="9"/>
      <name val="Times New Roman"/>
      <family val="1"/>
    </font>
    <font>
      <b/>
      <sz val="15"/>
      <color indexed="62"/>
      <name val="Calibri"/>
      <family val="2"/>
    </font>
    <font>
      <b/>
      <sz val="1"/>
      <color indexed="8"/>
      <name val="Courier"/>
      <family val="3"/>
    </font>
    <font>
      <sz val="11"/>
      <color indexed="10"/>
      <name val="Calibri"/>
      <family val="2"/>
    </font>
    <font>
      <sz val="10"/>
      <name val="Arial"/>
      <family val="2"/>
    </font>
    <font>
      <b/>
      <sz val="8"/>
      <name val="Calibri"/>
      <family val="2"/>
      <scheme val="minor"/>
    </font>
    <font>
      <sz val="10"/>
      <name val="Arial Nova"/>
      <family val="2"/>
    </font>
    <font>
      <b/>
      <sz val="10"/>
      <name val="Arial Nova"/>
      <family val="2"/>
    </font>
    <font>
      <sz val="10"/>
      <color indexed="8"/>
      <name val="Arial Nova"/>
      <family val="2"/>
    </font>
    <font>
      <sz val="10"/>
      <color rgb="FFFF0000"/>
      <name val="Arial Nova"/>
      <family val="2"/>
    </font>
    <font>
      <b/>
      <sz val="9"/>
      <name val="Arial Nova"/>
      <family val="2"/>
    </font>
    <font>
      <b/>
      <sz val="8"/>
      <name val="Arial Nova"/>
      <family val="2"/>
    </font>
    <font>
      <sz val="9"/>
      <name val="Arial Nova"/>
      <family val="2"/>
    </font>
    <font>
      <sz val="8"/>
      <name val="Arial Nova"/>
      <family val="2"/>
    </font>
    <font>
      <b/>
      <u/>
      <sz val="10"/>
      <name val="Arial Nova"/>
      <family val="2"/>
    </font>
    <font>
      <u/>
      <sz val="10"/>
      <color rgb="FFFF0000"/>
      <name val="Arial Nova"/>
      <family val="2"/>
    </font>
    <font>
      <sz val="7"/>
      <name val="Arial Nova"/>
      <family val="2"/>
    </font>
    <font>
      <b/>
      <i/>
      <sz val="8"/>
      <name val="Arial Nova"/>
      <family val="2"/>
    </font>
    <font>
      <sz val="9"/>
      <name val="Nunito"/>
    </font>
    <font>
      <b/>
      <sz val="8"/>
      <name val="Nunito"/>
    </font>
    <font>
      <sz val="8"/>
      <name val="Nunito"/>
    </font>
    <font>
      <sz val="9"/>
      <name val="Calibri"/>
      <family val="2"/>
      <scheme val="minor"/>
    </font>
    <font>
      <b/>
      <sz val="9"/>
      <name val="Calibri"/>
      <family val="2"/>
      <scheme val="minor"/>
    </font>
    <font>
      <b/>
      <sz val="12"/>
      <name val="Arial Nova"/>
      <family val="2"/>
    </font>
    <font>
      <b/>
      <sz val="13"/>
      <name val="Arial"/>
      <family val="2"/>
    </font>
    <font>
      <sz val="12"/>
      <name val="Arial Black"/>
      <family val="2"/>
    </font>
    <font>
      <b/>
      <sz val="8"/>
      <color theme="0"/>
      <name val="Arial"/>
      <family val="2"/>
    </font>
    <font>
      <b/>
      <vertAlign val="superscript"/>
      <sz val="8"/>
      <color theme="0"/>
      <name val="Arial"/>
      <family val="2"/>
    </font>
    <font>
      <b/>
      <sz val="8"/>
      <name val="Arial"/>
      <family val="2"/>
    </font>
    <font>
      <vertAlign val="superscript"/>
      <sz val="8"/>
      <name val="Arial"/>
      <family val="2"/>
    </font>
    <font>
      <b/>
      <u/>
      <sz val="8"/>
      <name val="Arial"/>
      <family val="2"/>
    </font>
    <font>
      <sz val="8"/>
      <color theme="1"/>
      <name val="Arial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</fonts>
  <fills count="1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30"/>
      </patternFill>
    </fill>
    <fill>
      <patternFill patternType="solid">
        <fgColor indexed="62"/>
      </patternFill>
    </fill>
    <fill>
      <patternFill patternType="solid">
        <fgColor indexed="55"/>
        <bgColor indexed="23"/>
      </patternFill>
    </fill>
    <fill>
      <patternFill patternType="solid">
        <fgColor indexed="42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theme="0" tint="-4.9958800012207406E-2"/>
        <bgColor indexed="64"/>
      </patternFill>
    </fill>
    <fill>
      <patternFill patternType="solid">
        <fgColor rgb="FFC0504D"/>
        <bgColor indexed="64"/>
      </patternFill>
    </fill>
    <fill>
      <patternFill patternType="solid">
        <fgColor rgb="FFF2DCDB"/>
        <bgColor indexed="64"/>
      </patternFill>
    </fill>
    <fill>
      <patternFill patternType="solid">
        <fgColor rgb="FFFFFF00"/>
        <bgColor indexed="64"/>
      </patternFill>
    </fill>
  </fills>
  <borders count="39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49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theme="1"/>
      </right>
      <top style="hair">
        <color theme="1"/>
      </top>
      <bottom style="hair">
        <color theme="1"/>
      </bottom>
      <diagonal/>
    </border>
    <border>
      <left style="hair">
        <color theme="1"/>
      </left>
      <right style="hair">
        <color theme="1"/>
      </right>
      <top style="hair">
        <color theme="1"/>
      </top>
      <bottom style="hair">
        <color theme="1"/>
      </bottom>
      <diagonal/>
    </border>
    <border>
      <left style="hair">
        <color theme="1"/>
      </left>
      <right style="hair">
        <color theme="1"/>
      </right>
      <top style="hair">
        <color theme="1"/>
      </top>
      <bottom/>
      <diagonal/>
    </border>
    <border>
      <left style="hair">
        <color theme="1"/>
      </left>
      <right style="hair">
        <color theme="1"/>
      </right>
      <top/>
      <bottom/>
      <diagonal/>
    </border>
    <border>
      <left style="hair">
        <color theme="1"/>
      </left>
      <right style="hair">
        <color theme="1"/>
      </right>
      <top/>
      <bottom style="hair">
        <color theme="1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/>
      <right style="hair">
        <color theme="1"/>
      </right>
      <top style="hair">
        <color theme="1"/>
      </top>
      <bottom/>
      <diagonal/>
    </border>
    <border>
      <left/>
      <right/>
      <top style="hair">
        <color theme="1"/>
      </top>
      <bottom/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 style="hair">
        <color theme="1"/>
      </right>
      <top/>
      <bottom style="hair">
        <color theme="1"/>
      </bottom>
      <diagonal/>
    </border>
    <border>
      <left/>
      <right/>
      <top/>
      <bottom style="hair">
        <color theme="1"/>
      </bottom>
      <diagonal/>
    </border>
    <border>
      <left style="hair">
        <color theme="1"/>
      </left>
      <right/>
      <top style="hair">
        <color theme="1"/>
      </top>
      <bottom style="hair">
        <color theme="1"/>
      </bottom>
      <diagonal/>
    </border>
    <border>
      <left/>
      <right/>
      <top/>
      <bottom style="hair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theme="1"/>
      </bottom>
      <diagonal/>
    </border>
    <border>
      <left style="medium">
        <color indexed="64"/>
      </left>
      <right style="medium">
        <color indexed="64"/>
      </right>
      <top style="hair">
        <color theme="1"/>
      </top>
      <bottom style="medium">
        <color indexed="64"/>
      </bottom>
      <diagonal/>
    </border>
  </borders>
  <cellStyleXfs count="66">
    <xf numFmtId="0" fontId="0" fillId="0" borderId="0"/>
    <xf numFmtId="9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5" fillId="0" borderId="0"/>
    <xf numFmtId="168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7" fillId="7" borderId="16" applyNumberFormat="0" applyAlignment="0" applyProtection="0"/>
    <xf numFmtId="0" fontId="8" fillId="0" borderId="0">
      <protection locked="0"/>
    </xf>
    <xf numFmtId="166" fontId="5" fillId="0" borderId="0" applyFont="0" applyFill="0" applyBorder="0" applyAlignment="0" applyProtection="0"/>
    <xf numFmtId="0" fontId="9" fillId="0" borderId="0"/>
    <xf numFmtId="0" fontId="9" fillId="0" borderId="0"/>
    <xf numFmtId="165" fontId="10" fillId="0" borderId="0" applyBorder="0" applyProtection="0"/>
    <xf numFmtId="167" fontId="8" fillId="0" borderId="0">
      <protection locked="0"/>
    </xf>
    <xf numFmtId="0" fontId="11" fillId="8" borderId="0" applyNumberFormat="0" applyBorder="0" applyAlignment="0" applyProtection="0"/>
    <xf numFmtId="0" fontId="12" fillId="0" borderId="0">
      <alignment horizontal="left"/>
    </xf>
    <xf numFmtId="0" fontId="13" fillId="9" borderId="17" applyNumberFormat="0" applyAlignment="0" applyProtection="0"/>
    <xf numFmtId="0" fontId="14" fillId="0" borderId="18" applyNumberFormat="0" applyFill="0" applyAlignment="0" applyProtection="0"/>
    <xf numFmtId="38" fontId="15" fillId="0" borderId="0" applyFont="0" applyFill="0" applyBorder="0" applyAlignment="0" applyProtection="0"/>
    <xf numFmtId="40" fontId="15" fillId="0" borderId="0" applyFont="0" applyFill="0" applyBorder="0" applyAlignment="0" applyProtection="0"/>
    <xf numFmtId="0" fontId="16" fillId="0" borderId="7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0" fontId="17" fillId="10" borderId="0" applyNumberFormat="0" applyBorder="0" applyAlignment="0" applyProtection="0"/>
    <xf numFmtId="0" fontId="5" fillId="0" borderId="0"/>
    <xf numFmtId="0" fontId="5" fillId="0" borderId="0"/>
    <xf numFmtId="0" fontId="2" fillId="0" borderId="0"/>
    <xf numFmtId="0" fontId="5" fillId="11" borderId="19" applyNumberFormat="0" applyAlignment="0" applyProtection="0"/>
    <xf numFmtId="40" fontId="18" fillId="0" borderId="0" applyFont="0" applyFill="0" applyBorder="0" applyAlignment="0" applyProtection="0"/>
    <xf numFmtId="38" fontId="18" fillId="0" borderId="0" applyFont="0" applyFill="0" applyBorder="0" applyAlignment="0" applyProtection="0"/>
    <xf numFmtId="171" fontId="8" fillId="0" borderId="0">
      <protection locked="0"/>
    </xf>
    <xf numFmtId="172" fontId="8" fillId="0" borderId="0">
      <protection locked="0"/>
    </xf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173" fontId="19" fillId="0" borderId="0">
      <protection locked="0"/>
    </xf>
    <xf numFmtId="165" fontId="5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16" fillId="0" borderId="0"/>
    <xf numFmtId="0" fontId="21" fillId="4" borderId="4">
      <alignment wrapText="1"/>
    </xf>
    <xf numFmtId="0" fontId="21" fillId="4" borderId="4">
      <alignment wrapText="1"/>
    </xf>
    <xf numFmtId="0" fontId="22" fillId="0" borderId="20" applyNumberFormat="0" applyFill="0" applyAlignment="0" applyProtection="0"/>
    <xf numFmtId="173" fontId="23" fillId="0" borderId="0">
      <protection locked="0"/>
    </xf>
    <xf numFmtId="173" fontId="23" fillId="0" borderId="0">
      <protection locked="0"/>
    </xf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24" fillId="0" borderId="0" applyNumberFormat="0" applyFill="0" applyBorder="0" applyAlignment="0" applyProtection="0"/>
    <xf numFmtId="0" fontId="1" fillId="0" borderId="0"/>
    <xf numFmtId="0" fontId="1" fillId="0" borderId="0"/>
    <xf numFmtId="43" fontId="5" fillId="0" borderId="0" applyFont="0" applyFill="0" applyBorder="0" applyAlignment="0" applyProtection="0"/>
    <xf numFmtId="164" fontId="25" fillId="0" borderId="0" applyFont="0" applyFill="0" applyBorder="0" applyAlignment="0" applyProtection="0"/>
    <xf numFmtId="0" fontId="3" fillId="0" borderId="0"/>
  </cellStyleXfs>
  <cellXfs count="321">
    <xf numFmtId="0" fontId="0" fillId="0" borderId="0" xfId="0"/>
    <xf numFmtId="0" fontId="29" fillId="0" borderId="0" xfId="0" applyFont="1"/>
    <xf numFmtId="4" fontId="29" fillId="0" borderId="0" xfId="0" applyNumberFormat="1" applyFont="1"/>
    <xf numFmtId="0" fontId="32" fillId="0" borderId="11" xfId="0" applyFont="1" applyBorder="1" applyAlignment="1">
      <alignment horizontal="center" vertical="center" wrapText="1"/>
    </xf>
    <xf numFmtId="0" fontId="32" fillId="0" borderId="0" xfId="0" applyFont="1" applyAlignment="1">
      <alignment horizontal="center" vertical="center" wrapText="1"/>
    </xf>
    <xf numFmtId="4" fontId="32" fillId="0" borderId="10" xfId="0" applyNumberFormat="1" applyFont="1" applyBorder="1" applyAlignment="1">
      <alignment horizontal="center" vertical="center" wrapText="1"/>
    </xf>
    <xf numFmtId="0" fontId="27" fillId="0" borderId="11" xfId="0" applyFont="1" applyBorder="1" applyAlignment="1">
      <alignment vertical="center"/>
    </xf>
    <xf numFmtId="0" fontId="27" fillId="0" borderId="0" xfId="0" applyFont="1" applyAlignment="1">
      <alignment vertical="center"/>
    </xf>
    <xf numFmtId="4" fontId="27" fillId="0" borderId="0" xfId="0" applyNumberFormat="1" applyFont="1" applyAlignment="1">
      <alignment vertical="center"/>
    </xf>
    <xf numFmtId="0" fontId="27" fillId="0" borderId="10" xfId="0" applyFont="1" applyBorder="1" applyAlignment="1">
      <alignment vertical="center"/>
    </xf>
    <xf numFmtId="0" fontId="27" fillId="0" borderId="11" xfId="0" applyFont="1" applyBorder="1"/>
    <xf numFmtId="0" fontId="27" fillId="0" borderId="0" xfId="0" applyFont="1"/>
    <xf numFmtId="4" fontId="27" fillId="0" borderId="0" xfId="0" applyNumberFormat="1" applyFont="1"/>
    <xf numFmtId="0" fontId="27" fillId="0" borderId="10" xfId="0" applyFont="1" applyBorder="1"/>
    <xf numFmtId="0" fontId="27" fillId="0" borderId="9" xfId="0" applyFont="1" applyBorder="1" applyAlignment="1">
      <alignment vertical="center"/>
    </xf>
    <xf numFmtId="0" fontId="28" fillId="0" borderId="0" xfId="0" applyFont="1" applyAlignment="1">
      <alignment vertical="center"/>
    </xf>
    <xf numFmtId="0" fontId="34" fillId="13" borderId="4" xfId="0" applyFont="1" applyFill="1" applyBorder="1" applyAlignment="1">
      <alignment horizontal="center" vertical="center" wrapText="1"/>
    </xf>
    <xf numFmtId="4" fontId="32" fillId="0" borderId="4" xfId="0" applyNumberFormat="1" applyFont="1" applyBorder="1" applyAlignment="1">
      <alignment horizontal="center" vertical="center" wrapText="1"/>
    </xf>
    <xf numFmtId="0" fontId="32" fillId="0" borderId="4" xfId="0" applyFont="1" applyBorder="1" applyAlignment="1">
      <alignment horizontal="center" vertical="center" wrapText="1"/>
    </xf>
    <xf numFmtId="0" fontId="33" fillId="0" borderId="11" xfId="0" applyFont="1" applyBorder="1" applyAlignment="1">
      <alignment vertical="center"/>
    </xf>
    <xf numFmtId="0" fontId="31" fillId="0" borderId="0" xfId="0" applyFont="1" applyAlignment="1">
      <alignment vertical="center"/>
    </xf>
    <xf numFmtId="0" fontId="33" fillId="0" borderId="10" xfId="0" applyFont="1" applyBorder="1" applyAlignment="1">
      <alignment vertical="center"/>
    </xf>
    <xf numFmtId="0" fontId="33" fillId="0" borderId="11" xfId="0" applyFont="1" applyBorder="1"/>
    <xf numFmtId="0" fontId="33" fillId="0" borderId="0" xfId="0" applyFont="1"/>
    <xf numFmtId="4" fontId="33" fillId="0" borderId="0" xfId="0" applyNumberFormat="1" applyFont="1"/>
    <xf numFmtId="0" fontId="33" fillId="0" borderId="10" xfId="0" applyFont="1" applyBorder="1"/>
    <xf numFmtId="4" fontId="32" fillId="0" borderId="4" xfId="0" applyNumberFormat="1" applyFont="1" applyBorder="1" applyAlignment="1">
      <alignment horizontal="center" vertical="center"/>
    </xf>
    <xf numFmtId="0" fontId="32" fillId="0" borderId="5" xfId="0" applyFont="1" applyBorder="1" applyAlignment="1">
      <alignment horizontal="right" vertical="center"/>
    </xf>
    <xf numFmtId="14" fontId="32" fillId="0" borderId="6" xfId="0" applyNumberFormat="1" applyFont="1" applyBorder="1" applyAlignment="1">
      <alignment horizontal="left" vertical="center"/>
    </xf>
    <xf numFmtId="4" fontId="27" fillId="0" borderId="10" xfId="0" applyNumberFormat="1" applyFont="1" applyBorder="1" applyAlignment="1">
      <alignment vertical="center"/>
    </xf>
    <xf numFmtId="4" fontId="33" fillId="0" borderId="10" xfId="0" applyNumberFormat="1" applyFont="1" applyBorder="1"/>
    <xf numFmtId="4" fontId="27" fillId="0" borderId="10" xfId="0" applyNumberFormat="1" applyFont="1" applyBorder="1"/>
    <xf numFmtId="0" fontId="28" fillId="0" borderId="8" xfId="0" applyFont="1" applyBorder="1" applyAlignment="1">
      <alignment vertical="center" wrapText="1"/>
    </xf>
    <xf numFmtId="0" fontId="28" fillId="0" borderId="2" xfId="0" applyFont="1" applyBorder="1" applyAlignment="1">
      <alignment vertical="center" wrapText="1"/>
    </xf>
    <xf numFmtId="0" fontId="27" fillId="12" borderId="0" xfId="3" applyFont="1" applyFill="1"/>
    <xf numFmtId="0" fontId="27" fillId="12" borderId="0" xfId="3" applyFont="1" applyFill="1" applyAlignment="1">
      <alignment vertical="center"/>
    </xf>
    <xf numFmtId="0" fontId="28" fillId="12" borderId="11" xfId="3" applyFont="1" applyFill="1" applyBorder="1" applyAlignment="1">
      <alignment wrapText="1"/>
    </xf>
    <xf numFmtId="0" fontId="28" fillId="12" borderId="0" xfId="3" applyFont="1" applyFill="1" applyAlignment="1">
      <alignment wrapText="1"/>
    </xf>
    <xf numFmtId="0" fontId="27" fillId="0" borderId="9" xfId="3" applyFont="1" applyBorder="1" applyAlignment="1">
      <alignment vertical="center"/>
    </xf>
    <xf numFmtId="0" fontId="27" fillId="12" borderId="0" xfId="3" applyFont="1" applyFill="1" applyAlignment="1">
      <alignment wrapText="1"/>
    </xf>
    <xf numFmtId="0" fontId="27" fillId="12" borderId="11" xfId="3" applyFont="1" applyFill="1" applyBorder="1"/>
    <xf numFmtId="0" fontId="27" fillId="0" borderId="0" xfId="3" applyFont="1" applyAlignment="1">
      <alignment horizontal="center" vertical="center"/>
    </xf>
    <xf numFmtId="0" fontId="31" fillId="12" borderId="11" xfId="3" applyFont="1" applyFill="1" applyBorder="1"/>
    <xf numFmtId="0" fontId="27" fillId="0" borderId="9" xfId="3" applyFont="1" applyBorder="1" applyAlignment="1">
      <alignment horizontal="center" vertical="center"/>
    </xf>
    <xf numFmtId="0" fontId="31" fillId="12" borderId="0" xfId="3" applyFont="1" applyFill="1" applyAlignment="1">
      <alignment wrapText="1"/>
    </xf>
    <xf numFmtId="0" fontId="28" fillId="12" borderId="0" xfId="3" applyFont="1" applyFill="1" applyAlignment="1">
      <alignment horizontal="right"/>
    </xf>
    <xf numFmtId="0" fontId="27" fillId="12" borderId="0" xfId="3" applyFont="1" applyFill="1" applyAlignment="1">
      <alignment horizontal="center" vertical="center"/>
    </xf>
    <xf numFmtId="0" fontId="27" fillId="12" borderId="14" xfId="3" applyFont="1" applyFill="1" applyBorder="1"/>
    <xf numFmtId="0" fontId="27" fillId="12" borderId="9" xfId="3" applyFont="1" applyFill="1" applyBorder="1"/>
    <xf numFmtId="0" fontId="27" fillId="12" borderId="9" xfId="3" applyFont="1" applyFill="1" applyBorder="1" applyAlignment="1">
      <alignment wrapText="1"/>
    </xf>
    <xf numFmtId="0" fontId="31" fillId="12" borderId="4" xfId="3" applyFont="1" applyFill="1" applyBorder="1" applyAlignment="1">
      <alignment horizontal="center" vertical="center"/>
    </xf>
    <xf numFmtId="0" fontId="31" fillId="12" borderId="4" xfId="3" applyFont="1" applyFill="1" applyBorder="1" applyAlignment="1">
      <alignment horizontal="center" vertical="center" wrapText="1"/>
    </xf>
    <xf numFmtId="0" fontId="33" fillId="12" borderId="0" xfId="3" applyFont="1" applyFill="1" applyAlignment="1">
      <alignment wrapText="1"/>
    </xf>
    <xf numFmtId="0" fontId="31" fillId="0" borderId="0" xfId="3" applyFont="1" applyAlignment="1">
      <alignment vertical="center"/>
    </xf>
    <xf numFmtId="0" fontId="33" fillId="12" borderId="0" xfId="3" applyFont="1" applyFill="1"/>
    <xf numFmtId="0" fontId="33" fillId="12" borderId="11" xfId="3" applyFont="1" applyFill="1" applyBorder="1"/>
    <xf numFmtId="0" fontId="27" fillId="12" borderId="10" xfId="3" applyFont="1" applyFill="1" applyBorder="1"/>
    <xf numFmtId="0" fontId="33" fillId="0" borderId="10" xfId="3" applyFont="1" applyBorder="1" applyAlignment="1">
      <alignment vertical="center"/>
    </xf>
    <xf numFmtId="0" fontId="33" fillId="12" borderId="10" xfId="3" applyFont="1" applyFill="1" applyBorder="1"/>
    <xf numFmtId="0" fontId="31" fillId="0" borderId="3" xfId="3" applyFont="1" applyBorder="1" applyAlignment="1">
      <alignment vertical="center"/>
    </xf>
    <xf numFmtId="0" fontId="31" fillId="0" borderId="11" xfId="3" applyFont="1" applyBorder="1" applyAlignment="1">
      <alignment vertical="center"/>
    </xf>
    <xf numFmtId="0" fontId="28" fillId="12" borderId="11" xfId="3" applyFont="1" applyFill="1" applyBorder="1" applyAlignment="1">
      <alignment horizontal="right"/>
    </xf>
    <xf numFmtId="0" fontId="27" fillId="12" borderId="15" xfId="3" applyFont="1" applyFill="1" applyBorder="1"/>
    <xf numFmtId="14" fontId="31" fillId="12" borderId="2" xfId="3" applyNumberFormat="1" applyFont="1" applyFill="1" applyBorder="1" applyAlignment="1">
      <alignment horizontal="left" vertical="center"/>
    </xf>
    <xf numFmtId="0" fontId="31" fillId="12" borderId="8" xfId="3" applyFont="1" applyFill="1" applyBorder="1" applyAlignment="1">
      <alignment horizontal="right" vertical="center"/>
    </xf>
    <xf numFmtId="0" fontId="33" fillId="12" borderId="5" xfId="3" applyFont="1" applyFill="1" applyBorder="1" applyAlignment="1">
      <alignment vertical="center"/>
    </xf>
    <xf numFmtId="0" fontId="33" fillId="12" borderId="6" xfId="3" applyFont="1" applyFill="1" applyBorder="1" applyAlignment="1">
      <alignment vertical="center"/>
    </xf>
    <xf numFmtId="49" fontId="31" fillId="12" borderId="4" xfId="3" applyNumberFormat="1" applyFont="1" applyFill="1" applyBorder="1" applyAlignment="1">
      <alignment horizontal="center" vertical="center" wrapText="1"/>
    </xf>
    <xf numFmtId="49" fontId="33" fillId="12" borderId="4" xfId="3" applyNumberFormat="1" applyFont="1" applyFill="1" applyBorder="1" applyAlignment="1">
      <alignment horizontal="center" vertical="center" wrapText="1"/>
    </xf>
    <xf numFmtId="0" fontId="31" fillId="0" borderId="8" xfId="3" applyFont="1" applyBorder="1" applyAlignment="1">
      <alignment horizontal="center" vertical="center"/>
    </xf>
    <xf numFmtId="0" fontId="33" fillId="0" borderId="0" xfId="3" applyFont="1" applyAlignment="1">
      <alignment horizontal="center" vertical="center"/>
    </xf>
    <xf numFmtId="0" fontId="33" fillId="12" borderId="0" xfId="3" applyFont="1" applyFill="1" applyAlignment="1">
      <alignment horizontal="center" vertical="center"/>
    </xf>
    <xf numFmtId="0" fontId="34" fillId="0" borderId="0" xfId="0" applyFont="1"/>
    <xf numFmtId="4" fontId="34" fillId="0" borderId="0" xfId="0" applyNumberFormat="1" applyFont="1"/>
    <xf numFmtId="9" fontId="27" fillId="0" borderId="0" xfId="1" applyFont="1"/>
    <xf numFmtId="0" fontId="27" fillId="0" borderId="14" xfId="0" applyFont="1" applyBorder="1"/>
    <xf numFmtId="0" fontId="27" fillId="0" borderId="9" xfId="0" applyFont="1" applyBorder="1"/>
    <xf numFmtId="4" fontId="27" fillId="0" borderId="9" xfId="0" applyNumberFormat="1" applyFont="1" applyBorder="1"/>
    <xf numFmtId="0" fontId="27" fillId="0" borderId="15" xfId="0" applyFont="1" applyBorder="1"/>
    <xf numFmtId="0" fontId="32" fillId="0" borderId="5" xfId="0" applyFont="1" applyBorder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33" fillId="0" borderId="0" xfId="0" applyFont="1" applyAlignment="1">
      <alignment horizontal="center" vertical="center"/>
    </xf>
    <xf numFmtId="0" fontId="34" fillId="0" borderId="4" xfId="0" applyFont="1" applyBorder="1" applyAlignment="1">
      <alignment horizontal="center" vertical="center" wrapText="1"/>
    </xf>
    <xf numFmtId="0" fontId="32" fillId="0" borderId="4" xfId="0" applyFont="1" applyBorder="1" applyAlignment="1">
      <alignment horizontal="center" vertical="center"/>
    </xf>
    <xf numFmtId="0" fontId="37" fillId="13" borderId="5" xfId="0" applyFont="1" applyFill="1" applyBorder="1" applyAlignment="1">
      <alignment horizontal="left" vertical="center" wrapText="1"/>
    </xf>
    <xf numFmtId="0" fontId="37" fillId="13" borderId="1" xfId="0" applyFont="1" applyFill="1" applyBorder="1" applyAlignment="1">
      <alignment horizontal="left" vertical="center" wrapText="1"/>
    </xf>
    <xf numFmtId="0" fontId="32" fillId="0" borderId="1" xfId="0" applyFont="1" applyBorder="1" applyAlignment="1">
      <alignment vertical="center"/>
    </xf>
    <xf numFmtId="0" fontId="34" fillId="0" borderId="1" xfId="0" applyFont="1" applyBorder="1"/>
    <xf numFmtId="0" fontId="33" fillId="0" borderId="0" xfId="0" applyFont="1" applyAlignment="1">
      <alignment vertical="center"/>
    </xf>
    <xf numFmtId="0" fontId="30" fillId="0" borderId="0" xfId="0" applyFont="1"/>
    <xf numFmtId="4" fontId="34" fillId="0" borderId="5" xfId="0" applyNumberFormat="1" applyFont="1" applyBorder="1" applyAlignment="1">
      <alignment vertical="center" wrapText="1"/>
    </xf>
    <xf numFmtId="4" fontId="34" fillId="0" borderId="1" xfId="0" applyNumberFormat="1" applyFont="1" applyBorder="1" applyAlignment="1">
      <alignment vertical="center" wrapText="1"/>
    </xf>
    <xf numFmtId="4" fontId="34" fillId="0" borderId="6" xfId="0" applyNumberFormat="1" applyFont="1" applyBorder="1" applyAlignment="1">
      <alignment vertical="center" wrapText="1"/>
    </xf>
    <xf numFmtId="0" fontId="34" fillId="0" borderId="5" xfId="0" applyFont="1" applyBorder="1" applyAlignment="1">
      <alignment vertical="center" wrapText="1"/>
    </xf>
    <xf numFmtId="0" fontId="34" fillId="0" borderId="1" xfId="0" applyFont="1" applyBorder="1" applyAlignment="1">
      <alignment vertical="center" wrapText="1"/>
    </xf>
    <xf numFmtId="0" fontId="34" fillId="0" borderId="6" xfId="0" applyFont="1" applyBorder="1" applyAlignment="1">
      <alignment vertical="center" wrapText="1"/>
    </xf>
    <xf numFmtId="0" fontId="34" fillId="2" borderId="0" xfId="0" applyFont="1" applyFill="1"/>
    <xf numFmtId="165" fontId="27" fillId="0" borderId="0" xfId="2" applyFont="1" applyBorder="1" applyAlignment="1">
      <alignment vertical="center"/>
    </xf>
    <xf numFmtId="0" fontId="37" fillId="13" borderId="1" xfId="0" applyFont="1" applyFill="1" applyBorder="1" applyAlignment="1">
      <alignment vertical="center" wrapText="1"/>
    </xf>
    <xf numFmtId="0" fontId="32" fillId="0" borderId="4" xfId="0" applyFont="1" applyBorder="1" applyAlignment="1">
      <alignment vertical="center"/>
    </xf>
    <xf numFmtId="0" fontId="34" fillId="0" borderId="4" xfId="0" applyFont="1" applyBorder="1" applyAlignment="1">
      <alignment vertical="center" wrapText="1"/>
    </xf>
    <xf numFmtId="0" fontId="31" fillId="0" borderId="8" xfId="0" applyFont="1" applyBorder="1" applyAlignment="1">
      <alignment vertical="center"/>
    </xf>
    <xf numFmtId="0" fontId="32" fillId="3" borderId="4" xfId="0" applyFont="1" applyFill="1" applyBorder="1" applyAlignment="1">
      <alignment horizontal="center" vertical="center" wrapText="1"/>
    </xf>
    <xf numFmtId="49" fontId="32" fillId="3" borderId="4" xfId="0" applyNumberFormat="1" applyFont="1" applyFill="1" applyBorder="1" applyAlignment="1">
      <alignment horizontal="center" vertical="center" wrapText="1"/>
    </xf>
    <xf numFmtId="2" fontId="34" fillId="3" borderId="4" xfId="2" applyNumberFormat="1" applyFont="1" applyFill="1" applyBorder="1" applyAlignment="1">
      <alignment horizontal="center" vertical="center" wrapText="1"/>
    </xf>
    <xf numFmtId="4" fontId="34" fillId="3" borderId="4" xfId="0" applyNumberFormat="1" applyFont="1" applyFill="1" applyBorder="1" applyAlignment="1">
      <alignment horizontal="center" vertical="center" wrapText="1"/>
    </xf>
    <xf numFmtId="4" fontId="32" fillId="3" borderId="4" xfId="0" applyNumberFormat="1" applyFont="1" applyFill="1" applyBorder="1" applyAlignment="1">
      <alignment horizontal="center" vertical="center" wrapText="1"/>
    </xf>
    <xf numFmtId="174" fontId="34" fillId="0" borderId="4" xfId="0" applyNumberFormat="1" applyFont="1" applyBorder="1" applyAlignment="1">
      <alignment horizontal="center" vertical="center" wrapText="1"/>
    </xf>
    <xf numFmtId="49" fontId="34" fillId="0" borderId="4" xfId="0" applyNumberFormat="1" applyFont="1" applyBorder="1" applyAlignment="1">
      <alignment horizontal="center" vertical="center" wrapText="1"/>
    </xf>
    <xf numFmtId="0" fontId="34" fillId="0" borderId="4" xfId="0" applyFont="1" applyBorder="1" applyAlignment="1">
      <alignment horizontal="left" vertical="center" wrapText="1"/>
    </xf>
    <xf numFmtId="165" fontId="32" fillId="0" borderId="4" xfId="2" applyFont="1" applyFill="1" applyBorder="1" applyAlignment="1">
      <alignment vertical="center"/>
    </xf>
    <xf numFmtId="165" fontId="32" fillId="0" borderId="4" xfId="2" applyFont="1" applyFill="1" applyBorder="1" applyAlignment="1">
      <alignment vertical="center" wrapText="1"/>
    </xf>
    <xf numFmtId="165" fontId="32" fillId="0" borderId="5" xfId="2" applyFont="1" applyFill="1" applyBorder="1" applyAlignment="1">
      <alignment vertical="center" wrapText="1"/>
    </xf>
    <xf numFmtId="165" fontId="34" fillId="0" borderId="4" xfId="2" applyFont="1" applyBorder="1" applyAlignment="1">
      <alignment vertical="center" wrapText="1"/>
    </xf>
    <xf numFmtId="165" fontId="33" fillId="0" borderId="0" xfId="2" applyFont="1" applyBorder="1" applyAlignment="1"/>
    <xf numFmtId="165" fontId="27" fillId="0" borderId="0" xfId="2" applyFont="1" applyBorder="1" applyAlignment="1"/>
    <xf numFmtId="165" fontId="27" fillId="0" borderId="9" xfId="2" applyFont="1" applyBorder="1" applyAlignment="1"/>
    <xf numFmtId="165" fontId="27" fillId="0" borderId="0" xfId="2" applyFont="1" applyAlignment="1"/>
    <xf numFmtId="0" fontId="31" fillId="12" borderId="2" xfId="3" applyFont="1" applyFill="1" applyBorder="1" applyAlignment="1">
      <alignment horizontal="center" vertical="center" wrapText="1"/>
    </xf>
    <xf numFmtId="10" fontId="32" fillId="13" borderId="4" xfId="1" applyNumberFormat="1" applyFont="1" applyFill="1" applyBorder="1" applyAlignment="1">
      <alignment horizontal="center" vertical="center"/>
    </xf>
    <xf numFmtId="10" fontId="32" fillId="13" borderId="4" xfId="0" applyNumberFormat="1" applyFont="1" applyFill="1" applyBorder="1" applyAlignment="1">
      <alignment horizontal="center" vertical="center"/>
    </xf>
    <xf numFmtId="0" fontId="32" fillId="2" borderId="5" xfId="0" applyFont="1" applyFill="1" applyBorder="1" applyAlignment="1">
      <alignment horizontal="center" vertical="center" wrapText="1"/>
    </xf>
    <xf numFmtId="0" fontId="32" fillId="2" borderId="1" xfId="0" applyFont="1" applyFill="1" applyBorder="1" applyAlignment="1">
      <alignment horizontal="center" vertical="center" wrapText="1"/>
    </xf>
    <xf numFmtId="49" fontId="32" fillId="2" borderId="1" xfId="0" applyNumberFormat="1" applyFont="1" applyFill="1" applyBorder="1" applyAlignment="1">
      <alignment horizontal="center" vertical="center" wrapText="1"/>
    </xf>
    <xf numFmtId="0" fontId="32" fillId="2" borderId="1" xfId="0" applyFont="1" applyFill="1" applyBorder="1" applyAlignment="1">
      <alignment vertical="center" wrapText="1"/>
    </xf>
    <xf numFmtId="2" fontId="32" fillId="2" borderId="1" xfId="2" applyNumberFormat="1" applyFont="1" applyFill="1" applyBorder="1" applyAlignment="1">
      <alignment horizontal="center" vertical="center" wrapText="1"/>
    </xf>
    <xf numFmtId="165" fontId="32" fillId="2" borderId="1" xfId="2" applyFont="1" applyFill="1" applyBorder="1" applyAlignment="1">
      <alignment vertical="center" wrapText="1"/>
    </xf>
    <xf numFmtId="4" fontId="32" fillId="2" borderId="1" xfId="0" applyNumberFormat="1" applyFont="1" applyFill="1" applyBorder="1" applyAlignment="1">
      <alignment horizontal="center" vertical="center" wrapText="1"/>
    </xf>
    <xf numFmtId="174" fontId="32" fillId="2" borderId="6" xfId="0" applyNumberFormat="1" applyFont="1" applyFill="1" applyBorder="1" applyAlignment="1">
      <alignment horizontal="center" vertical="center" wrapText="1"/>
    </xf>
    <xf numFmtId="0" fontId="32" fillId="2" borderId="0" xfId="0" applyFont="1" applyFill="1"/>
    <xf numFmtId="0" fontId="32" fillId="2" borderId="4" xfId="0" applyFont="1" applyFill="1" applyBorder="1" applyAlignment="1">
      <alignment horizontal="center" vertical="center" wrapText="1"/>
    </xf>
    <xf numFmtId="0" fontId="32" fillId="2" borderId="4" xfId="0" applyFont="1" applyFill="1" applyBorder="1" applyAlignment="1">
      <alignment vertical="center" wrapText="1"/>
    </xf>
    <xf numFmtId="165" fontId="32" fillId="2" borderId="4" xfId="2" applyFont="1" applyFill="1" applyBorder="1" applyAlignment="1">
      <alignment vertical="center" wrapText="1"/>
    </xf>
    <xf numFmtId="174" fontId="34" fillId="2" borderId="4" xfId="0" applyNumberFormat="1" applyFont="1" applyFill="1" applyBorder="1" applyAlignment="1">
      <alignment horizontal="center" vertical="center" wrapText="1"/>
    </xf>
    <xf numFmtId="4" fontId="32" fillId="2" borderId="0" xfId="0" applyNumberFormat="1" applyFont="1" applyFill="1"/>
    <xf numFmtId="0" fontId="32" fillId="0" borderId="5" xfId="0" applyFont="1" applyBorder="1" applyAlignment="1">
      <alignment horizontal="center" vertical="center" wrapText="1"/>
    </xf>
    <xf numFmtId="4" fontId="32" fillId="0" borderId="1" xfId="0" applyNumberFormat="1" applyFont="1" applyBorder="1" applyAlignment="1">
      <alignment horizontal="center" vertical="center" wrapText="1"/>
    </xf>
    <xf numFmtId="174" fontId="32" fillId="0" borderId="6" xfId="0" applyNumberFormat="1" applyFont="1" applyBorder="1" applyAlignment="1">
      <alignment horizontal="center" vertical="center" wrapText="1"/>
    </xf>
    <xf numFmtId="4" fontId="32" fillId="0" borderId="0" xfId="0" applyNumberFormat="1" applyFont="1"/>
    <xf numFmtId="0" fontId="32" fillId="0" borderId="0" xfId="0" applyFont="1"/>
    <xf numFmtId="0" fontId="34" fillId="0" borderId="5" xfId="0" applyFont="1" applyBorder="1" applyAlignment="1">
      <alignment horizontal="center" vertical="center" wrapText="1"/>
    </xf>
    <xf numFmtId="4" fontId="32" fillId="2" borderId="1" xfId="0" applyNumberFormat="1" applyFont="1" applyFill="1" applyBorder="1" applyAlignment="1">
      <alignment vertical="center" wrapText="1"/>
    </xf>
    <xf numFmtId="174" fontId="34" fillId="0" borderId="1" xfId="0" applyNumberFormat="1" applyFont="1" applyBorder="1" applyAlignment="1">
      <alignment horizontal="center" vertical="center" wrapText="1"/>
    </xf>
    <xf numFmtId="174" fontId="32" fillId="2" borderId="4" xfId="0" applyNumberFormat="1" applyFont="1" applyFill="1" applyBorder="1" applyAlignment="1">
      <alignment horizontal="center" vertical="center" wrapText="1"/>
    </xf>
    <xf numFmtId="174" fontId="31" fillId="0" borderId="4" xfId="0" applyNumberFormat="1" applyFont="1" applyBorder="1" applyAlignment="1">
      <alignment horizontal="center" vertical="center" wrapText="1"/>
    </xf>
    <xf numFmtId="0" fontId="34" fillId="0" borderId="10" xfId="0" applyFont="1" applyBorder="1"/>
    <xf numFmtId="0" fontId="32" fillId="0" borderId="6" xfId="0" applyFont="1" applyBorder="1" applyAlignment="1">
      <alignment vertical="center"/>
    </xf>
    <xf numFmtId="0" fontId="32" fillId="3" borderId="4" xfId="0" applyFont="1" applyFill="1" applyBorder="1" applyAlignment="1">
      <alignment horizontal="left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vertical="center" wrapText="1"/>
    </xf>
    <xf numFmtId="4" fontId="34" fillId="0" borderId="4" xfId="0" applyNumberFormat="1" applyFont="1" applyBorder="1" applyAlignment="1">
      <alignment horizontal="center" vertical="center" wrapText="1"/>
    </xf>
    <xf numFmtId="4" fontId="34" fillId="0" borderId="4" xfId="0" applyNumberFormat="1" applyFont="1" applyBorder="1" applyAlignment="1">
      <alignment horizontal="left" vertical="center" wrapText="1"/>
    </xf>
    <xf numFmtId="0" fontId="39" fillId="0" borderId="4" xfId="0" applyFont="1" applyBorder="1" applyAlignment="1">
      <alignment horizontal="center" vertical="center" wrapText="1"/>
    </xf>
    <xf numFmtId="49" fontId="39" fillId="14" borderId="4" xfId="0" applyNumberFormat="1" applyFont="1" applyFill="1" applyBorder="1" applyAlignment="1">
      <alignment horizontal="center" vertical="center" wrapText="1"/>
    </xf>
    <xf numFmtId="0" fontId="39" fillId="14" borderId="4" xfId="0" applyFont="1" applyFill="1" applyBorder="1" applyAlignment="1">
      <alignment horizontal="left" vertical="center" wrapText="1"/>
    </xf>
    <xf numFmtId="0" fontId="39" fillId="14" borderId="4" xfId="0" applyFont="1" applyFill="1" applyBorder="1" applyAlignment="1">
      <alignment horizontal="center" vertical="center" wrapText="1"/>
    </xf>
    <xf numFmtId="0" fontId="34" fillId="13" borderId="4" xfId="0" applyFont="1" applyFill="1" applyBorder="1" applyAlignment="1">
      <alignment horizontal="left" vertical="center" wrapText="1"/>
    </xf>
    <xf numFmtId="0" fontId="31" fillId="0" borderId="8" xfId="0" applyFont="1" applyBorder="1" applyAlignment="1">
      <alignment horizontal="center" vertical="center"/>
    </xf>
    <xf numFmtId="0" fontId="33" fillId="0" borderId="0" xfId="0" applyFont="1" applyAlignment="1">
      <alignment horizontal="center"/>
    </xf>
    <xf numFmtId="4" fontId="27" fillId="0" borderId="15" xfId="0" applyNumberFormat="1" applyFont="1" applyBorder="1"/>
    <xf numFmtId="175" fontId="34" fillId="0" borderId="4" xfId="0" applyNumberFormat="1" applyFont="1" applyBorder="1" applyAlignment="1">
      <alignment horizontal="center" vertical="center" wrapText="1"/>
    </xf>
    <xf numFmtId="175" fontId="34" fillId="0" borderId="1" xfId="0" applyNumberFormat="1" applyFont="1" applyBorder="1" applyAlignment="1">
      <alignment horizontal="center" vertical="center" wrapText="1"/>
    </xf>
    <xf numFmtId="0" fontId="32" fillId="0" borderId="1" xfId="0" applyFont="1" applyBorder="1" applyAlignment="1">
      <alignment horizontal="left" vertical="center"/>
    </xf>
    <xf numFmtId="0" fontId="34" fillId="0" borderId="1" xfId="0" applyFont="1" applyBorder="1" applyAlignment="1">
      <alignment horizontal="left" vertical="center"/>
    </xf>
    <xf numFmtId="0" fontId="34" fillId="0" borderId="5" xfId="0" applyFont="1" applyBorder="1" applyAlignment="1">
      <alignment horizontal="left" vertical="center" wrapText="1"/>
    </xf>
    <xf numFmtId="10" fontId="31" fillId="12" borderId="4" xfId="3" applyNumberFormat="1" applyFont="1" applyFill="1" applyBorder="1" applyAlignment="1">
      <alignment horizontal="center" vertical="center" wrapText="1"/>
    </xf>
    <xf numFmtId="10" fontId="31" fillId="2" borderId="4" xfId="3" applyNumberFormat="1" applyFont="1" applyFill="1" applyBorder="1" applyAlignment="1">
      <alignment horizontal="center" vertical="center" wrapText="1"/>
    </xf>
    <xf numFmtId="174" fontId="33" fillId="12" borderId="4" xfId="64" applyNumberFormat="1" applyFont="1" applyFill="1" applyBorder="1" applyAlignment="1">
      <alignment horizontal="center" vertical="center" wrapText="1"/>
    </xf>
    <xf numFmtId="174" fontId="33" fillId="12" borderId="4" xfId="3" applyNumberFormat="1" applyFont="1" applyFill="1" applyBorder="1" applyAlignment="1">
      <alignment horizontal="center" vertical="center" wrapText="1"/>
    </xf>
    <xf numFmtId="174" fontId="31" fillId="12" borderId="4" xfId="3" applyNumberFormat="1" applyFont="1" applyFill="1" applyBorder="1" applyAlignment="1">
      <alignment horizontal="center" vertical="center" wrapText="1"/>
    </xf>
    <xf numFmtId="0" fontId="34" fillId="13" borderId="0" xfId="0" applyFont="1" applyFill="1"/>
    <xf numFmtId="0" fontId="31" fillId="0" borderId="0" xfId="0" applyFont="1" applyAlignment="1">
      <alignment horizontal="center" vertical="center"/>
    </xf>
    <xf numFmtId="0" fontId="47" fillId="16" borderId="25" xfId="65" applyFont="1" applyFill="1" applyBorder="1" applyAlignment="1">
      <alignment horizontal="center" vertical="center" wrapText="1"/>
    </xf>
    <xf numFmtId="9" fontId="47" fillId="16" borderId="25" xfId="65" applyNumberFormat="1" applyFont="1" applyFill="1" applyBorder="1" applyAlignment="1">
      <alignment horizontal="center" vertical="center" wrapText="1"/>
    </xf>
    <xf numFmtId="10" fontId="4" fillId="0" borderId="25" xfId="65" applyNumberFormat="1" applyFont="1" applyBorder="1" applyAlignment="1">
      <alignment horizontal="left" vertical="center" wrapText="1"/>
    </xf>
    <xf numFmtId="10" fontId="49" fillId="0" borderId="23" xfId="65" applyNumberFormat="1" applyFont="1" applyBorder="1" applyAlignment="1">
      <alignment horizontal="center" vertical="center"/>
    </xf>
    <xf numFmtId="9" fontId="4" fillId="0" borderId="25" xfId="5" applyFont="1" applyBorder="1" applyAlignment="1">
      <alignment horizontal="center" vertical="center"/>
    </xf>
    <xf numFmtId="176" fontId="4" fillId="0" borderId="25" xfId="5" applyNumberFormat="1" applyFont="1" applyBorder="1" applyAlignment="1">
      <alignment horizontal="center" vertical="center"/>
    </xf>
    <xf numFmtId="10" fontId="4" fillId="0" borderId="25" xfId="5" applyNumberFormat="1" applyFont="1" applyBorder="1" applyAlignment="1">
      <alignment horizontal="center" vertical="center"/>
    </xf>
    <xf numFmtId="10" fontId="4" fillId="0" borderId="25" xfId="65" applyNumberFormat="1" applyFont="1" applyBorder="1" applyAlignment="1">
      <alignment horizontal="center" vertical="center"/>
    </xf>
    <xf numFmtId="10" fontId="4" fillId="0" borderId="23" xfId="65" applyNumberFormat="1" applyFont="1" applyBorder="1" applyAlignment="1">
      <alignment horizontal="center" vertical="center"/>
    </xf>
    <xf numFmtId="10" fontId="49" fillId="0" borderId="25" xfId="5" applyNumberFormat="1" applyFont="1" applyBorder="1" applyAlignment="1">
      <alignment horizontal="center" vertical="center"/>
    </xf>
    <xf numFmtId="176" fontId="49" fillId="0" borderId="25" xfId="5" applyNumberFormat="1" applyFont="1" applyBorder="1" applyAlignment="1">
      <alignment horizontal="center" vertical="center"/>
    </xf>
    <xf numFmtId="10" fontId="4" fillId="17" borderId="25" xfId="5" applyNumberFormat="1" applyFont="1" applyFill="1" applyBorder="1" applyAlignment="1">
      <alignment horizontal="center" vertical="center"/>
    </xf>
    <xf numFmtId="43" fontId="4" fillId="0" borderId="25" xfId="1" applyNumberFormat="1" applyFont="1" applyBorder="1" applyAlignment="1">
      <alignment horizontal="center" vertical="center"/>
    </xf>
    <xf numFmtId="10" fontId="52" fillId="0" borderId="25" xfId="5" applyNumberFormat="1" applyFont="1" applyBorder="1" applyAlignment="1">
      <alignment horizontal="center" vertical="center"/>
    </xf>
    <xf numFmtId="0" fontId="41" fillId="13" borderId="4" xfId="0" applyFont="1" applyFill="1" applyBorder="1" applyAlignment="1">
      <alignment horizontal="left" vertical="center" wrapText="1"/>
    </xf>
    <xf numFmtId="0" fontId="32" fillId="0" borderId="8" xfId="0" applyFont="1" applyBorder="1" applyAlignment="1">
      <alignment horizontal="center" vertical="center"/>
    </xf>
    <xf numFmtId="0" fontId="34" fillId="0" borderId="0" xfId="0" applyFont="1" applyAlignment="1">
      <alignment horizontal="center"/>
    </xf>
    <xf numFmtId="0" fontId="34" fillId="0" borderId="8" xfId="0" applyFont="1" applyBorder="1"/>
    <xf numFmtId="175" fontId="32" fillId="2" borderId="6" xfId="0" applyNumberFormat="1" applyFont="1" applyFill="1" applyBorder="1" applyAlignment="1">
      <alignment horizontal="center" vertical="center" wrapText="1"/>
    </xf>
    <xf numFmtId="10" fontId="52" fillId="0" borderId="26" xfId="5" applyNumberFormat="1" applyFont="1" applyBorder="1" applyAlignment="1">
      <alignment horizontal="center" vertical="center"/>
    </xf>
    <xf numFmtId="0" fontId="4" fillId="17" borderId="22" xfId="65" applyFont="1" applyFill="1" applyBorder="1" applyAlignment="1">
      <alignment horizontal="justify" vertical="center" wrapText="1"/>
    </xf>
    <xf numFmtId="0" fontId="4" fillId="17" borderId="23" xfId="65" applyFont="1" applyFill="1" applyBorder="1" applyAlignment="1">
      <alignment horizontal="justify" vertical="center" wrapText="1"/>
    </xf>
    <xf numFmtId="0" fontId="4" fillId="17" borderId="24" xfId="65" applyFont="1" applyFill="1" applyBorder="1" applyAlignment="1">
      <alignment horizontal="justify" vertical="center" wrapText="1"/>
    </xf>
    <xf numFmtId="0" fontId="53" fillId="0" borderId="0" xfId="0" applyFont="1" applyAlignment="1">
      <alignment horizontal="justify" vertical="center" wrapText="1"/>
    </xf>
    <xf numFmtId="10" fontId="49" fillId="17" borderId="25" xfId="5" applyNumberFormat="1" applyFont="1" applyFill="1" applyBorder="1" applyAlignment="1">
      <alignment horizontal="center" vertical="center"/>
    </xf>
    <xf numFmtId="10" fontId="49" fillId="17" borderId="35" xfId="5" applyNumberFormat="1" applyFont="1" applyFill="1" applyBorder="1" applyAlignment="1">
      <alignment horizontal="center" vertical="center"/>
    </xf>
    <xf numFmtId="10" fontId="49" fillId="18" borderId="37" xfId="5" applyNumberFormat="1" applyFont="1" applyFill="1" applyBorder="1" applyAlignment="1">
      <alignment horizontal="center" vertical="center"/>
    </xf>
    <xf numFmtId="10" fontId="49" fillId="18" borderId="38" xfId="5" applyNumberFormat="1" applyFont="1" applyFill="1" applyBorder="1" applyAlignment="1">
      <alignment horizontal="center" vertical="center"/>
    </xf>
    <xf numFmtId="10" fontId="49" fillId="17" borderId="24" xfId="5" applyNumberFormat="1" applyFont="1" applyFill="1" applyBorder="1" applyAlignment="1">
      <alignment horizontal="center" vertical="center"/>
    </xf>
    <xf numFmtId="0" fontId="4" fillId="0" borderId="22" xfId="65" applyFont="1" applyBorder="1" applyAlignment="1">
      <alignment horizontal="left" vertical="center"/>
    </xf>
    <xf numFmtId="0" fontId="4" fillId="0" borderId="23" xfId="65" applyFont="1" applyBorder="1" applyAlignment="1">
      <alignment horizontal="left" vertical="center"/>
    </xf>
    <xf numFmtId="0" fontId="4" fillId="0" borderId="24" xfId="65" applyFont="1" applyBorder="1" applyAlignment="1">
      <alignment horizontal="left" vertical="center"/>
    </xf>
    <xf numFmtId="0" fontId="49" fillId="0" borderId="29" xfId="65" applyFont="1" applyBorder="1" applyAlignment="1">
      <alignment horizontal="center" vertical="center"/>
    </xf>
    <xf numFmtId="0" fontId="49" fillId="0" borderId="30" xfId="65" applyFont="1" applyBorder="1" applyAlignment="1">
      <alignment horizontal="center" vertical="center"/>
    </xf>
    <xf numFmtId="0" fontId="49" fillId="0" borderId="32" xfId="65" applyFont="1" applyBorder="1" applyAlignment="1">
      <alignment horizontal="center" vertical="center"/>
    </xf>
    <xf numFmtId="0" fontId="49" fillId="0" borderId="33" xfId="65" applyFont="1" applyBorder="1" applyAlignment="1">
      <alignment horizontal="center" vertical="center"/>
    </xf>
    <xf numFmtId="0" fontId="51" fillId="15" borderId="29" xfId="65" applyFont="1" applyFill="1" applyBorder="1" applyAlignment="1">
      <alignment horizontal="center" vertical="center"/>
    </xf>
    <xf numFmtId="0" fontId="51" fillId="15" borderId="31" xfId="65" applyFont="1" applyFill="1" applyBorder="1" applyAlignment="1">
      <alignment horizontal="center" vertical="center"/>
    </xf>
    <xf numFmtId="0" fontId="51" fillId="15" borderId="30" xfId="65" applyFont="1" applyFill="1" applyBorder="1" applyAlignment="1">
      <alignment horizontal="center" vertical="center"/>
    </xf>
    <xf numFmtId="0" fontId="49" fillId="15" borderId="32" xfId="65" applyFont="1" applyFill="1" applyBorder="1" applyAlignment="1">
      <alignment horizontal="center" vertical="center"/>
    </xf>
    <xf numFmtId="0" fontId="49" fillId="15" borderId="34" xfId="65" applyFont="1" applyFill="1" applyBorder="1" applyAlignment="1">
      <alignment horizontal="center" vertical="center"/>
    </xf>
    <xf numFmtId="0" fontId="49" fillId="15" borderId="33" xfId="65" applyFont="1" applyFill="1" applyBorder="1" applyAlignment="1">
      <alignment horizontal="center" vertical="center"/>
    </xf>
    <xf numFmtId="0" fontId="49" fillId="15" borderId="22" xfId="65" applyFont="1" applyFill="1" applyBorder="1" applyAlignment="1">
      <alignment horizontal="center" vertical="center"/>
    </xf>
    <xf numFmtId="0" fontId="49" fillId="15" borderId="23" xfId="65" applyFont="1" applyFill="1" applyBorder="1" applyAlignment="1">
      <alignment horizontal="center" vertical="center"/>
    </xf>
    <xf numFmtId="0" fontId="49" fillId="15" borderId="36" xfId="65" applyFont="1" applyFill="1" applyBorder="1" applyAlignment="1">
      <alignment horizontal="center" vertical="center"/>
    </xf>
    <xf numFmtId="0" fontId="49" fillId="15" borderId="24" xfId="65" applyFont="1" applyFill="1" applyBorder="1" applyAlignment="1">
      <alignment horizontal="center" vertical="center"/>
    </xf>
    <xf numFmtId="0" fontId="33" fillId="0" borderId="0" xfId="0" applyFont="1" applyAlignment="1">
      <alignment horizontal="center" vertical="center"/>
    </xf>
    <xf numFmtId="0" fontId="33" fillId="0" borderId="10" xfId="0" applyFont="1" applyBorder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0" fontId="45" fillId="0" borderId="0" xfId="0" applyFont="1" applyAlignment="1">
      <alignment horizontal="center"/>
    </xf>
    <xf numFmtId="0" fontId="46" fillId="15" borderId="22" xfId="65" applyFont="1" applyFill="1" applyBorder="1" applyAlignment="1">
      <alignment horizontal="center" vertical="center" wrapText="1"/>
    </xf>
    <xf numFmtId="0" fontId="46" fillId="15" borderId="23" xfId="65" applyFont="1" applyFill="1" applyBorder="1" applyAlignment="1">
      <alignment horizontal="center" vertical="center" wrapText="1"/>
    </xf>
    <xf numFmtId="0" fontId="46" fillId="15" borderId="24" xfId="65" applyFont="1" applyFill="1" applyBorder="1" applyAlignment="1">
      <alignment horizontal="center" vertical="center" wrapText="1"/>
    </xf>
    <xf numFmtId="0" fontId="47" fillId="16" borderId="25" xfId="65" applyFont="1" applyFill="1" applyBorder="1" applyAlignment="1">
      <alignment horizontal="center" vertical="center" wrapText="1"/>
    </xf>
    <xf numFmtId="0" fontId="47" fillId="16" borderId="25" xfId="65" applyFont="1" applyFill="1" applyBorder="1" applyAlignment="1">
      <alignment horizontal="center" vertical="center"/>
    </xf>
    <xf numFmtId="0" fontId="47" fillId="16" borderId="26" xfId="65" applyFont="1" applyFill="1" applyBorder="1" applyAlignment="1">
      <alignment horizontal="center" vertical="center" wrapText="1"/>
    </xf>
    <xf numFmtId="0" fontId="47" fillId="16" borderId="27" xfId="65" applyFont="1" applyFill="1" applyBorder="1" applyAlignment="1">
      <alignment horizontal="center" vertical="center" wrapText="1"/>
    </xf>
    <xf numFmtId="0" fontId="47" fillId="16" borderId="28" xfId="65" applyFont="1" applyFill="1" applyBorder="1" applyAlignment="1">
      <alignment horizontal="center" vertical="center" wrapText="1"/>
    </xf>
    <xf numFmtId="0" fontId="47" fillId="16" borderId="22" xfId="65" applyFont="1" applyFill="1" applyBorder="1" applyAlignment="1">
      <alignment horizontal="center" vertical="center"/>
    </xf>
    <xf numFmtId="0" fontId="47" fillId="16" borderId="23" xfId="65" applyFont="1" applyFill="1" applyBorder="1" applyAlignment="1">
      <alignment horizontal="center" vertical="center"/>
    </xf>
    <xf numFmtId="0" fontId="47" fillId="16" borderId="24" xfId="65" applyFont="1" applyFill="1" applyBorder="1" applyAlignment="1">
      <alignment horizontal="center" vertical="center"/>
    </xf>
    <xf numFmtId="0" fontId="4" fillId="0" borderId="22" xfId="65" applyFont="1" applyBorder="1" applyAlignment="1">
      <alignment horizontal="right" vertical="center"/>
    </xf>
    <xf numFmtId="0" fontId="4" fillId="0" borderId="24" xfId="65" applyFont="1" applyBorder="1" applyAlignment="1">
      <alignment horizontal="right" vertical="center"/>
    </xf>
    <xf numFmtId="176" fontId="49" fillId="0" borderId="26" xfId="5" applyNumberFormat="1" applyFont="1" applyBorder="1" applyAlignment="1">
      <alignment horizontal="center" vertical="center"/>
    </xf>
    <xf numFmtId="176" fontId="49" fillId="0" borderId="27" xfId="5" applyNumberFormat="1" applyFont="1" applyBorder="1" applyAlignment="1">
      <alignment horizontal="center" vertical="center"/>
    </xf>
    <xf numFmtId="176" fontId="49" fillId="0" borderId="28" xfId="5" applyNumberFormat="1" applyFont="1" applyBorder="1" applyAlignment="1">
      <alignment horizontal="center" vertical="center"/>
    </xf>
    <xf numFmtId="10" fontId="49" fillId="17" borderId="29" xfId="5" applyNumberFormat="1" applyFont="1" applyFill="1" applyBorder="1" applyAlignment="1">
      <alignment horizontal="center" vertical="center"/>
    </xf>
    <xf numFmtId="10" fontId="49" fillId="17" borderId="30" xfId="5" applyNumberFormat="1" applyFont="1" applyFill="1" applyBorder="1" applyAlignment="1">
      <alignment horizontal="center" vertical="center"/>
    </xf>
    <xf numFmtId="10" fontId="49" fillId="17" borderId="32" xfId="5" applyNumberFormat="1" applyFont="1" applyFill="1" applyBorder="1" applyAlignment="1">
      <alignment horizontal="center" vertical="center"/>
    </xf>
    <xf numFmtId="10" fontId="49" fillId="17" borderId="33" xfId="5" applyNumberFormat="1" applyFont="1" applyFill="1" applyBorder="1" applyAlignment="1">
      <alignment horizontal="center" vertical="center"/>
    </xf>
    <xf numFmtId="0" fontId="31" fillId="0" borderId="4" xfId="0" applyFont="1" applyBorder="1" applyAlignment="1">
      <alignment horizontal="center" vertical="center" wrapText="1"/>
    </xf>
    <xf numFmtId="0" fontId="27" fillId="0" borderId="3" xfId="0" applyFont="1" applyBorder="1" applyAlignment="1">
      <alignment horizontal="center"/>
    </xf>
    <xf numFmtId="0" fontId="27" fillId="0" borderId="8" xfId="0" applyFont="1" applyBorder="1" applyAlignment="1">
      <alignment horizontal="center"/>
    </xf>
    <xf numFmtId="0" fontId="35" fillId="0" borderId="5" xfId="0" applyFont="1" applyBorder="1" applyAlignment="1">
      <alignment horizontal="center" vertical="center"/>
    </xf>
    <xf numFmtId="0" fontId="35" fillId="0" borderId="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8" fillId="0" borderId="6" xfId="0" applyFont="1" applyBorder="1" applyAlignment="1">
      <alignment horizontal="center" vertical="center"/>
    </xf>
    <xf numFmtId="0" fontId="32" fillId="0" borderId="5" xfId="0" applyFont="1" applyBorder="1" applyAlignment="1">
      <alignment horizontal="left" vertical="center"/>
    </xf>
    <xf numFmtId="0" fontId="32" fillId="0" borderId="1" xfId="0" applyFont="1" applyBorder="1" applyAlignment="1">
      <alignment horizontal="left" vertical="center"/>
    </xf>
    <xf numFmtId="0" fontId="34" fillId="0" borderId="5" xfId="0" applyFont="1" applyBorder="1" applyAlignment="1">
      <alignment horizontal="left" vertical="center"/>
    </xf>
    <xf numFmtId="0" fontId="34" fillId="0" borderId="1" xfId="0" applyFont="1" applyBorder="1" applyAlignment="1">
      <alignment horizontal="left" vertical="center"/>
    </xf>
    <xf numFmtId="0" fontId="34" fillId="0" borderId="6" xfId="0" applyFont="1" applyBorder="1" applyAlignment="1">
      <alignment horizontal="left" vertical="center"/>
    </xf>
    <xf numFmtId="0" fontId="34" fillId="0" borderId="4" xfId="0" applyFont="1" applyBorder="1" applyAlignment="1">
      <alignment horizontal="left" vertical="center" wrapText="1"/>
    </xf>
    <xf numFmtId="0" fontId="33" fillId="0" borderId="0" xfId="0" applyFont="1" applyAlignment="1">
      <alignment horizontal="center"/>
    </xf>
    <xf numFmtId="0" fontId="31" fillId="0" borderId="8" xfId="0" applyFont="1" applyBorder="1" applyAlignment="1">
      <alignment horizontal="center" vertical="center"/>
    </xf>
    <xf numFmtId="0" fontId="34" fillId="0" borderId="5" xfId="0" applyFont="1" applyBorder="1" applyAlignment="1">
      <alignment horizontal="center" vertical="center" wrapText="1"/>
    </xf>
    <xf numFmtId="0" fontId="34" fillId="0" borderId="1" xfId="0" applyFont="1" applyBorder="1" applyAlignment="1">
      <alignment horizontal="center" vertical="center" wrapText="1"/>
    </xf>
    <xf numFmtId="0" fontId="34" fillId="0" borderId="6" xfId="0" applyFont="1" applyBorder="1" applyAlignment="1">
      <alignment horizontal="center" vertical="center" wrapText="1"/>
    </xf>
    <xf numFmtId="0" fontId="32" fillId="3" borderId="5" xfId="0" applyFont="1" applyFill="1" applyBorder="1" applyAlignment="1">
      <alignment horizontal="center" vertical="center" wrapText="1"/>
    </xf>
    <xf numFmtId="0" fontId="32" fillId="3" borderId="1" xfId="0" applyFont="1" applyFill="1" applyBorder="1" applyAlignment="1">
      <alignment horizontal="center" vertical="center" wrapText="1"/>
    </xf>
    <xf numFmtId="0" fontId="32" fillId="3" borderId="6" xfId="0" applyFont="1" applyFill="1" applyBorder="1" applyAlignment="1">
      <alignment horizontal="center" vertical="center" wrapText="1"/>
    </xf>
    <xf numFmtId="0" fontId="32" fillId="0" borderId="5" xfId="0" applyFont="1" applyBorder="1" applyAlignment="1">
      <alignment horizontal="center" vertical="center" wrapText="1"/>
    </xf>
    <xf numFmtId="0" fontId="32" fillId="0" borderId="1" xfId="0" applyFont="1" applyBorder="1" applyAlignment="1">
      <alignment horizontal="center" vertical="center" wrapText="1"/>
    </xf>
    <xf numFmtId="0" fontId="32" fillId="0" borderId="6" xfId="0" applyFont="1" applyBorder="1" applyAlignment="1">
      <alignment horizontal="center" vertical="center" wrapText="1"/>
    </xf>
    <xf numFmtId="0" fontId="44" fillId="2" borderId="5" xfId="0" applyFont="1" applyFill="1" applyBorder="1" applyAlignment="1">
      <alignment horizontal="center" vertical="center" wrapText="1"/>
    </xf>
    <xf numFmtId="0" fontId="32" fillId="2" borderId="1" xfId="0" applyFont="1" applyFill="1" applyBorder="1" applyAlignment="1">
      <alignment horizontal="center" vertical="center" wrapText="1"/>
    </xf>
    <xf numFmtId="0" fontId="32" fillId="2" borderId="6" xfId="0" applyFont="1" applyFill="1" applyBorder="1" applyAlignment="1">
      <alignment horizontal="center" vertical="center" wrapText="1"/>
    </xf>
    <xf numFmtId="0" fontId="32" fillId="13" borderId="5" xfId="0" applyFont="1" applyFill="1" applyBorder="1" applyAlignment="1">
      <alignment horizontal="center" vertical="center" wrapText="1"/>
    </xf>
    <xf numFmtId="0" fontId="32" fillId="13" borderId="1" xfId="0" applyFont="1" applyFill="1" applyBorder="1" applyAlignment="1">
      <alignment horizontal="center" vertical="center" wrapText="1"/>
    </xf>
    <xf numFmtId="0" fontId="32" fillId="13" borderId="6" xfId="0" applyFont="1" applyFill="1" applyBorder="1" applyAlignment="1">
      <alignment horizontal="center" vertical="center" wrapText="1"/>
    </xf>
    <xf numFmtId="165" fontId="38" fillId="0" borderId="5" xfId="2" applyFont="1" applyBorder="1" applyAlignment="1">
      <alignment horizontal="right" vertical="center" wrapText="1"/>
    </xf>
    <xf numFmtId="165" fontId="38" fillId="0" borderId="1" xfId="2" applyFont="1" applyBorder="1" applyAlignment="1">
      <alignment horizontal="right" vertical="center" wrapText="1"/>
    </xf>
    <xf numFmtId="165" fontId="38" fillId="0" borderId="6" xfId="2" applyFont="1" applyBorder="1" applyAlignment="1">
      <alignment horizontal="right" vertical="center" wrapText="1"/>
    </xf>
    <xf numFmtId="0" fontId="28" fillId="0" borderId="1" xfId="0" applyFont="1" applyBorder="1" applyAlignment="1">
      <alignment horizontal="center" vertical="center" wrapText="1"/>
    </xf>
    <xf numFmtId="0" fontId="28" fillId="0" borderId="6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/>
    </xf>
    <xf numFmtId="0" fontId="27" fillId="0" borderId="1" xfId="0" applyFont="1" applyBorder="1" applyAlignment="1">
      <alignment horizontal="center"/>
    </xf>
    <xf numFmtId="0" fontId="34" fillId="0" borderId="5" xfId="0" applyFont="1" applyBorder="1" applyAlignment="1">
      <alignment horizontal="left" vertical="center" wrapText="1"/>
    </xf>
    <xf numFmtId="0" fontId="34" fillId="0" borderId="1" xfId="0" applyFont="1" applyBorder="1" applyAlignment="1">
      <alignment horizontal="left" vertical="center" wrapText="1"/>
    </xf>
    <xf numFmtId="0" fontId="34" fillId="0" borderId="6" xfId="0" applyFont="1" applyBorder="1" applyAlignment="1">
      <alignment horizontal="left" vertical="center" wrapText="1"/>
    </xf>
    <xf numFmtId="0" fontId="34" fillId="13" borderId="5" xfId="0" applyFont="1" applyFill="1" applyBorder="1" applyAlignment="1">
      <alignment horizontal="left" vertical="center" wrapText="1"/>
    </xf>
    <xf numFmtId="0" fontId="34" fillId="13" borderId="1" xfId="0" applyFont="1" applyFill="1" applyBorder="1" applyAlignment="1">
      <alignment horizontal="left" vertical="center" wrapText="1"/>
    </xf>
    <xf numFmtId="0" fontId="34" fillId="13" borderId="6" xfId="0" applyFont="1" applyFill="1" applyBorder="1" applyAlignment="1">
      <alignment horizontal="left" vertical="center" wrapText="1"/>
    </xf>
    <xf numFmtId="0" fontId="31" fillId="0" borderId="5" xfId="0" applyFont="1" applyBorder="1" applyAlignment="1">
      <alignment horizontal="center" vertical="center" wrapText="1"/>
    </xf>
    <xf numFmtId="0" fontId="31" fillId="0" borderId="1" xfId="0" applyFont="1" applyBorder="1" applyAlignment="1">
      <alignment horizontal="center" vertical="center" wrapText="1"/>
    </xf>
    <xf numFmtId="0" fontId="31" fillId="0" borderId="6" xfId="0" applyFont="1" applyBorder="1" applyAlignment="1">
      <alignment horizontal="center" vertical="center" wrapText="1"/>
    </xf>
    <xf numFmtId="0" fontId="32" fillId="0" borderId="5" xfId="0" applyFont="1" applyBorder="1" applyAlignment="1">
      <alignment horizontal="center" vertical="center"/>
    </xf>
    <xf numFmtId="0" fontId="32" fillId="0" borderId="1" xfId="0" applyFont="1" applyBorder="1" applyAlignment="1">
      <alignment horizontal="center" vertical="center"/>
    </xf>
    <xf numFmtId="0" fontId="32" fillId="0" borderId="6" xfId="0" applyFont="1" applyBorder="1" applyAlignment="1">
      <alignment horizontal="center" vertical="center"/>
    </xf>
    <xf numFmtId="0" fontId="35" fillId="0" borderId="6" xfId="0" applyFont="1" applyBorder="1" applyAlignment="1">
      <alignment horizontal="center" vertical="center"/>
    </xf>
    <xf numFmtId="14" fontId="32" fillId="0" borderId="1" xfId="0" applyNumberFormat="1" applyFont="1" applyBorder="1" applyAlignment="1">
      <alignment horizontal="center" vertical="center"/>
    </xf>
    <xf numFmtId="14" fontId="32" fillId="0" borderId="6" xfId="0" applyNumberFormat="1" applyFont="1" applyBorder="1" applyAlignment="1">
      <alignment horizontal="center" vertical="center"/>
    </xf>
    <xf numFmtId="0" fontId="32" fillId="0" borderId="6" xfId="0" applyFont="1" applyBorder="1" applyAlignment="1">
      <alignment horizontal="left" vertical="center"/>
    </xf>
    <xf numFmtId="2" fontId="32" fillId="0" borderId="1" xfId="0" applyNumberFormat="1" applyFont="1" applyBorder="1" applyAlignment="1">
      <alignment horizontal="center" vertical="center"/>
    </xf>
    <xf numFmtId="2" fontId="32" fillId="0" borderId="6" xfId="0" applyNumberFormat="1" applyFont="1" applyBorder="1" applyAlignment="1">
      <alignment horizontal="center" vertical="center"/>
    </xf>
    <xf numFmtId="0" fontId="30" fillId="0" borderId="5" xfId="0" applyFont="1" applyBorder="1" applyAlignment="1">
      <alignment horizontal="left" vertical="center" wrapText="1"/>
    </xf>
    <xf numFmtId="0" fontId="30" fillId="0" borderId="1" xfId="0" applyFont="1" applyBorder="1" applyAlignment="1">
      <alignment horizontal="left" vertical="center" wrapText="1"/>
    </xf>
    <xf numFmtId="0" fontId="30" fillId="0" borderId="6" xfId="0" applyFont="1" applyBorder="1" applyAlignment="1">
      <alignment horizontal="left" vertical="center" wrapText="1"/>
    </xf>
    <xf numFmtId="0" fontId="31" fillId="12" borderId="4" xfId="3" applyFont="1" applyFill="1" applyBorder="1" applyAlignment="1">
      <alignment horizontal="center" vertical="center" wrapText="1"/>
    </xf>
    <xf numFmtId="0" fontId="31" fillId="12" borderId="4" xfId="3" applyFont="1" applyFill="1" applyBorder="1" applyAlignment="1">
      <alignment vertical="center" wrapText="1"/>
    </xf>
    <xf numFmtId="0" fontId="31" fillId="12" borderId="13" xfId="3" applyFont="1" applyFill="1" applyBorder="1" applyAlignment="1">
      <alignment horizontal="left" vertical="center" wrapText="1"/>
    </xf>
    <xf numFmtId="0" fontId="31" fillId="12" borderId="12" xfId="3" applyFont="1" applyFill="1" applyBorder="1" applyAlignment="1">
      <alignment horizontal="left" vertical="center" wrapText="1"/>
    </xf>
    <xf numFmtId="0" fontId="31" fillId="12" borderId="13" xfId="3" applyFont="1" applyFill="1" applyBorder="1" applyAlignment="1">
      <alignment horizontal="center" vertical="center" wrapText="1"/>
    </xf>
    <xf numFmtId="0" fontId="31" fillId="12" borderId="21" xfId="3" applyFont="1" applyFill="1" applyBorder="1" applyAlignment="1">
      <alignment horizontal="center" vertical="center" wrapText="1"/>
    </xf>
    <xf numFmtId="0" fontId="31" fillId="12" borderId="12" xfId="3" applyFont="1" applyFill="1" applyBorder="1" applyAlignment="1">
      <alignment horizontal="center" vertical="center" wrapText="1"/>
    </xf>
    <xf numFmtId="0" fontId="31" fillId="12" borderId="3" xfId="3" applyFont="1" applyFill="1" applyBorder="1" applyAlignment="1">
      <alignment horizontal="center" vertical="center" wrapText="1"/>
    </xf>
    <xf numFmtId="0" fontId="31" fillId="12" borderId="8" xfId="3" applyFont="1" applyFill="1" applyBorder="1" applyAlignment="1">
      <alignment horizontal="center" vertical="center" wrapText="1"/>
    </xf>
    <xf numFmtId="0" fontId="31" fillId="12" borderId="2" xfId="3" applyFont="1" applyFill="1" applyBorder="1" applyAlignment="1">
      <alignment horizontal="center" vertical="center" wrapText="1"/>
    </xf>
    <xf numFmtId="0" fontId="31" fillId="12" borderId="14" xfId="3" applyFont="1" applyFill="1" applyBorder="1" applyAlignment="1">
      <alignment horizontal="center" vertical="center" wrapText="1"/>
    </xf>
    <xf numFmtId="0" fontId="31" fillId="12" borderId="9" xfId="3" applyFont="1" applyFill="1" applyBorder="1" applyAlignment="1">
      <alignment horizontal="center" vertical="center" wrapText="1"/>
    </xf>
    <xf numFmtId="0" fontId="31" fillId="12" borderId="15" xfId="3" applyFont="1" applyFill="1" applyBorder="1" applyAlignment="1">
      <alignment horizontal="center" vertical="center" wrapText="1"/>
    </xf>
    <xf numFmtId="174" fontId="31" fillId="12" borderId="13" xfId="3" applyNumberFormat="1" applyFont="1" applyFill="1" applyBorder="1" applyAlignment="1">
      <alignment horizontal="center" vertical="center" wrapText="1"/>
    </xf>
    <xf numFmtId="0" fontId="35" fillId="12" borderId="5" xfId="3" applyFont="1" applyFill="1" applyBorder="1" applyAlignment="1">
      <alignment horizontal="center" vertical="center"/>
    </xf>
    <xf numFmtId="0" fontId="35" fillId="12" borderId="1" xfId="3" applyFont="1" applyFill="1" applyBorder="1" applyAlignment="1">
      <alignment horizontal="center" vertical="center"/>
    </xf>
    <xf numFmtId="0" fontId="35" fillId="12" borderId="6" xfId="3" applyFont="1" applyFill="1" applyBorder="1" applyAlignment="1">
      <alignment horizontal="center" vertical="center"/>
    </xf>
    <xf numFmtId="0" fontId="31" fillId="12" borderId="4" xfId="3" applyFont="1" applyFill="1" applyBorder="1" applyAlignment="1">
      <alignment horizontal="left" vertical="center"/>
    </xf>
    <xf numFmtId="0" fontId="33" fillId="12" borderId="5" xfId="3" applyFont="1" applyFill="1" applyBorder="1" applyAlignment="1">
      <alignment horizontal="left" vertical="center" wrapText="1"/>
    </xf>
    <xf numFmtId="0" fontId="33" fillId="12" borderId="6" xfId="3" applyFont="1" applyFill="1" applyBorder="1" applyAlignment="1">
      <alignment horizontal="left" vertical="center" wrapText="1"/>
    </xf>
  </cellXfs>
  <cellStyles count="66">
    <cellStyle name="60% - Accent1" xfId="8" xr:uid="{00000000-0005-0000-0000-000000000000}"/>
    <cellStyle name="Accent1" xfId="9" xr:uid="{00000000-0005-0000-0000-000001000000}"/>
    <cellStyle name="Check Cell" xfId="10" xr:uid="{00000000-0005-0000-0000-000002000000}"/>
    <cellStyle name="Data" xfId="11" xr:uid="{00000000-0005-0000-0000-000003000000}"/>
    <cellStyle name="Euro" xfId="12" xr:uid="{00000000-0005-0000-0000-000004000000}"/>
    <cellStyle name="Excel Built-in Normal" xfId="13" xr:uid="{00000000-0005-0000-0000-000005000000}"/>
    <cellStyle name="Excel Built-in Normal 1" xfId="14" xr:uid="{00000000-0005-0000-0000-000006000000}"/>
    <cellStyle name="Excel_BuiltIn_Comma" xfId="15" xr:uid="{00000000-0005-0000-0000-000007000000}"/>
    <cellStyle name="Fixo" xfId="16" xr:uid="{00000000-0005-0000-0000-000008000000}"/>
    <cellStyle name="Good" xfId="17" xr:uid="{00000000-0005-0000-0000-000009000000}"/>
    <cellStyle name="HEADER" xfId="18" xr:uid="{00000000-0005-0000-0000-00000A000000}"/>
    <cellStyle name="Input" xfId="19" xr:uid="{00000000-0005-0000-0000-00000B000000}"/>
    <cellStyle name="Linked Cell" xfId="20" xr:uid="{00000000-0005-0000-0000-00000C000000}"/>
    <cellStyle name="Milliers [0]_after_discount" xfId="21" xr:uid="{00000000-0005-0000-0000-00000D000000}"/>
    <cellStyle name="Milliers_after_discount" xfId="22" xr:uid="{00000000-0005-0000-0000-00000E000000}"/>
    <cellStyle name="Model" xfId="23" xr:uid="{00000000-0005-0000-0000-00000F000000}"/>
    <cellStyle name="Moeda" xfId="64" builtinId="4"/>
    <cellStyle name="Moeda 2" xfId="24" xr:uid="{00000000-0005-0000-0000-000011000000}"/>
    <cellStyle name="Moeda 3" xfId="25" xr:uid="{00000000-0005-0000-0000-000012000000}"/>
    <cellStyle name="Monétaire [0]_after_discount" xfId="26" xr:uid="{00000000-0005-0000-0000-000013000000}"/>
    <cellStyle name="Monétaire_after_discount" xfId="27" xr:uid="{00000000-0005-0000-0000-000014000000}"/>
    <cellStyle name="Neutral" xfId="28" xr:uid="{00000000-0005-0000-0000-000015000000}"/>
    <cellStyle name="Normal" xfId="0" builtinId="0"/>
    <cellStyle name="Normal 10" xfId="65" xr:uid="{3659CDA2-98C6-436D-BFDD-75F0203DED80}"/>
    <cellStyle name="Normal 2" xfId="3" xr:uid="{00000000-0005-0000-0000-000017000000}"/>
    <cellStyle name="Normal 2 2" xfId="29" xr:uid="{00000000-0005-0000-0000-000018000000}"/>
    <cellStyle name="Normal 2 2 2" xfId="62" xr:uid="{00000000-0005-0000-0000-000019000000}"/>
    <cellStyle name="Normal 2 3" xfId="61" xr:uid="{00000000-0005-0000-0000-00001A000000}"/>
    <cellStyle name="Normal 3" xfId="30" xr:uid="{00000000-0005-0000-0000-00001B000000}"/>
    <cellStyle name="Normal 4" xfId="31" xr:uid="{00000000-0005-0000-0000-00001C000000}"/>
    <cellStyle name="Note" xfId="32" xr:uid="{00000000-0005-0000-0000-00001D000000}"/>
    <cellStyle name="Œ…‹æØ‚è [0.00]_COST_SUM" xfId="33" xr:uid="{00000000-0005-0000-0000-00001E000000}"/>
    <cellStyle name="Œ…‹æØ‚è_COST_SUM" xfId="34" xr:uid="{00000000-0005-0000-0000-00001F000000}"/>
    <cellStyle name="Percentual" xfId="35" xr:uid="{00000000-0005-0000-0000-000020000000}"/>
    <cellStyle name="Ponto" xfId="36" xr:uid="{00000000-0005-0000-0000-000021000000}"/>
    <cellStyle name="Porcentagem" xfId="1" builtinId="5"/>
    <cellStyle name="Porcentagem 2" xfId="37" xr:uid="{00000000-0005-0000-0000-000023000000}"/>
    <cellStyle name="Porcentagem 2 2" xfId="5" xr:uid="{00000000-0005-0000-0000-000024000000}"/>
    <cellStyle name="Porcentagem 3" xfId="38" xr:uid="{00000000-0005-0000-0000-000025000000}"/>
    <cellStyle name="Porcentagem 3 2" xfId="39" xr:uid="{00000000-0005-0000-0000-000026000000}"/>
    <cellStyle name="Porcentagem 4" xfId="40" xr:uid="{00000000-0005-0000-0000-000027000000}"/>
    <cellStyle name="Porcentagem 5" xfId="41" xr:uid="{00000000-0005-0000-0000-000028000000}"/>
    <cellStyle name="Separador de m" xfId="42" xr:uid="{00000000-0005-0000-0000-000029000000}"/>
    <cellStyle name="Separador de milhares 2" xfId="4" xr:uid="{00000000-0005-0000-0000-00002A000000}"/>
    <cellStyle name="Separador de milhares 2 2" xfId="7" xr:uid="{00000000-0005-0000-0000-00002B000000}"/>
    <cellStyle name="Separador de milhares 3" xfId="6" xr:uid="{00000000-0005-0000-0000-00002C000000}"/>
    <cellStyle name="Separador de milhares 3 2" xfId="43" xr:uid="{00000000-0005-0000-0000-00002D000000}"/>
    <cellStyle name="Separador de milhares 4" xfId="44" xr:uid="{00000000-0005-0000-0000-00002E000000}"/>
    <cellStyle name="Separador de milhares 5" xfId="45" xr:uid="{00000000-0005-0000-0000-00002F000000}"/>
    <cellStyle name="Separador de milhares 6" xfId="46" xr:uid="{00000000-0005-0000-0000-000030000000}"/>
    <cellStyle name="Separador de milhares 6 2" xfId="47" xr:uid="{00000000-0005-0000-0000-000031000000}"/>
    <cellStyle name="Separador de milhares 7" xfId="48" xr:uid="{00000000-0005-0000-0000-000032000000}"/>
    <cellStyle name="subhead" xfId="49" xr:uid="{00000000-0005-0000-0000-000033000000}"/>
    <cellStyle name="SUBTIT" xfId="50" xr:uid="{00000000-0005-0000-0000-000034000000}"/>
    <cellStyle name="SUBTIT 2" xfId="51" xr:uid="{00000000-0005-0000-0000-000035000000}"/>
    <cellStyle name="Título 1 1" xfId="52" xr:uid="{00000000-0005-0000-0000-000036000000}"/>
    <cellStyle name="Titulo1" xfId="53" xr:uid="{00000000-0005-0000-0000-000037000000}"/>
    <cellStyle name="Titulo2" xfId="54" xr:uid="{00000000-0005-0000-0000-000038000000}"/>
    <cellStyle name="Vírgula" xfId="2" builtinId="3"/>
    <cellStyle name="Vírgula 2" xfId="55" xr:uid="{00000000-0005-0000-0000-00003A000000}"/>
    <cellStyle name="Vírgula 2 2" xfId="56" xr:uid="{00000000-0005-0000-0000-00003B000000}"/>
    <cellStyle name="Vírgula 3" xfId="57" xr:uid="{00000000-0005-0000-0000-00003C000000}"/>
    <cellStyle name="Vírgula 4" xfId="58" xr:uid="{00000000-0005-0000-0000-00003D000000}"/>
    <cellStyle name="Vírgula 5" xfId="59" xr:uid="{00000000-0005-0000-0000-00003E000000}"/>
    <cellStyle name="Vírgula 6" xfId="63" xr:uid="{00000000-0005-0000-0000-00003F000000}"/>
    <cellStyle name="Warning Text" xfId="60" xr:uid="{00000000-0005-0000-0000-000040000000}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microsoft.com/office/2017/06/relationships/rdRichValueTypes" Target="richData/rdRichValueTyp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microsoft.com/office/2017/06/relationships/rdRichValueStructure" Target="richData/rdrichvaluestructure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microsoft.com/office/2017/06/relationships/rdRichValue" Target="richData/rdrichvalue.xml"/><Relationship Id="rId5" Type="http://schemas.openxmlformats.org/officeDocument/2006/relationships/worksheet" Target="worksheets/sheet5.xml"/><Relationship Id="rId15" Type="http://schemas.microsoft.com/office/2022/10/relationships/richValueRel" Target="richData/richValueRel.xml"/><Relationship Id="rId10" Type="http://schemas.openxmlformats.org/officeDocument/2006/relationships/sheetMetadata" Target="metadata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Relationship Id="rId14" Type="http://schemas.openxmlformats.org/officeDocument/2006/relationships/calcChain" Target="calcChain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133350</xdr:colOff>
          <xdr:row>0</xdr:row>
          <xdr:rowOff>152400</xdr:rowOff>
        </xdr:from>
        <xdr:to>
          <xdr:col>0</xdr:col>
          <xdr:colOff>914400</xdr:colOff>
          <xdr:row>0</xdr:row>
          <xdr:rowOff>723900</xdr:rowOff>
        </xdr:to>
        <xdr:sp macro="" textlink="">
          <xdr:nvSpPr>
            <xdr:cNvPr id="16385" name="Object 1" hidden="1">
              <a:extLst>
                <a:ext uri="{63B3BB69-23CF-44E3-9099-C40C66FF867C}">
                  <a14:compatExt spid="_x0000_s16385"/>
                </a:ext>
                <a:ext uri="{FF2B5EF4-FFF2-40B4-BE49-F238E27FC236}">
                  <a16:creationId xmlns:a16="http://schemas.microsoft.com/office/drawing/2014/main" id="{00000000-0008-0000-0000-000001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oneCellAnchor>
    <xdr:from>
      <xdr:col>2</xdr:col>
      <xdr:colOff>619125</xdr:colOff>
      <xdr:row>0</xdr:row>
      <xdr:rowOff>28575</xdr:rowOff>
    </xdr:from>
    <xdr:ext cx="3143250" cy="796693"/>
    <xdr:sp macro="" textlink="">
      <xdr:nvSpPr>
        <xdr:cNvPr id="2" name="CaixaDeTexto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485900" y="28575"/>
          <a:ext cx="3143250" cy="7966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pt-BR" sz="900" b="1"/>
            <a:t>GOVERNO DO ESTADO DE MINAS GERAIS</a:t>
          </a:r>
        </a:p>
        <a:p>
          <a:r>
            <a:rPr lang="pt-BR" sz="900"/>
            <a:t>Secretaria de Estado de Infraestrutura, Mobilidade e Parcerias</a:t>
          </a:r>
        </a:p>
        <a:p>
          <a:r>
            <a:rPr lang="pt-BR" sz="900"/>
            <a:t>Subsecretaria de Obras e Infraestrutura</a:t>
          </a:r>
        </a:p>
        <a:p>
          <a:r>
            <a:rPr lang="pt-BR" sz="900"/>
            <a:t>Superintendência de Apoio Técnico e Cooperação</a:t>
          </a:r>
        </a:p>
        <a:p>
          <a:r>
            <a:rPr lang="pt-BR" sz="900"/>
            <a:t>Diretoria de Projetos e Custos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133350</xdr:colOff>
          <xdr:row>0</xdr:row>
          <xdr:rowOff>152400</xdr:rowOff>
        </xdr:from>
        <xdr:to>
          <xdr:col>2</xdr:col>
          <xdr:colOff>47625</xdr:colOff>
          <xdr:row>0</xdr:row>
          <xdr:rowOff>723900</xdr:rowOff>
        </xdr:to>
        <xdr:sp macro="" textlink="">
          <xdr:nvSpPr>
            <xdr:cNvPr id="12290" name="Object 2" hidden="1">
              <a:extLst>
                <a:ext uri="{63B3BB69-23CF-44E3-9099-C40C66FF867C}">
                  <a14:compatExt spid="_x0000_s12290"/>
                </a:ext>
                <a:ext uri="{FF2B5EF4-FFF2-40B4-BE49-F238E27FC236}">
                  <a16:creationId xmlns:a16="http://schemas.microsoft.com/office/drawing/2014/main" id="{00000000-0008-0000-0100-000002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oneCellAnchor>
    <xdr:from>
      <xdr:col>2</xdr:col>
      <xdr:colOff>619125</xdr:colOff>
      <xdr:row>0</xdr:row>
      <xdr:rowOff>28575</xdr:rowOff>
    </xdr:from>
    <xdr:ext cx="3143250" cy="796693"/>
    <xdr:sp macro="" textlink="">
      <xdr:nvSpPr>
        <xdr:cNvPr id="4" name="CaixaDeTexto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/>
      </xdr:nvSpPr>
      <xdr:spPr>
        <a:xfrm>
          <a:off x="1000125" y="28575"/>
          <a:ext cx="3143250" cy="7966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pt-BR" sz="900" b="1"/>
            <a:t>GOVERNO DO ESTADO DE MINAS GERAIS</a:t>
          </a:r>
        </a:p>
        <a:p>
          <a:r>
            <a:rPr lang="pt-BR" sz="900"/>
            <a:t>Secretaria de Estado de Infraestrutura, Mobilidade e Parcerias</a:t>
          </a:r>
        </a:p>
        <a:p>
          <a:r>
            <a:rPr lang="pt-BR" sz="900"/>
            <a:t>Subsecretaria de Obras e Infraestrutura</a:t>
          </a:r>
        </a:p>
        <a:p>
          <a:r>
            <a:rPr lang="pt-BR" sz="900"/>
            <a:t>Superintendência de Apoio Técnico e Cooperação</a:t>
          </a:r>
        </a:p>
        <a:p>
          <a:r>
            <a:rPr lang="pt-BR" sz="900"/>
            <a:t>Diretoria de Projetos e Custos</a:t>
          </a:r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133350</xdr:colOff>
          <xdr:row>0</xdr:row>
          <xdr:rowOff>152400</xdr:rowOff>
        </xdr:from>
        <xdr:to>
          <xdr:col>2</xdr:col>
          <xdr:colOff>47625</xdr:colOff>
          <xdr:row>0</xdr:row>
          <xdr:rowOff>723900</xdr:rowOff>
        </xdr:to>
        <xdr:sp macro="" textlink="">
          <xdr:nvSpPr>
            <xdr:cNvPr id="15361" name="Object 1" hidden="1">
              <a:extLst>
                <a:ext uri="{63B3BB69-23CF-44E3-9099-C40C66FF867C}">
                  <a14:compatExt spid="_x0000_s15361"/>
                </a:ext>
                <a:ext uri="{FF2B5EF4-FFF2-40B4-BE49-F238E27FC236}">
                  <a16:creationId xmlns:a16="http://schemas.microsoft.com/office/drawing/2014/main" id="{00000000-0008-0000-0200-000001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oneCellAnchor>
    <xdr:from>
      <xdr:col>2</xdr:col>
      <xdr:colOff>619125</xdr:colOff>
      <xdr:row>0</xdr:row>
      <xdr:rowOff>28575</xdr:rowOff>
    </xdr:from>
    <xdr:ext cx="3143250" cy="796693"/>
    <xdr:sp macro="" textlink="">
      <xdr:nvSpPr>
        <xdr:cNvPr id="2" name="CaixaDeTexto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/>
      </xdr:nvSpPr>
      <xdr:spPr>
        <a:xfrm>
          <a:off x="1485900" y="28575"/>
          <a:ext cx="3143250" cy="7966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pt-BR" sz="900" b="1"/>
            <a:t>GOVERNO DO ESTADO DE MINAS GERAIS</a:t>
          </a:r>
        </a:p>
        <a:p>
          <a:r>
            <a:rPr lang="pt-BR" sz="900"/>
            <a:t>Secretaria de Estado de Infraestrutura, Mobilidade e Parcerias</a:t>
          </a:r>
        </a:p>
        <a:p>
          <a:r>
            <a:rPr lang="pt-BR" sz="900"/>
            <a:t>Subsecretaria de Obras e Infraestrutura</a:t>
          </a:r>
        </a:p>
        <a:p>
          <a:r>
            <a:rPr lang="pt-BR" sz="900"/>
            <a:t>Superintendência de Apoio Técnico e Cooperação</a:t>
          </a:r>
        </a:p>
        <a:p>
          <a:r>
            <a:rPr lang="pt-BR" sz="900"/>
            <a:t>Diretoria de Projetos e Custos</a:t>
          </a:r>
        </a:p>
      </xdr:txBody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104775</xdr:colOff>
          <xdr:row>0</xdr:row>
          <xdr:rowOff>133350</xdr:rowOff>
        </xdr:from>
        <xdr:to>
          <xdr:col>1</xdr:col>
          <xdr:colOff>504825</xdr:colOff>
          <xdr:row>0</xdr:row>
          <xdr:rowOff>704850</xdr:rowOff>
        </xdr:to>
        <xdr:sp macro="" textlink="">
          <xdr:nvSpPr>
            <xdr:cNvPr id="6147" name="Object 3" hidden="1">
              <a:extLst>
                <a:ext uri="{63B3BB69-23CF-44E3-9099-C40C66FF867C}">
                  <a14:compatExt spid="_x0000_s6147"/>
                </a:ext>
                <a:ext uri="{FF2B5EF4-FFF2-40B4-BE49-F238E27FC236}">
                  <a16:creationId xmlns:a16="http://schemas.microsoft.com/office/drawing/2014/main" id="{00000000-0008-0000-0300-000003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oneCellAnchor>
    <xdr:from>
      <xdr:col>3</xdr:col>
      <xdr:colOff>19050</xdr:colOff>
      <xdr:row>0</xdr:row>
      <xdr:rowOff>19050</xdr:rowOff>
    </xdr:from>
    <xdr:ext cx="3143250" cy="796693"/>
    <xdr:sp macro="" textlink="">
      <xdr:nvSpPr>
        <xdr:cNvPr id="5" name="CaixaDeTexto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 txBox="1"/>
      </xdr:nvSpPr>
      <xdr:spPr>
        <a:xfrm>
          <a:off x="1181100" y="19050"/>
          <a:ext cx="3143250" cy="7966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pt-BR" sz="900" b="1"/>
            <a:t>GOVERNO DO ESTADO DE MINAS GERAIS</a:t>
          </a:r>
        </a:p>
        <a:p>
          <a:r>
            <a:rPr lang="pt-BR" sz="900"/>
            <a:t>Secretaria de Estado de Infraestrutura, Mobilidade e Parcerias</a:t>
          </a:r>
        </a:p>
        <a:p>
          <a:r>
            <a:rPr lang="pt-BR" sz="900"/>
            <a:t>Subsecretaria de Obras e Infraestrutura</a:t>
          </a:r>
        </a:p>
        <a:p>
          <a:r>
            <a:rPr lang="pt-BR" sz="900"/>
            <a:t>Superintendência de Apoio Técnico e Cooperação</a:t>
          </a:r>
        </a:p>
        <a:p>
          <a:r>
            <a:rPr lang="pt-BR" sz="900"/>
            <a:t>Diretoria de Projetos e Custos</a:t>
          </a:r>
        </a:p>
      </xdr:txBody>
    </xdr:sp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0</xdr:row>
          <xdr:rowOff>161925</xdr:rowOff>
        </xdr:from>
        <xdr:to>
          <xdr:col>1</xdr:col>
          <xdr:colOff>104775</xdr:colOff>
          <xdr:row>0</xdr:row>
          <xdr:rowOff>733425</xdr:rowOff>
        </xdr:to>
        <xdr:sp macro="" textlink="">
          <xdr:nvSpPr>
            <xdr:cNvPr id="8196" name="Object 4" hidden="1">
              <a:extLst>
                <a:ext uri="{63B3BB69-23CF-44E3-9099-C40C66FF867C}">
                  <a14:compatExt spid="_x0000_s8196"/>
                </a:ext>
                <a:ext uri="{FF2B5EF4-FFF2-40B4-BE49-F238E27FC236}">
                  <a16:creationId xmlns:a16="http://schemas.microsoft.com/office/drawing/2014/main" id="{00000000-0008-0000-0400-000004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oneCellAnchor>
    <xdr:from>
      <xdr:col>1</xdr:col>
      <xdr:colOff>200025</xdr:colOff>
      <xdr:row>0</xdr:row>
      <xdr:rowOff>38100</xdr:rowOff>
    </xdr:from>
    <xdr:ext cx="3143250" cy="796693"/>
    <xdr:sp macro="" textlink="">
      <xdr:nvSpPr>
        <xdr:cNvPr id="5" name="CaixaDeTexto 4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SpPr txBox="1"/>
      </xdr:nvSpPr>
      <xdr:spPr>
        <a:xfrm>
          <a:off x="914400" y="38100"/>
          <a:ext cx="3143250" cy="7966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pt-BR" sz="900" b="1"/>
            <a:t>GOVERNO DO ESTADO DE MINAS GERAIS</a:t>
          </a:r>
        </a:p>
        <a:p>
          <a:r>
            <a:rPr lang="pt-BR" sz="900"/>
            <a:t>Secretaria de Estado de Infraestrutura, Mobilidade e Parcerias</a:t>
          </a:r>
        </a:p>
        <a:p>
          <a:r>
            <a:rPr lang="pt-BR" sz="900"/>
            <a:t>Subsecretaria de Obras e Infraestrutura</a:t>
          </a:r>
        </a:p>
        <a:p>
          <a:r>
            <a:rPr lang="pt-BR" sz="900"/>
            <a:t>Superintendência de Apoio Técnico e Cooperação</a:t>
          </a:r>
        </a:p>
        <a:p>
          <a:r>
            <a:rPr lang="pt-BR" sz="900"/>
            <a:t>Diretoria de Projetos e Custos</a:t>
          </a:r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projetos\Meus%20documentos\Planilhas\OR&#199;AMENTO%202.4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"/>
      <sheetName val="COMPOS."/>
      <sheetName val="ORÇAMENTO"/>
      <sheetName val="CONCRETO FUNDAÇÃO"/>
      <sheetName val="CONCRETO ESTRUTURA"/>
      <sheetName val="PARETO  |  ABC"/>
      <sheetName val="GRÁFICO"/>
    </sheetNames>
    <sheetDataSet>
      <sheetData sheetId="0">
        <row r="8">
          <cell r="G8">
            <v>2.89</v>
          </cell>
        </row>
        <row r="11">
          <cell r="B11" t="str">
            <v xml:space="preserve">  Pedreiro de acabamento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richData/_rels/richValueRel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richData/rdRichValueTypes.xml><?xml version="1.0" encoding="utf-8"?>
<rvTypesInfo xmlns="http://schemas.microsoft.com/office/spreadsheetml/2017/richdata2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5">
  <rv s="0">
    <v>0</v>
    <v>5</v>
  </rv>
  <rv s="0">
    <v>1</v>
    <v>5</v>
  </rv>
  <rv s="0">
    <v>2</v>
    <v>5</v>
  </rv>
  <rv s="0">
    <v>3</v>
    <v>5</v>
  </rv>
  <rv s="0">
    <v>4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  <rel r:id="rId2"/>
  <rel r:id="rId3"/>
  <rel r:id="rId4"/>
  <rel r:id="rId5"/>
</richValueRel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3.bin"/><Relationship Id="rId1" Type="http://schemas.openxmlformats.org/officeDocument/2006/relationships/printerSettings" Target="../printerSettings/printerSettings2.bin"/><Relationship Id="rId6" Type="http://schemas.openxmlformats.org/officeDocument/2006/relationships/image" Target="../media/image1.emf"/><Relationship Id="rId5" Type="http://schemas.openxmlformats.org/officeDocument/2006/relationships/oleObject" Target="../embeddings/oleObject2.bin"/><Relationship Id="rId4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Relationship Id="rId6" Type="http://schemas.openxmlformats.org/officeDocument/2006/relationships/image" Target="../media/image1.emf"/><Relationship Id="rId5" Type="http://schemas.openxmlformats.org/officeDocument/2006/relationships/oleObject" Target="../embeddings/oleObject4.bin"/><Relationship Id="rId4" Type="http://schemas.openxmlformats.org/officeDocument/2006/relationships/vmlDrawing" Target="../drawings/vmlDrawing4.v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Relationship Id="rId6" Type="http://schemas.openxmlformats.org/officeDocument/2006/relationships/image" Target="../media/image1.emf"/><Relationship Id="rId5" Type="http://schemas.openxmlformats.org/officeDocument/2006/relationships/oleObject" Target="../embeddings/oleObject5.bin"/><Relationship Id="rId4" Type="http://schemas.openxmlformats.org/officeDocument/2006/relationships/vmlDrawing" Target="../drawings/vmlDrawing5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94575C-A284-4DE3-917B-0039D70B5098}">
  <sheetPr>
    <pageSetUpPr fitToPage="1"/>
  </sheetPr>
  <dimension ref="A1:J49"/>
  <sheetViews>
    <sheetView showGridLines="0" showZeros="0" view="pageBreakPreview" zoomScaleSheetLayoutView="93" workbookViewId="0">
      <selection activeCell="A34" sqref="A34:J38"/>
    </sheetView>
  </sheetViews>
  <sheetFormatPr defaultColWidth="9.140625" defaultRowHeight="12.75"/>
  <cols>
    <col min="1" max="1" width="33" style="1" customWidth="1"/>
    <col min="2" max="2" width="6.85546875" style="89" customWidth="1"/>
    <col min="3" max="3" width="9.28515625" style="1" customWidth="1"/>
    <col min="4" max="4" width="10.42578125" style="1" customWidth="1"/>
    <col min="5" max="5" width="10.7109375" style="1" customWidth="1"/>
    <col min="6" max="6" width="11.28515625" style="1" customWidth="1"/>
    <col min="7" max="7" width="10.140625" style="1" customWidth="1"/>
    <col min="8" max="8" width="10.140625" style="1" hidden="1" customWidth="1"/>
    <col min="9" max="9" width="11.7109375" style="1" customWidth="1"/>
    <col min="10" max="10" width="9.42578125" style="2" customWidth="1"/>
    <col min="11" max="16384" width="9.140625" style="1"/>
  </cols>
  <sheetData>
    <row r="1" spans="1:10" ht="65.099999999999994" customHeight="1">
      <c r="A1" s="244"/>
      <c r="B1" s="245"/>
      <c r="C1" s="245"/>
      <c r="D1" s="32"/>
      <c r="E1" s="32"/>
      <c r="F1" s="32"/>
      <c r="G1" s="32"/>
      <c r="H1" s="32"/>
      <c r="I1" s="32"/>
      <c r="J1" s="33"/>
    </row>
    <row r="2" spans="1:10" s="23" customFormat="1" ht="20.100000000000001" customHeight="1">
      <c r="A2" s="246" t="s">
        <v>200</v>
      </c>
      <c r="B2" s="247"/>
      <c r="C2" s="248"/>
      <c r="D2" s="248"/>
      <c r="E2" s="248"/>
      <c r="F2" s="248"/>
      <c r="G2" s="248"/>
      <c r="H2" s="248"/>
      <c r="I2" s="248"/>
      <c r="J2" s="249"/>
    </row>
    <row r="3" spans="1:10" s="72" customFormat="1" ht="20.100000000000001" customHeight="1">
      <c r="A3" s="250" t="s">
        <v>93</v>
      </c>
      <c r="B3" s="251"/>
      <c r="C3" s="251"/>
      <c r="D3" s="251"/>
      <c r="E3" s="251"/>
      <c r="F3" s="251"/>
      <c r="G3" s="251"/>
      <c r="H3" s="162"/>
      <c r="I3" s="87"/>
      <c r="J3" s="145"/>
    </row>
    <row r="4" spans="1:10" s="72" customFormat="1" ht="20.100000000000001" customHeight="1">
      <c r="A4" s="252" t="s">
        <v>81</v>
      </c>
      <c r="B4" s="253"/>
      <c r="C4" s="253"/>
      <c r="D4" s="253"/>
      <c r="E4" s="253"/>
      <c r="F4" s="253"/>
      <c r="G4" s="254"/>
      <c r="H4" s="163"/>
      <c r="I4" s="27" t="s">
        <v>41</v>
      </c>
      <c r="J4" s="146" t="s">
        <v>192</v>
      </c>
    </row>
    <row r="5" spans="1:10" s="72" customFormat="1" ht="20.100000000000001" customHeight="1">
      <c r="A5" s="255" t="s">
        <v>82</v>
      </c>
      <c r="B5" s="255"/>
      <c r="C5" s="255"/>
      <c r="D5" s="255"/>
      <c r="E5" s="255"/>
      <c r="F5" s="255"/>
      <c r="G5" s="255"/>
      <c r="H5" s="164"/>
      <c r="I5" s="79" t="s">
        <v>23</v>
      </c>
      <c r="J5" s="28">
        <f ca="1">TODAY()</f>
        <v>46155</v>
      </c>
    </row>
    <row r="6" spans="1:10" s="11" customFormat="1" ht="3.75" customHeight="1">
      <c r="A6" s="243"/>
      <c r="B6" s="243"/>
      <c r="C6" s="243"/>
      <c r="D6" s="243"/>
      <c r="E6" s="243"/>
      <c r="F6" s="243"/>
      <c r="G6" s="243"/>
      <c r="H6" s="243"/>
      <c r="I6" s="243"/>
      <c r="J6" s="243"/>
    </row>
    <row r="7" spans="1:10" s="72" customFormat="1" ht="35.1" customHeight="1">
      <c r="A7" s="222" t="s">
        <v>129</v>
      </c>
      <c r="B7" s="222"/>
      <c r="C7" s="222"/>
      <c r="D7" s="222"/>
      <c r="E7" s="222"/>
      <c r="F7" s="222"/>
      <c r="G7" s="222"/>
      <c r="H7" s="222"/>
      <c r="I7" s="222"/>
      <c r="J7" s="222"/>
    </row>
    <row r="8" spans="1:10" s="72" customFormat="1" ht="20.100000000000001" customHeight="1">
      <c r="A8"/>
      <c r="B8"/>
      <c r="C8"/>
      <c r="D8"/>
      <c r="E8"/>
      <c r="F8"/>
      <c r="G8"/>
      <c r="H8"/>
      <c r="I8"/>
      <c r="J8"/>
    </row>
    <row r="9" spans="1:10" s="72" customFormat="1" ht="60" customHeight="1">
      <c r="A9" s="223" t="s">
        <v>130</v>
      </c>
      <c r="B9" s="224"/>
      <c r="C9" s="224"/>
      <c r="D9" s="224"/>
      <c r="E9" s="224"/>
      <c r="F9" s="224"/>
      <c r="G9" s="224"/>
      <c r="H9" s="224"/>
      <c r="I9" s="224"/>
      <c r="J9" s="225"/>
    </row>
    <row r="10" spans="1:10" s="72" customFormat="1" ht="9" customHeight="1">
      <c r="A10" s="226" t="s">
        <v>131</v>
      </c>
      <c r="B10" s="226" t="s">
        <v>132</v>
      </c>
      <c r="C10" s="227" t="s">
        <v>133</v>
      </c>
      <c r="D10" s="227"/>
      <c r="E10" s="227"/>
      <c r="F10" s="227"/>
      <c r="G10" s="227"/>
      <c r="H10" s="227"/>
      <c r="I10" s="227"/>
      <c r="J10" s="228" t="s">
        <v>134</v>
      </c>
    </row>
    <row r="11" spans="1:10" s="72" customFormat="1" ht="20.100000000000001" customHeight="1">
      <c r="A11" s="226"/>
      <c r="B11" s="227"/>
      <c r="C11" s="231" t="s">
        <v>135</v>
      </c>
      <c r="D11" s="232"/>
      <c r="E11" s="232"/>
      <c r="F11" s="233"/>
      <c r="G11" s="231" t="s">
        <v>136</v>
      </c>
      <c r="H11" s="232"/>
      <c r="I11" s="233"/>
      <c r="J11" s="229"/>
    </row>
    <row r="12" spans="1:10" s="72" customFormat="1" ht="56.25">
      <c r="A12" s="226"/>
      <c r="B12" s="227"/>
      <c r="C12" s="173">
        <v>0.02</v>
      </c>
      <c r="D12" s="173">
        <v>0.03</v>
      </c>
      <c r="E12" s="173">
        <v>0.04</v>
      </c>
      <c r="F12" s="173">
        <v>0.05</v>
      </c>
      <c r="G12" s="172" t="s">
        <v>204</v>
      </c>
      <c r="H12" s="172" t="s">
        <v>137</v>
      </c>
      <c r="I12" s="172" t="s">
        <v>138</v>
      </c>
      <c r="J12" s="230"/>
    </row>
    <row r="13" spans="1:10" s="72" customFormat="1" ht="11.25">
      <c r="A13" s="174" t="s">
        <v>139</v>
      </c>
      <c r="B13" s="175" t="s">
        <v>140</v>
      </c>
      <c r="C13" s="176">
        <v>1</v>
      </c>
      <c r="D13" s="176">
        <v>1</v>
      </c>
      <c r="E13" s="176">
        <v>1</v>
      </c>
      <c r="F13" s="176">
        <v>1</v>
      </c>
      <c r="G13" s="176">
        <v>1</v>
      </c>
      <c r="H13" s="176">
        <v>1</v>
      </c>
      <c r="I13" s="176">
        <v>1</v>
      </c>
      <c r="J13" s="177"/>
    </row>
    <row r="14" spans="1:10" s="72" customFormat="1" ht="21" customHeight="1">
      <c r="A14" s="174" t="s">
        <v>141</v>
      </c>
      <c r="B14" s="175" t="s">
        <v>142</v>
      </c>
      <c r="C14" s="178">
        <v>4.6699999999999998E-2</v>
      </c>
      <c r="D14" s="178">
        <v>4.6699999999999998E-2</v>
      </c>
      <c r="E14" s="178">
        <v>4.6699999999999998E-2</v>
      </c>
      <c r="F14" s="178">
        <v>4.6699999999999998E-2</v>
      </c>
      <c r="G14" s="178">
        <v>3.4200000000000001E-2</v>
      </c>
      <c r="H14" s="178">
        <v>4.0099999999999997E-2</v>
      </c>
      <c r="I14" s="178">
        <v>3.4200000000000001E-2</v>
      </c>
      <c r="J14" s="177" t="s">
        <v>140</v>
      </c>
    </row>
    <row r="15" spans="1:10" s="72" customFormat="1" ht="11.25">
      <c r="A15" s="174" t="s">
        <v>143</v>
      </c>
      <c r="B15" s="175" t="s">
        <v>144</v>
      </c>
      <c r="C15" s="178">
        <v>7.5299999999999992E-2</v>
      </c>
      <c r="D15" s="178">
        <v>7.5299999999999992E-2</v>
      </c>
      <c r="E15" s="178">
        <v>7.5299999999999992E-2</v>
      </c>
      <c r="F15" s="178">
        <v>7.5299999999999992E-2</v>
      </c>
      <c r="G15" s="179">
        <v>4.9399999999999999E-2</v>
      </c>
      <c r="H15" s="178">
        <v>6.6400000000000001E-2</v>
      </c>
      <c r="I15" s="179">
        <v>4.9399999999999999E-2</v>
      </c>
      <c r="J15" s="177" t="s">
        <v>140</v>
      </c>
    </row>
    <row r="16" spans="1:10" s="72" customFormat="1" ht="8.25" customHeight="1">
      <c r="A16" s="174" t="s">
        <v>145</v>
      </c>
      <c r="B16" s="175" t="s">
        <v>146</v>
      </c>
      <c r="C16" s="178">
        <v>1.0477E-2</v>
      </c>
      <c r="D16" s="178">
        <v>1.0477E-2</v>
      </c>
      <c r="E16" s="178">
        <v>1.0477E-2</v>
      </c>
      <c r="F16" s="178">
        <v>1.0477E-2</v>
      </c>
      <c r="G16" s="178">
        <v>1.0477E-2</v>
      </c>
      <c r="H16" s="178">
        <v>1.0477E-2</v>
      </c>
      <c r="I16" s="178">
        <v>1.0477E-2</v>
      </c>
      <c r="J16" s="177" t="s">
        <v>140</v>
      </c>
    </row>
    <row r="17" spans="1:10" s="72" customFormat="1" ht="20.100000000000001" customHeight="1">
      <c r="A17" s="174" t="s">
        <v>147</v>
      </c>
      <c r="B17" s="180"/>
      <c r="C17" s="181">
        <f>SUM(C18:C19)</f>
        <v>1.7100000000000001E-2</v>
      </c>
      <c r="D17" s="181">
        <f t="shared" ref="D17:I17" si="0">SUM(D18:D19)</f>
        <v>1.7100000000000001E-2</v>
      </c>
      <c r="E17" s="181">
        <f t="shared" si="0"/>
        <v>1.7100000000000001E-2</v>
      </c>
      <c r="F17" s="181">
        <f t="shared" si="0"/>
        <v>1.7100000000000001E-2</v>
      </c>
      <c r="G17" s="181">
        <f t="shared" si="0"/>
        <v>1.29E-2</v>
      </c>
      <c r="H17" s="181">
        <f t="shared" si="0"/>
        <v>8.2000000000000007E-3</v>
      </c>
      <c r="I17" s="181">
        <f t="shared" si="0"/>
        <v>1.29E-2</v>
      </c>
      <c r="J17" s="182" t="s">
        <v>140</v>
      </c>
    </row>
    <row r="18" spans="1:10" s="72" customFormat="1" ht="11.25">
      <c r="A18" s="174" t="s">
        <v>148</v>
      </c>
      <c r="B18" s="175" t="s">
        <v>149</v>
      </c>
      <c r="C18" s="178">
        <v>7.4000000000000003E-3</v>
      </c>
      <c r="D18" s="178">
        <v>7.4000000000000003E-3</v>
      </c>
      <c r="E18" s="178">
        <v>7.4000000000000003E-3</v>
      </c>
      <c r="F18" s="178">
        <v>7.4000000000000003E-3</v>
      </c>
      <c r="G18" s="178">
        <v>5.3E-3</v>
      </c>
      <c r="H18" s="178">
        <v>3.2000000000000002E-3</v>
      </c>
      <c r="I18" s="178">
        <v>5.3E-3</v>
      </c>
      <c r="J18" s="177" t="s">
        <v>140</v>
      </c>
    </row>
    <row r="19" spans="1:10" s="72" customFormat="1" ht="11.25">
      <c r="A19" s="174" t="s">
        <v>150</v>
      </c>
      <c r="B19" s="175" t="s">
        <v>151</v>
      </c>
      <c r="C19" s="178">
        <v>9.7000000000000003E-3</v>
      </c>
      <c r="D19" s="178">
        <v>9.7000000000000003E-3</v>
      </c>
      <c r="E19" s="178">
        <v>9.7000000000000003E-3</v>
      </c>
      <c r="F19" s="178">
        <v>9.7000000000000003E-3</v>
      </c>
      <c r="G19" s="178">
        <v>7.6E-3</v>
      </c>
      <c r="H19" s="178">
        <v>5.0000000000000001E-3</v>
      </c>
      <c r="I19" s="178">
        <v>7.6E-3</v>
      </c>
      <c r="J19" s="177" t="s">
        <v>140</v>
      </c>
    </row>
    <row r="20" spans="1:10" s="72" customFormat="1" ht="11.25">
      <c r="A20" s="174" t="s">
        <v>152</v>
      </c>
      <c r="B20" s="175" t="s">
        <v>153</v>
      </c>
      <c r="C20" s="181">
        <f t="shared" ref="C20:I20" si="1">SUM(C21:C23)</f>
        <v>5.0499999999999996E-2</v>
      </c>
      <c r="D20" s="181">
        <f t="shared" si="1"/>
        <v>5.7499999999999996E-2</v>
      </c>
      <c r="E20" s="181">
        <f t="shared" si="1"/>
        <v>6.4500000000000002E-2</v>
      </c>
      <c r="F20" s="181">
        <f t="shared" si="1"/>
        <v>7.1499999999999994E-2</v>
      </c>
      <c r="G20" s="181">
        <f t="shared" si="1"/>
        <v>3.6499999999999998E-2</v>
      </c>
      <c r="H20" s="181">
        <f t="shared" si="1"/>
        <v>6.1499999999999999E-2</v>
      </c>
      <c r="I20" s="181">
        <f t="shared" si="1"/>
        <v>6.1499999999999999E-2</v>
      </c>
      <c r="J20" s="182" t="s">
        <v>154</v>
      </c>
    </row>
    <row r="21" spans="1:10" s="72" customFormat="1" ht="11.25">
      <c r="A21" s="174" t="s">
        <v>155</v>
      </c>
      <c r="B21" s="180" t="s">
        <v>156</v>
      </c>
      <c r="C21" s="183">
        <v>1.3999999999999999E-2</v>
      </c>
      <c r="D21" s="183">
        <v>2.0999999999999998E-2</v>
      </c>
      <c r="E21" s="183">
        <v>2.7999999999999997E-2</v>
      </c>
      <c r="F21" s="183">
        <v>3.4999999999999996E-2</v>
      </c>
      <c r="G21" s="183" t="s">
        <v>157</v>
      </c>
      <c r="H21" s="183">
        <v>2.5000000000000001E-2</v>
      </c>
      <c r="I21" s="183">
        <v>2.5000000000000001E-2</v>
      </c>
      <c r="J21" s="177" t="s">
        <v>154</v>
      </c>
    </row>
    <row r="22" spans="1:10" s="72" customFormat="1" ht="11.25">
      <c r="A22" s="174" t="s">
        <v>158</v>
      </c>
      <c r="B22" s="180" t="s">
        <v>158</v>
      </c>
      <c r="C22" s="178">
        <v>6.4999999999999997E-3</v>
      </c>
      <c r="D22" s="178">
        <v>6.4999999999999997E-3</v>
      </c>
      <c r="E22" s="178">
        <v>6.4999999999999997E-3</v>
      </c>
      <c r="F22" s="178">
        <v>6.4999999999999997E-3</v>
      </c>
      <c r="G22" s="178">
        <v>6.4999999999999997E-3</v>
      </c>
      <c r="H22" s="178">
        <v>6.4999999999999997E-3</v>
      </c>
      <c r="I22" s="178">
        <v>6.4999999999999997E-3</v>
      </c>
      <c r="J22" s="177" t="s">
        <v>154</v>
      </c>
    </row>
    <row r="23" spans="1:10" s="72" customFormat="1" ht="11.25">
      <c r="A23" s="174" t="s">
        <v>159</v>
      </c>
      <c r="B23" s="180" t="s">
        <v>157</v>
      </c>
      <c r="C23" s="178">
        <v>0.03</v>
      </c>
      <c r="D23" s="178">
        <v>0.03</v>
      </c>
      <c r="E23" s="178">
        <v>0.03</v>
      </c>
      <c r="F23" s="178">
        <v>0.03</v>
      </c>
      <c r="G23" s="178">
        <v>0.03</v>
      </c>
      <c r="H23" s="178">
        <v>0.03</v>
      </c>
      <c r="I23" s="178">
        <v>0.03</v>
      </c>
      <c r="J23" s="177" t="s">
        <v>154</v>
      </c>
    </row>
    <row r="24" spans="1:10" s="72" customFormat="1" ht="11.25">
      <c r="A24" s="174" t="s">
        <v>160</v>
      </c>
      <c r="B24" s="180" t="s">
        <v>161</v>
      </c>
      <c r="C24" s="184">
        <v>0</v>
      </c>
      <c r="D24" s="184">
        <v>0</v>
      </c>
      <c r="E24" s="184">
        <v>0</v>
      </c>
      <c r="F24" s="184">
        <v>0</v>
      </c>
      <c r="G24" s="184">
        <v>0</v>
      </c>
      <c r="H24" s="184">
        <v>0</v>
      </c>
      <c r="I24" s="184">
        <v>0</v>
      </c>
      <c r="J24" s="177" t="s">
        <v>154</v>
      </c>
    </row>
    <row r="25" spans="1:10" s="72" customFormat="1" ht="11.25">
      <c r="A25" s="201"/>
      <c r="B25" s="202"/>
      <c r="C25" s="202"/>
      <c r="D25" s="202"/>
      <c r="E25" s="202"/>
      <c r="F25" s="202"/>
      <c r="G25" s="202"/>
      <c r="H25" s="202"/>
      <c r="I25" s="202"/>
      <c r="J25" s="203"/>
    </row>
    <row r="26" spans="1:10" s="72" customFormat="1" ht="15.75" customHeight="1">
      <c r="A26" s="204" t="s">
        <v>162</v>
      </c>
      <c r="B26" s="205"/>
      <c r="C26" s="208" t="s">
        <v>163</v>
      </c>
      <c r="D26" s="209"/>
      <c r="E26" s="209"/>
      <c r="F26" s="209"/>
      <c r="G26" s="209"/>
      <c r="H26" s="209"/>
      <c r="I26" s="209"/>
      <c r="J26" s="210"/>
    </row>
    <row r="27" spans="1:10" s="72" customFormat="1" ht="21.75" customHeight="1">
      <c r="A27" s="206"/>
      <c r="B27" s="207"/>
      <c r="C27" s="211" t="s">
        <v>164</v>
      </c>
      <c r="D27" s="212"/>
      <c r="E27" s="212"/>
      <c r="F27" s="212"/>
      <c r="G27" s="212"/>
      <c r="H27" s="212"/>
      <c r="I27" s="212"/>
      <c r="J27" s="213"/>
    </row>
    <row r="28" spans="1:10" s="72" customFormat="1" ht="11.25">
      <c r="A28" s="234" t="s">
        <v>165</v>
      </c>
      <c r="B28" s="235"/>
      <c r="C28" s="185">
        <f>(1+(C14+C17))*(1+C16)*(1+C15)-1</f>
        <v>0.15588882367477996</v>
      </c>
      <c r="D28" s="185">
        <f t="shared" ref="D28:I28" si="2">(1+(D14+D17))*(1+D16)*(1+D15)-1</f>
        <v>0.15588882367477996</v>
      </c>
      <c r="E28" s="185">
        <f t="shared" si="2"/>
        <v>0.15588882367477996</v>
      </c>
      <c r="F28" s="185">
        <f t="shared" si="2"/>
        <v>0.15588882367477996</v>
      </c>
      <c r="G28" s="185">
        <f t="shared" si="2"/>
        <v>0.11033914775497999</v>
      </c>
      <c r="H28" s="185">
        <f t="shared" si="2"/>
        <v>0.12961943289624012</v>
      </c>
      <c r="I28" s="185">
        <f t="shared" si="2"/>
        <v>0.11033914775497999</v>
      </c>
      <c r="J28" s="236"/>
    </row>
    <row r="29" spans="1:10" s="72" customFormat="1" ht="12" thickBot="1">
      <c r="A29" s="234" t="s">
        <v>166</v>
      </c>
      <c r="B29" s="235"/>
      <c r="C29" s="185">
        <f>(1-(C20+C24))</f>
        <v>0.94950000000000001</v>
      </c>
      <c r="D29" s="185">
        <f t="shared" ref="D29:I29" si="3">(1-(D20+D24))</f>
        <v>0.9425</v>
      </c>
      <c r="E29" s="185">
        <f t="shared" si="3"/>
        <v>0.9355</v>
      </c>
      <c r="F29" s="191">
        <f t="shared" si="3"/>
        <v>0.92849999999999999</v>
      </c>
      <c r="G29" s="191">
        <f t="shared" si="3"/>
        <v>0.96350000000000002</v>
      </c>
      <c r="H29" s="185">
        <f t="shared" si="3"/>
        <v>0.9385</v>
      </c>
      <c r="I29" s="185">
        <f t="shared" si="3"/>
        <v>0.9385</v>
      </c>
      <c r="J29" s="237"/>
    </row>
    <row r="30" spans="1:10" s="72" customFormat="1" ht="6" customHeight="1">
      <c r="A30" s="239" t="s">
        <v>167</v>
      </c>
      <c r="B30" s="240"/>
      <c r="C30" s="196">
        <f>(1+C28)/C29-1</f>
        <v>0.21736579639260656</v>
      </c>
      <c r="D30" s="196">
        <f t="shared" ref="D30:I30" si="4">(1+D28)/D29-1</f>
        <v>0.2264072399732413</v>
      </c>
      <c r="E30" s="197">
        <f t="shared" si="4"/>
        <v>0.23558399110078021</v>
      </c>
      <c r="F30" s="198">
        <f t="shared" si="4"/>
        <v>0.24489911004284326</v>
      </c>
      <c r="G30" s="198">
        <f t="shared" si="4"/>
        <v>0.15240181396469121</v>
      </c>
      <c r="H30" s="200">
        <f t="shared" si="4"/>
        <v>0.20364350868006409</v>
      </c>
      <c r="I30" s="196">
        <f t="shared" si="4"/>
        <v>0.18309978450184339</v>
      </c>
      <c r="J30" s="237"/>
    </row>
    <row r="31" spans="1:10" s="72" customFormat="1" ht="20.100000000000001" customHeight="1" thickBot="1">
      <c r="A31" s="241"/>
      <c r="B31" s="242"/>
      <c r="C31" s="196"/>
      <c r="D31" s="196"/>
      <c r="E31" s="197"/>
      <c r="F31" s="199"/>
      <c r="G31" s="199"/>
      <c r="H31" s="200"/>
      <c r="I31" s="196"/>
      <c r="J31" s="238"/>
    </row>
    <row r="32" spans="1:10" s="72" customFormat="1" ht="11.25">
      <c r="A32" s="214" t="s">
        <v>168</v>
      </c>
      <c r="B32" s="215"/>
      <c r="C32" s="215"/>
      <c r="D32" s="215"/>
      <c r="E32" s="215"/>
      <c r="F32" s="216"/>
      <c r="G32" s="216"/>
      <c r="H32" s="215"/>
      <c r="I32" s="215"/>
      <c r="J32" s="217"/>
    </row>
    <row r="33" spans="1:10" s="72" customFormat="1" ht="11.25" customHeight="1">
      <c r="A33" s="192" t="s">
        <v>169</v>
      </c>
      <c r="B33" s="193"/>
      <c r="C33" s="193"/>
      <c r="D33" s="193"/>
      <c r="E33" s="193"/>
      <c r="F33" s="193"/>
      <c r="G33" s="193"/>
      <c r="H33" s="193"/>
      <c r="I33" s="193"/>
      <c r="J33" s="194"/>
    </row>
    <row r="34" spans="1:10" s="72" customFormat="1" ht="11.25" customHeight="1">
      <c r="A34" s="195" t="s">
        <v>170</v>
      </c>
      <c r="B34" s="195"/>
      <c r="C34" s="195"/>
      <c r="D34" s="195"/>
      <c r="E34" s="195"/>
      <c r="F34" s="195"/>
      <c r="G34" s="195"/>
      <c r="H34" s="195"/>
      <c r="I34" s="195"/>
      <c r="J34" s="195"/>
    </row>
    <row r="35" spans="1:10" s="72" customFormat="1" ht="11.25">
      <c r="A35" s="195"/>
      <c r="B35" s="195"/>
      <c r="C35" s="195"/>
      <c r="D35" s="195"/>
      <c r="E35" s="195"/>
      <c r="F35" s="195"/>
      <c r="G35" s="195"/>
      <c r="H35" s="195"/>
      <c r="I35" s="195"/>
      <c r="J35" s="195"/>
    </row>
    <row r="36" spans="1:10" s="72" customFormat="1" ht="6" customHeight="1">
      <c r="A36" s="195"/>
      <c r="B36" s="195"/>
      <c r="C36" s="195"/>
      <c r="D36" s="195"/>
      <c r="E36" s="195"/>
      <c r="F36" s="195"/>
      <c r="G36" s="195"/>
      <c r="H36" s="195"/>
      <c r="I36" s="195"/>
      <c r="J36" s="195"/>
    </row>
    <row r="37" spans="1:10" s="11" customFormat="1" ht="14.25" customHeight="1">
      <c r="A37" s="195"/>
      <c r="B37" s="195"/>
      <c r="C37" s="195"/>
      <c r="D37" s="195"/>
      <c r="E37" s="195"/>
      <c r="F37" s="195"/>
      <c r="G37" s="195"/>
      <c r="H37" s="195"/>
      <c r="I37" s="195"/>
      <c r="J37" s="195"/>
    </row>
    <row r="38" spans="1:10" s="11" customFormat="1" ht="11.25" customHeight="1">
      <c r="A38" s="195"/>
      <c r="B38" s="195"/>
      <c r="C38" s="195"/>
      <c r="D38" s="195"/>
      <c r="E38" s="195"/>
      <c r="F38" s="195"/>
      <c r="G38" s="195"/>
      <c r="H38" s="195"/>
      <c r="I38" s="195"/>
      <c r="J38" s="195"/>
    </row>
    <row r="39" spans="1:10" s="11" customFormat="1" ht="31.5" customHeight="1">
      <c r="A39" s="6"/>
      <c r="B39" s="7"/>
      <c r="D39" s="7"/>
      <c r="E39" s="7"/>
      <c r="F39" s="7"/>
      <c r="G39" s="15"/>
      <c r="H39" s="15"/>
      <c r="I39" s="7"/>
      <c r="J39" s="9"/>
    </row>
    <row r="40" spans="1:10" s="23" customFormat="1" ht="12">
      <c r="A40" s="19"/>
      <c r="B40" s="88"/>
      <c r="C40" s="189"/>
      <c r="D40" s="187" t="s">
        <v>118</v>
      </c>
      <c r="E40" s="187"/>
      <c r="F40" s="171"/>
      <c r="G40" s="20"/>
      <c r="H40" s="20"/>
      <c r="I40" s="218"/>
      <c r="J40" s="219"/>
    </row>
    <row r="41" spans="1:10" s="23" customFormat="1" ht="12">
      <c r="A41" s="22"/>
      <c r="C41" s="72"/>
      <c r="D41" s="188" t="s">
        <v>119</v>
      </c>
      <c r="E41" s="188"/>
      <c r="F41" s="158"/>
      <c r="I41" s="158"/>
      <c r="J41" s="30"/>
    </row>
    <row r="42" spans="1:10" s="11" customFormat="1">
      <c r="A42" s="10"/>
      <c r="C42" s="72"/>
      <c r="D42" s="188" t="s">
        <v>197</v>
      </c>
      <c r="E42" s="188"/>
      <c r="F42" s="158"/>
      <c r="J42" s="31"/>
    </row>
    <row r="43" spans="1:10" s="11" customFormat="1">
      <c r="A43" s="10"/>
      <c r="J43" s="31"/>
    </row>
    <row r="44" spans="1:10" s="11" customFormat="1">
      <c r="A44" s="10"/>
      <c r="J44" s="31"/>
    </row>
    <row r="45" spans="1:10" s="11" customFormat="1" ht="11.25" customHeight="1">
      <c r="A45" s="6"/>
      <c r="B45" s="7"/>
      <c r="D45" s="7"/>
      <c r="E45" s="7"/>
      <c r="F45" s="7"/>
      <c r="G45" s="7"/>
      <c r="H45" s="7"/>
      <c r="I45" s="220"/>
      <c r="J45" s="221"/>
    </row>
    <row r="46" spans="1:10" s="23" customFormat="1" ht="12">
      <c r="A46" s="19"/>
      <c r="B46" s="88"/>
      <c r="C46" s="189"/>
      <c r="D46" s="187" t="s">
        <v>121</v>
      </c>
      <c r="E46" s="187"/>
      <c r="F46" s="171"/>
      <c r="G46" s="20"/>
      <c r="H46" s="20"/>
      <c r="I46" s="218"/>
      <c r="J46" s="219"/>
    </row>
    <row r="47" spans="1:10" s="23" customFormat="1" ht="12" customHeight="1">
      <c r="A47" s="22"/>
      <c r="C47" s="72"/>
      <c r="D47" s="188" t="s">
        <v>122</v>
      </c>
      <c r="E47" s="188"/>
      <c r="F47" s="158"/>
      <c r="J47" s="30"/>
    </row>
    <row r="48" spans="1:10" s="23" customFormat="1" ht="12" customHeight="1">
      <c r="A48" s="22"/>
      <c r="D48" s="158"/>
      <c r="E48" s="158"/>
      <c r="F48" s="158"/>
      <c r="J48" s="30"/>
    </row>
    <row r="49" spans="1:10" s="11" customFormat="1">
      <c r="A49" s="75"/>
      <c r="B49" s="76"/>
      <c r="C49" s="76"/>
      <c r="D49" s="76"/>
      <c r="E49" s="76"/>
      <c r="F49" s="76"/>
      <c r="G49" s="76"/>
      <c r="H49" s="76"/>
      <c r="I49" s="76"/>
      <c r="J49" s="159"/>
    </row>
  </sheetData>
  <mergeCells count="35">
    <mergeCell ref="A6:J6"/>
    <mergeCell ref="A1:C1"/>
    <mergeCell ref="A2:J2"/>
    <mergeCell ref="A3:G3"/>
    <mergeCell ref="A4:G4"/>
    <mergeCell ref="A5:G5"/>
    <mergeCell ref="I40:J40"/>
    <mergeCell ref="I45:J45"/>
    <mergeCell ref="I46:J46"/>
    <mergeCell ref="A7:J7"/>
    <mergeCell ref="A9:J9"/>
    <mergeCell ref="A10:A12"/>
    <mergeCell ref="B10:B12"/>
    <mergeCell ref="C10:I10"/>
    <mergeCell ref="J10:J12"/>
    <mergeCell ref="C11:F11"/>
    <mergeCell ref="A28:B28"/>
    <mergeCell ref="J28:J31"/>
    <mergeCell ref="A29:B29"/>
    <mergeCell ref="A30:B31"/>
    <mergeCell ref="C30:C31"/>
    <mergeCell ref="G11:I11"/>
    <mergeCell ref="A25:J25"/>
    <mergeCell ref="A26:B27"/>
    <mergeCell ref="C26:J26"/>
    <mergeCell ref="C27:J27"/>
    <mergeCell ref="A32:J32"/>
    <mergeCell ref="A33:J33"/>
    <mergeCell ref="A34:J38"/>
    <mergeCell ref="D30:D31"/>
    <mergeCell ref="E30:E31"/>
    <mergeCell ref="F30:F31"/>
    <mergeCell ref="G30:G31"/>
    <mergeCell ref="H30:H31"/>
    <mergeCell ref="I30:I31"/>
  </mergeCells>
  <printOptions horizontalCentered="1"/>
  <pageMargins left="0.25" right="0.25" top="0.75" bottom="0.75" header="0.3" footer="0.3"/>
  <pageSetup paperSize="9" scale="74" orientation="portrait" horizontalDpi="4294967295" r:id="rId1"/>
  <headerFooter alignWithMargins="0"/>
  <drawing r:id="rId2"/>
  <legacyDrawing r:id="rId3"/>
  <oleObjects>
    <mc:AlternateContent xmlns:mc="http://schemas.openxmlformats.org/markup-compatibility/2006">
      <mc:Choice Requires="x14">
        <oleObject progId="Word.Picture.8" shapeId="16385" r:id="rId4">
          <objectPr defaultSize="0" autoPict="0" r:id="rId5">
            <anchor moveWithCells="1">
              <from>
                <xdr:col>0</xdr:col>
                <xdr:colOff>133350</xdr:colOff>
                <xdr:row>0</xdr:row>
                <xdr:rowOff>152400</xdr:rowOff>
              </from>
              <to>
                <xdr:col>0</xdr:col>
                <xdr:colOff>914400</xdr:colOff>
                <xdr:row>0</xdr:row>
                <xdr:rowOff>723900</xdr:rowOff>
              </to>
            </anchor>
          </objectPr>
        </oleObject>
      </mc:Choice>
      <mc:Fallback>
        <oleObject progId="Word.Picture.8" shapeId="16385" r:id="rId4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46"/>
  <sheetViews>
    <sheetView showGridLines="0" showZeros="0" view="pageBreakPreview" topLeftCell="A32" zoomScaleSheetLayoutView="93" workbookViewId="0">
      <selection activeCell="C38" sqref="C38"/>
    </sheetView>
  </sheetViews>
  <sheetFormatPr defaultColWidth="9.140625" defaultRowHeight="12.75"/>
  <cols>
    <col min="1" max="1" width="5.7109375" style="1" customWidth="1"/>
    <col min="2" max="2" width="7.28515625" style="89" customWidth="1"/>
    <col min="3" max="3" width="11.7109375" style="1" customWidth="1"/>
    <col min="4" max="4" width="60.7109375" style="1" customWidth="1"/>
    <col min="5" max="5" width="10.140625" style="1" customWidth="1"/>
    <col min="6" max="6" width="11.7109375" style="1" customWidth="1"/>
    <col min="7" max="7" width="58.28515625" style="2" customWidth="1"/>
    <col min="8" max="16384" width="9.140625" style="1"/>
  </cols>
  <sheetData>
    <row r="1" spans="1:7" ht="65.099999999999994" customHeight="1">
      <c r="A1" s="244"/>
      <c r="B1" s="245"/>
      <c r="C1" s="245"/>
      <c r="D1" s="32"/>
      <c r="E1" s="32"/>
      <c r="F1" s="32"/>
      <c r="G1" s="33"/>
    </row>
    <row r="2" spans="1:7" s="23" customFormat="1" ht="20.100000000000001" customHeight="1">
      <c r="A2" s="246" t="s">
        <v>29</v>
      </c>
      <c r="B2" s="247"/>
      <c r="C2" s="248"/>
      <c r="D2" s="248"/>
      <c r="E2" s="248"/>
      <c r="F2" s="248"/>
      <c r="G2" s="249"/>
    </row>
    <row r="3" spans="1:7" s="72" customFormat="1" ht="20.100000000000001" customHeight="1">
      <c r="A3" s="250" t="s">
        <v>93</v>
      </c>
      <c r="B3" s="251"/>
      <c r="C3" s="251"/>
      <c r="D3" s="251"/>
      <c r="E3" s="251"/>
      <c r="F3" s="87"/>
      <c r="G3" s="145"/>
    </row>
    <row r="4" spans="1:7" s="72" customFormat="1" ht="20.100000000000001" customHeight="1">
      <c r="A4" s="252" t="s">
        <v>81</v>
      </c>
      <c r="B4" s="253"/>
      <c r="C4" s="253"/>
      <c r="D4" s="253"/>
      <c r="E4" s="254"/>
      <c r="F4" s="27" t="s">
        <v>41</v>
      </c>
      <c r="G4" s="146" t="s">
        <v>193</v>
      </c>
    </row>
    <row r="5" spans="1:7" s="72" customFormat="1" ht="20.100000000000001" customHeight="1">
      <c r="A5" s="255" t="s">
        <v>82</v>
      </c>
      <c r="B5" s="255"/>
      <c r="C5" s="255"/>
      <c r="D5" s="255"/>
      <c r="E5" s="255"/>
      <c r="F5" s="79" t="s">
        <v>23</v>
      </c>
      <c r="G5" s="28">
        <f ca="1">TODAY()</f>
        <v>46155</v>
      </c>
    </row>
    <row r="6" spans="1:7" s="11" customFormat="1" ht="3.75" customHeight="1">
      <c r="A6" s="243"/>
      <c r="B6" s="243"/>
      <c r="C6" s="243"/>
      <c r="D6" s="243"/>
      <c r="E6" s="243"/>
      <c r="F6" s="243"/>
      <c r="G6" s="243"/>
    </row>
    <row r="7" spans="1:7" s="72" customFormat="1" ht="11.25">
      <c r="A7" s="83" t="s">
        <v>0</v>
      </c>
      <c r="B7" s="83"/>
      <c r="C7" s="83" t="s">
        <v>31</v>
      </c>
      <c r="D7" s="83" t="s">
        <v>32</v>
      </c>
      <c r="E7" s="83" t="s">
        <v>2</v>
      </c>
      <c r="F7" s="83" t="s">
        <v>1</v>
      </c>
      <c r="G7" s="17" t="s">
        <v>44</v>
      </c>
    </row>
    <row r="8" spans="1:7" s="72" customFormat="1" ht="11.25">
      <c r="A8" s="102" t="s">
        <v>25</v>
      </c>
      <c r="B8" s="102"/>
      <c r="C8" s="103"/>
      <c r="D8" s="147" t="s">
        <v>11</v>
      </c>
      <c r="E8" s="104"/>
      <c r="F8" s="105"/>
      <c r="G8" s="105"/>
    </row>
    <row r="9" spans="1:7" s="72" customFormat="1" ht="56.25">
      <c r="A9" s="82" t="s">
        <v>7</v>
      </c>
      <c r="B9" s="82" t="s">
        <v>61</v>
      </c>
      <c r="C9" s="148" t="s">
        <v>56</v>
      </c>
      <c r="D9" s="149" t="s">
        <v>203</v>
      </c>
      <c r="E9" s="82" t="s">
        <v>10</v>
      </c>
      <c r="F9" s="17">
        <v>1</v>
      </c>
      <c r="G9" s="150" t="s">
        <v>45</v>
      </c>
    </row>
    <row r="10" spans="1:7" s="72" customFormat="1" ht="9" customHeight="1">
      <c r="A10" s="90"/>
      <c r="B10" s="91"/>
      <c r="C10" s="91"/>
      <c r="D10" s="91"/>
      <c r="E10" s="91"/>
      <c r="F10" s="91"/>
      <c r="G10" s="92"/>
    </row>
    <row r="11" spans="1:7" s="72" customFormat="1" ht="11.25">
      <c r="A11" s="102" t="s">
        <v>26</v>
      </c>
      <c r="B11" s="102"/>
      <c r="C11" s="103"/>
      <c r="D11" s="147" t="s">
        <v>171</v>
      </c>
      <c r="E11" s="104"/>
      <c r="F11" s="105"/>
      <c r="G11" s="105"/>
    </row>
    <row r="12" spans="1:7" s="72" customFormat="1" ht="33.75">
      <c r="A12" s="82" t="s">
        <v>8</v>
      </c>
      <c r="B12" s="82" t="s">
        <v>61</v>
      </c>
      <c r="C12" s="148" t="s">
        <v>174</v>
      </c>
      <c r="D12" s="149" t="s">
        <v>172</v>
      </c>
      <c r="E12" s="82" t="s">
        <v>173</v>
      </c>
      <c r="F12" s="17">
        <v>0.5</v>
      </c>
      <c r="G12" s="150" t="s">
        <v>187</v>
      </c>
    </row>
    <row r="13" spans="1:7" s="72" customFormat="1" ht="9" customHeight="1">
      <c r="A13" s="90"/>
      <c r="B13" s="91"/>
      <c r="C13" s="91"/>
      <c r="D13" s="91"/>
      <c r="E13" s="91"/>
      <c r="F13" s="91"/>
      <c r="G13" s="92"/>
    </row>
    <row r="14" spans="1:7" s="72" customFormat="1" ht="11.25">
      <c r="A14" s="102" t="s">
        <v>27</v>
      </c>
      <c r="B14" s="102"/>
      <c r="C14" s="102"/>
      <c r="D14" s="147" t="s">
        <v>42</v>
      </c>
      <c r="E14" s="102"/>
      <c r="F14" s="106"/>
      <c r="G14" s="106"/>
    </row>
    <row r="15" spans="1:7" s="72" customFormat="1" ht="146.25">
      <c r="A15" s="82" t="s">
        <v>54</v>
      </c>
      <c r="B15" s="82" t="s">
        <v>62</v>
      </c>
      <c r="C15" s="148">
        <v>4011209</v>
      </c>
      <c r="D15" s="149" t="s">
        <v>58</v>
      </c>
      <c r="E15" s="82" t="s">
        <v>52</v>
      </c>
      <c r="F15" s="17">
        <v>591.73</v>
      </c>
      <c r="G15" s="150" t="s">
        <v>83</v>
      </c>
    </row>
    <row r="16" spans="1:7" s="72" customFormat="1" ht="22.5">
      <c r="A16" s="82" t="s">
        <v>55</v>
      </c>
      <c r="B16" s="82" t="s">
        <v>62</v>
      </c>
      <c r="C16" s="148">
        <v>4011219</v>
      </c>
      <c r="D16" s="149" t="s">
        <v>59</v>
      </c>
      <c r="E16" s="82" t="s">
        <v>53</v>
      </c>
      <c r="F16" s="17">
        <v>118.35</v>
      </c>
      <c r="G16" s="150" t="s">
        <v>84</v>
      </c>
    </row>
    <row r="17" spans="1:7" s="72" customFormat="1" ht="11.25">
      <c r="A17" s="82" t="s">
        <v>77</v>
      </c>
      <c r="B17" s="82"/>
      <c r="C17" s="148"/>
      <c r="D17" s="149" t="s">
        <v>60</v>
      </c>
      <c r="E17" s="82" t="s">
        <v>53</v>
      </c>
      <c r="F17" s="17">
        <v>118.35</v>
      </c>
      <c r="G17" s="150" t="s">
        <v>84</v>
      </c>
    </row>
    <row r="18" spans="1:7" s="72" customFormat="1" ht="22.5">
      <c r="A18" s="82" t="s">
        <v>78</v>
      </c>
      <c r="B18" s="82" t="s">
        <v>62</v>
      </c>
      <c r="C18" s="148">
        <v>5915320</v>
      </c>
      <c r="D18" s="149" t="s">
        <v>98</v>
      </c>
      <c r="E18" s="82" t="s">
        <v>76</v>
      </c>
      <c r="F18" s="17">
        <v>189.36</v>
      </c>
      <c r="G18" s="150" t="s">
        <v>85</v>
      </c>
    </row>
    <row r="19" spans="1:7" s="72" customFormat="1" ht="8.25" customHeight="1">
      <c r="A19" s="82"/>
      <c r="B19" s="152"/>
      <c r="C19" s="153"/>
      <c r="D19" s="154"/>
      <c r="E19" s="155"/>
      <c r="F19" s="17"/>
      <c r="G19" s="107"/>
    </row>
    <row r="20" spans="1:7" s="72" customFormat="1" ht="11.25">
      <c r="A20" s="102" t="s">
        <v>28</v>
      </c>
      <c r="B20" s="102"/>
      <c r="C20" s="102"/>
      <c r="D20" s="147" t="s">
        <v>72</v>
      </c>
      <c r="E20" s="102"/>
      <c r="F20" s="106"/>
      <c r="G20" s="106"/>
    </row>
    <row r="21" spans="1:7" s="72" customFormat="1" ht="78.75">
      <c r="A21" s="16" t="s">
        <v>50</v>
      </c>
      <c r="B21" s="82" t="s">
        <v>62</v>
      </c>
      <c r="C21" s="108" t="s">
        <v>63</v>
      </c>
      <c r="D21" s="156" t="s">
        <v>64</v>
      </c>
      <c r="E21" s="82" t="s">
        <v>52</v>
      </c>
      <c r="F21" s="17">
        <v>546.38</v>
      </c>
      <c r="G21" s="151" t="s">
        <v>86</v>
      </c>
    </row>
    <row r="22" spans="1:7" s="72" customFormat="1" ht="33.75">
      <c r="A22" s="16" t="s">
        <v>51</v>
      </c>
      <c r="B22" s="16" t="s">
        <v>65</v>
      </c>
      <c r="C22" s="108" t="s">
        <v>88</v>
      </c>
      <c r="D22" s="156" t="s">
        <v>94</v>
      </c>
      <c r="E22" s="16" t="s">
        <v>75</v>
      </c>
      <c r="F22" s="17">
        <v>0.71</v>
      </c>
      <c r="G22" s="151" t="s">
        <v>87</v>
      </c>
    </row>
    <row r="23" spans="1:7" s="72" customFormat="1" ht="35.25">
      <c r="A23" s="16" t="s">
        <v>175</v>
      </c>
      <c r="B23" s="16" t="s">
        <v>65</v>
      </c>
      <c r="C23" s="108" t="s">
        <v>190</v>
      </c>
      <c r="D23" s="186" t="s">
        <v>188</v>
      </c>
      <c r="E23" s="16" t="s">
        <v>75</v>
      </c>
      <c r="F23" s="17">
        <v>0.71</v>
      </c>
      <c r="G23" s="151" t="s">
        <v>87</v>
      </c>
    </row>
    <row r="24" spans="1:7" s="72" customFormat="1" ht="78.75">
      <c r="A24" s="16" t="s">
        <v>176</v>
      </c>
      <c r="B24" s="82" t="s">
        <v>62</v>
      </c>
      <c r="C24" s="108" t="s">
        <v>66</v>
      </c>
      <c r="D24" s="156" t="s">
        <v>67</v>
      </c>
      <c r="E24" s="82" t="s">
        <v>52</v>
      </c>
      <c r="F24" s="17">
        <v>546.38</v>
      </c>
      <c r="G24" s="151" t="s">
        <v>86</v>
      </c>
    </row>
    <row r="25" spans="1:7" s="72" customFormat="1" ht="33.75">
      <c r="A25" s="16" t="s">
        <v>177</v>
      </c>
      <c r="B25" s="16" t="s">
        <v>65</v>
      </c>
      <c r="C25" s="108" t="s">
        <v>88</v>
      </c>
      <c r="D25" s="156" t="s">
        <v>189</v>
      </c>
      <c r="E25" s="16" t="s">
        <v>75</v>
      </c>
      <c r="F25" s="17">
        <v>0.27</v>
      </c>
      <c r="G25" s="151" t="s">
        <v>89</v>
      </c>
    </row>
    <row r="26" spans="1:7" s="72" customFormat="1" ht="35.25">
      <c r="A26" s="16" t="s">
        <v>178</v>
      </c>
      <c r="B26" s="16" t="s">
        <v>65</v>
      </c>
      <c r="C26" s="108" t="s">
        <v>191</v>
      </c>
      <c r="D26" s="186" t="s">
        <v>188</v>
      </c>
      <c r="E26" s="16" t="s">
        <v>75</v>
      </c>
      <c r="F26" s="17">
        <v>0.27</v>
      </c>
      <c r="G26" s="151" t="s">
        <v>95</v>
      </c>
    </row>
    <row r="27" spans="1:7" s="72" customFormat="1" ht="45">
      <c r="A27" s="16" t="s">
        <v>179</v>
      </c>
      <c r="B27" s="16" t="s">
        <v>61</v>
      </c>
      <c r="C27" s="108" t="s">
        <v>68</v>
      </c>
      <c r="D27" s="156" t="s">
        <v>69</v>
      </c>
      <c r="E27" s="82" t="s">
        <v>53</v>
      </c>
      <c r="F27" s="17">
        <v>16.39</v>
      </c>
      <c r="G27" s="151" t="s">
        <v>90</v>
      </c>
    </row>
    <row r="28" spans="1:7" s="72" customFormat="1" ht="22.5">
      <c r="A28" s="16" t="s">
        <v>180</v>
      </c>
      <c r="B28" s="82" t="s">
        <v>62</v>
      </c>
      <c r="C28" s="108" t="s">
        <v>70</v>
      </c>
      <c r="D28" s="156" t="s">
        <v>71</v>
      </c>
      <c r="E28" s="16" t="s">
        <v>74</v>
      </c>
      <c r="F28" s="17">
        <v>3107.81</v>
      </c>
      <c r="G28" s="151" t="s">
        <v>96</v>
      </c>
    </row>
    <row r="29" spans="1:7" s="72" customFormat="1" ht="5.0999999999999996" customHeight="1">
      <c r="A29" s="82"/>
      <c r="B29" s="82"/>
      <c r="C29" s="108"/>
      <c r="D29" s="109"/>
      <c r="E29" s="82"/>
      <c r="F29" s="17"/>
      <c r="G29" s="107"/>
    </row>
    <row r="30" spans="1:7" s="72" customFormat="1" ht="11.25">
      <c r="A30" s="102" t="s">
        <v>37</v>
      </c>
      <c r="B30" s="102"/>
      <c r="C30" s="102"/>
      <c r="D30" s="147" t="s">
        <v>73</v>
      </c>
      <c r="E30" s="102"/>
      <c r="F30" s="106"/>
      <c r="G30" s="106"/>
    </row>
    <row r="31" spans="1:7" s="72" customFormat="1" ht="33.75">
      <c r="A31" s="16" t="s">
        <v>38</v>
      </c>
      <c r="B31" s="16" t="s">
        <v>100</v>
      </c>
      <c r="C31" s="108" t="s">
        <v>99</v>
      </c>
      <c r="D31" s="156" t="s">
        <v>101</v>
      </c>
      <c r="E31" s="16" t="s">
        <v>9</v>
      </c>
      <c r="F31" s="17">
        <v>175</v>
      </c>
      <c r="G31" s="151" t="s">
        <v>91</v>
      </c>
    </row>
    <row r="32" spans="1:7" s="72" customFormat="1" ht="78.75">
      <c r="A32" s="16" t="s">
        <v>39</v>
      </c>
      <c r="B32" s="16" t="s">
        <v>100</v>
      </c>
      <c r="C32" s="108" t="s">
        <v>102</v>
      </c>
      <c r="D32" s="156" t="s">
        <v>103</v>
      </c>
      <c r="E32" s="16" t="s">
        <v>9</v>
      </c>
      <c r="F32" s="17">
        <v>84</v>
      </c>
      <c r="G32" s="151" t="s">
        <v>92</v>
      </c>
    </row>
    <row r="33" spans="1:7" s="72" customFormat="1" ht="6" customHeight="1">
      <c r="A33" s="93"/>
      <c r="B33" s="94"/>
      <c r="C33" s="94"/>
      <c r="D33" s="94"/>
      <c r="E33" s="94"/>
      <c r="F33" s="94"/>
      <c r="G33" s="95"/>
    </row>
    <row r="34" spans="1:7" s="72" customFormat="1" ht="11.25">
      <c r="A34" s="102" t="s">
        <v>181</v>
      </c>
      <c r="B34" s="102"/>
      <c r="C34" s="102"/>
      <c r="D34" s="147" t="s">
        <v>186</v>
      </c>
      <c r="E34" s="102"/>
      <c r="F34" s="106"/>
      <c r="G34" s="106"/>
    </row>
    <row r="35" spans="1:7" s="72" customFormat="1" ht="22.5">
      <c r="A35" s="16" t="s">
        <v>182</v>
      </c>
      <c r="B35" s="16" t="s">
        <v>117</v>
      </c>
      <c r="C35" s="108" t="s">
        <v>104</v>
      </c>
      <c r="D35" s="156" t="s">
        <v>105</v>
      </c>
      <c r="E35" s="16" t="s">
        <v>52</v>
      </c>
      <c r="F35" s="17">
        <v>0.56999999999999995</v>
      </c>
      <c r="G35" s="151" t="s">
        <v>113</v>
      </c>
    </row>
    <row r="36" spans="1:7" s="72" customFormat="1" ht="33.75">
      <c r="A36" s="16" t="s">
        <v>183</v>
      </c>
      <c r="B36" s="16" t="s">
        <v>117</v>
      </c>
      <c r="C36" s="108" t="s">
        <v>106</v>
      </c>
      <c r="D36" s="156" t="s">
        <v>107</v>
      </c>
      <c r="E36" s="16" t="s">
        <v>112</v>
      </c>
      <c r="F36" s="17">
        <v>2</v>
      </c>
      <c r="G36" s="151" t="s">
        <v>114</v>
      </c>
    </row>
    <row r="37" spans="1:7" s="72" customFormat="1" ht="33.75">
      <c r="A37" s="16" t="s">
        <v>184</v>
      </c>
      <c r="B37" s="16" t="s">
        <v>117</v>
      </c>
      <c r="C37" s="108" t="s">
        <v>108</v>
      </c>
      <c r="D37" s="156" t="s">
        <v>109</v>
      </c>
      <c r="E37" s="16" t="s">
        <v>52</v>
      </c>
      <c r="F37" s="17">
        <v>17.5</v>
      </c>
      <c r="G37" s="151" t="s">
        <v>115</v>
      </c>
    </row>
    <row r="38" spans="1:7" s="72" customFormat="1" ht="33.75">
      <c r="A38" s="16" t="s">
        <v>185</v>
      </c>
      <c r="B38" s="16" t="s">
        <v>117</v>
      </c>
      <c r="C38" s="108" t="s">
        <v>110</v>
      </c>
      <c r="D38" s="156" t="s">
        <v>111</v>
      </c>
      <c r="E38" s="16" t="s">
        <v>112</v>
      </c>
      <c r="F38" s="17">
        <v>22</v>
      </c>
      <c r="G38" s="151" t="s">
        <v>116</v>
      </c>
    </row>
    <row r="39" spans="1:7" s="72" customFormat="1" ht="6" customHeight="1">
      <c r="A39" s="93"/>
      <c r="B39" s="94"/>
      <c r="C39" s="94"/>
      <c r="D39" s="94"/>
      <c r="E39" s="94"/>
      <c r="F39" s="94"/>
      <c r="G39" s="95"/>
    </row>
    <row r="40" spans="1:7" s="11" customFormat="1" ht="14.25" customHeight="1">
      <c r="A40" s="3"/>
      <c r="B40" s="4"/>
      <c r="C40" s="4"/>
      <c r="D40" s="4"/>
      <c r="E40" s="4"/>
      <c r="F40" s="4"/>
      <c r="G40" s="5"/>
    </row>
    <row r="41" spans="1:7" s="11" customFormat="1" ht="11.25" customHeight="1">
      <c r="A41" s="6"/>
      <c r="B41" s="7"/>
      <c r="C41" s="7"/>
      <c r="D41" s="7"/>
      <c r="E41" s="7"/>
      <c r="F41" s="7"/>
      <c r="G41" s="29"/>
    </row>
    <row r="42" spans="1:7" s="11" customFormat="1" ht="11.25" customHeight="1">
      <c r="A42" s="6"/>
      <c r="B42" s="7"/>
      <c r="D42" s="14"/>
      <c r="E42" s="15"/>
      <c r="F42" s="7"/>
      <c r="G42" s="9"/>
    </row>
    <row r="43" spans="1:7" s="23" customFormat="1" ht="12.75" customHeight="1">
      <c r="A43" s="19"/>
      <c r="B43" s="88"/>
      <c r="D43" s="157" t="s">
        <v>118</v>
      </c>
      <c r="E43" s="20"/>
      <c r="F43" s="257" t="s">
        <v>121</v>
      </c>
      <c r="G43" s="257"/>
    </row>
    <row r="44" spans="1:7" s="23" customFormat="1" ht="12.75" customHeight="1">
      <c r="A44" s="22"/>
      <c r="D44" s="158" t="s">
        <v>119</v>
      </c>
      <c r="F44" s="256" t="s">
        <v>122</v>
      </c>
      <c r="G44" s="256"/>
    </row>
    <row r="45" spans="1:7" s="11" customFormat="1">
      <c r="A45" s="10"/>
      <c r="D45" s="158" t="s">
        <v>120</v>
      </c>
      <c r="G45" s="31"/>
    </row>
    <row r="46" spans="1:7" s="11" customFormat="1">
      <c r="A46" s="75"/>
      <c r="B46" s="76"/>
      <c r="C46" s="76"/>
      <c r="D46" s="76"/>
      <c r="E46" s="76"/>
      <c r="F46" s="76"/>
      <c r="G46" s="159"/>
    </row>
  </sheetData>
  <customSheetViews>
    <customSheetView guid="{46B44D95-2370-4419-BD85-88291A251F92}" showPageBreaks="1" showGridLines="0" zeroValues="0" printArea="1" view="pageBreakPreview" topLeftCell="A17">
      <selection activeCell="F18" sqref="F18"/>
      <pageMargins left="0.47244094488188981" right="0.19685039370078741" top="0.59055118110236227" bottom="0.6692913385826772" header="0" footer="0"/>
      <printOptions horizontalCentered="1"/>
      <pageSetup paperSize="9" scale="41" fitToHeight="2" orientation="landscape" horizontalDpi="4294967295" r:id="rId1"/>
      <headerFooter alignWithMargins="0"/>
    </customSheetView>
  </customSheetViews>
  <mergeCells count="8">
    <mergeCell ref="A1:C1"/>
    <mergeCell ref="A2:G2"/>
    <mergeCell ref="A3:E3"/>
    <mergeCell ref="A6:G6"/>
    <mergeCell ref="F44:G44"/>
    <mergeCell ref="A4:E4"/>
    <mergeCell ref="A5:E5"/>
    <mergeCell ref="F43:G43"/>
  </mergeCells>
  <printOptions horizontalCentered="1"/>
  <pageMargins left="0.25" right="0.25" top="0.75" bottom="0.75" header="0.3" footer="0.3"/>
  <pageSetup paperSize="9" scale="61" fitToHeight="0" orientation="portrait" horizontalDpi="4294967295" r:id="rId2"/>
  <headerFooter alignWithMargins="0"/>
  <rowBreaks count="1" manualBreakCount="1">
    <brk id="45" max="6" man="1"/>
  </rowBreaks>
  <drawing r:id="rId3"/>
  <legacyDrawing r:id="rId4"/>
  <oleObjects>
    <mc:AlternateContent xmlns:mc="http://schemas.openxmlformats.org/markup-compatibility/2006">
      <mc:Choice Requires="x14">
        <oleObject progId="Word.Picture.8" shapeId="12290" r:id="rId5">
          <objectPr defaultSize="0" autoPict="0" r:id="rId6">
            <anchor moveWithCells="1">
              <from>
                <xdr:col>0</xdr:col>
                <xdr:colOff>133350</xdr:colOff>
                <xdr:row>0</xdr:row>
                <xdr:rowOff>152400</xdr:rowOff>
              </from>
              <to>
                <xdr:col>2</xdr:col>
                <xdr:colOff>47625</xdr:colOff>
                <xdr:row>0</xdr:row>
                <xdr:rowOff>723900</xdr:rowOff>
              </to>
            </anchor>
          </objectPr>
        </oleObject>
      </mc:Choice>
      <mc:Fallback>
        <oleObject progId="Word.Picture.8" shapeId="12290" r:id="rId5"/>
      </mc:Fallback>
    </mc:AlternateContent>
  </oleObjec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449E7B-C9FA-4DA3-9FB2-0EC2084089DF}">
  <sheetPr>
    <pageSetUpPr fitToPage="1"/>
  </sheetPr>
  <dimension ref="A1:G35"/>
  <sheetViews>
    <sheetView showGridLines="0" showZeros="0" view="pageBreakPreview" topLeftCell="A12" zoomScaleSheetLayoutView="93" workbookViewId="0">
      <selection activeCell="A14" sqref="A14"/>
    </sheetView>
  </sheetViews>
  <sheetFormatPr defaultColWidth="9.140625" defaultRowHeight="12.75"/>
  <cols>
    <col min="1" max="1" width="5.7109375" style="1" customWidth="1"/>
    <col min="2" max="2" width="7.28515625" style="89" customWidth="1"/>
    <col min="3" max="3" width="11.7109375" style="1" customWidth="1"/>
    <col min="4" max="4" width="60.7109375" style="1" customWidth="1"/>
    <col min="5" max="5" width="10.140625" style="1" customWidth="1"/>
    <col min="6" max="6" width="11.7109375" style="1" customWidth="1"/>
    <col min="7" max="7" width="28.140625" style="2" customWidth="1"/>
    <col min="8" max="16384" width="9.140625" style="1"/>
  </cols>
  <sheetData>
    <row r="1" spans="1:7" ht="65.099999999999994" customHeight="1">
      <c r="A1" s="244"/>
      <c r="B1" s="245"/>
      <c r="C1" s="245"/>
      <c r="D1" s="32"/>
      <c r="E1" s="32"/>
      <c r="F1" s="32"/>
      <c r="G1" s="33"/>
    </row>
    <row r="2" spans="1:7" s="23" customFormat="1" ht="20.100000000000001" customHeight="1">
      <c r="A2" s="246" t="s">
        <v>29</v>
      </c>
      <c r="B2" s="247"/>
      <c r="C2" s="248"/>
      <c r="D2" s="248"/>
      <c r="E2" s="248"/>
      <c r="F2" s="248"/>
      <c r="G2" s="249"/>
    </row>
    <row r="3" spans="1:7" s="72" customFormat="1" ht="20.100000000000001" customHeight="1">
      <c r="A3" s="250" t="s">
        <v>93</v>
      </c>
      <c r="B3" s="251"/>
      <c r="C3" s="251"/>
      <c r="D3" s="251"/>
      <c r="E3" s="251"/>
      <c r="F3" s="87"/>
      <c r="G3" s="145"/>
    </row>
    <row r="4" spans="1:7" s="72" customFormat="1" ht="20.100000000000001" customHeight="1">
      <c r="A4" s="252" t="s">
        <v>81</v>
      </c>
      <c r="B4" s="253"/>
      <c r="C4" s="253"/>
      <c r="D4" s="253"/>
      <c r="E4" s="254"/>
      <c r="F4" s="27" t="s">
        <v>41</v>
      </c>
      <c r="G4" s="146" t="s">
        <v>194</v>
      </c>
    </row>
    <row r="5" spans="1:7" s="72" customFormat="1" ht="20.100000000000001" customHeight="1">
      <c r="A5" s="255" t="s">
        <v>82</v>
      </c>
      <c r="B5" s="255"/>
      <c r="C5" s="255"/>
      <c r="D5" s="255"/>
      <c r="E5" s="255"/>
      <c r="F5" s="79" t="s">
        <v>23</v>
      </c>
      <c r="G5" s="28">
        <f ca="1">TODAY()</f>
        <v>46155</v>
      </c>
    </row>
    <row r="6" spans="1:7" s="11" customFormat="1" ht="3.75" customHeight="1">
      <c r="A6" s="243"/>
      <c r="B6" s="243"/>
      <c r="C6" s="243"/>
      <c r="D6" s="243"/>
      <c r="E6" s="243"/>
      <c r="F6" s="243"/>
      <c r="G6" s="243"/>
    </row>
    <row r="7" spans="1:7" s="72" customFormat="1" ht="20.100000000000001" customHeight="1">
      <c r="A7" s="102" t="s">
        <v>25</v>
      </c>
      <c r="B7" s="261" t="s">
        <v>124</v>
      </c>
      <c r="C7" s="262"/>
      <c r="D7" s="262"/>
      <c r="E7" s="262"/>
      <c r="F7" s="262"/>
      <c r="G7" s="263"/>
    </row>
    <row r="8" spans="1:7" s="72" customFormat="1" ht="409.5" customHeight="1">
      <c r="A8" s="258" t="e" vm="1">
        <v>#VALUE!</v>
      </c>
      <c r="B8" s="259"/>
      <c r="C8" s="259"/>
      <c r="D8" s="259"/>
      <c r="E8" s="259"/>
      <c r="F8" s="259"/>
      <c r="G8" s="260"/>
    </row>
    <row r="9" spans="1:7" s="72" customFormat="1" ht="11.25">
      <c r="A9" s="264" t="s">
        <v>125</v>
      </c>
      <c r="B9" s="265"/>
      <c r="C9" s="265"/>
      <c r="D9" s="265"/>
      <c r="E9" s="265"/>
      <c r="F9" s="265"/>
      <c r="G9" s="266"/>
    </row>
    <row r="10" spans="1:7" s="72" customFormat="1" ht="9" customHeight="1">
      <c r="A10" s="90"/>
      <c r="B10" s="91"/>
      <c r="C10" s="91"/>
      <c r="D10" s="91"/>
      <c r="E10" s="91"/>
      <c r="F10" s="91"/>
      <c r="G10" s="92"/>
    </row>
    <row r="11" spans="1:7" s="72" customFormat="1" ht="20.100000000000001" customHeight="1">
      <c r="A11" s="102" t="s">
        <v>26</v>
      </c>
      <c r="B11" s="261" t="s">
        <v>201</v>
      </c>
      <c r="C11" s="262"/>
      <c r="D11" s="262"/>
      <c r="E11" s="262"/>
      <c r="F11" s="262"/>
      <c r="G11" s="263"/>
    </row>
    <row r="12" spans="1:7" s="72" customFormat="1" ht="335.25" customHeight="1">
      <c r="A12" s="258" t="e" vm="2">
        <v>#VALUE!</v>
      </c>
      <c r="B12" s="259"/>
      <c r="C12" s="259"/>
      <c r="D12" s="259"/>
      <c r="E12" s="259"/>
      <c r="F12" s="259"/>
      <c r="G12" s="260"/>
    </row>
    <row r="13" spans="1:7" s="139" customFormat="1" ht="29.25" customHeight="1">
      <c r="A13" s="267" t="s">
        <v>202</v>
      </c>
      <c r="B13" s="268"/>
      <c r="C13" s="268"/>
      <c r="D13" s="268"/>
      <c r="E13" s="268"/>
      <c r="F13" s="268"/>
      <c r="G13" s="269"/>
    </row>
    <row r="14" spans="1:7" s="72" customFormat="1" ht="6" customHeight="1">
      <c r="A14" s="93"/>
      <c r="B14" s="94"/>
      <c r="C14" s="94"/>
      <c r="D14" s="94"/>
      <c r="E14" s="94"/>
      <c r="F14" s="94"/>
      <c r="G14" s="95"/>
    </row>
    <row r="15" spans="1:7" s="72" customFormat="1" ht="20.100000000000001" customHeight="1">
      <c r="A15" s="102" t="s">
        <v>27</v>
      </c>
      <c r="B15" s="261" t="s">
        <v>198</v>
      </c>
      <c r="C15" s="262"/>
      <c r="D15" s="262"/>
      <c r="E15" s="262"/>
      <c r="F15" s="262"/>
      <c r="G15" s="263"/>
    </row>
    <row r="16" spans="1:7" s="170" customFormat="1" ht="335.25" customHeight="1">
      <c r="A16" s="270" t="e" vm="3">
        <v>#VALUE!</v>
      </c>
      <c r="B16" s="271"/>
      <c r="C16" s="271"/>
      <c r="D16" s="271"/>
      <c r="E16" s="271"/>
      <c r="F16" s="271"/>
      <c r="G16" s="272"/>
    </row>
    <row r="17" spans="1:7" s="170" customFormat="1" ht="11.25">
      <c r="A17" s="270" t="s">
        <v>126</v>
      </c>
      <c r="B17" s="271"/>
      <c r="C17" s="271"/>
      <c r="D17" s="271"/>
      <c r="E17" s="271"/>
      <c r="F17" s="271"/>
      <c r="G17" s="272"/>
    </row>
    <row r="18" spans="1:7" s="170" customFormat="1" ht="335.25" customHeight="1">
      <c r="A18" s="270" t="e" vm="4">
        <v>#VALUE!</v>
      </c>
      <c r="B18" s="271"/>
      <c r="C18" s="271"/>
      <c r="D18" s="271"/>
      <c r="E18" s="271"/>
      <c r="F18" s="271"/>
      <c r="G18" s="272"/>
    </row>
    <row r="19" spans="1:7" s="170" customFormat="1" ht="11.25">
      <c r="A19" s="270" t="s">
        <v>127</v>
      </c>
      <c r="B19" s="271"/>
      <c r="C19" s="271"/>
      <c r="D19" s="271"/>
      <c r="E19" s="271"/>
      <c r="F19" s="271"/>
      <c r="G19" s="272"/>
    </row>
    <row r="20" spans="1:7" s="72" customFormat="1" ht="335.25" customHeight="1">
      <c r="A20" s="258" t="e" vm="5">
        <v>#VALUE!</v>
      </c>
      <c r="B20" s="259"/>
      <c r="C20" s="259"/>
      <c r="D20" s="259"/>
      <c r="E20" s="259"/>
      <c r="F20" s="259"/>
      <c r="G20" s="260"/>
    </row>
    <row r="21" spans="1:7" s="139" customFormat="1" ht="11.25">
      <c r="A21" s="264" t="s">
        <v>128</v>
      </c>
      <c r="B21" s="265"/>
      <c r="C21" s="265"/>
      <c r="D21" s="265"/>
      <c r="E21" s="265"/>
      <c r="F21" s="265"/>
      <c r="G21" s="266"/>
    </row>
    <row r="22" spans="1:7" s="139" customFormat="1" ht="29.25" customHeight="1">
      <c r="A22" s="267" t="s">
        <v>199</v>
      </c>
      <c r="B22" s="268"/>
      <c r="C22" s="268"/>
      <c r="D22" s="268"/>
      <c r="E22" s="268"/>
      <c r="F22" s="268"/>
      <c r="G22" s="269"/>
    </row>
    <row r="23" spans="1:7" s="11" customFormat="1" ht="14.25" customHeight="1">
      <c r="A23" s="3"/>
      <c r="B23" s="4"/>
      <c r="C23" s="4"/>
      <c r="D23" s="4"/>
      <c r="E23" s="4"/>
      <c r="F23" s="4"/>
      <c r="G23" s="5"/>
    </row>
    <row r="24" spans="1:7" s="11" customFormat="1" ht="11.25" customHeight="1">
      <c r="A24" s="6"/>
      <c r="B24" s="7"/>
      <c r="C24" s="7"/>
      <c r="D24" s="7"/>
      <c r="E24" s="7"/>
      <c r="F24" s="7"/>
      <c r="G24" s="29"/>
    </row>
    <row r="25" spans="1:7" s="11" customFormat="1" ht="11.25" customHeight="1">
      <c r="A25" s="6"/>
      <c r="B25" s="7"/>
      <c r="D25" s="14"/>
      <c r="E25" s="15"/>
      <c r="F25" s="7"/>
      <c r="G25" s="9"/>
    </row>
    <row r="26" spans="1:7" s="23" customFormat="1" ht="12">
      <c r="A26" s="19"/>
      <c r="B26" s="88"/>
      <c r="D26" s="157" t="s">
        <v>118</v>
      </c>
      <c r="E26" s="20"/>
      <c r="F26" s="218"/>
      <c r="G26" s="219"/>
    </row>
    <row r="27" spans="1:7" s="23" customFormat="1" ht="12">
      <c r="A27" s="22"/>
      <c r="D27" s="158" t="s">
        <v>119</v>
      </c>
      <c r="F27" s="158"/>
      <c r="G27" s="30"/>
    </row>
    <row r="28" spans="1:7" s="11" customFormat="1">
      <c r="A28" s="10"/>
      <c r="D28" s="158" t="s">
        <v>120</v>
      </c>
      <c r="G28" s="31"/>
    </row>
    <row r="29" spans="1:7" s="11" customFormat="1">
      <c r="A29" s="10"/>
      <c r="G29" s="31"/>
    </row>
    <row r="30" spans="1:7" s="11" customFormat="1">
      <c r="A30" s="10"/>
      <c r="G30" s="31"/>
    </row>
    <row r="31" spans="1:7" s="11" customFormat="1" ht="11.25" customHeight="1">
      <c r="A31" s="6"/>
      <c r="B31" s="7"/>
      <c r="D31" s="14"/>
      <c r="E31" s="7"/>
      <c r="F31" s="220"/>
      <c r="G31" s="221"/>
    </row>
    <row r="32" spans="1:7" s="23" customFormat="1" ht="12">
      <c r="A32" s="19"/>
      <c r="B32" s="88"/>
      <c r="D32" s="157" t="s">
        <v>121</v>
      </c>
      <c r="E32" s="20"/>
      <c r="F32" s="218"/>
      <c r="G32" s="219"/>
    </row>
    <row r="33" spans="1:7" s="23" customFormat="1" ht="12" customHeight="1">
      <c r="A33" s="22"/>
      <c r="D33" s="158" t="s">
        <v>122</v>
      </c>
      <c r="G33" s="30"/>
    </row>
    <row r="34" spans="1:7" s="23" customFormat="1" ht="12" customHeight="1">
      <c r="A34" s="22"/>
      <c r="D34" s="158"/>
      <c r="G34" s="30"/>
    </row>
    <row r="35" spans="1:7" s="11" customFormat="1">
      <c r="A35" s="75"/>
      <c r="B35" s="76"/>
      <c r="C35" s="76"/>
      <c r="D35" s="76"/>
      <c r="E35" s="76"/>
      <c r="F35" s="76"/>
      <c r="G35" s="159"/>
    </row>
  </sheetData>
  <mergeCells count="23">
    <mergeCell ref="A19:G19"/>
    <mergeCell ref="A6:G6"/>
    <mergeCell ref="A1:C1"/>
    <mergeCell ref="A2:G2"/>
    <mergeCell ref="A3:E3"/>
    <mergeCell ref="A4:E4"/>
    <mergeCell ref="A5:E5"/>
    <mergeCell ref="A20:G20"/>
    <mergeCell ref="F26:G26"/>
    <mergeCell ref="F31:G31"/>
    <mergeCell ref="F32:G32"/>
    <mergeCell ref="B7:G7"/>
    <mergeCell ref="A8:G8"/>
    <mergeCell ref="A9:G9"/>
    <mergeCell ref="B11:G11"/>
    <mergeCell ref="A12:G12"/>
    <mergeCell ref="A22:G22"/>
    <mergeCell ref="A13:G13"/>
    <mergeCell ref="B15:G15"/>
    <mergeCell ref="A21:G21"/>
    <mergeCell ref="A16:G16"/>
    <mergeCell ref="A17:G17"/>
    <mergeCell ref="A18:G18"/>
  </mergeCells>
  <printOptions horizontalCentered="1"/>
  <pageMargins left="0.25" right="0.25" top="0.75" bottom="0.75" header="0.3" footer="0.3"/>
  <pageSetup paperSize="9" scale="74" fitToHeight="0" orientation="portrait" horizontalDpi="4294967295" r:id="rId1"/>
  <headerFooter alignWithMargins="0"/>
  <drawing r:id="rId2"/>
  <legacyDrawing r:id="rId3"/>
  <oleObjects>
    <mc:AlternateContent xmlns:mc="http://schemas.openxmlformats.org/markup-compatibility/2006">
      <mc:Choice Requires="x14">
        <oleObject progId="Word.Picture.8" shapeId="15361" r:id="rId4">
          <objectPr defaultSize="0" autoPict="0" r:id="rId5">
            <anchor moveWithCells="1">
              <from>
                <xdr:col>0</xdr:col>
                <xdr:colOff>133350</xdr:colOff>
                <xdr:row>0</xdr:row>
                <xdr:rowOff>152400</xdr:rowOff>
              </from>
              <to>
                <xdr:col>2</xdr:col>
                <xdr:colOff>47625</xdr:colOff>
                <xdr:row>0</xdr:row>
                <xdr:rowOff>723900</xdr:rowOff>
              </to>
            </anchor>
          </objectPr>
        </oleObject>
      </mc:Choice>
      <mc:Fallback>
        <oleObject progId="Word.Picture.8" shapeId="15361" r:id="rId4"/>
      </mc:Fallback>
    </mc:AlternateContent>
  </oleObjec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K59"/>
  <sheetViews>
    <sheetView showGridLines="0" showZeros="0" view="pageBreakPreview" zoomScaleNormal="100" zoomScaleSheetLayoutView="100" workbookViewId="0">
      <selection activeCell="H26" sqref="H26"/>
    </sheetView>
  </sheetViews>
  <sheetFormatPr defaultColWidth="9.140625" defaultRowHeight="12.75"/>
  <cols>
    <col min="1" max="1" width="5.7109375" style="11" customWidth="1"/>
    <col min="2" max="2" width="8" style="11" customWidth="1"/>
    <col min="3" max="3" width="11.7109375" style="11" customWidth="1"/>
    <col min="4" max="4" width="60.7109375" style="11" customWidth="1"/>
    <col min="5" max="5" width="10.140625" style="11" customWidth="1"/>
    <col min="6" max="6" width="11.7109375" style="117" customWidth="1"/>
    <col min="7" max="7" width="13.7109375" style="12" customWidth="1"/>
    <col min="8" max="8" width="11.7109375" style="11" customWidth="1"/>
    <col min="9" max="9" width="12.42578125" style="11" customWidth="1"/>
    <col min="10" max="16384" width="9.140625" style="11"/>
  </cols>
  <sheetData>
    <row r="1" spans="1:9" ht="65.099999999999994" customHeight="1">
      <c r="A1" s="278"/>
      <c r="B1" s="279"/>
      <c r="C1" s="279"/>
      <c r="D1" s="276"/>
      <c r="E1" s="276"/>
      <c r="F1" s="276"/>
      <c r="G1" s="276"/>
      <c r="H1" s="276"/>
      <c r="I1" s="277"/>
    </row>
    <row r="2" spans="1:9" s="23" customFormat="1" ht="20.100000000000001" customHeight="1">
      <c r="A2" s="246" t="s">
        <v>33</v>
      </c>
      <c r="B2" s="247"/>
      <c r="C2" s="247"/>
      <c r="D2" s="247"/>
      <c r="E2" s="247"/>
      <c r="F2" s="247"/>
      <c r="G2" s="247"/>
      <c r="H2" s="247"/>
      <c r="I2" s="292"/>
    </row>
    <row r="3" spans="1:9" s="72" customFormat="1" ht="20.100000000000001" customHeight="1">
      <c r="A3" s="250" t="s">
        <v>80</v>
      </c>
      <c r="B3" s="251"/>
      <c r="C3" s="251"/>
      <c r="D3" s="251"/>
      <c r="E3" s="295"/>
      <c r="F3" s="289" t="s">
        <v>41</v>
      </c>
      <c r="G3" s="290"/>
      <c r="H3" s="296" t="s">
        <v>195</v>
      </c>
      <c r="I3" s="297"/>
    </row>
    <row r="4" spans="1:9" s="72" customFormat="1" ht="20.100000000000001" customHeight="1">
      <c r="A4" s="252" t="s">
        <v>81</v>
      </c>
      <c r="B4" s="253"/>
      <c r="C4" s="253"/>
      <c r="D4" s="253"/>
      <c r="E4" s="254"/>
      <c r="F4" s="289" t="s">
        <v>23</v>
      </c>
      <c r="G4" s="290"/>
      <c r="H4" s="293">
        <f ca="1">TODAY()</f>
        <v>46155</v>
      </c>
      <c r="I4" s="294"/>
    </row>
    <row r="5" spans="1:9" s="72" customFormat="1" ht="22.5" customHeight="1">
      <c r="A5" s="280" t="s">
        <v>82</v>
      </c>
      <c r="B5" s="281"/>
      <c r="C5" s="281"/>
      <c r="D5" s="281"/>
      <c r="E5" s="282"/>
      <c r="F5" s="289" t="s">
        <v>6</v>
      </c>
      <c r="G5" s="290"/>
      <c r="H5" s="290"/>
      <c r="I5" s="291"/>
    </row>
    <row r="6" spans="1:9" s="72" customFormat="1" ht="39" customHeight="1">
      <c r="A6" s="283" t="s">
        <v>205</v>
      </c>
      <c r="B6" s="284"/>
      <c r="C6" s="284"/>
      <c r="D6" s="284"/>
      <c r="E6" s="285"/>
      <c r="F6" s="110" t="s">
        <v>22</v>
      </c>
      <c r="G6" s="26" t="s">
        <v>3</v>
      </c>
      <c r="H6" s="83" t="s">
        <v>40</v>
      </c>
      <c r="I6" s="83" t="s">
        <v>4</v>
      </c>
    </row>
    <row r="7" spans="1:9" s="72" customFormat="1" ht="24.95" customHeight="1">
      <c r="A7" s="283" t="s">
        <v>46</v>
      </c>
      <c r="B7" s="284"/>
      <c r="C7" s="284"/>
      <c r="D7" s="284"/>
      <c r="E7" s="285"/>
      <c r="F7" s="111" t="s">
        <v>30</v>
      </c>
      <c r="G7" s="120">
        <v>0.05</v>
      </c>
      <c r="H7" s="83" t="s">
        <v>36</v>
      </c>
      <c r="I7" s="119">
        <v>0.24490000000000001</v>
      </c>
    </row>
    <row r="8" spans="1:9" s="72" customFormat="1" ht="21.75" customHeight="1">
      <c r="A8" s="84"/>
      <c r="B8" s="85"/>
      <c r="C8" s="85"/>
      <c r="D8" s="98"/>
      <c r="E8" s="85"/>
      <c r="F8" s="112"/>
      <c r="G8" s="86" t="s">
        <v>57</v>
      </c>
      <c r="H8" s="87"/>
      <c r="I8" s="119">
        <v>0.15240000000000001</v>
      </c>
    </row>
    <row r="9" spans="1:9" ht="3.75" customHeight="1">
      <c r="A9" s="286"/>
      <c r="B9" s="287"/>
      <c r="C9" s="287"/>
      <c r="D9" s="287"/>
      <c r="E9" s="287"/>
      <c r="F9" s="287"/>
      <c r="G9" s="287"/>
      <c r="H9" s="287"/>
      <c r="I9" s="288"/>
    </row>
    <row r="10" spans="1:9" s="72" customFormat="1" ht="35.1" customHeight="1">
      <c r="A10" s="83" t="s">
        <v>0</v>
      </c>
      <c r="B10" s="83"/>
      <c r="C10" s="83" t="s">
        <v>31</v>
      </c>
      <c r="D10" s="99" t="s">
        <v>32</v>
      </c>
      <c r="E10" s="83" t="s">
        <v>2</v>
      </c>
      <c r="F10" s="110" t="s">
        <v>1</v>
      </c>
      <c r="G10" s="17" t="s">
        <v>34</v>
      </c>
      <c r="H10" s="18" t="s">
        <v>35</v>
      </c>
      <c r="I10" s="18" t="s">
        <v>5</v>
      </c>
    </row>
    <row r="11" spans="1:9" s="129" customFormat="1" ht="11.25">
      <c r="A11" s="121" t="str">
        <f>'Memória de Cálculo'!A8</f>
        <v>1.0</v>
      </c>
      <c r="B11" s="122"/>
      <c r="C11" s="123"/>
      <c r="D11" s="124" t="str">
        <f>'Memória de Cálculo'!D8</f>
        <v>SERVIÇOS PRELIMINARES</v>
      </c>
      <c r="E11" s="125"/>
      <c r="F11" s="126"/>
      <c r="G11" s="127"/>
      <c r="H11" s="127">
        <f>ROUND(G11+(G11*$I$7),2)</f>
        <v>0</v>
      </c>
      <c r="I11" s="128">
        <f>SUM(I12:I12)</f>
        <v>1502.25</v>
      </c>
    </row>
    <row r="12" spans="1:9" s="72" customFormat="1" ht="56.25">
      <c r="A12" s="82" t="str">
        <f>'Memória de Cálculo'!A9</f>
        <v>1.1</v>
      </c>
      <c r="B12" s="82" t="str">
        <f>'Memória de Cálculo'!B9</f>
        <v>SICOR/
SEINFRA</v>
      </c>
      <c r="C12" s="82" t="str">
        <f>'Memória de Cálculo'!C9</f>
        <v>ED-28427</v>
      </c>
      <c r="D12" s="100" t="str">
        <f>'Memória de Cálculo'!D9</f>
        <v>FORNECIMENTO E COLOCAÇÃO DE PLACA DE OBRA EM CHAPA GALVANIZADA #26, ESP. 0,45MM, DIMENSÃO (3X1,5)M, PLOTADA COM ADESIVO VINÍLICO, AFIXADA COM REBITES 4,8X40MM, EM ESTRUTURA METÁLICA DE METALON 20X20MM, ESP. 1,25MM, INCLUSIVE SUPORTE EM EUCALIPTO AUTOCLAVADO PINTADO COM TINTA PVA DUAS (2) DEMÃOS</v>
      </c>
      <c r="E12" s="82" t="str">
        <f>'Memória de Cálculo'!E9</f>
        <v>U</v>
      </c>
      <c r="F12" s="113">
        <f>'Memória de Cálculo'!F9</f>
        <v>1</v>
      </c>
      <c r="G12" s="107">
        <v>1206.72</v>
      </c>
      <c r="H12" s="107">
        <f>ROUND(G12+(G12*$I$7),2)</f>
        <v>1502.25</v>
      </c>
      <c r="I12" s="107">
        <f>ROUND((F12*H12),2)</f>
        <v>1502.25</v>
      </c>
    </row>
    <row r="13" spans="1:9" s="72" customFormat="1" ht="5.0999999999999996" customHeight="1">
      <c r="A13" s="90"/>
      <c r="B13" s="82">
        <f>'Memória de Cálculo'!B10</f>
        <v>0</v>
      </c>
      <c r="C13" s="82">
        <f>'Memória de Cálculo'!C10</f>
        <v>0</v>
      </c>
      <c r="D13" s="100">
        <f>'Memória de Cálculo'!D10</f>
        <v>0</v>
      </c>
      <c r="E13" s="82">
        <f>'Memória de Cálculo'!E10</f>
        <v>0</v>
      </c>
      <c r="F13" s="113"/>
      <c r="G13" s="91"/>
      <c r="H13" s="107">
        <f t="shared" ref="H13:H35" si="0">ROUND(G13+(G13*$I$7),2)</f>
        <v>0</v>
      </c>
      <c r="I13" s="92"/>
    </row>
    <row r="14" spans="1:9" s="129" customFormat="1" ht="11.25">
      <c r="A14" s="121" t="str">
        <f>'Memória de Cálculo'!A11</f>
        <v>2.0</v>
      </c>
      <c r="B14" s="122"/>
      <c r="C14" s="123"/>
      <c r="D14" s="124" t="str">
        <f>'Memória de Cálculo'!D11</f>
        <v>MOBILIZAÇÃO E DESMOBILIZAÇÃO DE OBRA</v>
      </c>
      <c r="E14" s="125"/>
      <c r="F14" s="126"/>
      <c r="G14" s="127"/>
      <c r="H14" s="127">
        <f>ROUND(G14+(G14*$I$7),2)</f>
        <v>0</v>
      </c>
      <c r="I14" s="128">
        <f>SUM(I15:I15)</f>
        <v>171.64</v>
      </c>
    </row>
    <row r="15" spans="1:9" s="72" customFormat="1" ht="22.5">
      <c r="A15" s="82" t="str">
        <f>'Memória de Cálculo'!A12</f>
        <v>2.1</v>
      </c>
      <c r="B15" s="82" t="str">
        <f>'Memória de Cálculo'!B15</f>
        <v>SICRO/
DNIT</v>
      </c>
      <c r="C15" s="82" t="str">
        <f>'Memória de Cálculo'!C12</f>
        <v>ED-50392</v>
      </c>
      <c r="D15" s="100" t="str">
        <f>'Memória de Cálculo'!D12</f>
        <v>MOBILIZAÇÃO E DESMOBILIZAÇÃO DE OBRA EM CENTRO URBANO
OU REGIÃO LIMÍTROFE COM VALOR ATÉ 1.000.000,00</v>
      </c>
      <c r="E15" s="82" t="str">
        <f>'Memória de Cálculo'!E12</f>
        <v>%</v>
      </c>
      <c r="F15" s="113">
        <f>'Memória de Cálculo'!F12</f>
        <v>0.5</v>
      </c>
      <c r="G15" s="107">
        <f>I43</f>
        <v>68654.42</v>
      </c>
      <c r="H15" s="107">
        <f>(F15*G15)/100</f>
        <v>343.27209999999997</v>
      </c>
      <c r="I15" s="107">
        <f>ROUND((F15*H15),2)</f>
        <v>171.64</v>
      </c>
    </row>
    <row r="16" spans="1:9" s="72" customFormat="1" ht="5.0999999999999996" customHeight="1">
      <c r="A16" s="90"/>
      <c r="B16" s="82"/>
      <c r="C16" s="82"/>
      <c r="D16" s="100"/>
      <c r="E16" s="82"/>
      <c r="F16" s="113"/>
      <c r="G16" s="91"/>
      <c r="H16" s="107"/>
      <c r="I16" s="92"/>
    </row>
    <row r="17" spans="1:10" s="129" customFormat="1" ht="11.25">
      <c r="A17" s="121" t="str">
        <f>'Memória de Cálculo'!A14</f>
        <v>3.0</v>
      </c>
      <c r="B17" s="130">
        <f>'Memória de Cálculo'!B14</f>
        <v>0</v>
      </c>
      <c r="C17" s="130">
        <f>'Memória de Cálculo'!C14</f>
        <v>0</v>
      </c>
      <c r="D17" s="131" t="str">
        <f>'Memória de Cálculo'!D14</f>
        <v>SERVIÇOS DE TERRAPLENAGEM</v>
      </c>
      <c r="E17" s="130">
        <f>'Memória de Cálculo'!E14</f>
        <v>0</v>
      </c>
      <c r="F17" s="132"/>
      <c r="G17" s="127"/>
      <c r="H17" s="133">
        <f t="shared" si="0"/>
        <v>0</v>
      </c>
      <c r="I17" s="128">
        <f>SUM(I18:I21)</f>
        <v>4101.7300000000005</v>
      </c>
      <c r="J17" s="134"/>
    </row>
    <row r="18" spans="1:10" s="72" customFormat="1" ht="22.5">
      <c r="A18" s="140" t="str">
        <f>'Memória de Cálculo'!A15</f>
        <v>3.1</v>
      </c>
      <c r="B18" s="82" t="str">
        <f>'Memória de Cálculo'!B15</f>
        <v>SICRO/
DNIT</v>
      </c>
      <c r="C18" s="82">
        <f>'Memória de Cálculo'!C15</f>
        <v>4011209</v>
      </c>
      <c r="D18" s="100" t="str">
        <f>'Memória de Cálculo'!D15</f>
        <v>REGULARIZAÇÃO DO SUBLEITO</v>
      </c>
      <c r="E18" s="82" t="str">
        <f>'Memória de Cálculo'!E15</f>
        <v>M²</v>
      </c>
      <c r="F18" s="113">
        <f>'Memória de Cálculo'!F15</f>
        <v>591.73</v>
      </c>
      <c r="G18" s="107">
        <v>1.89</v>
      </c>
      <c r="H18" s="107">
        <f>ROUND(G18+(G18*$I$7),2)</f>
        <v>2.35</v>
      </c>
      <c r="I18" s="107">
        <f>ROUND((F18*H18),2)</f>
        <v>1390.57</v>
      </c>
      <c r="J18" s="73"/>
    </row>
    <row r="19" spans="1:10" s="72" customFormat="1" ht="22.5">
      <c r="A19" s="135" t="str">
        <f>'Memória de Cálculo'!A16</f>
        <v>3.2</v>
      </c>
      <c r="B19" s="82" t="str">
        <f>'Memória de Cálculo'!B16</f>
        <v>SICRO/
DNIT</v>
      </c>
      <c r="C19" s="82">
        <f>'Memória de Cálculo'!C16</f>
        <v>4011219</v>
      </c>
      <c r="D19" s="100" t="str">
        <f>'Memória de Cálculo'!D16</f>
        <v>BASE DE SOLO ESTABILIZADO GRANULOMETRICAMENTE SEM MISTURA COM MATERIAL DE JAZIDA</v>
      </c>
      <c r="E19" s="82" t="str">
        <f>'Memória de Cálculo'!E16</f>
        <v>M³</v>
      </c>
      <c r="F19" s="113">
        <f>'Memória de Cálculo'!F16</f>
        <v>118.35</v>
      </c>
      <c r="G19" s="107">
        <v>17.21</v>
      </c>
      <c r="H19" s="107">
        <f t="shared" si="0"/>
        <v>21.42</v>
      </c>
      <c r="I19" s="107">
        <f t="shared" ref="I19:I21" si="1">ROUND((F19*H19),2)</f>
        <v>2535.06</v>
      </c>
      <c r="J19" s="73"/>
    </row>
    <row r="20" spans="1:10" s="72" customFormat="1" ht="11.25">
      <c r="A20" s="135" t="str">
        <f>'Memória de Cálculo'!A17</f>
        <v>3.3</v>
      </c>
      <c r="B20" s="82">
        <f>'Memória de Cálculo'!B17</f>
        <v>0</v>
      </c>
      <c r="C20" s="82">
        <f>'Memória de Cálculo'!C17</f>
        <v>0</v>
      </c>
      <c r="D20" s="100" t="str">
        <f>'Memória de Cálculo'!D17</f>
        <v>AQUISIÇÃO DE MATERIAL DE JAZIDA PARA BASE - CASCALHO</v>
      </c>
      <c r="E20" s="82" t="str">
        <f>'Memória de Cálculo'!E17</f>
        <v>M³</v>
      </c>
      <c r="F20" s="113">
        <f>'Memória de Cálculo'!F17</f>
        <v>118.35</v>
      </c>
      <c r="G20" s="273" t="s">
        <v>97</v>
      </c>
      <c r="H20" s="274"/>
      <c r="I20" s="275"/>
    </row>
    <row r="21" spans="1:10" s="72" customFormat="1" ht="22.5">
      <c r="A21" s="135" t="str">
        <f>'Memória de Cálculo'!A18</f>
        <v>3.4</v>
      </c>
      <c r="B21" s="82" t="str">
        <f>'Memória de Cálculo'!B18</f>
        <v>SICRO/
DNIT</v>
      </c>
      <c r="C21" s="82">
        <f>'Memória de Cálculo'!C18</f>
        <v>5915320</v>
      </c>
      <c r="D21" s="100" t="str">
        <f>'Memória de Cálculo'!D18</f>
        <v>TRANSPORTE COM CAMINHÃO BASCULANTE DE 14 M³ - RODOVIA EM REVESTIMENTO PRIMÁRIO</v>
      </c>
      <c r="E21" s="82" t="str">
        <f>'Memória de Cálculo'!E18</f>
        <v>TxKM</v>
      </c>
      <c r="F21" s="113">
        <f>'Memória de Cálculo'!F18</f>
        <v>189.36</v>
      </c>
      <c r="G21" s="107">
        <v>0.75</v>
      </c>
      <c r="H21" s="107">
        <f t="shared" si="0"/>
        <v>0.93</v>
      </c>
      <c r="I21" s="107">
        <f t="shared" si="1"/>
        <v>176.1</v>
      </c>
      <c r="J21" s="73"/>
    </row>
    <row r="22" spans="1:10" s="72" customFormat="1" ht="7.5" customHeight="1">
      <c r="A22" s="135">
        <f>'Memória de Cálculo'!A19</f>
        <v>0</v>
      </c>
      <c r="B22" s="82">
        <f>'Memória de Cálculo'!B19</f>
        <v>0</v>
      </c>
      <c r="C22" s="82">
        <f>'Memória de Cálculo'!C19</f>
        <v>0</v>
      </c>
      <c r="D22" s="100">
        <f>'Memória de Cálculo'!D19</f>
        <v>0</v>
      </c>
      <c r="E22" s="82">
        <f>'Memória de Cálculo'!E19</f>
        <v>0</v>
      </c>
      <c r="F22" s="113"/>
      <c r="G22" s="107"/>
      <c r="H22" s="107"/>
      <c r="I22" s="107">
        <f t="shared" ref="I22" si="2">ROUND((F22*H22),2)</f>
        <v>0</v>
      </c>
      <c r="J22" s="73"/>
    </row>
    <row r="23" spans="1:10" s="129" customFormat="1" ht="11.25">
      <c r="A23" s="121" t="str">
        <f>'Memória de Cálculo'!A20</f>
        <v>4.0</v>
      </c>
      <c r="B23" s="130">
        <f>'Memória de Cálculo'!B20</f>
        <v>0</v>
      </c>
      <c r="C23" s="130">
        <f>'Memória de Cálculo'!C20</f>
        <v>0</v>
      </c>
      <c r="D23" s="131" t="str">
        <f>'Memória de Cálculo'!D20</f>
        <v>SERVIÇOS DE PAVIMENTAÇÃO</v>
      </c>
      <c r="E23" s="130">
        <f>'Memória de Cálculo'!E20</f>
        <v>0</v>
      </c>
      <c r="F23" s="132"/>
      <c r="G23" s="141"/>
      <c r="H23" s="133">
        <f t="shared" si="0"/>
        <v>0</v>
      </c>
      <c r="I23" s="190">
        <f>SUM(I24:I31)</f>
        <v>43979.89</v>
      </c>
    </row>
    <row r="24" spans="1:10" s="96" customFormat="1" ht="22.5">
      <c r="A24" s="135" t="str">
        <f>'Memória de Cálculo'!A21</f>
        <v>4.1</v>
      </c>
      <c r="B24" s="82" t="str">
        <f>'Memória de Cálculo'!B21</f>
        <v>SICRO/
DNIT</v>
      </c>
      <c r="C24" s="82" t="str">
        <f>'Memória de Cálculo'!C21</f>
        <v>4011352</v>
      </c>
      <c r="D24" s="100" t="str">
        <f>'Memória de Cálculo'!D21</f>
        <v>IMPRIMAÇÃO COM EMULSÃO ASFÁLTICA (EAI)</v>
      </c>
      <c r="E24" s="82" t="str">
        <f>'Memória de Cálculo'!E21</f>
        <v>M²</v>
      </c>
      <c r="F24" s="113">
        <f>'Memória de Cálculo'!F21</f>
        <v>546.38</v>
      </c>
      <c r="G24" s="160">
        <v>0.66</v>
      </c>
      <c r="H24" s="107">
        <f>ROUND(G24+(G24*$I$7),2)</f>
        <v>0.82</v>
      </c>
      <c r="I24" s="107">
        <f>ROUND((F24*H24),2)</f>
        <v>448.03</v>
      </c>
    </row>
    <row r="25" spans="1:10" s="139" customFormat="1" ht="33.75">
      <c r="A25" s="135" t="str">
        <f>'Memória de Cálculo'!A22</f>
        <v>4.2</v>
      </c>
      <c r="B25" s="82" t="str">
        <f>'Memória de Cálculo'!B22</f>
        <v>DER-MG</v>
      </c>
      <c r="C25" s="82" t="str">
        <f>'Memória de Cálculo'!C22</f>
        <v>ARP 231/2024
(Preço Unit.
com ICMS)</v>
      </c>
      <c r="D25" s="100" t="str">
        <f>'Memória de Cálculo'!D22</f>
        <v>FORNECIMENTO DE MATERIAL BETUMINOSO EAI - EMULSÃO ASFÁLTICA PARA IMPRIMAÇÃO</v>
      </c>
      <c r="E25" s="82" t="str">
        <f>'Memória de Cálculo'!E22</f>
        <v>T</v>
      </c>
      <c r="F25" s="113">
        <f>'Memória de Cálculo'!F22</f>
        <v>0.71</v>
      </c>
      <c r="G25" s="161">
        <v>2305.91</v>
      </c>
      <c r="H25" s="107">
        <f>ROUND(G25+(G25*$I$8),2)</f>
        <v>2657.33</v>
      </c>
      <c r="I25" s="107">
        <f t="shared" ref="I25:I31" si="3">ROUND((F25*H25),2)</f>
        <v>1886.7</v>
      </c>
      <c r="J25" s="138"/>
    </row>
    <row r="26" spans="1:10" s="72" customFormat="1" ht="33.75">
      <c r="A26" s="135" t="str">
        <f>'Memória de Cálculo'!A23</f>
        <v>4.3</v>
      </c>
      <c r="B26" s="82" t="str">
        <f>'Memória de Cálculo'!B23</f>
        <v>DER-MG</v>
      </c>
      <c r="C26" s="82" t="str">
        <f>'Memória de Cálculo'!C23</f>
        <v>TABELA DE FRETE 02 - 
(Pág. 01/04)</v>
      </c>
      <c r="D26" s="100" t="str">
        <f>'Memória de Cálculo'!D23</f>
        <v xml:space="preserve">FRETE DE MATERIAL BETUMINOSO - DER </v>
      </c>
      <c r="E26" s="82" t="str">
        <f>'Memória de Cálculo'!E23</f>
        <v>T</v>
      </c>
      <c r="F26" s="113">
        <f>'Memória de Cálculo'!F23</f>
        <v>0.71</v>
      </c>
      <c r="G26" s="160">
        <v>126.96</v>
      </c>
      <c r="H26" s="107">
        <f>ROUND(G26+(G26*$I$8),2)</f>
        <v>146.31</v>
      </c>
      <c r="I26" s="107">
        <f t="shared" si="3"/>
        <v>103.88</v>
      </c>
    </row>
    <row r="27" spans="1:10" s="72" customFormat="1" ht="22.5">
      <c r="A27" s="135" t="str">
        <f>'Memória de Cálculo'!A24</f>
        <v>4.4</v>
      </c>
      <c r="B27" s="82" t="str">
        <f>'Memória de Cálculo'!B24</f>
        <v>SICRO/
DNIT</v>
      </c>
      <c r="C27" s="108" t="str">
        <f>'Memória de Cálculo'!C24</f>
        <v>4011353</v>
      </c>
      <c r="D27" s="100" t="str">
        <f>'Memória de Cálculo'!D24</f>
        <v>PINTURA DE LIGAÇÃO (RR-1C)</v>
      </c>
      <c r="E27" s="82" t="str">
        <f>'Memória de Cálculo'!E24</f>
        <v>M²</v>
      </c>
      <c r="F27" s="113">
        <f>'Memória de Cálculo'!F24</f>
        <v>546.38</v>
      </c>
      <c r="G27" s="161">
        <v>0.46</v>
      </c>
      <c r="H27" s="107">
        <f>ROUND(G27+(G27*$I$7),2)</f>
        <v>0.56999999999999995</v>
      </c>
      <c r="I27" s="107">
        <f t="shared" si="3"/>
        <v>311.44</v>
      </c>
    </row>
    <row r="28" spans="1:10" s="139" customFormat="1" ht="33.75">
      <c r="A28" s="135" t="str">
        <f>'Memória de Cálculo'!A25</f>
        <v>4.5</v>
      </c>
      <c r="B28" s="82" t="str">
        <f>'Memória de Cálculo'!B25</f>
        <v>DER-MG</v>
      </c>
      <c r="C28" s="82" t="str">
        <f>'Memória de Cálculo'!C25</f>
        <v>ARP 231/2024
(Preço Unit.
com ICMS)</v>
      </c>
      <c r="D28" s="100" t="str">
        <f>'Memória de Cálculo'!D25</f>
        <v>FORNECIMENTO DE MATERIAL BETUMINOSO RR-1C</v>
      </c>
      <c r="E28" s="82" t="str">
        <f>'Memória de Cálculo'!E25</f>
        <v>T</v>
      </c>
      <c r="F28" s="113">
        <f>'Memória de Cálculo'!F25</f>
        <v>0.27</v>
      </c>
      <c r="G28" s="161">
        <v>2926.57</v>
      </c>
      <c r="H28" s="107">
        <f>ROUND(G28+(G28*$I$8),2)</f>
        <v>3372.58</v>
      </c>
      <c r="I28" s="107">
        <f t="shared" si="3"/>
        <v>910.6</v>
      </c>
    </row>
    <row r="29" spans="1:10" s="72" customFormat="1" ht="33.75">
      <c r="A29" s="135" t="str">
        <f>'Memória de Cálculo'!A26</f>
        <v>4.6</v>
      </c>
      <c r="B29" s="82" t="str">
        <f>'Memória de Cálculo'!B26</f>
        <v>DER-MG</v>
      </c>
      <c r="C29" s="82" t="str">
        <f>'Memória de Cálculo'!C26</f>
        <v>TABELA DE FRETE 02 - 
(Pág. 01/04)</v>
      </c>
      <c r="D29" s="100" t="str">
        <f>'Memória de Cálculo'!D26</f>
        <v xml:space="preserve">FRETE DE MATERIAL BETUMINOSO - DER </v>
      </c>
      <c r="E29" s="82" t="str">
        <f>'Memória de Cálculo'!E26</f>
        <v>T</v>
      </c>
      <c r="F29" s="113">
        <f>'Memória de Cálculo'!F26</f>
        <v>0.27</v>
      </c>
      <c r="G29" s="160">
        <f>G26</f>
        <v>126.96</v>
      </c>
      <c r="H29" s="107">
        <f>ROUND(G29+(G29*$I$8),2)</f>
        <v>146.31</v>
      </c>
      <c r="I29" s="107">
        <f t="shared" si="3"/>
        <v>39.5</v>
      </c>
    </row>
    <row r="30" spans="1:10" s="72" customFormat="1" ht="45">
      <c r="A30" s="135" t="str">
        <f>'Memória de Cálculo'!A27</f>
        <v>4.7</v>
      </c>
      <c r="B30" s="82" t="str">
        <f>'Memória de Cálculo'!B27</f>
        <v>SICOR/
SEINFRA</v>
      </c>
      <c r="C30" s="108" t="str">
        <f>'Memória de Cálculo'!C27</f>
        <v>ED-7623</v>
      </c>
      <c r="D30" s="100" t="str">
        <f>'Memória de Cálculo'!D27</f>
        <v>EXECUÇÃO E APLICAÇÃO DE CONCRETO BETUMINOSO USINADO A QUENTE (CBUQ), MASSA COMERCIAL, INCLUINDO FORNECIMENTO E TRANSPORTE DOS AGREGADOS E  ATERIAL BETUMINOSO, EXCLUSIVE TRANSPORTE DA MASSA ASFÁLTICA ATÉ A PISTA</v>
      </c>
      <c r="E30" s="82" t="str">
        <f>'Memória de Cálculo'!E27</f>
        <v>M³</v>
      </c>
      <c r="F30" s="113">
        <f>'Memória de Cálculo'!F27</f>
        <v>16.39</v>
      </c>
      <c r="G30" s="160">
        <v>1803.53</v>
      </c>
      <c r="H30" s="107">
        <f t="shared" ref="H30:H31" si="4">ROUND(G30+(G30*$I$7),2)</f>
        <v>2245.21</v>
      </c>
      <c r="I30" s="107">
        <f t="shared" si="3"/>
        <v>36798.99</v>
      </c>
    </row>
    <row r="31" spans="1:10" s="72" customFormat="1" ht="22.5">
      <c r="A31" s="135" t="str">
        <f>'Memória de Cálculo'!A28</f>
        <v>4.8</v>
      </c>
      <c r="B31" s="82" t="str">
        <f>'Memória de Cálculo'!B28</f>
        <v>SICRO/
DNIT</v>
      </c>
      <c r="C31" s="108" t="str">
        <f>'Memória de Cálculo'!C28</f>
        <v>5914612</v>
      </c>
      <c r="D31" s="100" t="str">
        <f>'Memória de Cálculo'!D28</f>
        <v>TRANSPORTE DE MISTURA BETUMINOSA A QUENTE COM CAMINHÃO COM CAÇAMBA TÉRMICA DE 6 M³ - RODOVIA PAVIMENTADA</v>
      </c>
      <c r="E31" s="82" t="str">
        <f>'Memória de Cálculo'!E28</f>
        <v>TXKM</v>
      </c>
      <c r="F31" s="113">
        <f>'Memória de Cálculo'!F28</f>
        <v>3107.81</v>
      </c>
      <c r="G31" s="161">
        <v>0.9</v>
      </c>
      <c r="H31" s="107">
        <f t="shared" si="4"/>
        <v>1.1200000000000001</v>
      </c>
      <c r="I31" s="107">
        <f t="shared" si="3"/>
        <v>3480.75</v>
      </c>
    </row>
    <row r="32" spans="1:10" s="139" customFormat="1" ht="6" customHeight="1">
      <c r="A32" s="135">
        <f>'Memória de Cálculo'!A29</f>
        <v>0</v>
      </c>
      <c r="B32" s="82">
        <f>'Memória de Cálculo'!B29</f>
        <v>0</v>
      </c>
      <c r="C32" s="82">
        <f>'Memória de Cálculo'!C29</f>
        <v>0</v>
      </c>
      <c r="D32" s="100">
        <f>'Memória de Cálculo'!D29</f>
        <v>0</v>
      </c>
      <c r="E32" s="82">
        <f>'Memória de Cálculo'!E29</f>
        <v>0</v>
      </c>
      <c r="F32" s="113"/>
      <c r="G32" s="136"/>
      <c r="H32" s="107">
        <f t="shared" si="0"/>
        <v>0</v>
      </c>
      <c r="I32" s="137"/>
    </row>
    <row r="33" spans="1:11" s="129" customFormat="1" ht="11.25">
      <c r="A33" s="121" t="str">
        <f>'Memória de Cálculo'!A30</f>
        <v>5.0</v>
      </c>
      <c r="B33" s="130">
        <f>'Memória de Cálculo'!B30</f>
        <v>0</v>
      </c>
      <c r="C33" s="130">
        <f>'Memória de Cálculo'!C30</f>
        <v>0</v>
      </c>
      <c r="D33" s="131" t="str">
        <f>'Memória de Cálculo'!D30</f>
        <v>SERVIÇOS DE DRENAGEM</v>
      </c>
      <c r="E33" s="130">
        <f>'Memória de Cálculo'!E30</f>
        <v>0</v>
      </c>
      <c r="F33" s="132"/>
      <c r="G33" s="143"/>
      <c r="H33" s="133"/>
      <c r="I33" s="143">
        <f>SUM(I34:I35)</f>
        <v>15756.93</v>
      </c>
    </row>
    <row r="34" spans="1:11" s="96" customFormat="1" ht="33.75">
      <c r="A34" s="135" t="str">
        <f>'Memória de Cálculo'!A31</f>
        <v>5.1</v>
      </c>
      <c r="B34" s="82" t="str">
        <f>'Memória de Cálculo'!B31</f>
        <v>SINAPI</v>
      </c>
      <c r="C34" s="108" t="str">
        <f>'Memória de Cálculo'!C31</f>
        <v>94277</v>
      </c>
      <c r="D34" s="100" t="str">
        <f>'Memória de Cálculo'!D31</f>
        <v>ASSENTAMENTO DE GUIA (MEIO-FIO) EM TRECHO RETO, CONFECCIONADA EM CONCRETO PRÉ-FABRICADO, DIMENSÕES 80X08X08X25 CM (COMPRIMENTO X BASE INFERIOR X BASE SUPERIOR X ALTURA). AF_01/2024</v>
      </c>
      <c r="E34" s="82" t="str">
        <f>'Memória de Cálculo'!E31</f>
        <v>M</v>
      </c>
      <c r="F34" s="113">
        <f>'Memória de Cálculo'!F31</f>
        <v>175</v>
      </c>
      <c r="G34" s="107">
        <v>54.49</v>
      </c>
      <c r="H34" s="107">
        <f>ROUND(G34+(G34*$I$7),2)</f>
        <v>67.83</v>
      </c>
      <c r="I34" s="107">
        <f>ROUND((F34*H34),2)</f>
        <v>11870.25</v>
      </c>
    </row>
    <row r="35" spans="1:11" s="72" customFormat="1" ht="22.5">
      <c r="A35" s="135" t="str">
        <f>'Memória de Cálculo'!A32</f>
        <v>5.2</v>
      </c>
      <c r="B35" s="82" t="str">
        <f>'Memória de Cálculo'!B32</f>
        <v>SINAPI</v>
      </c>
      <c r="C35" s="82" t="str">
        <f>'Memória de Cálculo'!C32</f>
        <v>94287</v>
      </c>
      <c r="D35" s="100" t="str">
        <f>'Memória de Cálculo'!D32</f>
        <v>EXECUÇÃO DE SARJETA DE CONCRETO USINADO, MOLDADA IN LOCO EM TRECHO RETO, 30 CM BASE X 10 CM ALTURA. AF_01/2024</v>
      </c>
      <c r="E35" s="82" t="str">
        <f>'Memória de Cálculo'!E32</f>
        <v>M</v>
      </c>
      <c r="F35" s="113">
        <f>'Memória de Cálculo'!F32</f>
        <v>84</v>
      </c>
      <c r="G35" s="142">
        <v>37.17</v>
      </c>
      <c r="H35" s="107">
        <f t="shared" si="0"/>
        <v>46.27</v>
      </c>
      <c r="I35" s="107">
        <f t="shared" ref="I35:I36" si="5">ROUND((F35*H35),2)</f>
        <v>3886.68</v>
      </c>
    </row>
    <row r="36" spans="1:11" s="72" customFormat="1" ht="3.75" customHeight="1">
      <c r="A36" s="135">
        <f>'Memória de Cálculo'!A33</f>
        <v>0</v>
      </c>
      <c r="B36" s="82">
        <f>'Memória de Cálculo'!B33</f>
        <v>0</v>
      </c>
      <c r="C36" s="82">
        <f>'Memória de Cálculo'!C33</f>
        <v>0</v>
      </c>
      <c r="D36" s="100">
        <f>'Memória de Cálculo'!D33</f>
        <v>0</v>
      </c>
      <c r="E36" s="82">
        <f>'Memória de Cálculo'!E33</f>
        <v>0</v>
      </c>
      <c r="F36" s="113"/>
      <c r="G36" s="94"/>
      <c r="H36" s="94"/>
      <c r="I36" s="107">
        <f t="shared" si="5"/>
        <v>0</v>
      </c>
    </row>
    <row r="37" spans="1:11" s="129" customFormat="1" ht="11.25">
      <c r="A37" s="121" t="str">
        <f>'Memória de Cálculo'!A34</f>
        <v>6.0</v>
      </c>
      <c r="B37" s="130">
        <f>'Memória de Cálculo'!B40</f>
        <v>0</v>
      </c>
      <c r="C37" s="130">
        <f>'Memória de Cálculo'!C40</f>
        <v>0</v>
      </c>
      <c r="D37" s="131" t="str">
        <f>'Memória de Cálculo'!D34</f>
        <v>SINALIZAÇÃO VIÁRIA</v>
      </c>
      <c r="E37" s="130">
        <f>'Memória de Cálculo'!E40</f>
        <v>0</v>
      </c>
      <c r="F37" s="132"/>
      <c r="G37" s="143"/>
      <c r="H37" s="133"/>
      <c r="I37" s="143">
        <f>SUM(I38:I41)</f>
        <v>3313.62</v>
      </c>
    </row>
    <row r="38" spans="1:11" s="96" customFormat="1" ht="22.5">
      <c r="A38" s="135" t="str">
        <f>'Memória de Cálculo'!A35</f>
        <v>6.1</v>
      </c>
      <c r="B38" s="82" t="str">
        <f>'Memória de Cálculo'!B35</f>
        <v>SICRO/ DNIT</v>
      </c>
      <c r="C38" s="108" t="str">
        <f>'Memória de Cálculo'!C35</f>
        <v>5213570</v>
      </c>
      <c r="D38" s="100" t="str">
        <f>'Memória de Cálculo'!D35</f>
        <v>PLACA EM AÇO - PELÍCULA I + I - FORNECIMENTO E IMPLANTAÇÃO</v>
      </c>
      <c r="E38" s="82" t="str">
        <f>'Memória de Cálculo'!E35</f>
        <v>M²</v>
      </c>
      <c r="F38" s="113">
        <f>'Memória de Cálculo'!F35</f>
        <v>0.56999999999999995</v>
      </c>
      <c r="G38" s="107">
        <v>458.05</v>
      </c>
      <c r="H38" s="107">
        <f>ROUND(G38+(G38*$I$7),2)</f>
        <v>570.23</v>
      </c>
      <c r="I38" s="107">
        <f>ROUND((F38*H38),2)</f>
        <v>325.02999999999997</v>
      </c>
    </row>
    <row r="39" spans="1:11" s="72" customFormat="1" ht="33.75">
      <c r="A39" s="135" t="str">
        <f>'Memória de Cálculo'!A36</f>
        <v>6.2</v>
      </c>
      <c r="B39" s="82" t="str">
        <f>'Memória de Cálculo'!B36</f>
        <v>SICRO/ DNIT</v>
      </c>
      <c r="C39" s="108" t="str">
        <f>'Memória de Cálculo'!C36</f>
        <v>5213859</v>
      </c>
      <c r="D39" s="100" t="str">
        <f>'Memória de Cálculo'!D36</f>
        <v>SUPORTE METÁLICO GALVANIZADO PARA PLACA DE REGULAMENTAÇÃO - R2 -
LADO DE 0,60 M - FORNECIMENTO E IMPLANTAÇÃO</v>
      </c>
      <c r="E39" s="82" t="str">
        <f>'Memória de Cálculo'!E36</f>
        <v>UN</v>
      </c>
      <c r="F39" s="113">
        <f>'Memória de Cálculo'!F36</f>
        <v>2</v>
      </c>
      <c r="G39" s="142">
        <v>469.96</v>
      </c>
      <c r="H39" s="107">
        <f t="shared" ref="H39" si="6">ROUND(G39+(G39*$I$7),2)</f>
        <v>585.04999999999995</v>
      </c>
      <c r="I39" s="107">
        <f t="shared" ref="I39:I42" si="7">ROUND((F39*H39),2)</f>
        <v>1170.0999999999999</v>
      </c>
    </row>
    <row r="40" spans="1:11" s="96" customFormat="1" ht="22.5">
      <c r="A40" s="135" t="str">
        <f>'Memória de Cálculo'!A37</f>
        <v>6.3</v>
      </c>
      <c r="B40" s="82" t="str">
        <f>'Memória de Cálculo'!B37</f>
        <v>SICRO/ DNIT</v>
      </c>
      <c r="C40" s="108" t="str">
        <f>'Memória de Cálculo'!C37</f>
        <v>5213401</v>
      </c>
      <c r="D40" s="100" t="str">
        <f>'Memória de Cálculo'!D37</f>
        <v>PINTURA DE FAIXA COM TINTA ACRÍLICA - ESPESSURA DE 0,6 MM</v>
      </c>
      <c r="E40" s="82" t="str">
        <f>'Memória de Cálculo'!E37</f>
        <v>M²</v>
      </c>
      <c r="F40" s="113">
        <f>'Memória de Cálculo'!F37</f>
        <v>17.5</v>
      </c>
      <c r="G40" s="107">
        <v>27.46</v>
      </c>
      <c r="H40" s="107">
        <f>ROUND(G40+(G40*$I$7),2)</f>
        <v>34.18</v>
      </c>
      <c r="I40" s="107">
        <f>ROUND((F40*H40),2)</f>
        <v>598.15</v>
      </c>
    </row>
    <row r="41" spans="1:11" s="72" customFormat="1" ht="22.5">
      <c r="A41" s="135" t="str">
        <f>'Memória de Cálculo'!A38</f>
        <v>6.4</v>
      </c>
      <c r="B41" s="82" t="str">
        <f>'Memória de Cálculo'!B38</f>
        <v>SICRO/ DNIT</v>
      </c>
      <c r="C41" s="108" t="str">
        <f>'Memória de Cálculo'!C38</f>
        <v>5219619</v>
      </c>
      <c r="D41" s="100" t="str">
        <f>'Memória de Cálculo'!D38</f>
        <v>TACHA REFLETIVA EM RESINA SINTÉTICA - BIDIRECIONAL TIPO I - COM UM PINO - FORNECIMENTO E COLOCAÇÃO</v>
      </c>
      <c r="E41" s="82" t="str">
        <f>'Memória de Cálculo'!E38</f>
        <v>UN</v>
      </c>
      <c r="F41" s="113">
        <f>'Memória de Cálculo'!F38</f>
        <v>22</v>
      </c>
      <c r="G41" s="142">
        <v>44.56</v>
      </c>
      <c r="H41" s="107">
        <f t="shared" ref="H41" si="8">ROUND(G41+(G41*$I$7),2)</f>
        <v>55.47</v>
      </c>
      <c r="I41" s="107">
        <f t="shared" ref="I41" si="9">ROUND((F41*H41),2)</f>
        <v>1220.3399999999999</v>
      </c>
    </row>
    <row r="42" spans="1:11" s="72" customFormat="1" ht="3.75" customHeight="1">
      <c r="A42" s="135">
        <f>'Memória de Cálculo'!A43</f>
        <v>0</v>
      </c>
      <c r="B42" s="82">
        <f>'Memória de Cálculo'!B43</f>
        <v>0</v>
      </c>
      <c r="C42" s="82">
        <f>'Memória de Cálculo'!C43</f>
        <v>0</v>
      </c>
      <c r="D42" s="100"/>
      <c r="E42" s="82">
        <f>'Memória de Cálculo'!E43</f>
        <v>0</v>
      </c>
      <c r="F42" s="113"/>
      <c r="G42" s="94"/>
      <c r="H42" s="94"/>
      <c r="I42" s="107">
        <f t="shared" si="7"/>
        <v>0</v>
      </c>
    </row>
    <row r="43" spans="1:11" s="72" customFormat="1" ht="12">
      <c r="A43" s="286" t="s">
        <v>20</v>
      </c>
      <c r="B43" s="287"/>
      <c r="C43" s="287"/>
      <c r="D43" s="287" t="s">
        <v>20</v>
      </c>
      <c r="E43" s="287"/>
      <c r="F43" s="287"/>
      <c r="G43" s="287"/>
      <c r="H43" s="288"/>
      <c r="I43" s="144">
        <f>I11+I17+I23+I33+I37</f>
        <v>68654.42</v>
      </c>
    </row>
    <row r="44" spans="1:11">
      <c r="A44" s="286" t="s">
        <v>79</v>
      </c>
      <c r="B44" s="287"/>
      <c r="C44" s="287"/>
      <c r="D44" s="287" t="s">
        <v>20</v>
      </c>
      <c r="E44" s="287"/>
      <c r="F44" s="287"/>
      <c r="G44" s="287"/>
      <c r="H44" s="288"/>
      <c r="I44" s="144">
        <f>I43+I14</f>
        <v>68826.06</v>
      </c>
      <c r="K44" s="74"/>
    </row>
    <row r="45" spans="1:11" ht="11.25" customHeight="1">
      <c r="A45" s="6"/>
      <c r="B45" s="7"/>
      <c r="C45" s="7"/>
      <c r="D45" s="7"/>
      <c r="E45" s="7"/>
      <c r="F45" s="97"/>
      <c r="G45" s="8"/>
      <c r="H45" s="7"/>
      <c r="I45" s="9"/>
    </row>
    <row r="46" spans="1:11" ht="29.25" customHeight="1">
      <c r="A46" s="6"/>
      <c r="B46" s="7"/>
      <c r="D46" s="14"/>
      <c r="E46" s="15"/>
      <c r="F46" s="97"/>
      <c r="G46" s="7"/>
      <c r="H46" s="7"/>
      <c r="I46" s="9"/>
    </row>
    <row r="47" spans="1:11" s="23" customFormat="1" ht="9.75" customHeight="1">
      <c r="A47" s="19"/>
      <c r="B47" s="88"/>
      <c r="D47" s="101" t="str">
        <f>'Memória de Cálculo'!D43</f>
        <v>HUILDYS ESTÁCIO DE OLIVEIRA</v>
      </c>
      <c r="E47" s="20"/>
      <c r="F47" s="218"/>
      <c r="G47" s="218"/>
      <c r="H47" s="218"/>
      <c r="I47" s="21"/>
    </row>
    <row r="48" spans="1:11" s="23" customFormat="1" ht="10.5" customHeight="1">
      <c r="A48" s="22"/>
      <c r="D48" s="23" t="str">
        <f>'Memória de Cálculo'!D44</f>
        <v>ENGENHEIRO CIVIL</v>
      </c>
      <c r="F48" s="114"/>
      <c r="G48" s="24"/>
      <c r="I48" s="25"/>
    </row>
    <row r="49" spans="1:9">
      <c r="A49" s="10"/>
      <c r="D49" s="23" t="str">
        <f>'Memória de Cálculo'!D45</f>
        <v>CREA/MG Nº: 249.249/D</v>
      </c>
      <c r="F49" s="115"/>
      <c r="I49" s="13"/>
    </row>
    <row r="50" spans="1:9">
      <c r="A50" s="10"/>
      <c r="F50" s="115"/>
      <c r="I50" s="13"/>
    </row>
    <row r="51" spans="1:9">
      <c r="A51" s="10"/>
      <c r="F51" s="115"/>
      <c r="I51" s="13"/>
    </row>
    <row r="52" spans="1:9" ht="11.25" customHeight="1">
      <c r="A52" s="6"/>
      <c r="B52" s="7"/>
      <c r="D52" s="14"/>
      <c r="E52" s="7"/>
      <c r="F52" s="220"/>
      <c r="G52" s="220"/>
      <c r="H52" s="80"/>
      <c r="I52" s="9"/>
    </row>
    <row r="53" spans="1:9" s="23" customFormat="1" ht="12">
      <c r="A53" s="19"/>
      <c r="B53" s="88"/>
      <c r="D53" s="101" t="str" cm="1">
        <f t="array" ref="D53:E53">'Memória de Cálculo'!F43:G43</f>
        <v>ELIZÂNGELA CRISTINA LARA DINIZ</v>
      </c>
      <c r="E53" s="20">
        <v>0</v>
      </c>
      <c r="F53" s="218"/>
      <c r="G53" s="218"/>
      <c r="H53" s="81"/>
      <c r="I53" s="21"/>
    </row>
    <row r="54" spans="1:9" s="23" customFormat="1" ht="12" customHeight="1">
      <c r="A54" s="22"/>
      <c r="D54" s="23" t="str" cm="1">
        <f t="array" ref="D54:E54">'Memória de Cálculo'!F44:G44</f>
        <v>PREFEITA MUNICIPAL</v>
      </c>
      <c r="E54" s="23">
        <v>0</v>
      </c>
      <c r="F54" s="114"/>
      <c r="G54" s="24"/>
      <c r="I54" s="25"/>
    </row>
    <row r="55" spans="1:9" s="23" customFormat="1" ht="12" customHeight="1">
      <c r="A55" s="22"/>
      <c r="F55" s="114"/>
      <c r="G55" s="24"/>
      <c r="I55" s="25"/>
    </row>
    <row r="56" spans="1:9" s="23" customFormat="1" ht="12" hidden="1" customHeight="1">
      <c r="A56" s="22"/>
      <c r="F56" s="114"/>
      <c r="G56" s="24"/>
      <c r="I56" s="25"/>
    </row>
    <row r="57" spans="1:9" hidden="1">
      <c r="A57" s="75"/>
      <c r="B57" s="76"/>
      <c r="C57" s="76"/>
      <c r="D57" s="76"/>
      <c r="E57" s="76"/>
      <c r="F57" s="116"/>
      <c r="G57" s="77"/>
      <c r="H57" s="76"/>
      <c r="I57" s="78"/>
    </row>
    <row r="58" spans="1:9">
      <c r="F58" s="115"/>
    </row>
    <row r="59" spans="1:9" ht="69.95" customHeight="1">
      <c r="A59" s="298" t="s">
        <v>49</v>
      </c>
      <c r="B59" s="299"/>
      <c r="C59" s="299"/>
      <c r="D59" s="299"/>
      <c r="E59" s="299"/>
      <c r="F59" s="299"/>
      <c r="G59" s="299"/>
      <c r="H59" s="299"/>
      <c r="I59" s="300"/>
    </row>
  </sheetData>
  <customSheetViews>
    <customSheetView guid="{46B44D95-2370-4419-BD85-88291A251F92}" showPageBreaks="1" showGridLines="0" zeroValues="0" printArea="1" view="pageBreakPreview" topLeftCell="A31">
      <selection activeCell="A46" sqref="A46:H46"/>
      <pageMargins left="0.47244094488188981" right="0.19685039370078741" top="0.59055118110236227" bottom="0.6692913385826772" header="0" footer="0"/>
      <printOptions horizontalCentered="1"/>
      <pageSetup paperSize="9" scale="41" fitToHeight="2" orientation="landscape" horizontalDpi="4294967295" r:id="rId1"/>
      <headerFooter alignWithMargins="0"/>
    </customSheetView>
  </customSheetViews>
  <mergeCells count="21">
    <mergeCell ref="A59:I59"/>
    <mergeCell ref="F53:G53"/>
    <mergeCell ref="F47:H47"/>
    <mergeCell ref="F52:G52"/>
    <mergeCell ref="A43:H43"/>
    <mergeCell ref="A44:H44"/>
    <mergeCell ref="G20:I20"/>
    <mergeCell ref="D1:I1"/>
    <mergeCell ref="A1:C1"/>
    <mergeCell ref="A5:E5"/>
    <mergeCell ref="A6:E6"/>
    <mergeCell ref="A9:I9"/>
    <mergeCell ref="F5:I5"/>
    <mergeCell ref="A7:E7"/>
    <mergeCell ref="A2:I2"/>
    <mergeCell ref="H4:I4"/>
    <mergeCell ref="A4:E4"/>
    <mergeCell ref="A3:E3"/>
    <mergeCell ref="F3:G3"/>
    <mergeCell ref="H3:I3"/>
    <mergeCell ref="F4:G4"/>
  </mergeCells>
  <phoneticPr fontId="4" type="noConversion"/>
  <printOptions horizontalCentered="1"/>
  <pageMargins left="0.25" right="0.25" top="0.75" bottom="0.75" header="0.3" footer="0.3"/>
  <pageSetup paperSize="9" scale="69" fitToHeight="0" orientation="portrait" horizontalDpi="4294967295" r:id="rId2"/>
  <headerFooter alignWithMargins="0"/>
  <drawing r:id="rId3"/>
  <legacyDrawing r:id="rId4"/>
  <oleObjects>
    <mc:AlternateContent xmlns:mc="http://schemas.openxmlformats.org/markup-compatibility/2006">
      <mc:Choice Requires="x14">
        <oleObject progId="Word.Picture.8" shapeId="6147" r:id="rId5">
          <objectPr defaultSize="0" autoPict="0" r:id="rId6">
            <anchor moveWithCells="1">
              <from>
                <xdr:col>0</xdr:col>
                <xdr:colOff>104775</xdr:colOff>
                <xdr:row>0</xdr:row>
                <xdr:rowOff>133350</xdr:rowOff>
              </from>
              <to>
                <xdr:col>1</xdr:col>
                <xdr:colOff>504825</xdr:colOff>
                <xdr:row>0</xdr:row>
                <xdr:rowOff>704850</xdr:rowOff>
              </to>
            </anchor>
          </objectPr>
        </oleObject>
      </mc:Choice>
      <mc:Fallback>
        <oleObject progId="Word.Picture.8" shapeId="6147" r:id="rId5"/>
      </mc:Fallback>
    </mc:AlternateContent>
  </oleObject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H32"/>
  <sheetViews>
    <sheetView showGridLines="0" showZeros="0" tabSelected="1" view="pageBreakPreview" zoomScale="75" zoomScaleNormal="75" zoomScaleSheetLayoutView="75" workbookViewId="0">
      <selection activeCell="A5" sqref="A5:B5"/>
    </sheetView>
  </sheetViews>
  <sheetFormatPr defaultColWidth="9.140625" defaultRowHeight="12.75"/>
  <cols>
    <col min="1" max="1" width="10.7109375" style="34" customWidth="1"/>
    <col min="2" max="2" width="43.5703125" style="34" customWidth="1"/>
    <col min="3" max="4" width="20.7109375" style="39" customWidth="1"/>
    <col min="5" max="8" width="15.7109375" style="34" customWidth="1"/>
    <col min="9" max="16384" width="9.140625" style="34"/>
  </cols>
  <sheetData>
    <row r="1" spans="1:8" s="11" customFormat="1" ht="69.95" customHeight="1">
      <c r="A1" s="244"/>
      <c r="B1" s="245"/>
      <c r="C1" s="32"/>
      <c r="D1" s="32"/>
      <c r="E1" s="32"/>
      <c r="F1" s="32"/>
      <c r="G1" s="32"/>
      <c r="H1" s="33"/>
    </row>
    <row r="2" spans="1:8" ht="30" customHeight="1">
      <c r="A2" s="315" t="s">
        <v>12</v>
      </c>
      <c r="B2" s="316"/>
      <c r="C2" s="316"/>
      <c r="D2" s="316"/>
      <c r="E2" s="316"/>
      <c r="F2" s="316"/>
      <c r="G2" s="316"/>
      <c r="H2" s="317"/>
    </row>
    <row r="3" spans="1:8" ht="30" customHeight="1">
      <c r="A3" s="318" t="str">
        <f>'Planilha Orcamentária'!A3</f>
        <v>PREFEITURA MUNICIPAL DE CRUCILÂNDIA</v>
      </c>
      <c r="B3" s="318"/>
      <c r="C3" s="305" t="s">
        <v>24</v>
      </c>
      <c r="D3" s="314">
        <f>D20</f>
        <v>68826.06</v>
      </c>
      <c r="E3" s="64" t="s">
        <v>23</v>
      </c>
      <c r="F3" s="64"/>
      <c r="G3" s="63">
        <f ca="1">TODAY()</f>
        <v>46155</v>
      </c>
      <c r="H3" s="118" t="s">
        <v>196</v>
      </c>
    </row>
    <row r="4" spans="1:8" ht="19.5" customHeight="1">
      <c r="A4" s="65" t="str">
        <f>'Planilha Orcamentária'!A4</f>
        <v>OBRA: PAVIMENTAÇÃO ASFÃLTICA EM CBUQ</v>
      </c>
      <c r="B4" s="66"/>
      <c r="C4" s="306"/>
      <c r="D4" s="306"/>
      <c r="E4" s="308" t="s">
        <v>123</v>
      </c>
      <c r="F4" s="309"/>
      <c r="G4" s="309"/>
      <c r="H4" s="310"/>
    </row>
    <row r="5" spans="1:8" ht="24" customHeight="1">
      <c r="A5" s="319" t="str">
        <f>'Planilha Orcamentária'!A5</f>
        <v>LOCAL: ESTRADA RURAL DE ACESSO DO MUNICÍPIO DE CRUCILÂNDIA AO POVOADO DE BURÁ (EM FRENTE A CAPELA)- ZONA RURAL, MUNICÍPIO DE CRUCILÂNDIA/MG.</v>
      </c>
      <c r="B5" s="320"/>
      <c r="C5" s="307"/>
      <c r="D5" s="307"/>
      <c r="E5" s="311"/>
      <c r="F5" s="312"/>
      <c r="G5" s="312"/>
      <c r="H5" s="313"/>
    </row>
    <row r="6" spans="1:8" ht="30" customHeight="1">
      <c r="A6" s="50" t="s">
        <v>47</v>
      </c>
      <c r="B6" s="50" t="s">
        <v>13</v>
      </c>
      <c r="C6" s="51" t="s">
        <v>14</v>
      </c>
      <c r="D6" s="51" t="s">
        <v>15</v>
      </c>
      <c r="E6" s="50" t="s">
        <v>16</v>
      </c>
      <c r="F6" s="50" t="s">
        <v>17</v>
      </c>
      <c r="G6" s="50" t="s">
        <v>43</v>
      </c>
      <c r="H6" s="50" t="s">
        <v>48</v>
      </c>
    </row>
    <row r="7" spans="1:8" s="35" customFormat="1" ht="15" customHeight="1">
      <c r="A7" s="301" t="str">
        <f>'Planilha Orcamentária'!A11</f>
        <v>1.0</v>
      </c>
      <c r="B7" s="302" t="str">
        <f>'Planilha Orcamentária'!D11</f>
        <v>SERVIÇOS PRELIMINARES</v>
      </c>
      <c r="C7" s="67" t="s">
        <v>18</v>
      </c>
      <c r="D7" s="165">
        <f>D8/$D$20</f>
        <v>2.182676154933175E-2</v>
      </c>
      <c r="E7" s="166">
        <v>1</v>
      </c>
      <c r="F7" s="166">
        <v>0</v>
      </c>
      <c r="G7" s="166">
        <v>0</v>
      </c>
      <c r="H7" s="166">
        <v>0</v>
      </c>
    </row>
    <row r="8" spans="1:8" s="35" customFormat="1" ht="15" customHeight="1">
      <c r="A8" s="301"/>
      <c r="B8" s="302"/>
      <c r="C8" s="68" t="s">
        <v>19</v>
      </c>
      <c r="D8" s="167">
        <f>'Planilha Orcamentária'!I11</f>
        <v>1502.25</v>
      </c>
      <c r="E8" s="167">
        <f>E7*$D$8</f>
        <v>1502.25</v>
      </c>
      <c r="F8" s="167">
        <f>F7*$D$8</f>
        <v>0</v>
      </c>
      <c r="G8" s="167">
        <f>G7*$D$8</f>
        <v>0</v>
      </c>
      <c r="H8" s="167">
        <f>H7*$D$8</f>
        <v>0</v>
      </c>
    </row>
    <row r="9" spans="1:8" s="35" customFormat="1" ht="15" customHeight="1">
      <c r="A9" s="301" t="str">
        <f>'Memória de Cálculo'!A11</f>
        <v>2.0</v>
      </c>
      <c r="B9" s="302" t="str">
        <f>'Memória de Cálculo'!D11</f>
        <v>MOBILIZAÇÃO E DESMOBILIZAÇÃO DE OBRA</v>
      </c>
      <c r="C9" s="67" t="s">
        <v>18</v>
      </c>
      <c r="D9" s="165">
        <f>D10/$D$20</f>
        <v>2.49382283396725E-3</v>
      </c>
      <c r="E9" s="166">
        <v>1</v>
      </c>
      <c r="F9" s="166">
        <v>0</v>
      </c>
      <c r="G9" s="166">
        <v>0</v>
      </c>
      <c r="H9" s="166">
        <v>0</v>
      </c>
    </row>
    <row r="10" spans="1:8" s="35" customFormat="1" ht="15" customHeight="1">
      <c r="A10" s="301"/>
      <c r="B10" s="302"/>
      <c r="C10" s="68" t="s">
        <v>19</v>
      </c>
      <c r="D10" s="167">
        <f>'Planilha Orcamentária'!I14</f>
        <v>171.64</v>
      </c>
      <c r="E10" s="167">
        <f>E9*$D$8</f>
        <v>1502.25</v>
      </c>
      <c r="F10" s="167">
        <f>F9*$D$8</f>
        <v>0</v>
      </c>
      <c r="G10" s="167">
        <f>G9*$D$8</f>
        <v>0</v>
      </c>
      <c r="H10" s="167">
        <f>H9*$D$8</f>
        <v>0</v>
      </c>
    </row>
    <row r="11" spans="1:8" s="35" customFormat="1" ht="15" customHeight="1">
      <c r="A11" s="301" t="str">
        <f>'Planilha Orcamentária'!A17</f>
        <v>3.0</v>
      </c>
      <c r="B11" s="302" t="str">
        <f>'Planilha Orcamentária'!D17</f>
        <v>SERVIÇOS DE TERRAPLENAGEM</v>
      </c>
      <c r="C11" s="67" t="s">
        <v>18</v>
      </c>
      <c r="D11" s="165">
        <f>D12/$D$20</f>
        <v>5.9595595040599456E-2</v>
      </c>
      <c r="E11" s="166">
        <v>1</v>
      </c>
      <c r="F11" s="166">
        <v>0</v>
      </c>
      <c r="G11" s="166">
        <v>0</v>
      </c>
      <c r="H11" s="166">
        <v>0</v>
      </c>
    </row>
    <row r="12" spans="1:8" s="35" customFormat="1" ht="15" customHeight="1">
      <c r="A12" s="301"/>
      <c r="B12" s="302"/>
      <c r="C12" s="68" t="s">
        <v>19</v>
      </c>
      <c r="D12" s="167">
        <f>'Planilha Orcamentária'!I17</f>
        <v>4101.7300000000005</v>
      </c>
      <c r="E12" s="167">
        <f>E11*$D$12</f>
        <v>4101.7300000000005</v>
      </c>
      <c r="F12" s="167">
        <f>F11*$D$12</f>
        <v>0</v>
      </c>
      <c r="G12" s="167">
        <f>G11*$D$12</f>
        <v>0</v>
      </c>
      <c r="H12" s="167">
        <f>H11*$D$12</f>
        <v>0</v>
      </c>
    </row>
    <row r="13" spans="1:8" s="35" customFormat="1" ht="15" customHeight="1">
      <c r="A13" s="301" t="str">
        <f>'Planilha Orcamentária'!A23</f>
        <v>4.0</v>
      </c>
      <c r="B13" s="302" t="str">
        <f>'Planilha Orcamentária'!D23</f>
        <v>SERVIÇOS DE PAVIMENTAÇÃO</v>
      </c>
      <c r="C13" s="67" t="s">
        <v>18</v>
      </c>
      <c r="D13" s="165">
        <f>D14/$D$20</f>
        <v>0.63900054717646193</v>
      </c>
      <c r="E13" s="166">
        <v>0.5</v>
      </c>
      <c r="F13" s="166">
        <v>0.5</v>
      </c>
      <c r="G13" s="166"/>
      <c r="H13" s="166"/>
    </row>
    <row r="14" spans="1:8" s="35" customFormat="1" ht="15" customHeight="1">
      <c r="A14" s="301"/>
      <c r="B14" s="302"/>
      <c r="C14" s="68" t="s">
        <v>19</v>
      </c>
      <c r="D14" s="167">
        <f>'Planilha Orcamentária'!I23</f>
        <v>43979.89</v>
      </c>
      <c r="E14" s="167">
        <f>E13*$D$14</f>
        <v>21989.945</v>
      </c>
      <c r="F14" s="167">
        <f>F13*$D$14</f>
        <v>21989.945</v>
      </c>
      <c r="G14" s="167">
        <f>G13*$D$14</f>
        <v>0</v>
      </c>
      <c r="H14" s="167">
        <f>H13*$D$14</f>
        <v>0</v>
      </c>
    </row>
    <row r="15" spans="1:8" s="35" customFormat="1" ht="15" customHeight="1">
      <c r="A15" s="301" t="str">
        <f>'Planilha Orcamentária'!A33</f>
        <v>5.0</v>
      </c>
      <c r="B15" s="303" t="str">
        <f>'Planilha Orcamentária'!D33</f>
        <v>SERVIÇOS DE DRENAGEM</v>
      </c>
      <c r="C15" s="67" t="s">
        <v>18</v>
      </c>
      <c r="D15" s="165">
        <f>D16/$D$20</f>
        <v>0.22893842826394539</v>
      </c>
      <c r="E15" s="166">
        <v>0</v>
      </c>
      <c r="F15" s="166">
        <v>0.5</v>
      </c>
      <c r="G15" s="166">
        <v>0.5</v>
      </c>
      <c r="H15" s="166"/>
    </row>
    <row r="16" spans="1:8" s="35" customFormat="1" ht="15" customHeight="1">
      <c r="A16" s="301"/>
      <c r="B16" s="304"/>
      <c r="C16" s="68" t="s">
        <v>19</v>
      </c>
      <c r="D16" s="167">
        <f>'Planilha Orcamentária'!I33</f>
        <v>15756.93</v>
      </c>
      <c r="E16" s="167">
        <f>E15*$D$16</f>
        <v>0</v>
      </c>
      <c r="F16" s="167">
        <f>F15*$D$16</f>
        <v>7878.4650000000001</v>
      </c>
      <c r="G16" s="167">
        <f>G15*$D$16</f>
        <v>7878.4650000000001</v>
      </c>
      <c r="H16" s="167">
        <f>H15*$D$16</f>
        <v>0</v>
      </c>
    </row>
    <row r="17" spans="1:8" s="35" customFormat="1" ht="15" customHeight="1">
      <c r="A17" s="301" t="str">
        <f>'Planilha Orcamentária'!A37</f>
        <v>6.0</v>
      </c>
      <c r="B17" s="302" t="str">
        <f>'Planilha Orcamentária'!D37</f>
        <v>SINALIZAÇÃO VIÁRIA</v>
      </c>
      <c r="C17" s="67" t="s">
        <v>18</v>
      </c>
      <c r="D17" s="165">
        <f>D18/$D$20</f>
        <v>4.8144845135694239E-2</v>
      </c>
      <c r="E17" s="166">
        <v>0</v>
      </c>
      <c r="F17" s="166">
        <v>0</v>
      </c>
      <c r="G17" s="166">
        <v>1</v>
      </c>
      <c r="H17" s="166"/>
    </row>
    <row r="18" spans="1:8" s="35" customFormat="1" ht="15" customHeight="1">
      <c r="A18" s="301"/>
      <c r="B18" s="302"/>
      <c r="C18" s="68" t="s">
        <v>19</v>
      </c>
      <c r="D18" s="168">
        <f>'Planilha Orcamentária'!I37</f>
        <v>3313.62</v>
      </c>
      <c r="E18" s="168">
        <f>E17*$D$18</f>
        <v>0</v>
      </c>
      <c r="F18" s="168">
        <f>F17*$D$18</f>
        <v>0</v>
      </c>
      <c r="G18" s="168">
        <f>G17*$D$18</f>
        <v>3313.62</v>
      </c>
      <c r="H18" s="168">
        <f>H17*$D$18</f>
        <v>0</v>
      </c>
    </row>
    <row r="19" spans="1:8" s="35" customFormat="1" ht="15" customHeight="1">
      <c r="A19" s="301" t="s">
        <v>20</v>
      </c>
      <c r="B19" s="301"/>
      <c r="C19" s="67" t="s">
        <v>18</v>
      </c>
      <c r="D19" s="165">
        <f>D7+D11+D13+D15+D17+D9</f>
        <v>1</v>
      </c>
      <c r="E19" s="166">
        <f>E20/$D$20</f>
        <v>0.40092263017816215</v>
      </c>
      <c r="F19" s="166">
        <f>F20/$D$20</f>
        <v>0.43396948772020366</v>
      </c>
      <c r="G19" s="166">
        <f>G20/$D$20</f>
        <v>0.16261405926766692</v>
      </c>
      <c r="H19" s="166">
        <f>H20/$D$20</f>
        <v>0</v>
      </c>
    </row>
    <row r="20" spans="1:8" s="35" customFormat="1" ht="15" customHeight="1">
      <c r="A20" s="301"/>
      <c r="B20" s="301"/>
      <c r="C20" s="67" t="s">
        <v>19</v>
      </c>
      <c r="D20" s="169">
        <f>D8+D12+D14+D16+D18+D10</f>
        <v>68826.06</v>
      </c>
      <c r="E20" s="169">
        <f>E8+E12+E14+E16+E18</f>
        <v>27593.924999999999</v>
      </c>
      <c r="F20" s="169">
        <f>F8+F12+F14+F16+F18</f>
        <v>29868.41</v>
      </c>
      <c r="G20" s="169">
        <f>G8+G12+G14+G16+G18</f>
        <v>11192.084999999999</v>
      </c>
      <c r="H20" s="169">
        <f>H8+H12+H14+H16+H18</f>
        <v>0</v>
      </c>
    </row>
    <row r="21" spans="1:8" ht="14.25" customHeight="1">
      <c r="A21" s="36"/>
      <c r="B21" s="37"/>
      <c r="C21" s="37"/>
      <c r="D21" s="37"/>
      <c r="E21" s="37"/>
      <c r="F21" s="37"/>
      <c r="G21" s="59" t="s">
        <v>21</v>
      </c>
      <c r="H21" s="56"/>
    </row>
    <row r="22" spans="1:8" ht="49.5" customHeight="1">
      <c r="A22" s="36"/>
      <c r="B22" s="38"/>
      <c r="C22" s="37"/>
      <c r="G22" s="40"/>
      <c r="H22" s="56"/>
    </row>
    <row r="23" spans="1:8" s="54" customFormat="1" ht="11.25" customHeight="1">
      <c r="A23" s="42"/>
      <c r="B23" s="69" t="str">
        <f>'Memória de Cálculo'!D43</f>
        <v>HUILDYS ESTÁCIO DE OLIVEIRA</v>
      </c>
      <c r="C23" s="52"/>
      <c r="D23" s="53"/>
      <c r="E23" s="53"/>
      <c r="F23" s="53"/>
      <c r="G23" s="60"/>
      <c r="H23" s="57"/>
    </row>
    <row r="24" spans="1:8" s="54" customFormat="1" ht="9.75" customHeight="1">
      <c r="A24" s="55"/>
      <c r="B24" s="70" t="str">
        <f>'Memória de Cálculo'!D44</f>
        <v>ENGENHEIRO CIVIL</v>
      </c>
      <c r="C24" s="52"/>
      <c r="D24" s="52"/>
      <c r="G24" s="55"/>
      <c r="H24" s="58"/>
    </row>
    <row r="25" spans="1:8" s="54" customFormat="1" ht="10.5" customHeight="1">
      <c r="A25" s="55"/>
      <c r="B25" s="70" t="str">
        <f>'Memória de Cálculo'!D45</f>
        <v>CREA/MG Nº: 249.249/D</v>
      </c>
      <c r="C25" s="52"/>
      <c r="D25" s="52"/>
      <c r="G25" s="55"/>
      <c r="H25" s="58"/>
    </row>
    <row r="26" spans="1:8" ht="19.5" customHeight="1">
      <c r="A26" s="40"/>
      <c r="B26" s="41"/>
      <c r="G26" s="40"/>
      <c r="H26" s="56"/>
    </row>
    <row r="27" spans="1:8" ht="30.75" customHeight="1">
      <c r="A27" s="42"/>
      <c r="B27" s="43"/>
      <c r="C27" s="44"/>
      <c r="D27" s="44"/>
      <c r="E27" s="45"/>
      <c r="F27" s="45"/>
      <c r="G27" s="61"/>
      <c r="H27" s="56"/>
    </row>
    <row r="28" spans="1:8" s="54" customFormat="1" ht="12.75" customHeight="1">
      <c r="A28" s="55"/>
      <c r="B28" s="69" t="str" cm="1">
        <f t="array" ref="B28:C28">'Memória de Cálculo'!F43:G43</f>
        <v>ELIZÂNGELA CRISTINA LARA DINIZ</v>
      </c>
      <c r="C28" s="52">
        <v>0</v>
      </c>
      <c r="D28" s="52"/>
      <c r="G28" s="55"/>
      <c r="H28" s="58"/>
    </row>
    <row r="29" spans="1:8" s="54" customFormat="1" ht="10.5" customHeight="1">
      <c r="A29" s="55"/>
      <c r="B29" s="71" t="str" cm="1">
        <f t="array" ref="B29:C29">'Memória de Cálculo'!F44:G44</f>
        <v>PREFEITA MUNICIPAL</v>
      </c>
      <c r="C29" s="52">
        <v>0</v>
      </c>
      <c r="D29" s="52"/>
      <c r="G29" s="55"/>
      <c r="H29" s="58"/>
    </row>
    <row r="30" spans="1:8" ht="14.1" customHeight="1">
      <c r="A30" s="40"/>
      <c r="B30" s="46"/>
      <c r="G30" s="40"/>
      <c r="H30" s="56"/>
    </row>
    <row r="31" spans="1:8" ht="14.1" customHeight="1">
      <c r="A31" s="40"/>
      <c r="B31" s="46"/>
      <c r="G31" s="40"/>
      <c r="H31" s="56"/>
    </row>
    <row r="32" spans="1:8">
      <c r="A32" s="47"/>
      <c r="B32" s="48"/>
      <c r="C32" s="49"/>
      <c r="D32" s="49"/>
      <c r="E32" s="48"/>
      <c r="F32" s="48"/>
      <c r="G32" s="47"/>
      <c r="H32" s="62"/>
    </row>
  </sheetData>
  <customSheetViews>
    <customSheetView guid="{46B44D95-2370-4419-BD85-88291A251F92}" showPageBreaks="1" showGridLines="0" zeroValues="0" printArea="1" view="pageBreakPreview" topLeftCell="A15">
      <selection activeCell="C22" sqref="C22"/>
      <pageMargins left="0.39370078740157483" right="0.19685039370078741" top="0.59055118110236227" bottom="0.19685039370078741" header="0.19685039370078741" footer="0"/>
      <printOptions horizontalCentered="1"/>
      <pageSetup paperSize="9" scale="75" orientation="landscape" horizontalDpi="4294967295" r:id="rId1"/>
      <headerFooter alignWithMargins="0"/>
    </customSheetView>
  </customSheetViews>
  <mergeCells count="20">
    <mergeCell ref="A7:A8"/>
    <mergeCell ref="B7:B8"/>
    <mergeCell ref="A11:A12"/>
    <mergeCell ref="B11:B12"/>
    <mergeCell ref="A3:B3"/>
    <mergeCell ref="A5:B5"/>
    <mergeCell ref="A9:A10"/>
    <mergeCell ref="B9:B10"/>
    <mergeCell ref="C3:C5"/>
    <mergeCell ref="A1:B1"/>
    <mergeCell ref="E4:H5"/>
    <mergeCell ref="D3:D5"/>
    <mergeCell ref="A2:H2"/>
    <mergeCell ref="A19:B20"/>
    <mergeCell ref="A13:A14"/>
    <mergeCell ref="B13:B14"/>
    <mergeCell ref="A17:A18"/>
    <mergeCell ref="B17:B18"/>
    <mergeCell ref="B15:B16"/>
    <mergeCell ref="A15:A16"/>
  </mergeCells>
  <printOptions horizontalCentered="1"/>
  <pageMargins left="0.25" right="0.25" top="0.75" bottom="0.75" header="0.3" footer="0.3"/>
  <pageSetup paperSize="9" scale="80" fitToWidth="0" orientation="landscape" horizontalDpi="4294967295" r:id="rId2"/>
  <headerFooter alignWithMargins="0"/>
  <drawing r:id="rId3"/>
  <legacyDrawing r:id="rId4"/>
  <oleObjects>
    <mc:AlternateContent xmlns:mc="http://schemas.openxmlformats.org/markup-compatibility/2006">
      <mc:Choice Requires="x14">
        <oleObject progId="Word.Picture.8" shapeId="8196" r:id="rId5">
          <objectPr defaultSize="0" autoPict="0" r:id="rId6">
            <anchor moveWithCells="1">
              <from>
                <xdr:col>0</xdr:col>
                <xdr:colOff>38100</xdr:colOff>
                <xdr:row>0</xdr:row>
                <xdr:rowOff>161925</xdr:rowOff>
              </from>
              <to>
                <xdr:col>1</xdr:col>
                <xdr:colOff>104775</xdr:colOff>
                <xdr:row>0</xdr:row>
                <xdr:rowOff>733425</xdr:rowOff>
              </to>
            </anchor>
          </objectPr>
        </oleObject>
      </mc:Choice>
      <mc:Fallback>
        <oleObject progId="Word.Picture.8" shapeId="8196" r:id="rId5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5</vt:i4>
      </vt:variant>
      <vt:variant>
        <vt:lpstr>Intervalos Nomeados</vt:lpstr>
      </vt:variant>
      <vt:variant>
        <vt:i4>9</vt:i4>
      </vt:variant>
    </vt:vector>
  </HeadingPairs>
  <TitlesOfParts>
    <vt:vector size="14" baseType="lpstr">
      <vt:lpstr>BDI</vt:lpstr>
      <vt:lpstr>Memória de Cálculo</vt:lpstr>
      <vt:lpstr>Memória de Cálculo- Calculo DMT</vt:lpstr>
      <vt:lpstr>Planilha Orcamentária</vt:lpstr>
      <vt:lpstr>Cronograma</vt:lpstr>
      <vt:lpstr>BDI!Area_de_impressao</vt:lpstr>
      <vt:lpstr>Cronograma!Area_de_impressao</vt:lpstr>
      <vt:lpstr>'Memória de Cálculo'!Area_de_impressao</vt:lpstr>
      <vt:lpstr>'Memória de Cálculo- Calculo DMT'!Area_de_impressao</vt:lpstr>
      <vt:lpstr>'Planilha Orcamentária'!Area_de_impressao</vt:lpstr>
      <vt:lpstr>BDI!Titulos_de_impressao</vt:lpstr>
      <vt:lpstr>'Memória de Cálculo'!Titulos_de_impressao</vt:lpstr>
      <vt:lpstr>'Memória de Cálculo- Calculo DMT'!Titulos_de_impressao</vt:lpstr>
      <vt:lpstr>'Planilha Orcamentária'!Titulos_de_impressao</vt:lpstr>
    </vt:vector>
  </TitlesOfParts>
  <Company>Setop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Setop</dc:creator>
  <cp:lastModifiedBy>WINDOWS</cp:lastModifiedBy>
  <cp:lastPrinted>2026-03-17T12:15:11Z</cp:lastPrinted>
  <dcterms:created xsi:type="dcterms:W3CDTF">2006-09-22T13:55:22Z</dcterms:created>
  <dcterms:modified xsi:type="dcterms:W3CDTF">2026-05-13T17:30:14Z</dcterms:modified>
</cp:coreProperties>
</file>