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D:\Documents\Obras 2026\Escola\Envio 14.04.2026\"/>
    </mc:Choice>
  </mc:AlternateContent>
  <xr:revisionPtr revIDLastSave="0" documentId="13_ncr:1_{52FC8B52-E3F3-493F-AA84-164A621D5056}" xr6:coauthVersionLast="47" xr6:coauthVersionMax="47" xr10:uidLastSave="{00000000-0000-0000-0000-000000000000}"/>
  <bookViews>
    <workbookView xWindow="-120" yWindow="-120" windowWidth="20730" windowHeight="11040" activeTab="2" xr2:uid="{00000000-000D-0000-FFFF-FFFF00000000}"/>
  </bookViews>
  <sheets>
    <sheet name="PLANILHA" sheetId="1" r:id="rId1"/>
    <sheet name="Planilha1" sheetId="3" r:id="rId2"/>
    <sheet name="CRONOGRAMA" sheetId="2" r:id="rId3"/>
  </sheets>
  <externalReferences>
    <externalReference r:id="rId4"/>
  </externalReferenc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6" roundtripDataChecksum="NzaABONjY+4nVGhYamhQoxdXgrKljGTRerTH8FsdcnY="/>
    </ext>
  </extLst>
</workbook>
</file>

<file path=xl/calcChain.xml><?xml version="1.0" encoding="utf-8"?>
<calcChain xmlns="http://schemas.openxmlformats.org/spreadsheetml/2006/main">
  <c r="C21" i="2" l="1"/>
  <c r="T21" i="2" s="1"/>
  <c r="C20" i="2"/>
  <c r="T20" i="2" s="1"/>
  <c r="C19" i="2"/>
  <c r="T19" i="2" s="1"/>
  <c r="C18" i="2"/>
  <c r="X18" i="2" s="1"/>
  <c r="C17" i="2"/>
  <c r="X17" i="2" s="1"/>
  <c r="C16" i="2"/>
  <c r="T16" i="2" s="1"/>
  <c r="C15" i="2"/>
  <c r="X15" i="2" s="1"/>
  <c r="C14" i="2"/>
  <c r="T14" i="2" s="1"/>
  <c r="C13" i="2"/>
  <c r="T13" i="2" s="1"/>
  <c r="C12" i="2"/>
  <c r="P12" i="2" s="1"/>
  <c r="C11" i="2"/>
  <c r="V11" i="2" s="1"/>
  <c r="C10" i="2"/>
  <c r="P10" i="2" s="1"/>
  <c r="C9" i="2"/>
  <c r="V9" i="2" s="1"/>
  <c r="C8" i="2"/>
  <c r="V8" i="2" s="1"/>
  <c r="C7" i="2"/>
  <c r="P7" i="2" s="1"/>
  <c r="B21" i="2"/>
  <c r="B20" i="2"/>
  <c r="B19" i="2"/>
  <c r="B18" i="2"/>
  <c r="B17" i="2"/>
  <c r="B16" i="2"/>
  <c r="B15" i="2"/>
  <c r="V14" i="2"/>
  <c r="B14" i="2"/>
  <c r="B13" i="2"/>
  <c r="B12" i="2"/>
  <c r="B11" i="2"/>
  <c r="B10" i="2"/>
  <c r="B9" i="2"/>
  <c r="B8" i="2"/>
  <c r="B7" i="2"/>
  <c r="T8" i="2" l="1"/>
  <c r="F20" i="2"/>
  <c r="T18" i="2"/>
  <c r="T17" i="2"/>
  <c r="V17" i="2"/>
  <c r="P16" i="2"/>
  <c r="X16" i="2"/>
  <c r="V16" i="2"/>
  <c r="T15" i="2"/>
  <c r="H15" i="2"/>
  <c r="P15" i="2"/>
  <c r="V15" i="2"/>
  <c r="F16" i="2"/>
  <c r="H17" i="2"/>
  <c r="P18" i="2"/>
  <c r="V19" i="2"/>
  <c r="X20" i="2"/>
  <c r="F15" i="2"/>
  <c r="H16" i="2"/>
  <c r="P17" i="2"/>
  <c r="V18" i="2"/>
  <c r="X19" i="2"/>
  <c r="F21" i="2"/>
  <c r="H21" i="2"/>
  <c r="F19" i="2"/>
  <c r="H20" i="2"/>
  <c r="P21" i="2"/>
  <c r="F18" i="2"/>
  <c r="H19" i="2"/>
  <c r="P20" i="2"/>
  <c r="V21" i="2"/>
  <c r="F17" i="2"/>
  <c r="H18" i="2"/>
  <c r="P19" i="2"/>
  <c r="V20" i="2"/>
  <c r="X21" i="2"/>
  <c r="R14" i="2"/>
  <c r="X14" i="2"/>
  <c r="F14" i="2"/>
  <c r="H14" i="2"/>
  <c r="P14" i="2"/>
  <c r="F13" i="2"/>
  <c r="R13" i="2"/>
  <c r="H13" i="2"/>
  <c r="P13" i="2"/>
  <c r="V13" i="2"/>
  <c r="X13" i="2"/>
  <c r="V12" i="2"/>
  <c r="T12" i="2"/>
  <c r="R12" i="2"/>
  <c r="F12" i="2"/>
  <c r="F11" i="2"/>
  <c r="R11" i="2"/>
  <c r="T11" i="2"/>
  <c r="P11" i="2"/>
  <c r="F10" i="2"/>
  <c r="V10" i="2"/>
  <c r="T10" i="2"/>
  <c r="F9" i="2"/>
  <c r="P9" i="2"/>
  <c r="T9" i="2"/>
  <c r="F8" i="2"/>
  <c r="P8" i="2"/>
  <c r="T7" i="2"/>
  <c r="F7" i="2"/>
  <c r="V7" i="2"/>
  <c r="H7" i="2"/>
  <c r="X8" i="2"/>
  <c r="H10" i="2"/>
  <c r="X11" i="2"/>
  <c r="Z7" i="2"/>
  <c r="Z8" i="2"/>
  <c r="J10" i="2"/>
  <c r="Z11" i="2"/>
  <c r="J13" i="2"/>
  <c r="J14" i="2"/>
  <c r="Z15" i="2"/>
  <c r="J16" i="2"/>
  <c r="Z16" i="2"/>
  <c r="J17" i="2"/>
  <c r="J18" i="2"/>
  <c r="Z18" i="2"/>
  <c r="J19" i="2"/>
  <c r="Z19" i="2"/>
  <c r="J20" i="2"/>
  <c r="Z20" i="2"/>
  <c r="J21" i="2"/>
  <c r="Z21" i="2"/>
  <c r="X7" i="2"/>
  <c r="H9" i="2"/>
  <c r="X10" i="2"/>
  <c r="H12" i="2"/>
  <c r="J7" i="2"/>
  <c r="J8" i="2"/>
  <c r="J9" i="2"/>
  <c r="Z9" i="2"/>
  <c r="Z10" i="2"/>
  <c r="J11" i="2"/>
  <c r="J12" i="2"/>
  <c r="Z12" i="2"/>
  <c r="Z13" i="2"/>
  <c r="Z14" i="2"/>
  <c r="J15" i="2"/>
  <c r="Z17" i="2"/>
  <c r="L7" i="2"/>
  <c r="AB7" i="2"/>
  <c r="L8" i="2"/>
  <c r="AB8" i="2"/>
  <c r="L9" i="2"/>
  <c r="AB9" i="2"/>
  <c r="L10" i="2"/>
  <c r="AB10" i="2"/>
  <c r="L11" i="2"/>
  <c r="AB11" i="2"/>
  <c r="L12" i="2"/>
  <c r="AB12" i="2"/>
  <c r="L13" i="2"/>
  <c r="AB13" i="2"/>
  <c r="L14" i="2"/>
  <c r="AB14" i="2"/>
  <c r="L15" i="2"/>
  <c r="AB15" i="2"/>
  <c r="L16" i="2"/>
  <c r="AB16" i="2"/>
  <c r="L17" i="2"/>
  <c r="AB17" i="2"/>
  <c r="L18" i="2"/>
  <c r="AB18" i="2"/>
  <c r="L19" i="2"/>
  <c r="AB19" i="2"/>
  <c r="L20" i="2"/>
  <c r="AB20" i="2"/>
  <c r="L21" i="2"/>
  <c r="AB21" i="2"/>
  <c r="H8" i="2"/>
  <c r="X9" i="2"/>
  <c r="H11" i="2"/>
  <c r="X12" i="2"/>
  <c r="N7" i="2"/>
  <c r="N8" i="2"/>
  <c r="N9" i="2"/>
  <c r="N10" i="2"/>
  <c r="N11" i="2"/>
  <c r="N12" i="2"/>
  <c r="N13" i="2"/>
  <c r="N14" i="2"/>
  <c r="N15" i="2"/>
  <c r="N16" i="2"/>
  <c r="N17" i="2"/>
  <c r="N18" i="2"/>
  <c r="N19" i="2"/>
  <c r="N20" i="2"/>
  <c r="N21" i="2"/>
  <c r="R7" i="2"/>
  <c r="R8" i="2"/>
  <c r="R9" i="2"/>
  <c r="R10" i="2"/>
  <c r="R15" i="2"/>
  <c r="R16" i="2"/>
  <c r="R17" i="2"/>
  <c r="R18" i="2"/>
  <c r="R19" i="2"/>
  <c r="R20" i="2"/>
  <c r="R21" i="2"/>
  <c r="C23" i="2"/>
  <c r="D7" i="2" s="1"/>
  <c r="P22" i="2" l="1"/>
  <c r="O22" i="2" s="1"/>
  <c r="AC15" i="2"/>
  <c r="X22" i="2"/>
  <c r="W22" i="2" s="1"/>
  <c r="AC17" i="2"/>
  <c r="AC14" i="2"/>
  <c r="AC13" i="2"/>
  <c r="T22" i="2"/>
  <c r="S22" i="2" s="1"/>
  <c r="AC12" i="2"/>
  <c r="V22" i="2"/>
  <c r="U22" i="2" s="1"/>
  <c r="AC11" i="2"/>
  <c r="F22" i="2"/>
  <c r="D16" i="2"/>
  <c r="D9" i="2"/>
  <c r="AC16" i="2"/>
  <c r="D8" i="2"/>
  <c r="Z22" i="2"/>
  <c r="Y22" i="2" s="1"/>
  <c r="L22" i="2"/>
  <c r="K22" i="2" s="1"/>
  <c r="D21" i="2"/>
  <c r="AC10" i="2"/>
  <c r="D15" i="2"/>
  <c r="D14" i="2"/>
  <c r="D13" i="2"/>
  <c r="D12" i="2"/>
  <c r="D11" i="2"/>
  <c r="D10" i="2"/>
  <c r="AC9" i="2"/>
  <c r="J22" i="2"/>
  <c r="I22" i="2" s="1"/>
  <c r="D19" i="2"/>
  <c r="AC20" i="2"/>
  <c r="AC8" i="2"/>
  <c r="D18" i="2"/>
  <c r="AC19" i="2"/>
  <c r="AC7" i="2"/>
  <c r="R22" i="2"/>
  <c r="N22" i="2"/>
  <c r="M22" i="2" s="1"/>
  <c r="H22" i="2"/>
  <c r="G22" i="2" s="1"/>
  <c r="D20" i="2"/>
  <c r="AC21" i="2"/>
  <c r="D17" i="2"/>
  <c r="AC18" i="2"/>
  <c r="AB22" i="2"/>
  <c r="AA22" i="2" s="1"/>
  <c r="E22" i="2" l="1"/>
  <c r="F23" i="2"/>
  <c r="D23" i="2"/>
  <c r="AC22" i="2"/>
  <c r="Q22" i="2"/>
  <c r="H23" i="2" l="1"/>
  <c r="E23" i="2"/>
  <c r="J23" i="2" l="1"/>
  <c r="G23" i="2"/>
  <c r="I23" i="2" l="1"/>
  <c r="L23" i="2"/>
  <c r="K23" i="2" l="1"/>
  <c r="N23" i="2"/>
  <c r="M23" i="2" l="1"/>
  <c r="P23" i="2"/>
  <c r="R23" i="2" l="1"/>
  <c r="O23" i="2"/>
  <c r="T23" i="2" l="1"/>
  <c r="Q23" i="2"/>
  <c r="S23" i="2" l="1"/>
  <c r="V23" i="2"/>
  <c r="X23" i="2" l="1"/>
  <c r="U23" i="2"/>
  <c r="Z23" i="2" l="1"/>
  <c r="W23" i="2"/>
  <c r="G278" i="1"/>
  <c r="G280" i="1"/>
  <c r="G284" i="1"/>
  <c r="G277" i="1"/>
  <c r="G282" i="1"/>
  <c r="A15" i="3"/>
  <c r="A14" i="3"/>
  <c r="A13" i="3"/>
  <c r="A12" i="3"/>
  <c r="A11" i="3"/>
  <c r="A10" i="3"/>
  <c r="A9" i="3"/>
  <c r="A8" i="3"/>
  <c r="A7" i="3"/>
  <c r="A6" i="3"/>
  <c r="A5" i="3"/>
  <c r="F248" i="1"/>
  <c r="G248" i="1" s="1"/>
  <c r="F223" i="1"/>
  <c r="G223" i="1" s="1"/>
  <c r="F218" i="1"/>
  <c r="G218" i="1" s="1"/>
  <c r="AB23" i="2" l="1"/>
  <c r="AA23" i="2" s="1"/>
  <c r="Y23" i="2"/>
  <c r="F242" i="1"/>
  <c r="G242" i="1" s="1"/>
  <c r="A4" i="3" l="1"/>
  <c r="A3" i="3"/>
  <c r="F80" i="1"/>
  <c r="G80" i="1" s="1"/>
  <c r="A2" i="3"/>
  <c r="A1" i="3"/>
  <c r="F58" i="1"/>
  <c r="G58" i="1" s="1"/>
  <c r="C333" i="1" l="1"/>
  <c r="C332" i="1"/>
  <c r="F323" i="1" l="1"/>
  <c r="G323" i="1" s="1"/>
  <c r="F279" i="1"/>
  <c r="G279" i="1" s="1"/>
  <c r="F281" i="1"/>
  <c r="F283" i="1"/>
  <c r="G283" i="1" s="1"/>
  <c r="F240" i="1"/>
  <c r="G240" i="1" s="1"/>
  <c r="F37" i="1"/>
  <c r="G37" i="1" s="1"/>
  <c r="F35" i="1"/>
  <c r="G35" i="1" s="1"/>
  <c r="F39" i="1"/>
  <c r="G39" i="1" s="1"/>
  <c r="F41" i="1"/>
  <c r="G41" i="1" s="1"/>
  <c r="F211" i="1"/>
  <c r="G211" i="1" s="1"/>
  <c r="F19" i="1"/>
  <c r="G19" i="1" s="1"/>
  <c r="F10" i="1"/>
  <c r="G10" i="1" s="1"/>
  <c r="F27" i="1"/>
  <c r="G27" i="1" s="1"/>
  <c r="F13" i="1"/>
  <c r="G13" i="1" s="1"/>
  <c r="F16" i="1"/>
  <c r="G16" i="1" s="1"/>
  <c r="F168" i="1"/>
  <c r="G168" i="1" s="1"/>
  <c r="F110" i="1"/>
  <c r="G110" i="1" s="1"/>
  <c r="F49" i="1"/>
  <c r="G49" i="1" s="1"/>
  <c r="F96" i="1"/>
  <c r="G96" i="1" s="1"/>
  <c r="F122" i="1"/>
  <c r="G122" i="1" s="1"/>
  <c r="F101" i="1"/>
  <c r="G101" i="1" s="1"/>
  <c r="F62" i="1"/>
  <c r="G62" i="1" s="1"/>
  <c r="F69" i="1"/>
  <c r="G69" i="1" s="1"/>
  <c r="F55" i="1"/>
  <c r="G55" i="1" s="1"/>
  <c r="F66" i="1"/>
  <c r="G66" i="1" s="1"/>
  <c r="F83" i="1"/>
  <c r="G83" i="1" s="1"/>
  <c r="F141" i="1"/>
  <c r="G141" i="1" s="1"/>
  <c r="F171" i="1"/>
  <c r="G171" i="1" s="1"/>
  <c r="F30" i="1"/>
  <c r="G30" i="1" s="1"/>
  <c r="F74" i="1"/>
  <c r="G74" i="1" s="1"/>
  <c r="F94" i="1"/>
  <c r="G94" i="1" s="1"/>
  <c r="F103" i="1"/>
  <c r="G103" i="1" s="1"/>
  <c r="F116" i="1"/>
  <c r="G116" i="1" s="1"/>
  <c r="F7" i="1"/>
  <c r="G7" i="1" s="1"/>
  <c r="F43" i="1"/>
  <c r="G43" i="1" s="1"/>
  <c r="F77" i="1"/>
  <c r="G77" i="1" s="1"/>
  <c r="F119" i="1"/>
  <c r="G119" i="1" s="1"/>
  <c r="F46" i="1"/>
  <c r="G46" i="1" s="1"/>
  <c r="F88" i="1"/>
  <c r="G88" i="1" s="1"/>
  <c r="F125" i="1"/>
  <c r="G125" i="1" s="1"/>
  <c r="F24" i="1"/>
  <c r="G24" i="1" s="1"/>
  <c r="F51" i="1"/>
  <c r="G51" i="1" s="1"/>
  <c r="F184" i="1"/>
  <c r="G184" i="1" s="1"/>
  <c r="F135" i="1"/>
  <c r="G135" i="1" s="1"/>
  <c r="F147" i="1"/>
  <c r="G147" i="1" s="1"/>
  <c r="F181" i="1"/>
  <c r="G181" i="1" s="1"/>
  <c r="F201" i="1"/>
  <c r="G201" i="1" s="1"/>
  <c r="F174" i="1"/>
  <c r="G174" i="1" s="1"/>
  <c r="F258" i="1"/>
  <c r="G258" i="1" s="1"/>
  <c r="F107" i="1"/>
  <c r="G107" i="1" s="1"/>
  <c r="F177" i="1"/>
  <c r="G177" i="1" s="1"/>
  <c r="F187" i="1"/>
  <c r="G187" i="1" s="1"/>
  <c r="F203" i="1"/>
  <c r="G203" i="1" s="1"/>
  <c r="F152" i="1"/>
  <c r="G152" i="1" s="1"/>
  <c r="F159" i="1"/>
  <c r="G159" i="1" s="1"/>
  <c r="F190" i="1"/>
  <c r="G190" i="1" s="1"/>
  <c r="F205" i="1"/>
  <c r="G205" i="1" s="1"/>
  <c r="F321" i="1"/>
  <c r="G321" i="1" s="1"/>
  <c r="F129" i="1"/>
  <c r="G129" i="1" s="1"/>
  <c r="F132" i="1"/>
  <c r="G132" i="1" s="1"/>
  <c r="F154" i="1"/>
  <c r="G154" i="1" s="1"/>
  <c r="F161" i="1"/>
  <c r="G161" i="1" s="1"/>
  <c r="F207" i="1"/>
  <c r="G207" i="1" s="1"/>
  <c r="F270" i="1"/>
  <c r="G270" i="1" s="1"/>
  <c r="F138" i="1"/>
  <c r="G138" i="1" s="1"/>
  <c r="F163" i="1"/>
  <c r="G163" i="1" s="1"/>
  <c r="F195" i="1"/>
  <c r="G195" i="1" s="1"/>
  <c r="F227" i="1"/>
  <c r="G227" i="1" s="1"/>
  <c r="F264" i="1"/>
  <c r="G264" i="1" s="1"/>
  <c r="F292" i="1"/>
  <c r="G292" i="1" s="1"/>
  <c r="F273" i="1"/>
  <c r="G273" i="1" s="1"/>
  <c r="F310" i="1"/>
  <c r="G310" i="1" s="1"/>
  <c r="F234" i="1"/>
  <c r="G234" i="1" s="1"/>
  <c r="F285" i="1"/>
  <c r="G285" i="1" s="1"/>
  <c r="F251" i="1"/>
  <c r="G251" i="1" s="1"/>
  <c r="F295" i="1"/>
  <c r="G295" i="1" s="1"/>
  <c r="F288" i="1"/>
  <c r="G288" i="1" s="1"/>
  <c r="F313" i="1"/>
  <c r="G313" i="1" s="1"/>
  <c r="F225" i="1"/>
  <c r="G225" i="1" s="1"/>
  <c r="F255" i="1"/>
  <c r="G255" i="1" s="1"/>
  <c r="F237" i="1"/>
  <c r="G237" i="1" s="1"/>
  <c r="F298" i="1"/>
  <c r="G298" i="1" s="1"/>
  <c r="F267" i="1"/>
  <c r="G267" i="1" s="1"/>
  <c r="F276" i="1"/>
  <c r="G276" i="1" s="1"/>
  <c r="F301" i="1"/>
  <c r="G301" i="1" s="1"/>
  <c r="F304" i="1"/>
  <c r="G304" i="1" s="1"/>
  <c r="F324" i="1"/>
  <c r="G324" i="1" s="1"/>
  <c r="F318" i="1"/>
  <c r="G318" i="1" s="1"/>
  <c r="F327" i="1"/>
  <c r="G327" i="1" s="1"/>
  <c r="G231" i="1" l="1"/>
  <c r="G315" i="1"/>
  <c r="G307" i="1"/>
  <c r="G290" i="1"/>
  <c r="G245" i="1"/>
  <c r="G261" i="1"/>
  <c r="G213" i="1"/>
  <c r="G192" i="1"/>
  <c r="G22" i="1"/>
  <c r="G64" i="1"/>
  <c r="G71" i="1"/>
  <c r="G85" i="1"/>
  <c r="G113" i="1"/>
  <c r="G33" i="1"/>
  <c r="G330" i="1"/>
  <c r="G331" i="1" l="1"/>
  <c r="G334" i="1" s="1"/>
  <c r="G4" i="1" s="1"/>
</calcChain>
</file>

<file path=xl/sharedStrings.xml><?xml version="1.0" encoding="utf-8"?>
<sst xmlns="http://schemas.openxmlformats.org/spreadsheetml/2006/main" count="621" uniqueCount="490">
  <si>
    <r>
      <rPr>
        <b/>
        <sz val="14"/>
        <color theme="1"/>
        <rFont val="Calibri"/>
      </rPr>
      <t xml:space="preserve">        SECRETARIA DE ESTADO DE EDUCAÇÃO - SUPERINTENDÊNCIA DE INFRAESTRUTURA E LOGÍSTICA - DIRETORIA DE GESTÃO DE PARCERIAS E FISCALIZAÇÃO -</t>
    </r>
    <r>
      <rPr>
        <b/>
        <sz val="14"/>
        <color rgb="FFFF0000"/>
        <rFont val="Calibri"/>
      </rPr>
      <t xml:space="preserve"> PLANILHA DE SERVIÇOS </t>
    </r>
    <r>
      <rPr>
        <b/>
        <sz val="14"/>
        <color theme="1"/>
        <rFont val="Calibri"/>
      </rPr>
      <t>- SEM DESONERAÇÃO</t>
    </r>
  </si>
  <si>
    <t>COD ESCOLA:</t>
  </si>
  <si>
    <t>S.R.E.:</t>
  </si>
  <si>
    <t>ISS</t>
  </si>
  <si>
    <t>SERVIÇOS:</t>
  </si>
  <si>
    <t>ITEM</t>
  </si>
  <si>
    <t>DESCRIÇÃO</t>
  </si>
  <si>
    <t>UN</t>
  </si>
  <si>
    <t>ANALISADO</t>
  </si>
  <si>
    <t>LOCAL DE INTERVENÇÃO</t>
  </si>
  <si>
    <t>QUANT.</t>
  </si>
  <si>
    <t>P. UNIT. (S/BDI)</t>
  </si>
  <si>
    <t>P. UNIT. (C/BDI)</t>
  </si>
  <si>
    <t>P. TOTAL (C/BDI)</t>
  </si>
  <si>
    <t>MEMÓRIA DE CALCULO</t>
  </si>
  <si>
    <t>010000</t>
  </si>
  <si>
    <t>INSTALAÇÃO DOS SERVIÇOS DE ENGENHARIA</t>
  </si>
  <si>
    <t>010001</t>
  </si>
  <si>
    <t>Locação dos serviços de engenharia: execução de gabarito</t>
  </si>
  <si>
    <t>M</t>
  </si>
  <si>
    <t>Será medido pela área de obra locada, aferida entre os eixos de fundação e acrescentando-se 0,50 m, a partir do eixo, para o lado externo (m).
O item remunera o fornecimento de pontaletes em Pinus ou Cedrinho de 3" x 3"; tábuas em Pinus de 1" x 12"; arame galvanizado; inclusive materiais acessórios e a mão-de-obra necessária para os serviços de locação completa em obras de edificação compreendendo: locação de estacas, eixos principais, paredes, etc.</t>
  </si>
  <si>
    <t>010002</t>
  </si>
  <si>
    <t>Locação para muros, cercas e alambrados</t>
  </si>
  <si>
    <t>Será medido por comprimento de muros, cercas ou alambrados locados (m).
O item remunera o fornecimento de veículo para locomoção, materiais, mão-de-obra qualificada e equipamentos necessários para execução de serviços de locação de muros, cercas ou alambrados.</t>
  </si>
  <si>
    <t>M²</t>
  </si>
  <si>
    <t>010006</t>
  </si>
  <si>
    <t>Barracão em madeira, piso cimentado e cobertura em telhas de fibrocimento ondulada</t>
  </si>
  <si>
    <t>Será medido pela área de projeção da cobertura de construção provisória executada, com croqui analisado e aprovado previamente pela fiscalização. (M²)
O item remunera o fornecimento de materiais e mão-de-obra necessários para a execução de construção provisória em madeira destinada a escritório e/ou depósito de obra, constituída por: piso interno e calçada externa em concreto usinado, Fck 20 MPa; paredes, portas e janelas em chapa compensada plastificada de no mínimo 6 mm de espessura, e / ou compensado resinado com seladora impermeabilizante e aplicação de textura na pintura; janelas com vidro fantasia de 3 ou 4mm; porta com dobradiças de latão cromado e fechadura de embutir cromada e com miolo tipo Georges; estrutura, apoio para cobertura e contraventamentos em pontaletes e tábuas de Pinus ou Cedrinho e engradamento da cobertura de eucalipto imunizado, cobertura com telha em fibrocimento, perfil ondulado de no mínimo 5 mm de espessura; instalação elétrica e pintura acrílica, materiais acessórios para execução total da construção provisória, conforme norma regulamentadora. Devem obedecer a NR 18 (Áreas de vivência).  Remunera também a manutenção durante todo o período da obra e a desmobilização completa deste barracão.</t>
  </si>
  <si>
    <t>010008</t>
  </si>
  <si>
    <t>Tapume em chapa compensado de 12mm e pontaletes h= 2,20m com portão.</t>
  </si>
  <si>
    <t>Será medido por área, aferida na projeção vertical de tapume executado, previamente aprovado pela fiscalização (M²).
O item remunera o fornecimento de chapa compensada resinada de 12mm, pontalete de Pinus  ou Cedrinho, de 3" x 3", materiais acessórios e a mão-de-obra necessária para a execução do tapume com portão completo com dobradiças, ferragens e cadeado. Remunera também a desmontagem completa do tapume de fechamento e remoção do material utilizado.</t>
  </si>
  <si>
    <t>010009</t>
  </si>
  <si>
    <t xml:space="preserve">Portão para tapume fixo de proteção com fechamento de obra em chapa de compensado, espessura de 12mm </t>
  </si>
  <si>
    <t>Será medido por área, aferida na projeção vertical de portão executado, em local previamente aprovado pela fiscalização (M²).
O item remunera o fornecimento de chapa compensada resinada de 12mm, pontalete de Pinus  ou Cedrinho, de 3" x 3", materiais acessórios e a mão-de-obra necessária para a construção do portão. Remunera também os acessórios necessários inclusive dobradiças e manutenção e posterior desmontagem completa e remoção do material utilizado.</t>
  </si>
  <si>
    <t>SUB-TOTAL =</t>
  </si>
  <si>
    <t>030000</t>
  </si>
  <si>
    <t>TRABALHOS EM TERRA</t>
  </si>
  <si>
    <t>030001</t>
  </si>
  <si>
    <t>Aterro Compactado manual, com soquete</t>
  </si>
  <si>
    <r>
      <rPr>
        <sz val="14"/>
        <color theme="1"/>
        <rFont val="Calibri"/>
      </rPr>
      <t>M</t>
    </r>
    <r>
      <rPr>
        <vertAlign val="superscript"/>
        <sz val="14"/>
        <color theme="1"/>
        <rFont val="Calibri"/>
      </rPr>
      <t>3</t>
    </r>
  </si>
  <si>
    <t>Será medido pelo volume de aterro compactado (m³).
O item remunera o fornecimento de equipamentos e mão-de-obra necessários para execução dos serviços de aterro interno, com material existente ou importado, incluindo o apiloamento em camadas, de 20 cm, com maço de 30 kg e a disposição das sobras.</t>
  </si>
  <si>
    <t>030002</t>
  </si>
  <si>
    <t>Escavação  manual de vala em solo de 1ª e 2ª categoria, profundidade em até 2,00m</t>
  </si>
  <si>
    <r>
      <rPr>
        <sz val="14"/>
        <color theme="1"/>
        <rFont val="Calibri"/>
      </rPr>
      <t>M</t>
    </r>
    <r>
      <rPr>
        <vertAlign val="superscript"/>
        <sz val="14"/>
        <color theme="1"/>
        <rFont val="Calibri"/>
      </rPr>
      <t>3</t>
    </r>
  </si>
  <si>
    <t>Será medido pelo volume escavado, considerando-se um acréscimo para cada lado, no plano horizontal, em relação às dimensões de cada peça, de 20 cm (m³).
O item remunera o fornecimento da mão-de-obra necessária para a escavação manual em solo de 1ª e 2ª categorias em valas ou cavas até 2,00 m de profundidade.</t>
  </si>
  <si>
    <t>030004</t>
  </si>
  <si>
    <t>Regularização de fundo de vala com apiloamento com maço de 30kg</t>
  </si>
  <si>
    <r>
      <rPr>
        <sz val="14"/>
        <color theme="1"/>
        <rFont val="Calibri"/>
      </rPr>
      <t>M</t>
    </r>
    <r>
      <rPr>
        <vertAlign val="superscript"/>
        <sz val="14"/>
        <color theme="1"/>
        <rFont val="Calibri"/>
      </rPr>
      <t>2</t>
    </r>
  </si>
  <si>
    <t>Será medido pela área de fundo da vala (m²).
O item remunera o fornecimento de equipamentos e mão-de-obra necessários para execução dos serviços de regularização do fundo de vala com maço de 30 kg.</t>
  </si>
  <si>
    <t xml:space="preserve"> </t>
  </si>
  <si>
    <t>040000</t>
  </si>
  <si>
    <t>SONDAGEM, FUNDAÇÕES, MUROS E CONTENÇÕES</t>
  </si>
  <si>
    <t>040003</t>
  </si>
  <si>
    <t>Concreto armado para fundação (incluindo fornecimento, transporte, lançamento, forma e desforma)</t>
  </si>
  <si>
    <r>
      <rPr>
        <sz val="14"/>
        <color theme="1"/>
        <rFont val="Calibri"/>
      </rPr>
      <t>M</t>
    </r>
    <r>
      <rPr>
        <vertAlign val="superscript"/>
        <sz val="14"/>
        <color theme="1"/>
        <rFont val="Calibri"/>
      </rPr>
      <t>3</t>
    </r>
  </si>
  <si>
    <t>Será medido pelo volume calculado no projeto de formas, sendo que o volume da interseção dos diversos elementos estruturais deve ser computado uma só vez (m³).
O item remunera o fornecimento de betoneira, pedra britada números 1 e 2, cimento, areia e a mão-de-obra necessária para o preparo do concreto, com resistência mínima à compressão de 20,0 MPa. Remunera também o transporte, lançamento e adensamento. Está também incluído e remunerado 70Kg por m³ de concreto de armadura considerando o fornecimento de aço CA-50 ( A ou B ) com fyk igual 500 MPa, dobramento, transporte e colocação de armaduras de qualquer bitola e qualquer comprimento; estão incluídos no item os serviços e materiais secundários como arame, espaçadores, perdas decorrentes de desbitolamento, cortes e pontas de traspasse para emendas e também 8m² de forma por m³ de concreto considerando o fornecimento dos materiais e a mão-de-obra para execução e instalação da forma, incluindo escoras, gravatas, desmoldante e desforma.</t>
  </si>
  <si>
    <t>M³</t>
  </si>
  <si>
    <t>040005</t>
  </si>
  <si>
    <t>Contrapiso não estrutural impermeabilizado, E=5 cm</t>
  </si>
  <si>
    <r>
      <rPr>
        <sz val="14"/>
        <color theme="1"/>
        <rFont val="Calibri"/>
      </rPr>
      <t>M</t>
    </r>
    <r>
      <rPr>
        <vertAlign val="superscript"/>
        <sz val="14"/>
        <color theme="1"/>
        <rFont val="Calibri"/>
      </rPr>
      <t>2</t>
    </r>
  </si>
  <si>
    <t>Será medido pela área onde será executado, na espessura mínima de 5cm (m²).
O item remunera o fornecimento de cimento, areia, pedra britada nº 1, 2, e a mão-de-obra necessária para o apiloamento do terreno e execução do lastro.</t>
  </si>
  <si>
    <t>040007</t>
  </si>
  <si>
    <t>Concreto magro de cimento Portland Fck &gt;= 10,0 Mpa (execução, incluindo o fornecimento e transporte dos agregados)</t>
  </si>
  <si>
    <t>Será medido pelo volume calculado no local de aplicação (m³).
O item remunera o fornecimento de betoneira, pedra britada número 1, cimento, areia e a mão-de-obra necessária para o preparo do concreto, com resistência mínima à compressão de 10,0 MPa. Remunera também o transporte, lançamento e adensamento.</t>
  </si>
  <si>
    <t>040100</t>
  </si>
  <si>
    <t>Muros.</t>
  </si>
  <si>
    <t>040101</t>
  </si>
  <si>
    <t>Muro divisório em bloco de concreto aparente espessura 15 cm, altura útil de 2,20m,  assentado com argamassa mista de cimento, cal hidratada e areia sem peneira traço 1:0,5:8 inclusive sapata corrida em concreto armado com Fck mínimo de 20 MPA e chapéu de muro</t>
  </si>
  <si>
    <t>Será medido pelo comprimento executado, descontando-se todos os vãos (m).
O item remunera o fornecimento de materiais e mão-de-obra necessários para a execução de sapata com dimensão mínima de 40 x 20 cm com escavação manual de 50 x 55cm, apiloamento de fundo de vala, reaterro, forma de fundação e concreto armado com Fck mínimo de 20MPA suas respectivas especificações,  impermeabilização da sapata, alvenaria de vedação aparente, confeccionada em bloco vazado de concreto simples, com superfície isenta de trincas, lascas, ou pequenas imperfeições nas faces que ficarão expostas,, assentada com argamassa de cimento, cal hidratada e areia; dimensões padronizadas de 14 x 19 x 39 cm, e resistência mínima à compressão de acordo com a NBR 6136. Remunera também a construção de pilares armados a cada 2,50m com Fck mínimo de 20MPA com dimensões de 14 x 20 cm com a respectiva broca de 25 cm x 1,00 m concretada e o fornecimento e colocação de chapéu de muro.</t>
  </si>
  <si>
    <t>040200</t>
  </si>
  <si>
    <t>Impermeabilizações de fundações e drenos</t>
  </si>
  <si>
    <t>040201</t>
  </si>
  <si>
    <t>Impermeabilizações de sapatas em concreto ou alvenaria de embasamento com aplicação de tinta betuminosa</t>
  </si>
  <si>
    <t>Será medido por área de superfície com aplicação de imprimação, nas dimensões da sapata ou alvenaria de embasamento (baldrame) (m²).
O item remunera o fornecimento de materiais e mão-de-obra necessários para a execução de pintura com tinta betuminosa em duas demãos em todo baldrame (laterais e parte superior). Remunera também a limpeza necessária para aplicação da tinta.</t>
  </si>
  <si>
    <t>050000</t>
  </si>
  <si>
    <t>SUPERESTRUTURA</t>
  </si>
  <si>
    <t>050005</t>
  </si>
  <si>
    <t>Concreto armado (incluindo fornecimento, transporte, lançamento, forma e desforma)</t>
  </si>
  <si>
    <r>
      <rPr>
        <sz val="14"/>
        <color theme="1"/>
        <rFont val="Calibri"/>
      </rPr>
      <t>M</t>
    </r>
    <r>
      <rPr>
        <vertAlign val="superscript"/>
        <sz val="14"/>
        <color theme="1"/>
        <rFont val="Calibri"/>
      </rPr>
      <t>3</t>
    </r>
  </si>
  <si>
    <t>Será medido pelo volume calculado no projeto de formas, sendo que o volume da interseção dos diversos elementos estruturais deve ser computado uma só vez (m³).
O item remunera o fornecimento de betoneira, pedra britada números 1 e 2, cimento, areia e a mão-de-obra necessária para o preparo do concreto, com resistência mínima à compressão de 25,0 MPa. Remunera também o transporte, lançamento e adensamento. Está também incluído e remunerado 80Kg por m³ de concreto de armadura considerando o fornecimento de aço CA-50 ( A ou B ) com fyk igual 500 MPa, dobramento, transporte e colocação de armaduras de qualquer bitola e qualquer comprimento; estão incluídos no item os serviços e materiais secundários como arame, espaçadores, perdas decorrentes de desbitolamento, cortes e pontas de traspasse para emendas e também 15m² de forma de compensado plastificado por m³ de concreto considerando o fornecimento dos materiais e a mão-de-obra para execução e instalação da forma, incluindo escoras, gravatas, desmoldante e desforma.</t>
  </si>
  <si>
    <t>050012</t>
  </si>
  <si>
    <t>Vergas ou contravergas retas em concreto armado Fck 20 Mpa</t>
  </si>
  <si>
    <t>Será medido pelo volume real calculado no projeto de formas dos diversos elementos estruturais (m³).
O item remunera o fornecimento de cimento, areia e pedra britada nº 2 para o concreto; aço CA-25 e arame cozido para armação; tábua de Pinus ou Cedrinho de 1" x 12" e acessórios para as formas e a mão-de-obra necessária para a execução das vergas ou contravergas.</t>
  </si>
  <si>
    <t>060000</t>
  </si>
  <si>
    <t>ALVENARIA</t>
  </si>
  <si>
    <t>060100</t>
  </si>
  <si>
    <t>Execução de:</t>
  </si>
  <si>
    <t>060102</t>
  </si>
  <si>
    <t>Alvenaria de vedação com tijolo cerâmico furado 14x19x39cm, espessura da parede 14cm, juntas de 10mm com argamassa mista de cimento cal hidratada e areia sem peneirar traço 1:2:8</t>
  </si>
  <si>
    <r>
      <rPr>
        <sz val="14"/>
        <color theme="1"/>
        <rFont val="Calibri"/>
      </rPr>
      <t>M</t>
    </r>
    <r>
      <rPr>
        <vertAlign val="superscript"/>
        <sz val="14"/>
        <color theme="1"/>
        <rFont val="Calibri"/>
      </rPr>
      <t>2</t>
    </r>
  </si>
  <si>
    <t>Será medido por área de superfície executada, descontando-se todos os vãos (m²).
O item remunera o fornecimento de materiais e mão-de-obra necessários para a execução de alvenaria de vedação revestida, confeccionada em bloco vazado cerâmico simples, com superfície áspera para garantir a aderência do revestimento, assentada com argamassa de cimento, cal hidratada e areia; dimensões padronizadas de 140 x 190 x 390 mm, e resistência mínima à compressão de acordo com a NBR 15270-1.</t>
  </si>
  <si>
    <t>060103</t>
  </si>
  <si>
    <t>Alvenaria de vedação com tijolo cerâmico furado 19 x 19 x 39 cm, espessura da parede 19 cm, juntas de 10 mm, assentado com argamassa mista de cimento, cal hidratada e areia sem peneirar traço 1:2:8</t>
  </si>
  <si>
    <r>
      <rPr>
        <sz val="14"/>
        <color theme="1"/>
        <rFont val="Calibri"/>
      </rPr>
      <t>M</t>
    </r>
    <r>
      <rPr>
        <vertAlign val="superscript"/>
        <sz val="14"/>
        <color theme="1"/>
        <rFont val="Calibri"/>
      </rPr>
      <t>2</t>
    </r>
  </si>
  <si>
    <t>Será medido por área de superfície executada, descontando-se todos os vãos (m²).
O item remunera o fornecimento de materiais e mão-de-obra necessários para a execução de alvenaria de vedação revestida, confeccionada em bloco vazado cerâmico simples, com superfície áspera para garantir a aderência do revestimento, assentada com argamassa de cimento, cal hidratada e areia; dimensões padronizadas de 190 x 190 x 390 mm, e resistência mínima à compressão de acordo com a NBR 15270-1.</t>
  </si>
  <si>
    <t>060109</t>
  </si>
  <si>
    <t>Alvenaria estrutural com bloco de concreto 19x19x39cm cheios e armado.</t>
  </si>
  <si>
    <t>Será medido por área de superfície executada, descontando-se todos os vãos (m²).
O item remunera o fornecimento de materiais e mão-de-obra necessários para a execução de alvenaria estrutural, confeccionada em bloco vazado de concreto estrutural, assentado com argamassa de cimento, cal hidratada e areia; dimensões padronizadas de 19 x 19 x 39 cm com os furos com concreto Fck de 25MPA feito em obra e complementado com armação de aço CA 50, e resistência mínima à compressão de acordo com a NBR 6136.</t>
  </si>
  <si>
    <t>070000</t>
  </si>
  <si>
    <t>COBERTURA E FORRO</t>
  </si>
  <si>
    <t>070100</t>
  </si>
  <si>
    <t xml:space="preserve">Fornecimento, transporte e colocação de telhas, tipo: </t>
  </si>
  <si>
    <t>070112</t>
  </si>
  <si>
    <t>Telha metálica galvanizada trapezoidal, tipo dupla termoacústica com duas faces trapezoidais, esp. 0,43mm, preenchimento em poliestireno expandido/isopor com esp. 30mm, acabamento natural, inclusive acessórios para fixação, fornecimento e instalação</t>
  </si>
  <si>
    <r>
      <rPr>
        <sz val="12"/>
        <color theme="1"/>
        <rFont val="Calibri"/>
      </rPr>
      <t xml:space="preserve">Será medido pela área de telhamento (m²), sendo: 
</t>
    </r>
    <r>
      <rPr>
        <b/>
        <sz val="12"/>
        <color theme="1"/>
        <rFont val="Calibri"/>
      </rPr>
      <t>A) Quando plano, ou inclinado abaixo de 18%, pela área de cobertura em projeção horizontal, ou pela área de vedação lateral em projeção vertical;</t>
    </r>
    <r>
      <rPr>
        <sz val="12"/>
        <color theme="1"/>
        <rFont val="Calibri"/>
      </rPr>
      <t xml:space="preserve">
B) Quando inclinado a partir de 18%, pela área de cobertura em projeção horizontal, ou pela área de vedação lateral em projeção vertical, com os acréscimos:
- 5% para coberturas de 18% a 27% de inclinação;
- 8% para coberturas de 28% a 38% de inclinação;
- 12% para coberturas de 39% a 50% de inclinação.
O item remunera o fornecimento das telhas em chapa de aço galvanizado, perfil trapezoidal com no mínimo 0,43 mm de espessura, dupla ambas trapezoidais preenchida com poliestireno expandido /isopor, materiais acessórios para a fixação das telhas, em estrutura, de apoio, metálica, ou de madeira, costura, fechamento e vedação entre as telhas e a mão-de-obra necessária para o transporte interno à obra, içamento e a montagem completa das telhas.</t>
    </r>
  </si>
  <si>
    <t>070400</t>
  </si>
  <si>
    <t>Instalação de Calhas e rufos:</t>
  </si>
  <si>
    <t>Será medido por comprimento instalado (m).
Os itens remuneram o fornecimento e instalação de calhas ou rufos em chapa galvanizada nº 24, com desenvolvimento descrito no item, inclusive materiais acessórios para emendas, junção em outras peças, vedação e fixação.</t>
  </si>
  <si>
    <t>070402</t>
  </si>
  <si>
    <t>Calha de chapa galvanizada, nº 24 desenvolvimento 50 cm</t>
  </si>
  <si>
    <t>070406</t>
  </si>
  <si>
    <t>Rufo de chapa de aço galvanizado nº 24, desenvolvimento 50cm</t>
  </si>
  <si>
    <t>070500</t>
  </si>
  <si>
    <t>Condutor de água pluvial e buzinotes</t>
  </si>
  <si>
    <t>Será medido por comprimento instalado (m).
O item remunera o fornecimento de materiais e mão de obra para instalação de tubo na cor branca (condutores) verticais e executadas com PVC reforçado com  as juntas com bolsa e anel de borracha, inclusive materiais acessórios para emendas, suportes, junção em outras peças, vedação e fixação.</t>
  </si>
  <si>
    <t>070502</t>
  </si>
  <si>
    <t>Condutor de água (tubo de PVC branco, com conexões, ponta bolsa e virola, diâmetro da seção 100mm)</t>
  </si>
  <si>
    <t>070612</t>
  </si>
  <si>
    <t>Fornecimento, fabricação, transporte e montagem de estrutura metálica sobre lajes para telha ondulada de fibrocimento, metálica, plástica ou termoacústica</t>
  </si>
  <si>
    <r>
      <rPr>
        <sz val="14"/>
        <color theme="1"/>
        <rFont val="Calibri"/>
      </rPr>
      <t>M</t>
    </r>
    <r>
      <rPr>
        <vertAlign val="superscript"/>
        <sz val="14"/>
        <color theme="1"/>
        <rFont val="Calibri"/>
      </rPr>
      <t>2</t>
    </r>
  </si>
  <si>
    <t>Será medido pela projeção horizontal da cobertura (m²).
O item remunera o fornecimento de estrutura metálica em aço laminado perfil "U" enrijecido E = 3,75 mm, H =200 mm e  L = 75 mm, incluindo chapas de ligação, soldas, parafusos galvanizados, chumbadores, perdas e acessórios, beneficiamento e pré-montagem de partes da estrutura em fábrica ou canteiro, transporte e descarregamento, traslado interno à obra, montagem e instalação completa.</t>
  </si>
  <si>
    <t>070700</t>
  </si>
  <si>
    <t>Fornecimento, transporte e colocação de forro:</t>
  </si>
  <si>
    <t>070705</t>
  </si>
  <si>
    <t>Forro de gesso acartonado  fixo monolítico,  suspensos por pendurais de arame galvanizado nº 18 painel, e=12,5 mm</t>
  </si>
  <si>
    <r>
      <rPr>
        <sz val="14"/>
        <color theme="1"/>
        <rFont val="Calibri"/>
      </rPr>
      <t>M</t>
    </r>
    <r>
      <rPr>
        <vertAlign val="superscript"/>
        <sz val="14"/>
        <color theme="1"/>
        <rFont val="Calibri"/>
      </rPr>
      <t>2</t>
    </r>
  </si>
  <si>
    <t xml:space="preserve">Será medido por área desenvolvida de forro executado (m²).
O item remunera o fornecimento e instalação de forro monolítico em gesso para uso interno "drywall", retos ou curvos, horizontais ou inclinados constituído por:
A) Estrutura em perfis leves de aço galvanizado com zincagem tipo B ( 260 g / m² ), compreendendo: perfis de aço com espessura de 0,50 mm, denominados canaletas longitudinais, ou perfil tabica, espaçados a cada 60 cm; união em aço para a fixação dos perfis longitudinais, entre si; presilhas de regulagem em aço, para a fixação dos perfis nos pendurais de sustentação do forro; suspensão com regulagem em aço galvanizado para a fixação dos montantes; pendurais em arame galvanizado nº 10 ( BWG ); parafusos auto perfurantes e atarrachantes, galvanizados para a fixação das chapas e perfil / perfil;
B) Uma chapa, fixada na face externa da estrutura, industrializada a partir da gipsita natural e cartão duplex, tipo Standard ( ST ), com espessura de 12,5 mm;
C) Fita de papel microperfurada, empregada nas juntas entre chapas;
D) Fita de papel, com reforço metálico, para acabamento e proteção das chapas nos cantos salientes, quando houver;
E) Massa especial para rejuntamento de pega rápida em pó, para o preparo da superfície a ser calafetada, e massa especial para a calafetação e colagem das chapas;
F) Remunera também todo o material acessório, equipamentos e a mão-de-obra necessária para a execução de forros, de acordo com as recomendações e especificações dos fabricantes, inclusive a execução de recortes para luminárias, pilares ou vigas, não devendo ser descontados os vãos decorrentes.
H) Após o rejuntamento, os forros em chapas de gesso deverão apresentar a superfície lisa, monolítica e sem junta aparente, para receber acabamento final em pintura;
</t>
  </si>
  <si>
    <t>070802</t>
  </si>
  <si>
    <t>Impermeabilização com manta asfáltica pré-fabricada com espessura mínima de 4mm</t>
  </si>
  <si>
    <t>Será medido por área de superfície impermeabilizada (m²).
O item remunera o fornecimento de impermeabilização flexível com manta asfáltica pré-fabricada, compreendendo:
A) Manta asfáltica pré-fabricada, com as características técnicas impressas na manta:
  Classificação, conforme NBR 9952, tipo III;
  Espessura mínima de 4 mm;
  Armadura interna com filme de poliéster ( não tecido de poliéster ), destinada a absorver esforços conferindo resistência mecânica à manta;
  Carga máxima de resistência à tração nos sentidos longitudinal e transversal &gt; 400 N;
  Alongamento mínimo nos sentidos longitudinal e transversal &gt; 30%;
  Absorção de água &lt; 1%;
  Flexibilidade a baixa temperatura &lt; (-)5ºC;
  Resistência ao impacto, à temperatura de 0ºC &gt; 4,9 J;
  Escorrimento mínimo &gt; 95ºC;
  Estabilidade dimensional &lt; 1%;
  Flexibilidade após envelhecimento acelerado &lt; 5ºC;
  Acabamento em polietileno em ambas as faces, ou uma das faces em areia e outra em polietileno;
B) Solução asfáltica composta por asfalto modificado e solventes orgânicos, para a imprimação da superfície onde será aplicada a manta, com as características técnicas:
  Densidade &gt; 0,90 g/cm³, conforme NBR 5829;
  Secagem ao toque &lt; 2h40min, conforme NBR 9558;
 C) Materiais acessórios e a mão-de-obra necessária para a execução dos serviços</t>
  </si>
  <si>
    <t>080000</t>
  </si>
  <si>
    <t>INSTALAÇÕES HIDRÁULICAS</t>
  </si>
  <si>
    <t>080100</t>
  </si>
  <si>
    <t>Fornecimento e instalação de:</t>
  </si>
  <si>
    <t>080101</t>
  </si>
  <si>
    <t>Torneira de pressão para uso geral, amarela, p/ jardim</t>
  </si>
  <si>
    <t>Será medido por unidade de torneira instalada (un).
O item remunera o fornecimento e instalação de torneira curta com rosca, para uso geral, em latão fundido sem acabamento de 1/2" ou 3/4"; inclusive materiais acessórios necessários à  instalação e ligação à rede de água.</t>
  </si>
  <si>
    <t>080102</t>
  </si>
  <si>
    <t>Torneira de pressão metálica com arejador, cromada, para uso em tanques.</t>
  </si>
  <si>
    <t>Será medido por unidade de torneira instalada (un).
O item remunera o fornecimento e instalação de torneira curta com rosca, para uso geral, em latão fundido cromado de 1/2" ou 3/4"; inclusive materiais acessórios necessários à instalação e ligação à rede de água.</t>
  </si>
  <si>
    <t>080103</t>
  </si>
  <si>
    <t>Torneira de pressão metálica para pia de cozinha e laboratórios, bica móvel, de mesa / parede</t>
  </si>
  <si>
    <t>Será medido por unidade de torneira instalada (un).
O item remunera o fornecimento e instalação de torneira para pia com bica móvel e arejador, para instalação em parede ou mesa, em latão fundido cromado de 3/4" ou 1/2"; inclusive materiais acessórios necessários à instalação e ligação à rede de água.</t>
  </si>
  <si>
    <t>080104</t>
  </si>
  <si>
    <t>Torneira de pressão metálica cromada e com arejador para lavatório de mesa / parede</t>
  </si>
  <si>
    <t>Será medido por unidade de torneira instalada (un).
O item remunera o fornecimento e instalação de torneira de mesa, modelo compacto para lavatórios ou cubas pequenas, com acionamento por meio de válvula de sistema hidromecânico, acabamento cromado, diâmetro nominal de 1/2" ou 3/4", inclusive materiais acessórios necessários à instalação e ligação à rede de água.</t>
  </si>
  <si>
    <t>080200</t>
  </si>
  <si>
    <t>080201</t>
  </si>
  <si>
    <t>Válvula de descarga metálica com registro interno e canopla, D: 32mm (1 1/4") ou 40mm (1 1/2)</t>
  </si>
  <si>
    <t>Será medido por unidade de válvula de descarga instalada (un).
O item remunera o fornecimento e instalação da válvula de descarga, com registro próprio, em latão ou bronze, com acabamento cromado liso, diâmetro nominal de 1 1/4" ou 1 1/2",  inclusive materiais acessórios de vedação e o tubo de descida.</t>
  </si>
  <si>
    <t>080208</t>
  </si>
  <si>
    <t xml:space="preserve">Chuveiro Elétrico automático,220v-5400w </t>
  </si>
  <si>
    <t>Será medido por unidade de chuveiro instalado (un).
O item remunera o fornecimento e instalação do chuveiro elétrico com potência de 5.400 W para 220 V, com resistência blindada, inclusive materiais acessórios necessários à instalação e ligação às redes elétrica e de água.</t>
  </si>
  <si>
    <t>080210</t>
  </si>
  <si>
    <t>Vaso sanitário convencional branca.</t>
  </si>
  <si>
    <t>Será medido por unidade instalada (un).
O item remunera o fornecimento da bacia sifonada de louça conforme as normas vigentes NBR 15097 e NBR 15099. Remunera também: bolsa de borracha; anel de borracha de expansão de 4"; tubo de ligação com canopla, parafusos niquelados; massa para fixação e assentamento da base; materiais acessórios e a mão-de-obra necessária para a instalação e ligação às redes de água e esgoto.</t>
  </si>
  <si>
    <t>080211</t>
  </si>
  <si>
    <t>Válvula para mictório com fechamento automático d = 1/2"</t>
  </si>
  <si>
    <t>Será medido por unidade de válvula instalada (un).
O item remunera o fornecimento e instalação da válvula de acionamento manual e fechamento automático em latão ou bronze, com acabamento cromado liso, diâmetro nominal de 1/2",  inclusive materiais acessórios de vedação e o tubo de descida.</t>
  </si>
  <si>
    <t>080212</t>
  </si>
  <si>
    <t>Vaso sanitário sifonado convencional para PCD sem furo frontal com louça branca sem assento, incluso conjunto de ligação para bacia sanitária ajustável - fornecimento e instalação</t>
  </si>
  <si>
    <t>Será medido por unidade instalada (un).
O item remunera o fornecimento da bacia sifonada de louça para atendimento PCD sem furo frontal. com altura mínima sem assento de 43cm. Remunera também: bolsa de borracha; anel de borracha de expansão de 4"; tubo de ligação com canopla, parafusos niquelados; massa para fixação e assentamento da base; materiais acessórios e a mão-de-obra necessária para a instalação e ligação às redes de água e esgoto.</t>
  </si>
  <si>
    <t>080300</t>
  </si>
  <si>
    <t xml:space="preserve">Fornecimento e instalação de registro de pressão: </t>
  </si>
  <si>
    <t>Será medido por unidade de registro instalado (un).
O item remunera o fornecimento e instalação de registro de pressão em latão fundido, diâmetro nominal e acabamento conforme indicado, inclusive materiais acessórios e de vedação.</t>
  </si>
  <si>
    <t>080303</t>
  </si>
  <si>
    <t>Tipo base,  roscável 3/4" (para tubo soldável ou PPR dn 25mm/cpvc dn 22mm), inclusive acabamento e canopla cromados</t>
  </si>
  <si>
    <t>080400</t>
  </si>
  <si>
    <t>Fornecimento e instalação de registro de gaveta com e sem acabamento:</t>
  </si>
  <si>
    <t>Será medido por unidade de registro instalado (un).
O item remunera o fornecimento e instalação de registro de gaveta em latão fundido, diâmetro e acabamento como especificado, inclusive materiais acessórios e de vedação.</t>
  </si>
  <si>
    <t>080401</t>
  </si>
  <si>
    <t>Acabamento bruto diâmetro 20mm (1/2")</t>
  </si>
  <si>
    <t>080402</t>
  </si>
  <si>
    <t>Acabamento bruto diâmetro 25mm (3/4")</t>
  </si>
  <si>
    <t>080700</t>
  </si>
  <si>
    <t>Fornecimento, transporte e instalação da rede de água fria em tubo em PVC:</t>
  </si>
  <si>
    <t>Será medido por comprimento (m):
O item remunera o fornecimento e instalação de tubos de PVC rígido soldável  ou roscável de diâmetro especificado; para rede de água fria, inclusive conexões e materiais acessórios; abertura e fechamento de rasgos, para tubulações embutidas; ou escavação e reaterro apiloado de valas com profundidade média de 60 cm, para tubulações enterradas; ou fixação por grampos ou presilhas quando a tubulação for aparente.</t>
  </si>
  <si>
    <t>080704</t>
  </si>
  <si>
    <t>Tubo PVC soldável  20mm (com conexões), incluindo serviços de rasgo e enchimento de rasgo em alvenaria com argamassa para passagem de tubulação</t>
  </si>
  <si>
    <t>080705</t>
  </si>
  <si>
    <t>Tubo PVC soldável  25mm (com conexões), incluindo serviços de rasgo e enchimento de rasgo em alvenaria com argamassa para passagem de tubulação</t>
  </si>
  <si>
    <t>080708</t>
  </si>
  <si>
    <t>Tubo PVC soldável  50mm (com conexões), incluindo serviços de rasgo e enchimento de rasgo em alvenaria com argamassa para passagem de tubulação</t>
  </si>
  <si>
    <t>080800</t>
  </si>
  <si>
    <t>Fornecimento, transporte e instalação de reservatório d´água (OBS  quando a instalação for enterrada usar a do tipo cisterna)</t>
  </si>
  <si>
    <t>Será medido por unidade de reservatório instalado (un).
O item remunera o fornecimento de reservatório com capacidade especificada destinado ao armazenamento de água, constituído por: corpo cilíndrico em polietileno ou fibra de vidro, acabamento interno liso para evitar o crescimento e proliferação de algas e fungos; tampa superior de encaixe ou alçapão para inspeção; furações para: entrada, saída e ladrão e a mão-de-obra necessária para o transporte interno, assentamento e instalação completa do reservatório.</t>
  </si>
  <si>
    <t>080900</t>
  </si>
  <si>
    <t>Dispenser em plástico ABS</t>
  </si>
  <si>
    <t>080901</t>
  </si>
  <si>
    <t xml:space="preserve">Saboneteira tipo dispenser, para refil de 800ml </t>
  </si>
  <si>
    <t>Será medido por unidade de saboneteira instalada (un).
O item remunera o fornecimento de saboneteira tipo dispenser, constituída por reservatório em plástico ABS, para refil de 800 ml de sabão líquido tipo gel, materiais acessórios e a mão-de-obra necessária para a instalação da saboneteira; não remunera o fornecimento do refil.</t>
  </si>
  <si>
    <t>080902</t>
  </si>
  <si>
    <t>Porta álcool gel tipo dispenser, para refil de 800ml</t>
  </si>
  <si>
    <t>Será medido por unidade de dispenser instalada (un).
O item remunera o fornecimento de porta álcool gel tipo dispenser, constituída por reservatório em plástico ABS, para refil de 800 ml de álcool tipo gel, materiais acessórios e a mão-de-obra necessária para a instalação da saboneteira; não remunera o fornecimento do refil.</t>
  </si>
  <si>
    <t>080903</t>
  </si>
  <si>
    <t>Dispenser toalheiro em ABS para folhas de papel</t>
  </si>
  <si>
    <t>Será medido por unidade de dispenser toalheiro instalado (un).
O item remunera o fornecimento e instalação do porta-papel de parede (dispenser toalheiro), em plástico ABS branco, com fecho de segurança, para papel com duas, ou três dobras,  inclusive material de fixação.</t>
  </si>
  <si>
    <t>081100</t>
  </si>
  <si>
    <t>Outros (Fornecimento e instalação):</t>
  </si>
  <si>
    <t>081102</t>
  </si>
  <si>
    <t>Mictório de louça individual (completo)</t>
  </si>
  <si>
    <t>Será medido por unidade de mictório instalado (un).
O item remunera o fornecimento e a instalação do mictório constituído por: mictório com sifão integrado autoaspirante em louça; jogo de acessórios para mictório com tubo flexível para interligação à rede de água; sistema de fixação por meio de parafusos; materiais acessórios necessários para sua instalação e ligação às redes de água e esgoto.</t>
  </si>
  <si>
    <t>081103</t>
  </si>
  <si>
    <t>Porta -papel de louça branca</t>
  </si>
  <si>
    <t>Será medido por unidade instalada (un).
O item remunera o fornecimento e a instalação de porta-papel de louça de 15 x 15 cm; cimento, areia, cimento branco, inclusive materiais acessórios necessários para a argamassa de assentamento e rejuntamento.</t>
  </si>
  <si>
    <t>081107</t>
  </si>
  <si>
    <t>Ducha higiênica com registro para controle do fluxo de água 1/2"</t>
  </si>
  <si>
    <t>Será medido por unidade instalada (un).
O item remunera o fornecimento e a instalação da ducha higiênica manual com registro para controle de fluxo de águas de 1/2" cromada, inclusive materiais acessórios necessários à instalação e ligação à rede de água.</t>
  </si>
  <si>
    <t>081108</t>
  </si>
  <si>
    <t>Lavatório de louça de embutir (cuba), com torneira de pressão e acessórios.</t>
  </si>
  <si>
    <t>Será medido por unidade instalada (un).
O item remunera o fornecimento e instalação da cuba de louça de embutir para lavatório, torneira de mesa para lavatório acabamento em latão cromado de 1/2",   sifão cromado de 1" x 1 1/2"; tubo de ligação cromado com canopla; válvula metálica de 1" para ligação ao sifão, materiais acessórios necessários para sua instalação em bancadas e ligação à rede de esgoto.</t>
  </si>
  <si>
    <t>090000</t>
  </si>
  <si>
    <t>INSTALAÇÕES SANITÁRIAS</t>
  </si>
  <si>
    <t>090100</t>
  </si>
  <si>
    <t>090104</t>
  </si>
  <si>
    <t>Caixa de gordura pré-fabricada simples volume de 120 litros.</t>
  </si>
  <si>
    <t>Será medido por unidade de caixa executada (un).
O item remunera o fornecimento de materiais e mão-de-obra necessários para a execução do caixa de gordura com o volume descrito, pré-moldada com tampa; remunera também os serviços de escavação, e limpeza.</t>
  </si>
  <si>
    <t>090300</t>
  </si>
  <si>
    <t>Fornecimento, transporte e instalação de tubulação em PVC esgoto diâmetros descritos:</t>
  </si>
  <si>
    <t>Será medido por comprimento de tubulação executada (m).
Os itens a seguir remunera o fornecimento e instalação de tubos de PVC rígido, diâmetro nominal de especificado com ponta e bolsa e anel de borracha; para esgoto domiciliar, inclusive conexões e materiais acessórios; abertura e fechamento de rasgos, para tubulações embutidas; ou escavação e reaterro apiloado de valas com profundidade média de 60 cm, para tubulações enterradas; ou fixação por grampos ou presilhas quando a tubulação for aparente.</t>
  </si>
  <si>
    <t>090301</t>
  </si>
  <si>
    <t>Diâmetro de 40 mm</t>
  </si>
  <si>
    <t>090302</t>
  </si>
  <si>
    <t xml:space="preserve">Diâmetro de 50 mm </t>
  </si>
  <si>
    <t>090303</t>
  </si>
  <si>
    <t>Diâmetro de 75 mm</t>
  </si>
  <si>
    <t>090304</t>
  </si>
  <si>
    <t>Diâmetro de 100 mm</t>
  </si>
  <si>
    <t>090400</t>
  </si>
  <si>
    <t>Outros:</t>
  </si>
  <si>
    <t>090500</t>
  </si>
  <si>
    <t>Fornecimento e instalação de caixa sifonada:</t>
  </si>
  <si>
    <t>090501</t>
  </si>
  <si>
    <t>Em PVC, com grelha quadrada/redonda,150x150x50mm</t>
  </si>
  <si>
    <t>Será medido por unidade caixa instalada (un).
O item remunera o fornecimento e instalação da caixa sifonada, em PVC rígido, de 150 x 150 x 50 mm, inclusive grelha metálica e o material necessário para sua ligação à rede de esgoto.</t>
  </si>
  <si>
    <t>ESQUADRIAS DE MADEIRA</t>
  </si>
  <si>
    <t>Retirada, fornecimento e Instalação de nova porta com aproveitamento dos marcos e guarnições:</t>
  </si>
  <si>
    <t xml:space="preserve">Será medido por unidade de porta instalada (un).
O item remunera a retirada da porta danificada e o fornecimento, acessórios, ferramentas e mão de obra necessária para  instalação de porta e ferragens sendo que a porta poderá ser folheada em madeira que será escolhida de acordo com o acabamento final, Ipê, Sucupira, Freijó e mogno (se for cera ou Verniz) e Imbuia, Angelim e jatobá (se Pintura), as dobradiças devem obedecer a norma específica de no mínimo três unidades por porta e com dimensões mínimas de altura 87 mm, largura 76 mm e espessura 2,4 mm, diâmetro do eixo 6,0 mm fixada cada por seis parafusos com comprimento mínimo de 25 mm, o conjunto de fechadura deverá ser de embutir, com cubo lingueta, trinco, contra-chapa e chapa-testa (ou falsa chapa-testa) integralmente executados em latão amarelo e com acabamento cromado em todas as partes externas aparentes do tipo Gorges, com 55 mm de distância de broca, 75,5 mm de distância do cubo à entrada, também dotadas de falsa chapa-testa e de trinco reversível, e com peso mínimo de 280g para portas sanitárias, 770 g para portas internas, 1.020g para portas externas e targeta livre/ocupado para a porta sanitária. </t>
  </si>
  <si>
    <t>110500</t>
  </si>
  <si>
    <t>Instalação de porta interna / externa, completa, inclusive marcos e alizares</t>
  </si>
  <si>
    <t xml:space="preserve">Será medido por unidade de porta instalada (un).
O item remunera o fornecimento, acessórios, ferramentas e mão de obra necessária para fornecimento e instalação de porta, marcos, alizares, acessórios e ferragens, sendo que a porta poderá ser folheada em madeira que será escolhida de acordo com o acabamento final, Ipê, Sucupira, Freijó e mogno (se for cera ou Verniz) e Imbuia, Angelim e jatobá (se Pintura), a escolha e instalação dos marcos e alizares devem adotar o mesmo procedimento. As dobradiças devem obedecer a norma específica de no mínimo três unidades por porta e com dimensões mínimas de altura 87 mm, largura 76 mm e espessura 2,4 mm, diâmetro do eixo 6,0 mm, fixada cada por seis parafusos com comprimento mínimo de 25 mm, o conjunto de fechadura deverá ser de embutir, com cubo lingueta, trinco, contra-chapa e chapa-testa (ou falsa chapa-testa) integralmente executados em latão amarelo e com acabamento cromado em todas as partes externas aparentes do tipo Gorges, com 55 mm de distância de broca, 75,5 mm de distância do cubo à entrada, também dotadas de falsa chapa-testa e de trinco reversível, e com peso mínimo de 770 g para porta interna e 1.020g para porta externa. 
</t>
  </si>
  <si>
    <t>110505</t>
  </si>
  <si>
    <t>Porta externa de madeira maciça, colocação e acabamento, de uma folha com batente, guarnição e ferragem - 0,80 x 2,10m (porta completa)</t>
  </si>
  <si>
    <t>110506</t>
  </si>
  <si>
    <t>Porta externa de madeira maciça, colocação e acabamento, de uma folha com batente, guarnição e ferragem - 0,90 x 2,10m (porta completa)</t>
  </si>
  <si>
    <t>OBS.: Salas de aula e todas as demais portas que estiverem em áreas externas e de circulação deverão ser obrigatoriamente maciças</t>
  </si>
  <si>
    <t>120000</t>
  </si>
  <si>
    <t>ESQUADRIAS METÁLICAS</t>
  </si>
  <si>
    <t>120100</t>
  </si>
  <si>
    <t>120102</t>
  </si>
  <si>
    <t>Porta/portão metálico, tipo de correr, com uma ou duas folhas, em chapa galvanizada lambril, modelo ondulada, inclusive fornecimento, assentamento, perfis para marco, EXCLUSIVE fechadura e roldanas</t>
  </si>
  <si>
    <r>
      <rPr>
        <sz val="14"/>
        <color theme="1"/>
        <rFont val="Calibri"/>
      </rPr>
      <t>M</t>
    </r>
    <r>
      <rPr>
        <vertAlign val="superscript"/>
        <sz val="14"/>
        <color theme="1"/>
        <rFont val="Calibri"/>
      </rPr>
      <t>2</t>
    </r>
  </si>
  <si>
    <t>Será medido por área de porta / portão instalado (m²).
O item remunera o fornecimento da porta e / ou portão de correr, sob medida, com uma folha, constituído por: folha da porta em chapa de ferro nº 18 ( MSG ), numa face, com ou sem abertura; trilho para roldana e de requadro para a estrutura da folha da porta, em perfil de chapa de ferro nº 18 MSG, tipo tubular; batentes em perfil de chapa dobrada em chapa de ferro nº 14 ( MSG ); inclusive cimento, areia, materiais acessórios e a mão-de-obra necessária para a instalação e fixação da porta e do batente. Remunera também materiais acessórios e mão de obra para a execução de duas demãos de zarcão e duas demãos de esmalte.</t>
  </si>
  <si>
    <t>120103</t>
  </si>
  <si>
    <t>120106</t>
  </si>
  <si>
    <t>Janela de alumínio sob encomenda, colocação e acabamento , basculante, com contramarcos.</t>
  </si>
  <si>
    <t>Será medido por área de janela instalado (m²).
O item remunera o fornecimento da janela basculante completo, sob medida, em perfis de alumínio anodizado natural L 25; cimento; areia; vidros, acessórios e a mão-de-obra necessária para a instalação completa da janela.</t>
  </si>
  <si>
    <t>Será medido pela área da porta instalada (un).
O item remunera o fornecimento da porta de entrada de abrir com batentes, sob medida, em alumínio anodizado L 30; inclusive ferragem, cimento, areia, acessórios e a mão-de-obra necessária para a instalação completa da porta.</t>
  </si>
  <si>
    <t>120110</t>
  </si>
  <si>
    <t>Porta veneziana em alumínio completa, dimensão (80x210) cm, tipo de abrir, com uma (1) folha, linha 25/suprema, acabamento anodizado natural, inclusive perfis, ferragens e instalação</t>
  </si>
  <si>
    <t>FERRAGENS</t>
  </si>
  <si>
    <t>Fornecimento e colocação de:</t>
  </si>
  <si>
    <t>130103</t>
  </si>
  <si>
    <t>Tarjeta livre / ocupado para porta sanitária.</t>
  </si>
  <si>
    <t xml:space="preserve">Será medido por unidade de tarjeta para porta sanitária instalada (un).
O item remunera o fornecimento e instalação de fechaduras de embutir, sem trinco, com lingueta acionada por tranqueta interna e por chave externa de emergência. </t>
  </si>
  <si>
    <t>130104</t>
  </si>
  <si>
    <t>Mola hidráulica aérea para porta.</t>
  </si>
  <si>
    <t>Será medido por unidade de mola instalada (un).
O item remunera o fornecimento de mola aérea, para portas e / ou portões, com as características: tamanho compacto, com duas válvulas independentes, onde uma controla a velocidade de fechamento de 180º até 20º e a outra o fechamento final de 20º até 0º; braço com engate rápido; reversível podendo ser instalada à esquerda ou à direita, sem inverter o mecanismo; acabamento em esmalte sintético à base de poliuretano, em várias cores, referência mola hidráulica aérea MA 200 potência 3, fabricação Dorma, ou equivalente; remunera também materiais acessórios e a mão-de-obra necessária para a instalação completa da mola em portas ou portões, em geral, que necessitem esforço para a abertura de 50 até 60 kg.</t>
  </si>
  <si>
    <t>130200</t>
  </si>
  <si>
    <t>Outros: (fornecimento e execução):</t>
  </si>
  <si>
    <t>130201</t>
  </si>
  <si>
    <t>Barra apoio deficiente tubo em aço inox 1 1/4"  L=100cm para parede</t>
  </si>
  <si>
    <t>Será medido por unidade instalada (un).
O item remunera o fornecimento de barra de apoio tipo reta, para pessoas com mobilidade reduzida, em tubo de aço inoxidável AISI 304, liga 18,8, diâmetro nominal de 1 1/4", com espessura de 3/32", comprimento de 1000 mm; com resistência mínima ao esforço, em qualquer sentido, de 1,5 kN; flanges nas extremidades e parafusos para fixação, em aço inoxidável;  tubo e flanges com acabamento escovado, ou polido fosco; acessórios e a mão-de-obra necessária.</t>
  </si>
  <si>
    <t>130202</t>
  </si>
  <si>
    <t>Barra apoio deficiente tubo em aço inox 1 1/4" L=80cm para apoio de lavatório</t>
  </si>
  <si>
    <t>Será medido por unidade instalada (un).
O item remunera o fornecimento de barra de apoio em lavatórios, para pessoas com mobilidade reduzida, em tubo de aço inoxidável AISI 304, liga 18,8, diâmetro nominal de 1 1/4", com espessura de 3/32", comprimento de 800 mm; com resistência mínima ao esforço, em qualquer sentido, de 1,5 kN; flanges nas extremidades e parafusos para fixação, em aço inoxidável;  tubo e flanges com acabamento escovado, ou polido fosco; acessórios e a mão-de-obra necessária.</t>
  </si>
  <si>
    <t>REVESTIMENTO</t>
  </si>
  <si>
    <t>Emboço com argamassa 1:6 cimento e areia lavada média peneirada, para paredes revestidas com tinta, e = 20mm</t>
  </si>
  <si>
    <t>Será medido pela área revestida com emboço, não se descontando vãos de até 2,00 m² e não se considerando espaletas. Os vãos acima de 2,00 m² deverão ser deduzidos na totalidade e as espaletas desenvolvidas (m²).
O item remunera o fornecimento de cimento, areia e a mão-de-obra necessária para a execução do emboço.</t>
  </si>
  <si>
    <t>140102</t>
  </si>
  <si>
    <t>Reboco com argamassa 1:2:8 cimento, cal e areia</t>
  </si>
  <si>
    <t>Será medido pela área revestida com reboco, não se descontando vãos de até 2,00 m² e não se considerando espaletas. Os vãos acima de 2,00 m² deverão ser deduzidos na totalidade e as espaletas desenvolvidas (m²).
O item remunera o fornecimento de cimento, cal hidratada, areia e a mão-de-obra necessária para a execução do reboco.</t>
  </si>
  <si>
    <t>140104</t>
  </si>
  <si>
    <t>Chapisco com argamassa 1:3 cimento e areia, a colher</t>
  </si>
  <si>
    <t>Será medido pela área revestida com chapisco, não se descontando vãos de até 2,00 m² e não se considerando espaletas. Os vãos acima de 2,00 m² deverão ser deduzidos na totalidade e as espaletas desenvolvidas (m²).
O item remunera o fornecimento de cimento, areia e a mão-de-obra necessária para a execução do chapisco.</t>
  </si>
  <si>
    <t>Será medido pela área de revestimento com placa cerâmica, descontando-se toda e qualquer interferência, acrescentando-se as áreas desenvolvidas por espaletas ou dobras (m²).
O item remunera o fornecimento de placa cerâmica esmaltada, de primeira qualidade ( classe A, ou classe extra ), conforme anexo A da NBR 13818, indicada para revestimentos internos, com as características:
A) Dimensões: 15 x 15 cm, 20 x 20 cm ou 25 x 25 cm;
B) Alta absorção de água: &gt; 10%, grupo BIII ( poroso );
C) Resistência química: classe B ( média resistência química a produtos domésticos e de piscinas );
D) Resistência ao manchamento: classe de limpabilidade 5;
E) Carga de ruptura &gt; 200 N;
F) Resistente ao choque térmico;
Remunera também o fornecimento de argamassa colante industrializada, e a mão-de-obra necessária para a execução dos serviços: limpeza e preparo da superfície de assentamento, preparo e aplicação da argamassa colante industrializada e o assentamento das peças conforme exigências das normas NBR 8214, NBR 13754, NBR 13816, NBR 13817, NBR 13818 e NBR 14081, e recomendações dos fabricantes. Remunera também os serviços de regularização da superfície e de rejuntamento.</t>
  </si>
  <si>
    <t>140109</t>
  </si>
  <si>
    <t>Revestimento com cerâmica aplicado em parede, acabamento esmaltado, ambiente interno/externo, padrão extra, cor branca, dimensão da peça até 2.025cm², PEI III, assentamento com argamassa industrializada, inclusive rejuntamento</t>
  </si>
  <si>
    <t>Será medido pela área de revestimento com placa cerâmica, descontando-se toda e qualquer interferência, acrescentando-se as áreas desenvolvidas por espaletas ou dobras (m²).
O item remunera o fornecimento de placa cerâmica esmaltada, de primeira qualidade ( classe A, ou classe extra ), conforme anexo A da NBR 13818, indicada para revestimentos internos ou externos, com as características:
A) Dimensões: até 2.025cm²;
B) Alta absorção de água: &gt; 10%, grupo BIII ( poroso );
C) Resistência química: classe B ( média resistência química a produtos domésticos e de piscinas );
D) Resistência ao manchamento: classe de limpabilidade 5;
E) Carga de ruptura &gt; 200 N;
F) Resistente ao choque térmico;
Remunera também o fornecimento de argamassa colante industrializada, e a mão-de-obra necessária para a execução dos serviços: limpeza e preparo da superfície de assentamento, preparo e aplicação da argamassa colante industrializada e o assentamento das peças conforme exigências das normas NBR 8214, NBR 13754, NBR 13816, NBR 13817, NBR 13818 e NBR 14081, e recomendações dos fabricantes. Remunera também os serviços de regularização da superfície e de rejuntamento.</t>
  </si>
  <si>
    <t>140200</t>
  </si>
  <si>
    <t>140201</t>
  </si>
  <si>
    <t>Enchimento de junta com mastique e = 3 mm</t>
  </si>
  <si>
    <t>Será medido por comprimento de junta com mastique colocado (m).
O item remunera o fornecimento de selante não acético monocomponente à base de silicone, que vulcaniza em contato com o ar na temperatura ambiente formando um elastômero flexível, possibilitando a movimentação de até 50% da medida da largura da junta, referência "Rhodiastic 567" da Rhodia, ou Dow Corning 790 da Dow Corning, ou equivalente; corpo de apoio em Polietileno; materiais acessórios e a mão-de-obra necessária para a execução dos serviços: limpeza da superfície da junta, onde será aplicado o mastique, conforme recomendações do fabricante; instalação do corpo de apoio; mascaramento das laterais com fita adesiva, tipo crepe; aplicação do mastique, na proporção 2:1 respectivamente nas dimensões horizontal e vertical, conforme recomendações do fabricante; remoção da fita adesiva e limpeza da superfície externa. Indicado para juntas de dilatação e movimentação, juntas de painéis pré-fabricados em concreto, com aderência em superfícies como: cerâmica, alvenaria, granito, mármores, ou pedras em geral.</t>
  </si>
  <si>
    <t>140202</t>
  </si>
  <si>
    <t>Tratamento de junta de dilatação de lajes de transição, com isopor e espessura de  2 cm</t>
  </si>
  <si>
    <t>Será medido por comprimento de junta estrutural executada (m).
O item remunera o fornecimento de poliestireno expandido de alta densidade classe P III, densidade de 20 a 25 kg / m³, tipo isopor ou equivalente, na espessura de 2,0 cm; inclusive materiais acessórios e a mão-de-obra necessária para a execução de juntas estruturais.</t>
  </si>
  <si>
    <t>PISOS E RODAPÉS</t>
  </si>
  <si>
    <t>150107</t>
  </si>
  <si>
    <t>Piso em granilite (marmorite) cimento comum em quadros em de 1,0x 1,0 m</t>
  </si>
  <si>
    <r>
      <rPr>
        <sz val="14"/>
        <color theme="1"/>
        <rFont val="Calibri"/>
      </rPr>
      <t>M</t>
    </r>
    <r>
      <rPr>
        <vertAlign val="superscript"/>
        <sz val="14"/>
        <color theme="1"/>
        <rFont val="Calibri"/>
      </rPr>
      <t>2</t>
    </r>
  </si>
  <si>
    <t>Será medido pela área de piso em granilite executado (m²).
O item remunera o fornecimento e aplicação de granilite "in loco" com espessura mínima de 8 mm, com acabamento polido, mão-de-obra e material adicionais necessários à execução do serviço em pisos, aplicação de resina seladora acrílica estirenada, polimento e juntas de dilatação, remunera também a limpeza. Não remunera a regularização e o preparo prévio da superfície.</t>
  </si>
  <si>
    <t xml:space="preserve">1) Será medido pela área de revestimento com placa em porcelanato esmaltado, descontando-se toda e qualquer interferência, acrescentando-se as áreas desenvolvidas por espaletas ou dobras (m²).
2) O item remunera o fornecimento e assentamento de placa em porcelanato esmaltado, resistência química: no mínimo classe B, à abrasão superficial: 4, à gretagem, ao manchamento, a flexão, ao coeficiente de atrito, etc. Rejunte aditivo com polímeros para maior resistência e elasticidade, e cores firmes e duradouras, referência Junta Plus Total da Eliane ou Weber ou Quartzolit ou equivalente.
Remunera também o fornecimento de argamassa industrializada colante tipo ACII, rejunte para porcelanato e a mão-de-obra necessária para a execução dos serviços de preparo da argamassa industrializada colante de assentamento, rejuntamento para junta média 5 mm; aplicação da argamassa de assentamento na espessura média de 2,5 cm, e o assentamento das peças, conforme exigências da norma e recomendações dos fabricantes.
</t>
  </si>
  <si>
    <t>150117</t>
  </si>
  <si>
    <t>Revestimento com porcelanato aplicado em piso, acabamento polido, ambiente interno, padrão extra, borda retificada, dimensão da peça até 60x60cm, assentamento com argamassa industrializada, inclusive rejuntamento</t>
  </si>
  <si>
    <t>150200</t>
  </si>
  <si>
    <t>Fornecimento e instalação de rodapés</t>
  </si>
  <si>
    <t>150203</t>
  </si>
  <si>
    <t>Cerâmica H = 10cm</t>
  </si>
  <si>
    <t>Será medido por comprimento de rodapé colocado (m).
O item remunera o fornecimento de rodapé em placa cerâmica esmaltada de primeira qualidade ( classe A, ou classe extra ), conforme anexo A da NBR 13818, indicado para pisos internos sujeitos a lavagem frequente, com as características:
A) Dimensões: 10 x 30 cm;
B) Média absorção de água: 3%&lt; Abs &lt; 6%, grupo BIIa ( semigrés ) ;
C) Resistência química: classe A ( alta resistência química a produtos domésticos e de piscinas );
D) Resistência ao manchamento: classe de limpabilidade 5;
E) Carga de ruptura &gt; 1.000 N;
F) Resistência à abrasão superficial classe V (PEI-5);
G) Resistência ao risco (escala Mohs): &gt; 5;
H) Resistente a gretagem;
I) Resistente ao choque térmico;
J) Coeficiente de atrito: &gt; 0,40 ( classe 2 );
Remunera também o fornecimento de argamassa colante industrializada tipo AC-I, e a mão-de-obra necessária para a execução dos serviços: limpeza e preparo da superfície de assentamento, preparo e aplicação da argamassa colante industrializada e o assentamento das peças conforme exigências das normas NBR 9817, NBR 13753, NBR 13816, NBR 13817, NBR 13818 e NBR 14081, e recomendações dos fabricantes. Remunera também o rejuntamento.</t>
  </si>
  <si>
    <t>150205</t>
  </si>
  <si>
    <t>Granilite moldado no local com 10 cm</t>
  </si>
  <si>
    <t>Será medido pelo comprimento de rodapé executado (m).
O item remunera o fornecimento e aplicação de granilite "in loco" com espessura mínima de 10 mm, em várias cores, com acabamento polido, mão-de-obra e material adicionais necessários à execução do rodapé.</t>
  </si>
  <si>
    <t>150402</t>
  </si>
  <si>
    <t>Pavimentação intertravada em peças pré-moldadas de concreto sobre colchão de areia de e=6,0cm (e=8,0 cm, Fck das pçs. De concreto = 35 Mpa)</t>
  </si>
  <si>
    <r>
      <rPr>
        <sz val="14"/>
        <color theme="1"/>
        <rFont val="Calibri"/>
      </rPr>
      <t>M</t>
    </r>
    <r>
      <rPr>
        <vertAlign val="superscript"/>
        <sz val="14"/>
        <color theme="1"/>
        <rFont val="Calibri"/>
      </rPr>
      <t>2</t>
    </r>
  </si>
  <si>
    <t>Será medido pela área total de piso pavimentado com blocos de concreto (m²).
O item remunera o fornecimento de blocos pré-moldados, articulados, em concreto simples, altamente vibrado e prensado, com resistência média a compressão de 35 MPa, espessura de 8 cm, tipos: raquete e / ou retangular e / ou sextavado e / ou 16 faces, conforme as normas NBR 9780 e NBR 9781; areia, materiais acessórios e a mão-de-obra necessária para a execução dos serviços: apiloamento da superfície; lançamento e execução do lastro de areia média, com altura média de 6 cm, adensado por meio de placa vibratória; assentamento dos blocos a partir de um meio-fio lateral, em ângulos retos, ou a 45º, em relação ao eixo definido, garantindo o intertravamento e que as juntas entre as peças não excedam a 3 mm; execução de arremates junto ao meio-fio, ou bueiros, ou caixas de inspeção, etc., com blocos serrados, ou cortados, na dimensão mínima de um terço da peça inteira, conforme recomendações do fabricante; compactação das lajotas por meio de placa vibratória, juntamente com espalhamento de camada de areia fina, promovendo o preenchimento completo dos espaços das juntas do pavimento e o consequente intertravamento dos blocos. Remunera também o preenchimento com argamassa de cimento e areia no traço 1:3, dos pequenos espaços existentes entre os blocos e as bordas de acabamento. Não remunera fornecimento de lastro de brita, quando necessário.</t>
  </si>
  <si>
    <t>VIDROS</t>
  </si>
  <si>
    <t>Fornecimento, transporte e instalação de vidro, tipo:</t>
  </si>
  <si>
    <r>
      <rPr>
        <sz val="14"/>
        <color theme="1"/>
        <rFont val="Calibri"/>
      </rPr>
      <t>M</t>
    </r>
    <r>
      <rPr>
        <vertAlign val="superscript"/>
        <sz val="14"/>
        <color theme="1"/>
        <rFont val="Calibri"/>
      </rPr>
      <t>2</t>
    </r>
  </si>
  <si>
    <t>Será medido pela área dos caixilhos, deduzindo-se as áreas de chapas de vedação, ou de qualquer outra natureza, ou finalidade (m²).
O item remunera o fornecimento de vidro liso transparente de 4 mm, inclusive materiais acessórios e a mão-de-obra necessária para a colocação do vidro.</t>
  </si>
  <si>
    <t>160105</t>
  </si>
  <si>
    <t>Espelho 90 x 60cm, e=4mm, c/ moldura em alumínio</t>
  </si>
  <si>
    <t>Será medido pela unidade de espelho instalado (un).
O item remunera o fornecimento de espelho constituído por: espelho comum com 4 mm de espessura; requadro em perfil de alumínio (90 x 60 cm), com acabamento anodizado natural,  ou fosco; fundo em compensado de Pinus com espessura de 3 mm; parafusos galvanizados; materiais acessórios e a mão-de-obra necessária para a instalação do espelho.</t>
  </si>
  <si>
    <t>PINTURA</t>
  </si>
  <si>
    <t>Pintura:</t>
  </si>
  <si>
    <r>
      <rPr>
        <b/>
        <sz val="12"/>
        <color theme="1"/>
        <rFont val="Calibri"/>
      </rPr>
      <t>Tinta acrílica em parede</t>
    </r>
    <r>
      <rPr>
        <b/>
        <sz val="12"/>
        <color theme="1"/>
        <rFont val="Calibri"/>
      </rPr>
      <t>, sem emassamento (duas demãos)</t>
    </r>
  </si>
  <si>
    <r>
      <rPr>
        <sz val="14"/>
        <color theme="1"/>
        <rFont val="Calibri"/>
      </rPr>
      <t>M</t>
    </r>
    <r>
      <rPr>
        <vertAlign val="superscript"/>
        <sz val="14"/>
        <color theme="1"/>
        <rFont val="Calibri"/>
      </rPr>
      <t>2</t>
    </r>
  </si>
  <si>
    <t>Será medido pela área de superfície preparada e pintada, não se descontando vãos de até 2,00 m² e não se considerando espaletas, filetes ou molduras. Os vãos acima de 2,00 m² deverão ser deduzidos na totalidade e as espaletas, filetes ou molduras desenvolvidas (m²).
O item remunera o fornecimento de selador de tinta para pintura acrílica; tinta à base de emulsão 100% acrílica, solúvel em água, acabamento fosco acetinado, materiais acessórios e a mão-de-obra necessária para a execução dos serviços de: limpeza da superfície, lixamento, remoção do pó e aplicação do selador, conforme recomendações do fabricante; aplicação da tinta acrílica, em duas demãos conforme especificações do fabricante, sobre superfície revestida com massa ou não.</t>
  </si>
  <si>
    <r>
      <rPr>
        <sz val="14"/>
        <color theme="1"/>
        <rFont val="Calibri"/>
      </rPr>
      <t>M</t>
    </r>
    <r>
      <rPr>
        <vertAlign val="superscript"/>
        <sz val="14"/>
        <color theme="1"/>
        <rFont val="Calibri"/>
      </rPr>
      <t>2</t>
    </r>
  </si>
  <si>
    <t>Esmalte em esquadrias de ferro com duas demãos e uma demão de zarcão</t>
  </si>
  <si>
    <r>
      <rPr>
        <sz val="14"/>
        <color theme="1"/>
        <rFont val="Calibri"/>
      </rPr>
      <t>M</t>
    </r>
    <r>
      <rPr>
        <vertAlign val="superscript"/>
        <sz val="14"/>
        <color theme="1"/>
        <rFont val="Calibri"/>
      </rPr>
      <t>2</t>
    </r>
  </si>
  <si>
    <t>Será medido pela área da projeção vertical da estrutura (m²), com os acréscimos:
A) Estrutura metálica plana: multiplicar a área de projeção vertical por 2.
B) Estrutura metálica em arco: acrescentar em 30% a área de projeção vertical e multiplicar por 2.
C) Em caixilhos vazados ou com vidros, grades ou gradis de ferro, pela área da peça ou projeção do conjunto, no plano vertical ou horizontal, considerada uma só vez, acrescentando-se, mais uma vez, as áreas de vedação superiores a 15% da área inicial.
O item remunera o fornecimento de tinta esmalte sintético, zarcão inclusive materiais acessórios e a mão-de-obra necessária para a limpeza da superfície, lixamento final, remoção do pó e aplicação da tinta e zarcão.</t>
  </si>
  <si>
    <t>Óleo ou esmalte em esquadrias de madeira com duas demãos, sem massa corrida, com fundo nivelador p/ madeira</t>
  </si>
  <si>
    <r>
      <rPr>
        <sz val="14"/>
        <color theme="1"/>
        <rFont val="Calibri"/>
      </rPr>
      <t>M</t>
    </r>
    <r>
      <rPr>
        <vertAlign val="superscript"/>
        <sz val="14"/>
        <color theme="1"/>
        <rFont val="Calibri"/>
      </rPr>
      <t>2</t>
    </r>
  </si>
  <si>
    <t>Será medido por área de superfície preparada e pintada (m²):
A) Em portas, portões, guichês com batente, pela área da peça multiplicada por 3 ( três ). Não havendo batente, medição pela área da peça multiplicado por 2 ( dois );
B) Em janelas e portas com batentes de madeira, com venezianas ou persianas de enrolar, pela área da peça multiplicada por 5 ( cinco );
C) Em cercas e gradis, pela área de projeção do conjunto no plano vertical, considerada apenas uma vez.
O item remunera o fornecimento de fundo branco fosco, para superfície de madeira, o fornecimento de tinta esmalte à base de resinas alquídicas ou óleo, diluente aguarrás; materiais acessórios e a mão-de-obra necessária para a execução dos serviços de limpeza da superfície, conforme recomendações do fabricante; aplicação da tinta esmalte, em duas demãos , sendo a primeira demão aplicada como fundo selante, conforme especificações do fabricante.</t>
  </si>
  <si>
    <t>TOTAL CUSTO =</t>
  </si>
  <si>
    <t>BDI PROJETO =</t>
  </si>
  <si>
    <t xml:space="preserve">BDI OBRA = </t>
  </si>
  <si>
    <t xml:space="preserve">TOTAL GERAL = </t>
  </si>
  <si>
    <t xml:space="preserve">QUANDO DA CELEBRAÇÃO DO CONTRATO ASSEGURAR QUE A EMPRESA TENHA EM SEU PODER CÓPIA DO CADERNO DE ESPECIFICAÇÕES                  </t>
  </si>
  <si>
    <t>BASE                                                                                           PINI, ORSE, SICOR, SINAPI, SUDECAP OUT/24</t>
  </si>
  <si>
    <t>REV00   MAR/25</t>
  </si>
  <si>
    <t>Data da elaboração:</t>
  </si>
  <si>
    <t>CRONOGRAMA FÍSICO-FINANCEIRO</t>
  </si>
  <si>
    <t>SRE:</t>
  </si>
  <si>
    <t>TOTAL GERAL (C/ BDI)</t>
  </si>
  <si>
    <t>% INC.</t>
  </si>
  <si>
    <t>1º MÊS</t>
  </si>
  <si>
    <t>2º MÊS</t>
  </si>
  <si>
    <t>3º MÊS</t>
  </si>
  <si>
    <t>4º MÊS</t>
  </si>
  <si>
    <t>5º MÊS</t>
  </si>
  <si>
    <t>6º MÊS</t>
  </si>
  <si>
    <t>TOTAL</t>
  </si>
  <si>
    <t>%</t>
  </si>
  <si>
    <t>VALOR</t>
  </si>
  <si>
    <t>TOTAL MENSAL</t>
  </si>
  <si>
    <t>TOTAL ACUMULADO</t>
  </si>
  <si>
    <t xml:space="preserve"> REFORMA</t>
  </si>
  <si>
    <t xml:space="preserve">MUNICÍPIO:                                CRUCILÂNDIA                                                                                                                         </t>
  </si>
  <si>
    <t xml:space="preserve">ESCOLA MUNICIPAL:     DARCY RIBEIRO                                                                                                                                              </t>
  </si>
  <si>
    <t>AO LONGO DE TODA OBRA DE REFORMA (34,23+0,5+0,5)*2+(29,15+0,5+0,5)*2= 130,76M</t>
  </si>
  <si>
    <t xml:space="preserve">PARTE DO MURO LATERAL + MURO DA FRENTE MAS PARTE TODA LATERAL - 42,71+32,75+ 4,86-3,35= </t>
  </si>
  <si>
    <t>5,00*5,00=25,00M² INTALADO EM LOCAL DETERMINADO PELA FISCALIZAÇÃO</t>
  </si>
  <si>
    <t xml:space="preserve"> MUROS REFORMA(42,71+32,75+ 4,86-3,35) = 76,97M</t>
  </si>
  <si>
    <t>PORTÃO MURO EXTERNO = 3,35*2,20=7,37M</t>
  </si>
  <si>
    <t>6,20*14,53*2,00 = 180,17M³</t>
  </si>
  <si>
    <t>(14,53*2,00+6,20*2+6,09+5,54+5,59*2+6,09)*0,2*0,3=4,22M³</t>
  </si>
  <si>
    <t>(14,53*2,00+6,20*2+6,09+5,54+5,59*2+6,09)*0,2=      14,07M²</t>
  </si>
  <si>
    <t>CONFORME PROJETO</t>
  </si>
  <si>
    <t>MOBILIZÇÃO E DESMOBILIZAÇÃO COMO UMA ÚNICA UNIDADE</t>
  </si>
  <si>
    <t>KM</t>
  </si>
  <si>
    <t>REFERÊNCIA DE BELO HORIZONTE A CRUCILÂNDIA</t>
  </si>
  <si>
    <t>EXECUÇÃO DE ESTACA TIPO STRAUSS, DIÂMETRO 32CM, EXCLUSIVE ARMAÇÃO E CONCRETO ESTRUTURAL</t>
  </si>
  <si>
    <t>EXECUÇÃO DE ESTACA TIPO STRAUSS, DIÂMETRO 45CM, EXCLUSIVE ARMAÇÃO E CONCRETO ESTRUTURAL</t>
  </si>
  <si>
    <t>ED-26523 SEINFRA</t>
  </si>
  <si>
    <t>ED-26525 SEINFRA</t>
  </si>
  <si>
    <r>
      <t>MOBILIZAÇÃO E DESMOBILIZAÇÃO DE EQUIPAMENTO PARA ESTACA TIPO STRAUSS (CUSTO FIXO), INCLUSIVE CARGA E DESCARGA, EXCLUSIVE TRANSPORTE EM QUILÔMETRO RODADO (CUSTO VARIÁVEL)</t>
    </r>
    <r>
      <rPr>
        <sz val="12"/>
        <color theme="1"/>
        <rFont val="Calibri"/>
      </rPr>
      <t xml:space="preserve">                                                                                                             </t>
    </r>
  </si>
  <si>
    <t>ED-29821 SEINFRA</t>
  </si>
  <si>
    <r>
      <t>MOBILIZAÇÃO E DESMOBILIZAÇÃO DE EQUIPAMENTO PARA ESTACA TIPO STRAUSS (CUSTO VARIÁVEL), EXCLUSIVE CUSTO FIXO DE TRANSPORTE</t>
    </r>
    <r>
      <rPr>
        <sz val="12"/>
        <color theme="1"/>
        <rFont val="Calibri"/>
      </rPr>
      <t xml:space="preserve">                                                                                                           </t>
    </r>
  </si>
  <si>
    <t>ED-29822 SEINFRA</t>
  </si>
  <si>
    <t>10*18,00+30*10,00</t>
  </si>
  <si>
    <t>1*18,00+3*10,00</t>
  </si>
  <si>
    <t>7,03*6,00*2=84,36M²</t>
  </si>
  <si>
    <t>ARMADURA DE TELA DE AÇO CA-60, SOLDADA TIPO Q-138, DIÂMETRO Ø4,2MM, TRAMA COM DIMENSÃO (100X100)MM, INCLUSIVE ESPAÇADOR, EXCLUSIVE CONCRETO</t>
  </si>
  <si>
    <t>ED-29582 SEINFRA</t>
  </si>
  <si>
    <t>(14,53*2,00+6,20*2+6,09+5,54+5,59*2+6,09)*0,2*0,05=0,70M³</t>
  </si>
  <si>
    <t>3,06+3,65+0,40+0,40+1,04+2,01+32,77+1,48+MURO FRENTE(((20,20*0,40+((0,17+0,51)/2)*7,21+0,40*2,13+0,40*2,32+1,04*3,12+((0,20+0,54)/2)*7,20)/2,20)=52,69M</t>
  </si>
  <si>
    <t>(14,50*3,00+6,40*3+6,09+5,54+5,59*2+6,09+42,51+32,77+1,48+3,06)*0,2=33,17M²</t>
  </si>
  <si>
    <t>(10(PORTAS)*0,90+16(JANELAS)2,60*2+04(JANELAS)2,25*2+13(JANELA)*2,40=172,60*0,15*0,15=3,88M³</t>
  </si>
  <si>
    <t>(5,54+5,59*2+6,09+2,72+6,29)*3,35*1,10=117,27M²</t>
  </si>
  <si>
    <t>(6,00*3+15,43*2)*3,35*1,10=180,05M²</t>
  </si>
  <si>
    <t>(34,93*28,50)-(18,00*13,32+5,89*0,70)=751,62M²</t>
  </si>
  <si>
    <t>33,93+5,34+22,46+34,63+13,62=110,00M</t>
  </si>
  <si>
    <t>8,40*2+18,00*2+13,32*2,00+7,93*2+7,34+8,19=110,83M</t>
  </si>
  <si>
    <t xml:space="preserve">PERÍMETRO TELHADO = 126,76M/10= 13 SAÍDAS * 3,45= 44,85M </t>
  </si>
  <si>
    <t>23,26+18,00+24,96+41,60+41,77+44,58+43,14+43,14+44,60+44,73+44,73+17,08+17,08+10,71+4,08+6,42+5,44+5,44+7,09+39,63+120,75=648,23M²</t>
  </si>
  <si>
    <t>6,83*1,50=10,25M²</t>
  </si>
  <si>
    <t>INSTALADA NA HORTA</t>
  </si>
  <si>
    <t>Torneira de Tanque de Lavar</t>
  </si>
  <si>
    <t>Torneira de Pia de Cozinha</t>
  </si>
  <si>
    <t>Torneira de lavatório</t>
  </si>
  <si>
    <t>SANITÁRIO MASCULINO 2 + SANITÁRIO FEMININO 4</t>
  </si>
  <si>
    <t>BANHEIRO FEMININO E BANHEIRO MASCULINO</t>
  </si>
  <si>
    <t>1 BANHEIRO MASCULINO + 3 NO BANHEIRO FEMININO</t>
  </si>
  <si>
    <t>SANITÁRIO MASCULINO</t>
  </si>
  <si>
    <t>1 PARA CADA SANITÁRIO</t>
  </si>
  <si>
    <t>Fornecimento e instalação de reservatório metálico tipo taça de 20.000 litros pintura interna e externa com escada
de acesso e base de concreto armado - areia e brita comerciais</t>
  </si>
  <si>
    <t>7107376/ SICRO</t>
  </si>
  <si>
    <t xml:space="preserve">1 DE SABÃO LÍQUIDO EM CADA SANITÁRIO + 1 NA HIGIENIZAÇÃO SENDO 3 </t>
  </si>
  <si>
    <t>2 UNIDADES NO SANITÁRIO MASCULINO</t>
  </si>
  <si>
    <t>1 PARA CADA VASO SANITÁRIO SENDO UM TOTAL DE 6 UNIDADES</t>
  </si>
  <si>
    <t>1 UNIDADE</t>
  </si>
  <si>
    <t>040103</t>
  </si>
  <si>
    <t>Chapéu de muro ou cimalha em concreto com pingadeira para muros em alvenaria em bloco de concreto ou tijolo cerâmico</t>
  </si>
  <si>
    <t>Será medido por metro linear de chapéu de muro ou cimalha em concreto executada (m).
O item remunera o fornecimento dos materiais, equipamentos necessários e a mão-de-obra
necessária para execução do chapéu de muro ou cimalha em concreto com pingadeira (20X5cm)</t>
  </si>
  <si>
    <t>PLATIBANDA((18,00+13,32)*2+23,26+0,55+5,74+34,23+29,00+34,78)+ MUROS EXISTENTES(2,30)= 192,50M</t>
  </si>
  <si>
    <t>27,93+50,853+9,55</t>
  </si>
  <si>
    <t>(5,54+5,59*2+6,09+2,72+6,29)*0,3+ (6,00*5+15,43*2)*2,00= 131,27M²</t>
  </si>
  <si>
    <t>060108</t>
  </si>
  <si>
    <t>Alvenaria estrutural com bloco de concreto, 19x19x39 cm, aparente espessura da parede 19 cm, juntas de 10mm com argamassa mista de cimento, cal hidratada e areia sem peneirar traço 1:0,25:3</t>
  </si>
  <si>
    <t>Será medido por área de superfície executada, descontando-se todos os vãos (m²).
O item remunera o fornecimento de materiais e mão-de-obra necessários para a execução de alvenaria estrutural, confeccionada em bloco vazado de concreto estrutural, aparente, assentada com argamassa de cimento, cal hidratada e areia; dimensões padronizadas de 19 x 19 x 39 cm, e resistência mínima à compressão de acordo com a NBR 6136.</t>
  </si>
  <si>
    <t>(3,40+1,44+22,08+3,40+32,37)*0,20=12,54M²</t>
  </si>
  <si>
    <t>2,15*3,95+(3,00*2,00)*2= 20,49M²</t>
  </si>
  <si>
    <t>12*2,60*1,80+4*2,25*0,7+4*2,60*0,7+13*2,4*0,7+2*1,00*0,7+3*1,6*0,7+3*1,60*1,00+2*1,50*1,30= 105,04M²</t>
  </si>
  <si>
    <t>PORTA METÁLICA VENEZIANA, TIPO DE ABRIR, COM UMA (1) FOLHA, EM PERFIL VENEZIANA ENRIJECIDO, INCLUSIVE PINTURA ANTICORROSIVA A BASE DE ÓXIDO DE FERRO (ZARCÃO), UMA (1) DEMÃO, FORNECIMENTO E ASSENTAMENTO, EXCLUSIVE FECHADURA E DOBRADIÇA</t>
  </si>
  <si>
    <t>2*(0,90*1,60)+ 4*(0,7*1,60)= 7,36M²</t>
  </si>
  <si>
    <t>DISPENSA, SERVIÇO, COZINHA,DML</t>
  </si>
  <si>
    <t>SALA DE INFORMÁTICA E DEMAIS SALAS DE AULA. OBSERVAÇÃO: AS PORTAS EXISTENTES NÃO SÃO MACIÇAS E NEM DE 90,00 PORTANTO A PORTA DEVE SER COMPLETA</t>
  </si>
  <si>
    <t>SAÍDA LIXO</t>
  </si>
  <si>
    <t>110103</t>
  </si>
  <si>
    <t>Prancheta - 0,80 x 2,10m</t>
  </si>
  <si>
    <t>SALA SUPERVISORA, CIRCULAÇÃO</t>
  </si>
  <si>
    <t>110503</t>
  </si>
  <si>
    <t>Porta interna de madeira, colocação e acabamento, de uma folha com batente, guarnição e ferragem, 0,80x2,10m (porta completa)</t>
  </si>
  <si>
    <t>COPA DOS PROFESSORES</t>
  </si>
  <si>
    <t>SANITÁRIOS COM ACÉSSIBILIDADE</t>
  </si>
  <si>
    <t>SANITÁRIOS COM ACESSIBILIDADE</t>
  </si>
  <si>
    <t>2 LAVATÓRIOS DOS SANITÁRIOS COM ACESSIBILIDADE</t>
  </si>
  <si>
    <t>PCDS</t>
  </si>
  <si>
    <t xml:space="preserve">(14,53*2*3,35)+(6,34*2*3,35)+(34,23*1*2)+(28,85*1*2)+(34,93*1*2)+(23,31*1*2)+(0,55*1*2)+(5,74*1*2)+(18,00*1,50*4)+(13,32*1,50*4)+((3,06+3,65+0,40+0,40+1,04+2,01+32,77+1,48+ MURO  FRENTE (((20,20*0,40+((0,17+0,51)/2) *7,21+0,40*2,13+ 0,40*2,32+1,04*3,12+ ((0,20+0,54)/2)*7,20)/2,20))* 2,00m)*2 LADOS=705,72M² </t>
  </si>
  <si>
    <t>REVESTIMENTO COM PORCELANATO APLICADO EM PISO,ACABAMENTO POLÍDO, AMBIENTE INTERNO, PADRÃO EXTRA, BORDA RETIFICADA, DIMENSÃO DA PEÇA (60X60)CM, ASSENTAMENTO COM ARGAMASSA INDUSTRIALIZADA, INCLUSIVE REJUNTAMENTO</t>
  </si>
  <si>
    <t>ED-50754/ SEINFRA</t>
  </si>
  <si>
    <t>(7,09+5,59)*3,35+(3,85*1,10*2)= 50,95 = 51,00M²</t>
  </si>
  <si>
    <t>(8,01+5,59)*2*2+(6,09+2,80)*4*1,80= 118,41M²</t>
  </si>
  <si>
    <t>3,35*12=40,20M</t>
  </si>
  <si>
    <t>1,60+1,55+1,60+0,34+5,99*2+6,14*2+0,70*2= 30,75M</t>
  </si>
  <si>
    <t>18,00+23,26+47,96+39,63+7,09+5,44+6,42+4,08+5,44+10,71+44,73+44,73+44,60+42,24+42,24+44,58+41,77+41,60+24,96+120,75=660,23*1,10 = 726,25 m²</t>
  </si>
  <si>
    <t>17,08*2*1,10=37,58M²</t>
  </si>
  <si>
    <t>19,48 + 17,58 + 20,54 + 25,86 + 25,92 + 26,86 + 26,50 + 26,50 + 27,56 + 27,60 + 27,60 + 11,56 + 9,44 + 8,44 + 9,44 + 13,32 = 324,20*1,10= 356,62M²</t>
  </si>
  <si>
    <t>(2,80*2+6,09*2)*2*1,10=39,12M</t>
  </si>
  <si>
    <t>32,37*3,00+((1,73+1,48)/2)*6,59+((1,03+2,01)/2)*22,56+2,00*22,08+3,44*5,15+2,00*3,06+2,30*14,00+8,76*2,30= 262,32M²</t>
  </si>
  <si>
    <t>VIDRO ARAMADO TRANSLÚCIDO INCOLOR, ESP. 6MM, INCLUSIVE FIXAÇÃO E VEDAÇÃO COM GUARNIÇÃO/GAXETA DE BORRACHA NEOPRENE, FORNECIMENTO E INSTALAÇÃO, EXCLUSIVE CAIXILHO/PERFIL</t>
  </si>
  <si>
    <t>ED-29734/ SEINFRA</t>
  </si>
  <si>
    <t>6,20*1,80*2= 22,32M²</t>
  </si>
  <si>
    <t>1 PARA CADA SANITÁRIO E NA HIGIENIZAÇÃO</t>
  </si>
  <si>
    <t>118,41+51= 169,41M²</t>
  </si>
  <si>
    <t>TETO(694,39)+MUROS(195,80)+((4,20*5,54)*2*2,35+(5,54+3,20)*2*3,15+5,59*2*1,35+(5,59+1,27)*2*3,15+(2,72+2,00)*2*3,15+(1,50+2,72)*2*3,15+(2,29+2,72)*2*1,35+(2,00+2,40)*2*1,35+(3,94+2,40)*2*1,35+(2,80+6,09)*4*1,35+(6,39+7,00)*4*2,35+(6,39+6,98)*2*2,35+(6,00+7,04)*4*2,35+(7,43+6,00)*2*2,35+(5,54+7,54)*4*2,35= 1757,13M²</t>
  </si>
  <si>
    <t>PINTURA EPÓXI EM PAREDE, DUAS (2) DEMÃOS, COM APLICAÇÃO MANUAL EXCLUSIVE SELADOR ACRÍLICO E MASSA ACRÍLICA/ CORRIDA (PVA)</t>
  </si>
  <si>
    <t>ED-9917/ SEINFRA</t>
  </si>
  <si>
    <t>(4,20+5,54)*2*0,8+(6,39+7,00)*4*0,80+(6,39+6,98)*2*0,8+(7,04+6,00)*4*0,8+(6,00+7,43)*2*0,8+(7,54+5,54)*4*0,8+6,14*2*3,35+(29,15+33,53+22,56+34,23+0,5+6,59)*3,45+(21,84+16,72)*2*3,45+(13,32+18,00)*2*1,50+34,23*2*1+28,82*2*1+34,93*2*1+23,11*2*1+0,7*2*1+5,89*2*1= 1278,05M²</t>
  </si>
  <si>
    <t>PREPARAÇÃO PARA EMASSAMENTO OU PINTURA (LÁTEX/ACRÍLICA) EM PAREDE, INCLUSIVE UMA (1) DEMÃO DE SELADOR ACRÍLICO</t>
  </si>
  <si>
    <t>ED-50514/ SEINFRA</t>
  </si>
  <si>
    <t>5,1*0,2*13+0,9*2,10*2*13= 62,40M²</t>
  </si>
  <si>
    <t>5,00*0,20*4+0,8*2,10*2*4+0,9*1,6*2*2+0,7*1,60*2*4+12*2,60*1,80+4*2,25*0,70+4*2,60*0,7+13*2,40*0,7+2*1*0,7+3*1,60*0,7+3*1,6*1+2*1,5*1,3= 137,20M²</t>
  </si>
  <si>
    <t>ED-50736 SEINFRA</t>
  </si>
  <si>
    <t>REVESTIMENTO DE GESSO EM PAREDE, ESP. 5MM, APLICAÇÃO MANUAL, INCLUSIVE ACABAMENTO SARRAFEADO</t>
  </si>
  <si>
    <t>ED-9066 SEINFRA</t>
  </si>
  <si>
    <t>REVESTIMENTO DE GESSO EM TETO, ESP.5MM, APLICAÇÃO MANUAL, INCLUSIVE ACABAMENTO SARRAFEADO</t>
  </si>
  <si>
    <t>ED-28454 SEINFRA</t>
  </si>
  <si>
    <t>PERFIL TABICA GALVANIZADO, TIPO LISA, COM ACABAMENTO EM PINTURA, NA COR BRANCA, PARA FORRO EM CHAPA DE GESSO ACARTONADO, INCLUSIVE ACESSÓRIOS DE FIXAÇÃO</t>
  </si>
  <si>
    <t>ÁREA TOTAL TETOS</t>
  </si>
  <si>
    <t>4,20*5,54)*2*2,35+(5,54+3,20)*2*3,15+5,59*2*1,35+(5,59+1,27)*2*3,15+(2,72+2,00)*2*3,15+(1,50+2,72)*2*3,15+(2,29+2,72)*2*1,35+(2,00+2,40)*2*1,35+(3,94+2,40)*2*1,35+(2,80+6,09)*4*1,35+(6,39+7,00)*4*2,35+(6,39+6,98)*2*2,35+(6,00+7,04)*4*2,35+(7,43+6,00)*2*2,35+(5,54+7,54)*4*2,35=866,94*1,10=953,63M²</t>
  </si>
  <si>
    <t>SOMA DO PERÍMETRO TOTAL DE CADA AMBIENTE</t>
  </si>
  <si>
    <t xml:space="preserve">HUILDYS ESTÁCIO DE OLIVEIRA                                    </t>
  </si>
  <si>
    <t>ELIZÂNGELA CRISTINA LARA DINIZ</t>
  </si>
  <si>
    <t>CREA/MG:249.249/D</t>
  </si>
  <si>
    <t xml:space="preserve">ESCOLA MUNICIPAL: DARCY RIBEIRO                                                                                                                                   </t>
  </si>
  <si>
    <t xml:space="preserve">MUNICÍPIO: CRUCILÂNDIA                                                                                                                                                </t>
  </si>
  <si>
    <t>ENDEREÇO: RUA CESÁRIO PARREIRAS, Nº 50, CENTRO</t>
  </si>
  <si>
    <t>7º MÊS</t>
  </si>
  <si>
    <t>8º MÊS</t>
  </si>
  <si>
    <t>9º MÊS</t>
  </si>
  <si>
    <t>10º MÊS</t>
  </si>
  <si>
    <t>11º MÊS</t>
  </si>
  <si>
    <t>12º MÊS</t>
  </si>
  <si>
    <t>RESPONSÁVEL TÉCNICO: HUILDYS ESTÁCIO DE OLIVEIRA</t>
  </si>
  <si>
    <t>REPRESENTANTE LEGAL: ELIZÂNGELA CRISTINA LARA DINIZ</t>
  </si>
  <si>
    <t>SERVIÇOS: REFORMA</t>
  </si>
  <si>
    <t>LOCAL / DATA: CRUCILÂNDIA, 14 DE ABRIL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</si>
</sst>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quot; (&quot;#,##0.00\);&quot; -&quot;#\ ;@\ "/>
    <numFmt numFmtId="165" formatCode="0.00_);\(0.00\)"/>
    <numFmt numFmtId="166" formatCode="_(* #,##0.00_);_(* \(#,##0.00\);_(* &quot;-&quot;??_);_(@_)"/>
    <numFmt numFmtId="167" formatCode="dd/mm/yy"/>
    <numFmt numFmtId="168" formatCode="_(* #,##0.000_);_(* \(#,##0.000\);_(* &quot;-&quot;??_);_(@_)"/>
  </numFmts>
  <fonts count="32" x14ac:knownFonts="1">
    <font>
      <sz val="11"/>
      <color theme="1"/>
      <name val="Calibri"/>
      <scheme val="minor"/>
    </font>
    <font>
      <b/>
      <sz val="12"/>
      <color theme="1"/>
      <name val="Calibri"/>
    </font>
    <font>
      <b/>
      <sz val="14"/>
      <color theme="1"/>
      <name val="Calibri"/>
    </font>
    <font>
      <sz val="11"/>
      <name val="Calibri"/>
    </font>
    <font>
      <sz val="11"/>
      <color theme="1"/>
      <name val="Calibri"/>
    </font>
    <font>
      <sz val="14"/>
      <color theme="1"/>
      <name val="Calibri"/>
    </font>
    <font>
      <b/>
      <sz val="10"/>
      <color theme="1"/>
      <name val="Arial"/>
    </font>
    <font>
      <sz val="12"/>
      <color theme="1"/>
      <name val="Calibri"/>
    </font>
    <font>
      <sz val="10"/>
      <color theme="1"/>
      <name val="Arial"/>
    </font>
    <font>
      <b/>
      <u/>
      <sz val="12"/>
      <color theme="1"/>
      <name val="Calibri"/>
    </font>
    <font>
      <b/>
      <sz val="10"/>
      <color theme="1"/>
      <name val="Calibri"/>
    </font>
    <font>
      <b/>
      <u/>
      <sz val="12"/>
      <color theme="1"/>
      <name val="Calibri"/>
    </font>
    <font>
      <b/>
      <sz val="14"/>
      <color theme="1"/>
      <name val="Arial"/>
    </font>
    <font>
      <b/>
      <sz val="12"/>
      <color rgb="FFFF0000"/>
      <name val="Calibri"/>
    </font>
    <font>
      <b/>
      <i/>
      <u/>
      <sz val="16"/>
      <color theme="1"/>
      <name val="Calibri"/>
    </font>
    <font>
      <sz val="14"/>
      <color rgb="FFFF0000"/>
      <name val="Calibri"/>
    </font>
    <font>
      <b/>
      <sz val="14"/>
      <color rgb="FFFF0000"/>
      <name val="Calibri"/>
    </font>
    <font>
      <b/>
      <sz val="6"/>
      <color theme="1"/>
      <name val="Comic Sans MS"/>
    </font>
    <font>
      <sz val="11"/>
      <color theme="1"/>
      <name val="Comic Sans MS"/>
    </font>
    <font>
      <b/>
      <sz val="12"/>
      <color theme="1"/>
      <name val="Arial"/>
    </font>
    <font>
      <sz val="14"/>
      <color theme="1"/>
      <name val="Arial"/>
    </font>
    <font>
      <b/>
      <sz val="12"/>
      <color rgb="FFFF0000"/>
      <name val="Arial"/>
    </font>
    <font>
      <b/>
      <sz val="12"/>
      <color rgb="FF000000"/>
      <name val="Arial"/>
    </font>
    <font>
      <b/>
      <sz val="10"/>
      <color rgb="FF000000"/>
      <name val="Arial"/>
    </font>
    <font>
      <b/>
      <sz val="9"/>
      <color theme="1"/>
      <name val="Arial"/>
    </font>
    <font>
      <b/>
      <sz val="11"/>
      <color theme="1"/>
      <name val="Calibri"/>
    </font>
    <font>
      <vertAlign val="superscript"/>
      <sz val="14"/>
      <color theme="1"/>
      <name val="Calibri"/>
    </font>
    <font>
      <b/>
      <sz val="12"/>
      <color theme="1"/>
      <name val="Calibri"/>
      <family val="2"/>
    </font>
    <font>
      <sz val="14"/>
      <color theme="1"/>
      <name val="Calibri"/>
      <family val="2"/>
    </font>
    <font>
      <sz val="12"/>
      <color theme="1"/>
      <name val="Calibri"/>
      <family val="2"/>
    </font>
    <font>
      <b/>
      <sz val="10"/>
      <color theme="1"/>
      <name val="Arial"/>
      <family val="2"/>
    </font>
    <font>
      <b/>
      <u/>
      <sz val="12"/>
      <color theme="1"/>
      <name val="Calibri"/>
      <family val="2"/>
    </font>
  </fonts>
  <fills count="5">
    <fill>
      <patternFill patternType="none"/>
    </fill>
    <fill>
      <patternFill patternType="gray125"/>
    </fill>
    <fill>
      <patternFill patternType="solid">
        <fgColor theme="0"/>
        <bgColor theme="0"/>
      </patternFill>
    </fill>
    <fill>
      <patternFill patternType="solid">
        <fgColor rgb="FFD8D8D8"/>
        <bgColor rgb="FFD8D8D8"/>
      </patternFill>
    </fill>
    <fill>
      <patternFill patternType="solid">
        <fgColor theme="0"/>
        <bgColor rgb="FFFFFF00"/>
      </patternFill>
    </fill>
  </fills>
  <borders count="48">
    <border>
      <left/>
      <right/>
      <top/>
      <bottom/>
      <diagonal/>
    </border>
    <border>
      <left style="medium">
        <color rgb="FF000000"/>
      </left>
      <right/>
      <top style="medium">
        <color rgb="FF000000"/>
      </top>
      <bottom/>
      <diagonal/>
    </border>
    <border>
      <left style="medium">
        <color rgb="FF000000"/>
      </left>
      <right/>
      <top style="medium">
        <color rgb="FF000000"/>
      </top>
      <bottom/>
      <diagonal/>
    </border>
    <border>
      <left/>
      <right/>
      <top style="medium">
        <color rgb="FF000000"/>
      </top>
      <bottom/>
      <diagonal/>
    </border>
    <border>
      <left/>
      <right/>
      <top style="medium">
        <color rgb="FF000000"/>
      </top>
      <bottom/>
      <diagonal/>
    </border>
    <border>
      <left/>
      <right/>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medium">
        <color rgb="FF000000"/>
      </left>
      <right style="thin">
        <color rgb="FF000000"/>
      </right>
      <top style="thin">
        <color rgb="FF000000"/>
      </top>
      <bottom/>
      <diagonal/>
    </border>
    <border>
      <left style="thin">
        <color rgb="FF000000"/>
      </left>
      <right style="thin">
        <color rgb="FF000000"/>
      </right>
      <top/>
      <bottom/>
      <diagonal/>
    </border>
    <border>
      <left style="medium">
        <color rgb="FF000000"/>
      </left>
      <right style="thin">
        <color rgb="FF000000"/>
      </right>
      <top/>
      <bottom/>
      <diagonal/>
    </border>
    <border>
      <left style="thin">
        <color rgb="FF000000"/>
      </left>
      <right/>
      <top/>
      <bottom/>
      <diagonal/>
    </border>
    <border>
      <left style="medium">
        <color rgb="FF000000"/>
      </left>
      <right/>
      <top/>
      <bottom/>
      <diagonal/>
    </border>
    <border>
      <left/>
      <right/>
      <top/>
      <bottom/>
      <diagonal/>
    </border>
    <border>
      <left/>
      <right/>
      <top/>
      <bottom/>
      <diagonal/>
    </border>
    <border>
      <left/>
      <right/>
      <top/>
      <bottom/>
      <diagonal/>
    </border>
    <border>
      <left/>
      <right/>
      <top/>
      <bottom/>
      <diagonal/>
    </border>
    <border>
      <left style="thin">
        <color rgb="FF000000"/>
      </left>
      <right style="thin">
        <color rgb="FF000000"/>
      </right>
      <top/>
      <bottom style="thin">
        <color rgb="FF000000"/>
      </bottom>
      <diagonal/>
    </border>
    <border>
      <left/>
      <right/>
      <top style="thin">
        <color rgb="FF000000"/>
      </top>
      <bottom style="thin">
        <color rgb="FF000000"/>
      </bottom>
      <diagonal/>
    </border>
    <border>
      <left/>
      <right style="thin">
        <color rgb="FF000000"/>
      </right>
      <top/>
      <bottom/>
      <diagonal/>
    </border>
    <border>
      <left/>
      <right style="thin">
        <color rgb="FF000000"/>
      </right>
      <top/>
      <bottom style="thin">
        <color rgb="FF000000"/>
      </bottom>
      <diagonal/>
    </border>
    <border>
      <left style="thin">
        <color rgb="FF000000"/>
      </left>
      <right style="thin">
        <color rgb="FF000000"/>
      </right>
      <top/>
      <bottom/>
      <diagonal/>
    </border>
    <border>
      <left style="medium">
        <color rgb="FF000000"/>
      </left>
      <right style="thin">
        <color rgb="FF000000"/>
      </right>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right/>
      <top/>
      <bottom style="thin">
        <color rgb="FF000000"/>
      </bottom>
      <diagonal/>
    </border>
    <border>
      <left style="thin">
        <color rgb="FF000000"/>
      </left>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top style="medium">
        <color rgb="FF000000"/>
      </top>
      <bottom style="medium">
        <color rgb="FF000000"/>
      </bottom>
      <diagonal/>
    </border>
    <border>
      <left/>
      <right/>
      <top style="medium">
        <color rgb="FF000000"/>
      </top>
      <bottom style="medium">
        <color rgb="FF000000"/>
      </bottom>
      <diagonal/>
    </border>
    <border>
      <left/>
      <right/>
      <top/>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diagonal/>
    </border>
  </borders>
  <cellStyleXfs count="1">
    <xf numFmtId="0" fontId="0" fillId="0" borderId="0"/>
  </cellStyleXfs>
  <cellXfs count="210">
    <xf numFmtId="0" fontId="0" fillId="0" borderId="0" xfId="0"/>
    <xf numFmtId="0" fontId="1" fillId="2" borderId="1" xfId="0" applyFont="1" applyFill="1" applyBorder="1" applyAlignment="1">
      <alignment horizontal="center" vertical="center"/>
    </xf>
    <xf numFmtId="0" fontId="4" fillId="2" borderId="5" xfId="0" applyFont="1" applyFill="1" applyBorder="1"/>
    <xf numFmtId="0" fontId="2" fillId="2" borderId="8" xfId="0" applyFont="1" applyFill="1" applyBorder="1" applyAlignment="1">
      <alignment vertical="center"/>
    </xf>
    <xf numFmtId="49" fontId="2" fillId="2" borderId="8" xfId="0" applyNumberFormat="1" applyFont="1" applyFill="1" applyBorder="1" applyAlignment="1">
      <alignment horizontal="center" vertical="center"/>
    </xf>
    <xf numFmtId="0" fontId="5" fillId="2" borderId="5" xfId="0" applyFont="1" applyFill="1" applyBorder="1"/>
    <xf numFmtId="49" fontId="2" fillId="2" borderId="12" xfId="0" applyNumberFormat="1" applyFont="1" applyFill="1" applyBorder="1" applyAlignment="1">
      <alignment horizontal="center" vertical="center"/>
    </xf>
    <xf numFmtId="49" fontId="2" fillId="2" borderId="12" xfId="0" applyNumberFormat="1" applyFont="1" applyFill="1" applyBorder="1" applyAlignment="1">
      <alignment vertical="center"/>
    </xf>
    <xf numFmtId="4" fontId="2" fillId="2" borderId="15" xfId="0" applyNumberFormat="1" applyFont="1" applyFill="1" applyBorder="1" applyAlignment="1">
      <alignment horizontal="center" vertical="center"/>
    </xf>
    <xf numFmtId="0" fontId="2" fillId="2" borderId="8" xfId="0" applyFont="1" applyFill="1" applyBorder="1" applyAlignment="1">
      <alignment horizontal="center" vertical="center" wrapText="1"/>
    </xf>
    <xf numFmtId="4" fontId="2" fillId="2" borderId="8" xfId="0" applyNumberFormat="1" applyFont="1" applyFill="1" applyBorder="1" applyAlignment="1">
      <alignment horizontal="center" vertical="center" wrapText="1"/>
    </xf>
    <xf numFmtId="0" fontId="6" fillId="2" borderId="5" xfId="0" applyFont="1" applyFill="1" applyBorder="1"/>
    <xf numFmtId="49" fontId="1" fillId="2" borderId="19" xfId="0" applyNumberFormat="1" applyFont="1" applyFill="1" applyBorder="1" applyAlignment="1">
      <alignment horizontal="center" vertical="center" wrapText="1"/>
    </xf>
    <xf numFmtId="0" fontId="2" fillId="2" borderId="8" xfId="0" applyFont="1" applyFill="1" applyBorder="1" applyAlignment="1">
      <alignment horizontal="left" vertical="center" wrapText="1"/>
    </xf>
    <xf numFmtId="0" fontId="5" fillId="2" borderId="20" xfId="0" applyFont="1" applyFill="1" applyBorder="1" applyAlignment="1">
      <alignment horizontal="center" vertical="center" wrapText="1"/>
    </xf>
    <xf numFmtId="4" fontId="5" fillId="2" borderId="20" xfId="0" applyNumberFormat="1" applyFont="1" applyFill="1" applyBorder="1" applyAlignment="1">
      <alignment horizontal="center" vertical="center" wrapText="1"/>
    </xf>
    <xf numFmtId="164" fontId="5" fillId="2" borderId="20" xfId="0" applyNumberFormat="1"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5" xfId="0" applyFont="1" applyFill="1" applyBorder="1" applyAlignment="1">
      <alignment vertical="center" wrapText="1"/>
    </xf>
    <xf numFmtId="0" fontId="6" fillId="2" borderId="5" xfId="0" applyFont="1" applyFill="1" applyBorder="1" applyAlignment="1">
      <alignment vertical="center" wrapText="1"/>
    </xf>
    <xf numFmtId="49" fontId="1" fillId="2" borderId="21" xfId="0" applyNumberFormat="1" applyFont="1" applyFill="1" applyBorder="1" applyAlignment="1">
      <alignment horizontal="center" vertical="center" wrapText="1"/>
    </xf>
    <xf numFmtId="0" fontId="1" fillId="2" borderId="20" xfId="0" applyFont="1" applyFill="1" applyBorder="1" applyAlignment="1">
      <alignment horizontal="left" vertical="center" wrapText="1"/>
    </xf>
    <xf numFmtId="0" fontId="5" fillId="2" borderId="22" xfId="0" applyFont="1" applyFill="1" applyBorder="1" applyAlignment="1">
      <alignment horizontal="center" vertical="center" wrapText="1"/>
    </xf>
    <xf numFmtId="4" fontId="5" fillId="2" borderId="22" xfId="0" applyNumberFormat="1" applyFont="1" applyFill="1" applyBorder="1" applyAlignment="1">
      <alignment horizontal="center" vertical="center" wrapText="1"/>
    </xf>
    <xf numFmtId="164" fontId="5" fillId="2" borderId="22" xfId="0" applyNumberFormat="1" applyFont="1" applyFill="1" applyBorder="1" applyAlignment="1">
      <alignment horizontal="center" vertical="center" wrapText="1"/>
    </xf>
    <xf numFmtId="164" fontId="1" fillId="2" borderId="5" xfId="0" applyNumberFormat="1" applyFont="1" applyFill="1" applyBorder="1" applyAlignment="1">
      <alignment horizontal="center" vertical="center" wrapText="1"/>
    </xf>
    <xf numFmtId="10" fontId="1" fillId="2" borderId="5" xfId="0" applyNumberFormat="1" applyFont="1" applyFill="1" applyBorder="1" applyAlignment="1">
      <alignment vertical="center" wrapText="1"/>
    </xf>
    <xf numFmtId="49" fontId="1" fillId="2" borderId="23" xfId="0" applyNumberFormat="1" applyFont="1" applyFill="1" applyBorder="1" applyAlignment="1">
      <alignment horizontal="center" vertical="center" wrapText="1"/>
    </xf>
    <xf numFmtId="0" fontId="7" fillId="2" borderId="22" xfId="0" applyFont="1" applyFill="1" applyBorder="1" applyAlignment="1">
      <alignment horizontal="left" vertical="center" wrapText="1"/>
    </xf>
    <xf numFmtId="0" fontId="7" fillId="2" borderId="24" xfId="0" applyFont="1" applyFill="1" applyBorder="1" applyAlignment="1">
      <alignment vertical="center" wrapText="1"/>
    </xf>
    <xf numFmtId="0" fontId="7" fillId="2" borderId="5" xfId="0" applyFont="1" applyFill="1" applyBorder="1" applyAlignment="1">
      <alignment vertical="center" wrapText="1"/>
    </xf>
    <xf numFmtId="0" fontId="1" fillId="2" borderId="22" xfId="0" applyFont="1" applyFill="1" applyBorder="1" applyAlignment="1">
      <alignment horizontal="left" vertical="center" wrapText="1"/>
    </xf>
    <xf numFmtId="0" fontId="7" fillId="2" borderId="5" xfId="0" applyFont="1" applyFill="1" applyBorder="1" applyAlignment="1">
      <alignment horizontal="left" vertical="center" wrapText="1"/>
    </xf>
    <xf numFmtId="0" fontId="1" fillId="2" borderId="24" xfId="0" applyFont="1" applyFill="1" applyBorder="1" applyAlignment="1">
      <alignment vertical="center" wrapText="1"/>
    </xf>
    <xf numFmtId="0" fontId="9" fillId="2" borderId="22" xfId="0" applyFont="1" applyFill="1" applyBorder="1" applyAlignment="1">
      <alignment horizontal="left" vertical="center" wrapText="1"/>
    </xf>
    <xf numFmtId="2" fontId="5" fillId="2" borderId="22" xfId="0" applyNumberFormat="1" applyFont="1" applyFill="1" applyBorder="1" applyAlignment="1">
      <alignment horizontal="center" vertical="center" wrapText="1"/>
    </xf>
    <xf numFmtId="2" fontId="5" fillId="2" borderId="24" xfId="0" applyNumberFormat="1" applyFont="1" applyFill="1" applyBorder="1" applyAlignment="1">
      <alignment horizontal="center" vertical="center" wrapText="1"/>
    </xf>
    <xf numFmtId="0" fontId="2" fillId="2" borderId="31" xfId="0" applyFont="1" applyFill="1" applyBorder="1" applyAlignment="1">
      <alignment horizontal="center" vertical="center" wrapText="1"/>
    </xf>
    <xf numFmtId="164" fontId="2" fillId="2" borderId="8" xfId="0" applyNumberFormat="1" applyFont="1" applyFill="1" applyBorder="1" applyAlignment="1">
      <alignment horizontal="center" vertical="center" wrapText="1"/>
    </xf>
    <xf numFmtId="2" fontId="5" fillId="2" borderId="20" xfId="0" applyNumberFormat="1" applyFont="1" applyFill="1" applyBorder="1" applyAlignment="1">
      <alignment horizontal="center" vertical="center" wrapText="1"/>
    </xf>
    <xf numFmtId="164" fontId="7" fillId="2" borderId="5" xfId="0" applyNumberFormat="1" applyFont="1" applyFill="1" applyBorder="1" applyAlignment="1">
      <alignment horizontal="center" vertical="center" wrapText="1"/>
    </xf>
    <xf numFmtId="4" fontId="5" fillId="2" borderId="32" xfId="0" applyNumberFormat="1" applyFont="1" applyFill="1" applyBorder="1" applyAlignment="1">
      <alignment horizontal="center" vertical="center" wrapText="1"/>
    </xf>
    <xf numFmtId="164" fontId="5" fillId="2" borderId="32" xfId="0" applyNumberFormat="1" applyFont="1" applyFill="1" applyBorder="1" applyAlignment="1">
      <alignment horizontal="center" vertical="center" wrapText="1"/>
    </xf>
    <xf numFmtId="0" fontId="10" fillId="2" borderId="30" xfId="0" applyFont="1" applyFill="1" applyBorder="1" applyAlignment="1">
      <alignment horizontal="left" vertical="center" wrapText="1"/>
    </xf>
    <xf numFmtId="4" fontId="5" fillId="0" borderId="34" xfId="0" applyNumberFormat="1" applyFont="1" applyBorder="1" applyAlignment="1">
      <alignment horizontal="center" vertical="center" wrapText="1"/>
    </xf>
    <xf numFmtId="0" fontId="1" fillId="2" borderId="5" xfId="0" applyFont="1" applyFill="1" applyBorder="1" applyAlignment="1">
      <alignment horizontal="left" vertical="center" wrapText="1"/>
    </xf>
    <xf numFmtId="0" fontId="8" fillId="2" borderId="5" xfId="0" applyFont="1" applyFill="1" applyBorder="1" applyAlignment="1">
      <alignment vertical="center" wrapText="1"/>
    </xf>
    <xf numFmtId="166" fontId="1" fillId="2" borderId="5" xfId="0" applyNumberFormat="1" applyFont="1" applyFill="1" applyBorder="1" applyAlignment="1">
      <alignment horizontal="center" vertical="center" wrapText="1"/>
    </xf>
    <xf numFmtId="49" fontId="1" fillId="2" borderId="35" xfId="0" applyNumberFormat="1" applyFont="1" applyFill="1" applyBorder="1" applyAlignment="1">
      <alignment horizontal="center" vertical="center" wrapText="1"/>
    </xf>
    <xf numFmtId="0" fontId="1" fillId="2" borderId="33" xfId="0" applyFont="1" applyFill="1" applyBorder="1" applyAlignment="1">
      <alignment horizontal="left" vertical="center" wrapText="1"/>
    </xf>
    <xf numFmtId="0" fontId="1" fillId="2" borderId="30" xfId="0" applyFont="1" applyFill="1" applyBorder="1" applyAlignment="1">
      <alignment horizontal="left" vertical="center" wrapText="1"/>
    </xf>
    <xf numFmtId="0" fontId="2" fillId="2" borderId="20" xfId="0" applyFont="1" applyFill="1" applyBorder="1" applyAlignment="1">
      <alignment horizontal="center" vertical="center" wrapText="1"/>
    </xf>
    <xf numFmtId="0" fontId="11" fillId="2" borderId="20" xfId="0" applyFont="1" applyFill="1" applyBorder="1" applyAlignment="1">
      <alignment horizontal="left" vertical="center" wrapText="1"/>
    </xf>
    <xf numFmtId="49" fontId="1" fillId="2" borderId="22" xfId="0" applyNumberFormat="1" applyFont="1" applyFill="1" applyBorder="1" applyAlignment="1">
      <alignment horizontal="center" vertical="center" wrapText="1"/>
    </xf>
    <xf numFmtId="4" fontId="1" fillId="2" borderId="22" xfId="0" applyNumberFormat="1" applyFont="1" applyFill="1" applyBorder="1" applyAlignment="1">
      <alignment horizontal="center" vertical="center" wrapText="1"/>
    </xf>
    <xf numFmtId="49" fontId="1" fillId="2" borderId="5" xfId="0" applyNumberFormat="1" applyFont="1" applyFill="1" applyBorder="1" applyAlignment="1">
      <alignment horizontal="center" vertical="center" wrapText="1"/>
    </xf>
    <xf numFmtId="0" fontId="14" fillId="2" borderId="22" xfId="0" applyFont="1" applyFill="1" applyBorder="1" applyAlignment="1">
      <alignment horizontal="left" vertical="center" wrapText="1"/>
    </xf>
    <xf numFmtId="49" fontId="1" fillId="2" borderId="22" xfId="0" applyNumberFormat="1" applyFont="1" applyFill="1" applyBorder="1" applyAlignment="1">
      <alignment horizontal="left" vertical="center" wrapText="1"/>
    </xf>
    <xf numFmtId="49" fontId="7" fillId="2" borderId="22" xfId="0" applyNumberFormat="1" applyFont="1" applyFill="1" applyBorder="1" applyAlignment="1">
      <alignment horizontal="left" vertical="center" wrapText="1"/>
    </xf>
    <xf numFmtId="0" fontId="4" fillId="2" borderId="5" xfId="0" applyFont="1" applyFill="1" applyBorder="1" applyAlignment="1">
      <alignment horizontal="left" vertical="center" wrapText="1"/>
    </xf>
    <xf numFmtId="1" fontId="1" fillId="2" borderId="19" xfId="0" applyNumberFormat="1" applyFont="1" applyFill="1" applyBorder="1" applyAlignment="1">
      <alignment horizontal="center" vertical="center" wrapText="1"/>
    </xf>
    <xf numFmtId="0" fontId="1" fillId="2" borderId="22" xfId="0" applyFont="1" applyFill="1" applyBorder="1" applyAlignment="1">
      <alignment horizontal="center" vertical="center" wrapText="1"/>
    </xf>
    <xf numFmtId="1" fontId="1" fillId="2" borderId="21" xfId="0" applyNumberFormat="1" applyFont="1" applyFill="1" applyBorder="1" applyAlignment="1">
      <alignment horizontal="center" vertical="center" wrapText="1"/>
    </xf>
    <xf numFmtId="1" fontId="1" fillId="2" borderId="23" xfId="0" applyNumberFormat="1" applyFont="1" applyFill="1" applyBorder="1" applyAlignment="1">
      <alignment horizontal="center" vertical="center" wrapText="1"/>
    </xf>
    <xf numFmtId="1" fontId="13" fillId="2" borderId="23" xfId="0" applyNumberFormat="1" applyFont="1" applyFill="1" applyBorder="1" applyAlignment="1">
      <alignment horizontal="center" vertical="center" wrapText="1"/>
    </xf>
    <xf numFmtId="0" fontId="15" fillId="2" borderId="22" xfId="0" applyFont="1" applyFill="1" applyBorder="1" applyAlignment="1">
      <alignment horizontal="center" vertical="center" wrapText="1"/>
    </xf>
    <xf numFmtId="2" fontId="15" fillId="2" borderId="22" xfId="0" applyNumberFormat="1" applyFont="1" applyFill="1" applyBorder="1" applyAlignment="1">
      <alignment horizontal="center" vertical="center" wrapText="1"/>
    </xf>
    <xf numFmtId="4" fontId="15" fillId="2" borderId="22" xfId="0" applyNumberFormat="1" applyFont="1" applyFill="1" applyBorder="1" applyAlignment="1">
      <alignment horizontal="center" vertical="center" wrapText="1"/>
    </xf>
    <xf numFmtId="1" fontId="1" fillId="2" borderId="35" xfId="0" applyNumberFormat="1" applyFont="1" applyFill="1" applyBorder="1" applyAlignment="1">
      <alignment horizontal="center" vertical="center" wrapText="1"/>
    </xf>
    <xf numFmtId="0" fontId="1" fillId="2" borderId="30" xfId="0" applyFont="1" applyFill="1" applyBorder="1" applyAlignment="1">
      <alignment horizontal="left" vertical="center" shrinkToFit="1"/>
    </xf>
    <xf numFmtId="0" fontId="2" fillId="2" borderId="31" xfId="0" applyFont="1" applyFill="1" applyBorder="1" applyAlignment="1">
      <alignment horizontal="right" vertical="center" wrapText="1"/>
    </xf>
    <xf numFmtId="49" fontId="7" fillId="2" borderId="5" xfId="0" applyNumberFormat="1" applyFont="1" applyFill="1" applyBorder="1" applyAlignment="1">
      <alignment horizontal="center" vertical="center" wrapText="1"/>
    </xf>
    <xf numFmtId="0" fontId="2" fillId="2" borderId="37" xfId="0" applyFont="1" applyFill="1" applyBorder="1" applyAlignment="1">
      <alignment horizontal="left" vertical="center" wrapText="1"/>
    </xf>
    <xf numFmtId="0" fontId="1" fillId="2" borderId="5" xfId="0" applyFont="1" applyFill="1" applyBorder="1" applyAlignment="1">
      <alignment horizontal="center"/>
    </xf>
    <xf numFmtId="164" fontId="1" fillId="2" borderId="5" xfId="0" applyNumberFormat="1" applyFont="1" applyFill="1" applyBorder="1"/>
    <xf numFmtId="0" fontId="2" fillId="2" borderId="5" xfId="0" applyFont="1" applyFill="1" applyBorder="1" applyAlignment="1">
      <alignment horizontal="left" vertical="center" wrapText="1"/>
    </xf>
    <xf numFmtId="10" fontId="2" fillId="2" borderId="8" xfId="0" applyNumberFormat="1" applyFont="1" applyFill="1" applyBorder="1" applyAlignment="1">
      <alignment horizontal="right" vertical="center" wrapText="1"/>
    </xf>
    <xf numFmtId="164" fontId="2" fillId="2" borderId="38" xfId="0" applyNumberFormat="1" applyFont="1" applyFill="1" applyBorder="1" applyAlignment="1">
      <alignment horizontal="center" vertical="center" wrapText="1"/>
    </xf>
    <xf numFmtId="0" fontId="1" fillId="2" borderId="24" xfId="0" applyFont="1" applyFill="1" applyBorder="1" applyAlignment="1">
      <alignment horizontal="center" vertical="center" wrapText="1"/>
    </xf>
    <xf numFmtId="164" fontId="2" fillId="2" borderId="31" xfId="0" applyNumberFormat="1" applyFont="1" applyFill="1" applyBorder="1" applyAlignment="1">
      <alignment horizontal="center" vertical="center" wrapText="1"/>
    </xf>
    <xf numFmtId="0" fontId="2" fillId="2" borderId="5" xfId="0" applyFont="1" applyFill="1" applyBorder="1" applyAlignment="1">
      <alignment horizontal="right" vertical="center" wrapText="1"/>
    </xf>
    <xf numFmtId="0" fontId="1" fillId="2" borderId="39" xfId="0" applyFont="1" applyFill="1" applyBorder="1" applyAlignment="1">
      <alignment horizontal="center" vertical="center" wrapText="1"/>
    </xf>
    <xf numFmtId="0" fontId="17" fillId="2" borderId="43" xfId="0" applyFont="1" applyFill="1" applyBorder="1" applyAlignment="1">
      <alignment horizontal="center" vertical="center" wrapText="1"/>
    </xf>
    <xf numFmtId="0" fontId="18" fillId="2" borderId="43" xfId="0" applyFont="1" applyFill="1" applyBorder="1" applyAlignment="1">
      <alignment horizontal="center" vertical="center" wrapText="1"/>
    </xf>
    <xf numFmtId="0" fontId="2" fillId="2" borderId="43" xfId="0" applyFont="1" applyFill="1" applyBorder="1" applyAlignment="1">
      <alignment vertical="center" wrapText="1"/>
    </xf>
    <xf numFmtId="0" fontId="2" fillId="2" borderId="43" xfId="0" applyFont="1" applyFill="1" applyBorder="1" applyAlignment="1">
      <alignment horizontal="right" vertical="center" wrapText="1"/>
    </xf>
    <xf numFmtId="167" fontId="2" fillId="2" borderId="46" xfId="0" applyNumberFormat="1" applyFont="1" applyFill="1" applyBorder="1" applyAlignment="1">
      <alignment vertical="center" wrapText="1"/>
    </xf>
    <xf numFmtId="167" fontId="2" fillId="2" borderId="5" xfId="0" applyNumberFormat="1" applyFont="1" applyFill="1" applyBorder="1" applyAlignment="1">
      <alignment vertical="center" wrapText="1"/>
    </xf>
    <xf numFmtId="0" fontId="6" fillId="2" borderId="5" xfId="0" applyFont="1" applyFill="1" applyBorder="1" applyAlignment="1">
      <alignment horizontal="left" vertical="center" wrapText="1"/>
    </xf>
    <xf numFmtId="0" fontId="2" fillId="2" borderId="47" xfId="0" applyFont="1" applyFill="1" applyBorder="1" applyAlignment="1">
      <alignment horizontal="center" vertical="center" wrapText="1"/>
    </xf>
    <xf numFmtId="0" fontId="2" fillId="2" borderId="47" xfId="0" applyFont="1" applyFill="1" applyBorder="1" applyAlignment="1">
      <alignment vertical="center" wrapText="1"/>
    </xf>
    <xf numFmtId="0" fontId="2" fillId="2" borderId="47" xfId="0" applyFont="1" applyFill="1" applyBorder="1" applyAlignment="1">
      <alignment horizontal="right" vertical="center" wrapText="1"/>
    </xf>
    <xf numFmtId="167" fontId="2" fillId="2" borderId="47" xfId="0" applyNumberFormat="1" applyFont="1" applyFill="1" applyBorder="1" applyAlignment="1">
      <alignment vertical="center" wrapText="1"/>
    </xf>
    <xf numFmtId="49" fontId="7" fillId="2" borderId="5" xfId="0" applyNumberFormat="1" applyFont="1" applyFill="1" applyBorder="1"/>
    <xf numFmtId="0" fontId="19" fillId="2" borderId="5" xfId="0" applyFont="1" applyFill="1" applyBorder="1" applyAlignment="1">
      <alignment horizontal="left" vertical="top" wrapText="1"/>
    </xf>
    <xf numFmtId="0" fontId="20" fillId="2" borderId="5" xfId="0" applyFont="1" applyFill="1" applyBorder="1" applyAlignment="1">
      <alignment vertical="center"/>
    </xf>
    <xf numFmtId="0" fontId="20" fillId="2" borderId="5" xfId="0" applyFont="1" applyFill="1" applyBorder="1" applyAlignment="1">
      <alignment horizontal="center" vertical="center"/>
    </xf>
    <xf numFmtId="4" fontId="20" fillId="2" borderId="5" xfId="0" applyNumberFormat="1" applyFont="1" applyFill="1" applyBorder="1" applyAlignment="1">
      <alignment horizontal="center" vertical="center"/>
    </xf>
    <xf numFmtId="0" fontId="21" fillId="2" borderId="5" xfId="0" applyFont="1" applyFill="1" applyBorder="1" applyAlignment="1">
      <alignment horizontal="center"/>
    </xf>
    <xf numFmtId="0" fontId="22" fillId="2" borderId="5" xfId="0" applyFont="1" applyFill="1" applyBorder="1" applyAlignment="1">
      <alignment horizontal="center"/>
    </xf>
    <xf numFmtId="0" fontId="19" fillId="2" borderId="5" xfId="0" applyFont="1" applyFill="1" applyBorder="1"/>
    <xf numFmtId="0" fontId="23" fillId="2" borderId="5" xfId="0" applyFont="1" applyFill="1" applyBorder="1"/>
    <xf numFmtId="0" fontId="4" fillId="2" borderId="5" xfId="0" applyFont="1" applyFill="1" applyBorder="1" applyAlignment="1">
      <alignment horizontal="left" wrapText="1"/>
    </xf>
    <xf numFmtId="0" fontId="7" fillId="2" borderId="5" xfId="0" applyFont="1" applyFill="1" applyBorder="1" applyAlignment="1">
      <alignment horizontal="center"/>
    </xf>
    <xf numFmtId="0" fontId="7" fillId="2" borderId="5" xfId="0" applyFont="1" applyFill="1" applyBorder="1"/>
    <xf numFmtId="0" fontId="4" fillId="2" borderId="5" xfId="0" applyFont="1" applyFill="1" applyBorder="1" applyAlignment="1">
      <alignment vertical="center"/>
    </xf>
    <xf numFmtId="4" fontId="4" fillId="2" borderId="5" xfId="0" applyNumberFormat="1" applyFont="1" applyFill="1" applyBorder="1" applyAlignment="1">
      <alignment vertical="center"/>
    </xf>
    <xf numFmtId="0" fontId="13" fillId="2" borderId="5" xfId="0" applyFont="1" applyFill="1" applyBorder="1" applyAlignment="1">
      <alignment horizontal="center"/>
    </xf>
    <xf numFmtId="168" fontId="20" fillId="2" borderId="5" xfId="0" applyNumberFormat="1" applyFont="1" applyFill="1" applyBorder="1" applyAlignment="1">
      <alignment horizontal="center" vertical="center"/>
    </xf>
    <xf numFmtId="49" fontId="1" fillId="2" borderId="12" xfId="0" applyNumberFormat="1" applyFont="1" applyFill="1" applyBorder="1" applyAlignment="1">
      <alignment horizontal="center" vertical="center"/>
    </xf>
    <xf numFmtId="49" fontId="1" fillId="2" borderId="12" xfId="0" applyNumberFormat="1" applyFont="1" applyFill="1" applyBorder="1" applyAlignment="1">
      <alignment horizontal="left" vertical="center"/>
    </xf>
    <xf numFmtId="10" fontId="6" fillId="0" borderId="8" xfId="0" applyNumberFormat="1" applyFont="1" applyBorder="1" applyAlignment="1">
      <alignment horizontal="center" vertical="center"/>
    </xf>
    <xf numFmtId="4" fontId="6" fillId="0" borderId="8" xfId="0" applyNumberFormat="1" applyFont="1" applyBorder="1" applyAlignment="1">
      <alignment horizontal="center" vertical="center"/>
    </xf>
    <xf numFmtId="0" fontId="4" fillId="0" borderId="8" xfId="0" applyFont="1" applyBorder="1" applyAlignment="1">
      <alignment horizontal="center" vertical="center"/>
    </xf>
    <xf numFmtId="0" fontId="4" fillId="0" borderId="8" xfId="0" applyFont="1" applyBorder="1" applyAlignment="1">
      <alignment vertical="center"/>
    </xf>
    <xf numFmtId="10" fontId="4" fillId="0" borderId="8" xfId="0" applyNumberFormat="1" applyFont="1" applyBorder="1" applyAlignment="1">
      <alignment vertical="center"/>
    </xf>
    <xf numFmtId="0" fontId="4" fillId="0" borderId="0" xfId="0" applyFont="1" applyAlignment="1">
      <alignment vertical="center"/>
    </xf>
    <xf numFmtId="4" fontId="4" fillId="0" borderId="8" xfId="0" applyNumberFormat="1" applyFont="1" applyBorder="1" applyAlignment="1">
      <alignment horizontal="center" vertical="center"/>
    </xf>
    <xf numFmtId="10" fontId="4" fillId="0" borderId="8" xfId="0" applyNumberFormat="1" applyFont="1" applyBorder="1" applyAlignment="1">
      <alignment horizontal="center" vertical="center"/>
    </xf>
    <xf numFmtId="4" fontId="25" fillId="0" borderId="8" xfId="0" applyNumberFormat="1" applyFont="1" applyBorder="1" applyAlignment="1">
      <alignment horizontal="center" vertical="center"/>
    </xf>
    <xf numFmtId="10" fontId="25" fillId="0" borderId="8" xfId="0" applyNumberFormat="1" applyFont="1" applyBorder="1" applyAlignment="1">
      <alignment horizontal="center" vertical="center"/>
    </xf>
    <xf numFmtId="9" fontId="2" fillId="4" borderId="8" xfId="0" applyNumberFormat="1" applyFont="1" applyFill="1" applyBorder="1" applyAlignment="1">
      <alignment horizontal="center" vertical="center"/>
    </xf>
    <xf numFmtId="0" fontId="1" fillId="2" borderId="44" xfId="0" applyFont="1" applyFill="1" applyBorder="1" applyAlignment="1">
      <alignment horizontal="center" vertical="center" wrapText="1"/>
    </xf>
    <xf numFmtId="0" fontId="5" fillId="2" borderId="36" xfId="0" applyFont="1" applyFill="1" applyBorder="1" applyAlignment="1">
      <alignment horizontal="center" vertical="center" wrapText="1"/>
    </xf>
    <xf numFmtId="4" fontId="5" fillId="2" borderId="36" xfId="0" applyNumberFormat="1" applyFont="1" applyFill="1" applyBorder="1" applyAlignment="1">
      <alignment horizontal="center" vertical="center" wrapText="1"/>
    </xf>
    <xf numFmtId="164" fontId="5" fillId="2" borderId="36" xfId="0" applyNumberFormat="1" applyFont="1" applyFill="1" applyBorder="1" applyAlignment="1">
      <alignment horizontal="center" vertical="center" wrapText="1"/>
    </xf>
    <xf numFmtId="164" fontId="1" fillId="2" borderId="44" xfId="0" applyNumberFormat="1" applyFont="1" applyFill="1" applyBorder="1" applyAlignment="1">
      <alignment horizontal="center" vertical="center" wrapText="1"/>
    </xf>
    <xf numFmtId="0" fontId="1" fillId="2" borderId="44" xfId="0" applyFont="1" applyFill="1" applyBorder="1" applyAlignment="1">
      <alignment vertical="center" wrapText="1"/>
    </xf>
    <xf numFmtId="0" fontId="6" fillId="2" borderId="44" xfId="0" applyFont="1" applyFill="1" applyBorder="1" applyAlignment="1">
      <alignment vertical="center" wrapText="1"/>
    </xf>
    <xf numFmtId="0" fontId="1" fillId="2" borderId="36" xfId="0" applyFont="1" applyFill="1" applyBorder="1" applyAlignment="1">
      <alignment horizontal="left" vertical="center" wrapText="1"/>
    </xf>
    <xf numFmtId="165" fontId="5" fillId="2" borderId="36" xfId="0" applyNumberFormat="1" applyFont="1" applyFill="1" applyBorder="1" applyAlignment="1">
      <alignment horizontal="center" vertical="center" wrapText="1"/>
    </xf>
    <xf numFmtId="0" fontId="7" fillId="2" borderId="36" xfId="0" applyFont="1" applyFill="1" applyBorder="1" applyAlignment="1">
      <alignment horizontal="left" vertical="center" wrapText="1"/>
    </xf>
    <xf numFmtId="2" fontId="5" fillId="2" borderId="36" xfId="0" applyNumberFormat="1" applyFont="1" applyFill="1" applyBorder="1" applyAlignment="1">
      <alignment horizontal="center" vertical="center" wrapText="1"/>
    </xf>
    <xf numFmtId="0" fontId="8" fillId="2" borderId="44" xfId="0" applyFont="1" applyFill="1" applyBorder="1" applyAlignment="1">
      <alignment vertical="center" wrapText="1"/>
    </xf>
    <xf numFmtId="166" fontId="1" fillId="2" borderId="44" xfId="0" applyNumberFormat="1" applyFont="1" applyFill="1" applyBorder="1" applyAlignment="1">
      <alignment horizontal="center" vertical="center" wrapText="1"/>
    </xf>
    <xf numFmtId="0" fontId="7" fillId="2" borderId="44" xfId="0" applyFont="1" applyFill="1" applyBorder="1" applyAlignment="1">
      <alignment vertical="center" wrapText="1"/>
    </xf>
    <xf numFmtId="49" fontId="27" fillId="2" borderId="23" xfId="0" applyNumberFormat="1" applyFont="1" applyFill="1" applyBorder="1" applyAlignment="1">
      <alignment horizontal="center" vertical="center" wrapText="1"/>
    </xf>
    <xf numFmtId="0" fontId="27" fillId="2" borderId="22" xfId="0" applyFont="1" applyFill="1" applyBorder="1" applyAlignment="1">
      <alignment horizontal="left" vertical="center" wrapText="1"/>
    </xf>
    <xf numFmtId="0" fontId="27" fillId="2" borderId="36" xfId="0" applyFont="1" applyFill="1" applyBorder="1" applyAlignment="1">
      <alignment horizontal="left" vertical="center" wrapText="1"/>
    </xf>
    <xf numFmtId="0" fontId="28" fillId="2" borderId="36" xfId="0" applyFont="1" applyFill="1" applyBorder="1" applyAlignment="1">
      <alignment horizontal="center" vertical="center" wrapText="1"/>
    </xf>
    <xf numFmtId="2" fontId="28" fillId="2" borderId="36" xfId="0" applyNumberFormat="1" applyFont="1" applyFill="1" applyBorder="1" applyAlignment="1">
      <alignment horizontal="center" vertical="center" wrapText="1"/>
    </xf>
    <xf numFmtId="4" fontId="28" fillId="2" borderId="36" xfId="0" applyNumberFormat="1" applyFont="1" applyFill="1" applyBorder="1" applyAlignment="1">
      <alignment horizontal="center" vertical="center" wrapText="1"/>
    </xf>
    <xf numFmtId="164" fontId="28" fillId="2" borderId="36" xfId="0" applyNumberFormat="1" applyFont="1" applyFill="1" applyBorder="1" applyAlignment="1">
      <alignment horizontal="center" vertical="center" wrapText="1"/>
    </xf>
    <xf numFmtId="0" fontId="27" fillId="2" borderId="44" xfId="0" applyFont="1" applyFill="1" applyBorder="1" applyAlignment="1">
      <alignment horizontal="center" vertical="center" wrapText="1"/>
    </xf>
    <xf numFmtId="0" fontId="29" fillId="2" borderId="36" xfId="0" applyFont="1" applyFill="1" applyBorder="1" applyAlignment="1">
      <alignment horizontal="left" vertical="center" wrapText="1"/>
    </xf>
    <xf numFmtId="164" fontId="27" fillId="2" borderId="44" xfId="0" applyNumberFormat="1" applyFont="1" applyFill="1" applyBorder="1" applyAlignment="1">
      <alignment horizontal="center" vertical="center" wrapText="1"/>
    </xf>
    <xf numFmtId="0" fontId="27" fillId="2" borderId="44" xfId="0" applyFont="1" applyFill="1" applyBorder="1" applyAlignment="1">
      <alignment vertical="center" wrapText="1"/>
    </xf>
    <xf numFmtId="0" fontId="30" fillId="2" borderId="44" xfId="0" applyFont="1" applyFill="1" applyBorder="1" applyAlignment="1">
      <alignment vertical="center" wrapText="1"/>
    </xf>
    <xf numFmtId="2" fontId="27" fillId="2" borderId="44" xfId="0" applyNumberFormat="1" applyFont="1" applyFill="1" applyBorder="1" applyAlignment="1">
      <alignment horizontal="center" vertical="center" wrapText="1"/>
    </xf>
    <xf numFmtId="0" fontId="31" fillId="2" borderId="36" xfId="0" applyFont="1" applyFill="1" applyBorder="1" applyAlignment="1">
      <alignment horizontal="left" vertical="center" wrapText="1"/>
    </xf>
    <xf numFmtId="0" fontId="4" fillId="2" borderId="44" xfId="0" applyFont="1" applyFill="1" applyBorder="1" applyAlignment="1">
      <alignment horizontal="left" vertical="center" wrapText="1"/>
    </xf>
    <xf numFmtId="0" fontId="1" fillId="2" borderId="44" xfId="0" applyFont="1" applyFill="1" applyBorder="1" applyAlignment="1">
      <alignment horizontal="left" vertical="center" wrapText="1"/>
    </xf>
    <xf numFmtId="0" fontId="1" fillId="2" borderId="24" xfId="0" applyFont="1" applyFill="1" applyBorder="1" applyAlignment="1">
      <alignment horizontal="center" vertical="center" wrapText="1"/>
    </xf>
    <xf numFmtId="0" fontId="1" fillId="2" borderId="44" xfId="0" applyFont="1" applyFill="1" applyBorder="1" applyAlignment="1">
      <alignment horizontal="center" vertical="center" wrapText="1"/>
    </xf>
    <xf numFmtId="0" fontId="27" fillId="2" borderId="24" xfId="0" applyFont="1" applyFill="1" applyBorder="1" applyAlignment="1">
      <alignment horizontal="center" vertical="center" wrapText="1"/>
    </xf>
    <xf numFmtId="0" fontId="27" fillId="2" borderId="44" xfId="0" applyFont="1" applyFill="1" applyBorder="1" applyAlignment="1">
      <alignment horizontal="center" vertical="center" wrapText="1"/>
    </xf>
    <xf numFmtId="164" fontId="1" fillId="2" borderId="24" xfId="0" applyNumberFormat="1" applyFont="1" applyFill="1" applyBorder="1" applyAlignment="1">
      <alignment horizontal="center" vertical="center" wrapText="1"/>
    </xf>
    <xf numFmtId="164" fontId="1" fillId="2" borderId="44" xfId="0" applyNumberFormat="1" applyFont="1" applyFill="1" applyBorder="1" applyAlignment="1">
      <alignment horizontal="center" vertical="center" wrapText="1"/>
    </xf>
    <xf numFmtId="0" fontId="2" fillId="2" borderId="40" xfId="0" applyFont="1" applyFill="1" applyBorder="1" applyAlignment="1">
      <alignment horizontal="left" vertical="center" wrapText="1"/>
    </xf>
    <xf numFmtId="0" fontId="3" fillId="0" borderId="41" xfId="0" applyFont="1" applyBorder="1"/>
    <xf numFmtId="0" fontId="3" fillId="0" borderId="42" xfId="0" applyFont="1" applyBorder="1"/>
    <xf numFmtId="0" fontId="2" fillId="2" borderId="6" xfId="0" applyFont="1" applyFill="1" applyBorder="1" applyAlignment="1">
      <alignment horizontal="right" vertical="center" wrapText="1"/>
    </xf>
    <xf numFmtId="0" fontId="3" fillId="0" borderId="9" xfId="0" applyFont="1" applyBorder="1"/>
    <xf numFmtId="0" fontId="3" fillId="0" borderId="7" xfId="0" applyFont="1" applyBorder="1"/>
    <xf numFmtId="0" fontId="2" fillId="2" borderId="16" xfId="0" applyFont="1" applyFill="1" applyBorder="1" applyAlignment="1">
      <alignment horizontal="right" vertical="center" wrapText="1"/>
    </xf>
    <xf numFmtId="0" fontId="3" fillId="0" borderId="11" xfId="0" applyFont="1" applyBorder="1"/>
    <xf numFmtId="0" fontId="16" fillId="2" borderId="40" xfId="0" applyFont="1" applyFill="1" applyBorder="1" applyAlignment="1">
      <alignment horizontal="center" vertical="center" wrapText="1"/>
    </xf>
    <xf numFmtId="0" fontId="2" fillId="2" borderId="4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4" fillId="2" borderId="44" xfId="0" applyFont="1" applyFill="1" applyBorder="1" applyAlignment="1">
      <alignment horizontal="center"/>
    </xf>
    <xf numFmtId="0" fontId="3" fillId="0" borderId="26" xfId="0" applyFont="1" applyBorder="1"/>
    <xf numFmtId="0" fontId="3" fillId="0" borderId="27" xfId="0" applyFont="1" applyBorder="1"/>
    <xf numFmtId="49" fontId="2" fillId="2" borderId="13" xfId="0" applyNumberFormat="1" applyFont="1" applyFill="1" applyBorder="1" applyAlignment="1">
      <alignment horizontal="center" vertical="center"/>
    </xf>
    <xf numFmtId="0" fontId="3" fillId="0" borderId="17" xfId="0" applyFont="1" applyBorder="1"/>
    <xf numFmtId="0" fontId="2" fillId="2" borderId="14" xfId="0" applyFont="1" applyFill="1" applyBorder="1" applyAlignment="1">
      <alignment horizontal="center" vertical="center" wrapText="1"/>
    </xf>
    <xf numFmtId="0" fontId="3" fillId="0" borderId="18" xfId="0" applyFont="1" applyBorder="1"/>
    <xf numFmtId="0" fontId="8" fillId="2" borderId="25" xfId="0" applyFont="1" applyFill="1" applyBorder="1" applyAlignment="1">
      <alignment horizontal="left" vertical="center" wrapText="1"/>
    </xf>
    <xf numFmtId="0" fontId="3" fillId="0" borderId="28" xfId="0" applyFont="1" applyBorder="1"/>
    <xf numFmtId="0" fontId="0" fillId="0" borderId="0" xfId="0"/>
    <xf numFmtId="0" fontId="3" fillId="0" borderId="29" xfId="0" applyFont="1" applyBorder="1"/>
    <xf numFmtId="0" fontId="2" fillId="2" borderId="2" xfId="0" applyFont="1" applyFill="1" applyBorder="1" applyAlignment="1">
      <alignment horizontal="center" vertical="center" wrapText="1"/>
    </xf>
    <xf numFmtId="0" fontId="3" fillId="0" borderId="3" xfId="0" applyFont="1" applyBorder="1"/>
    <xf numFmtId="0" fontId="3" fillId="0" borderId="4" xfId="0" applyFont="1" applyBorder="1"/>
    <xf numFmtId="49" fontId="2" fillId="2" borderId="6" xfId="0" applyNumberFormat="1" applyFont="1" applyFill="1" applyBorder="1" applyAlignment="1">
      <alignment horizontal="left" vertical="center"/>
    </xf>
    <xf numFmtId="0" fontId="2" fillId="2" borderId="6" xfId="0" applyFont="1" applyFill="1" applyBorder="1" applyAlignment="1">
      <alignment horizontal="center" vertical="center"/>
    </xf>
    <xf numFmtId="49" fontId="2" fillId="2" borderId="6" xfId="0" applyNumberFormat="1" applyFont="1" applyFill="1" applyBorder="1" applyAlignment="1">
      <alignment horizontal="center" vertical="center"/>
    </xf>
    <xf numFmtId="49" fontId="2" fillId="2" borderId="10" xfId="0" applyNumberFormat="1" applyFont="1" applyFill="1" applyBorder="1" applyAlignment="1">
      <alignment horizontal="left" vertical="center"/>
    </xf>
    <xf numFmtId="4" fontId="2" fillId="2" borderId="6" xfId="0" applyNumberFormat="1" applyFont="1" applyFill="1" applyBorder="1" applyAlignment="1">
      <alignment horizontal="center" vertical="center"/>
    </xf>
    <xf numFmtId="0" fontId="2" fillId="2" borderId="16" xfId="0" applyFont="1" applyFill="1" applyBorder="1" applyAlignment="1">
      <alignment horizontal="center" vertical="center" wrapText="1"/>
    </xf>
    <xf numFmtId="49" fontId="1" fillId="2" borderId="24" xfId="0" applyNumberFormat="1" applyFont="1" applyFill="1" applyBorder="1" applyAlignment="1">
      <alignment horizontal="center" vertical="center" wrapText="1"/>
    </xf>
    <xf numFmtId="49" fontId="1" fillId="2" borderId="44" xfId="0" applyNumberFormat="1" applyFont="1" applyFill="1" applyBorder="1" applyAlignment="1">
      <alignment horizontal="center" vertical="center" wrapText="1"/>
    </xf>
    <xf numFmtId="10" fontId="12" fillId="0" borderId="12" xfId="0" applyNumberFormat="1" applyFont="1" applyBorder="1" applyAlignment="1">
      <alignment horizontal="center" vertical="center"/>
    </xf>
    <xf numFmtId="0" fontId="3" fillId="0" borderId="31" xfId="0" applyFont="1" applyBorder="1"/>
    <xf numFmtId="0" fontId="3" fillId="0" borderId="15" xfId="0" applyFont="1" applyBorder="1"/>
    <xf numFmtId="49" fontId="1" fillId="2" borderId="12" xfId="0" applyNumberFormat="1" applyFont="1" applyFill="1" applyBorder="1" applyAlignment="1">
      <alignment horizontal="left" vertical="center"/>
    </xf>
    <xf numFmtId="0" fontId="24" fillId="0" borderId="20" xfId="0" applyFont="1" applyBorder="1" applyAlignment="1">
      <alignment horizontal="center" vertical="center"/>
    </xf>
    <xf numFmtId="0" fontId="6" fillId="0" borderId="20" xfId="0" applyFont="1" applyBorder="1" applyAlignment="1">
      <alignment horizontal="center" vertical="center"/>
    </xf>
    <xf numFmtId="4" fontId="6" fillId="3" borderId="20" xfId="0" applyNumberFormat="1" applyFont="1" applyFill="1" applyBorder="1" applyAlignment="1">
      <alignment horizontal="center" vertical="center" wrapText="1"/>
    </xf>
    <xf numFmtId="10" fontId="6" fillId="0" borderId="20" xfId="0" applyNumberFormat="1" applyFont="1" applyBorder="1" applyAlignment="1">
      <alignment horizontal="center" vertical="center"/>
    </xf>
    <xf numFmtId="0" fontId="6" fillId="0" borderId="12" xfId="0" applyFont="1" applyBorder="1" applyAlignment="1">
      <alignment horizontal="center" vertical="center"/>
    </xf>
    <xf numFmtId="4" fontId="19" fillId="0" borderId="20" xfId="0" applyNumberFormat="1" applyFont="1" applyBorder="1" applyAlignment="1">
      <alignment horizontal="center" vertical="center"/>
    </xf>
    <xf numFmtId="0" fontId="3" fillId="0" borderId="30" xfId="0" applyFont="1" applyBorder="1"/>
    <xf numFmtId="0" fontId="4" fillId="0" borderId="30" xfId="0" applyFont="1" applyBorder="1" applyAlignment="1">
      <alignment horizontal="center" vertical="center"/>
    </xf>
    <xf numFmtId="0" fontId="8" fillId="0" borderId="30" xfId="0" applyFont="1" applyBorder="1" applyAlignment="1">
      <alignment vertical="center"/>
    </xf>
    <xf numFmtId="4" fontId="4" fillId="0" borderId="30" xfId="0" applyNumberFormat="1" applyFont="1" applyBorder="1" applyAlignment="1">
      <alignment horizontal="center" vertical="center"/>
    </xf>
    <xf numFmtId="10" fontId="4" fillId="0" borderId="30" xfId="0" applyNumberFormat="1" applyFont="1" applyBorder="1" applyAlignment="1">
      <alignment horizontal="center" vertical="center"/>
    </xf>
    <xf numFmtId="10" fontId="4" fillId="0" borderId="30" xfId="0" applyNumberFormat="1" applyFont="1" applyBorder="1" applyAlignment="1">
      <alignment vertical="center"/>
    </xf>
    <xf numFmtId="0" fontId="1" fillId="0" borderId="12" xfId="0" applyFont="1" applyBorder="1" applyAlignment="1">
      <alignment horizontal="center" vertical="center"/>
    </xf>
    <xf numFmtId="0" fontId="25" fillId="0" borderId="12" xfId="0" applyFont="1" applyBorder="1" applyAlignment="1">
      <alignment horizontal="left" vertical="center"/>
    </xf>
    <xf numFmtId="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4" Type="http://schemas.openxmlformats.org/officeDocument/2006/relationships/externalLink" Target="externalLinks/externalLink1.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771525" cy="628650"/>
    <xdr:grpSp>
      <xdr:nvGrpSpPr>
        <xdr:cNvPr id="2" name="Shape 2">
          <a:extLst>
            <a:ext uri="{FF2B5EF4-FFF2-40B4-BE49-F238E27FC236}">
              <a16:creationId xmlns:a16="http://schemas.microsoft.com/office/drawing/2014/main" id="{00000000-0008-0000-0000-000002000000}"/>
            </a:ext>
          </a:extLst>
        </xdr:cNvPr>
        <xdr:cNvGrpSpPr/>
      </xdr:nvGrpSpPr>
      <xdr:grpSpPr>
        <a:xfrm>
          <a:off x="0" y="0"/>
          <a:ext cx="771525" cy="628650"/>
          <a:chOff x="4960238" y="3465675"/>
          <a:chExt cx="771525" cy="628650"/>
        </a:xfrm>
      </xdr:grpSpPr>
      <xdr:grpSp>
        <xdr:nvGrpSpPr>
          <xdr:cNvPr id="3" name="Shape 3">
            <a:extLst>
              <a:ext uri="{FF2B5EF4-FFF2-40B4-BE49-F238E27FC236}">
                <a16:creationId xmlns:a16="http://schemas.microsoft.com/office/drawing/2014/main" id="{00000000-0008-0000-0000-000003000000}"/>
              </a:ext>
            </a:extLst>
          </xdr:cNvPr>
          <xdr:cNvGrpSpPr/>
        </xdr:nvGrpSpPr>
        <xdr:grpSpPr>
          <a:xfrm>
            <a:off x="4960238" y="3465675"/>
            <a:ext cx="771525" cy="628650"/>
            <a:chOff x="0" y="0"/>
            <a:chExt cx="879" cy="701"/>
          </a:xfrm>
        </xdr:grpSpPr>
        <xdr:sp macro="" textlink="">
          <xdr:nvSpPr>
            <xdr:cNvPr id="4" name="Shape 4">
              <a:extLst>
                <a:ext uri="{FF2B5EF4-FFF2-40B4-BE49-F238E27FC236}">
                  <a16:creationId xmlns:a16="http://schemas.microsoft.com/office/drawing/2014/main" id="{00000000-0008-0000-0000-000004000000}"/>
                </a:ext>
              </a:extLst>
            </xdr:cNvPr>
            <xdr:cNvSpPr/>
          </xdr:nvSpPr>
          <xdr:spPr>
            <a:xfrm>
              <a:off x="0" y="0"/>
              <a:ext cx="875" cy="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5" name="Shape 5">
              <a:extLst>
                <a:ext uri="{FF2B5EF4-FFF2-40B4-BE49-F238E27FC236}">
                  <a16:creationId xmlns:a16="http://schemas.microsoft.com/office/drawing/2014/main" id="{00000000-0008-0000-0000-000005000000}"/>
                </a:ext>
              </a:extLst>
            </xdr:cNvPr>
            <xdr:cNvSpPr/>
          </xdr:nvSpPr>
          <xdr:spPr>
            <a:xfrm>
              <a:off x="0" y="0"/>
              <a:ext cx="879" cy="701"/>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pic>
          <xdr:nvPicPr>
            <xdr:cNvPr id="6" name="Shape 6">
              <a:extLst>
                <a:ext uri="{FF2B5EF4-FFF2-40B4-BE49-F238E27FC236}">
                  <a16:creationId xmlns:a16="http://schemas.microsoft.com/office/drawing/2014/main" id="{00000000-0008-0000-0000-000006000000}"/>
                </a:ext>
              </a:extLst>
            </xdr:cNvPr>
            <xdr:cNvPicPr preferRelativeResize="0"/>
          </xdr:nvPicPr>
          <xdr:blipFill rotWithShape="1">
            <a:blip xmlns:r="http://schemas.openxmlformats.org/officeDocument/2006/relationships" r:embed="rId1">
              <a:alphaModFix/>
            </a:blip>
            <a:srcRect/>
            <a:stretch/>
          </xdr:blipFill>
          <xdr:spPr>
            <a:xfrm>
              <a:off x="0" y="0"/>
              <a:ext cx="879" cy="701"/>
            </a:xfrm>
            <a:prstGeom prst="rect">
              <a:avLst/>
            </a:prstGeom>
            <a:noFill/>
            <a:ln>
              <a:noFill/>
            </a:ln>
          </xdr:spPr>
        </xdr:pic>
        <xdr:sp macro="" textlink="">
          <xdr:nvSpPr>
            <xdr:cNvPr id="7" name="Shape 7">
              <a:extLst>
                <a:ext uri="{FF2B5EF4-FFF2-40B4-BE49-F238E27FC236}">
                  <a16:creationId xmlns:a16="http://schemas.microsoft.com/office/drawing/2014/main" id="{00000000-0008-0000-0000-000007000000}"/>
                </a:ext>
              </a:extLst>
            </xdr:cNvPr>
            <xdr:cNvSpPr/>
          </xdr:nvSpPr>
          <xdr:spPr>
            <a:xfrm>
              <a:off x="0" y="0"/>
              <a:ext cx="879" cy="701"/>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grpSp>
    <xdr:clientData fLocksWithSheet="0"/>
  </xdr:oneCellAnchor>
  <xdr:oneCellAnchor>
    <xdr:from>
      <xdr:col>0</xdr:col>
      <xdr:colOff>0</xdr:colOff>
      <xdr:row>0</xdr:row>
      <xdr:rowOff>0</xdr:rowOff>
    </xdr:from>
    <xdr:ext cx="771525" cy="628650"/>
    <xdr:grpSp>
      <xdr:nvGrpSpPr>
        <xdr:cNvPr id="8" name="Shape 2">
          <a:extLst>
            <a:ext uri="{FF2B5EF4-FFF2-40B4-BE49-F238E27FC236}">
              <a16:creationId xmlns:a16="http://schemas.microsoft.com/office/drawing/2014/main" id="{00000000-0008-0000-0000-000008000000}"/>
            </a:ext>
          </a:extLst>
        </xdr:cNvPr>
        <xdr:cNvGrpSpPr/>
      </xdr:nvGrpSpPr>
      <xdr:grpSpPr>
        <a:xfrm>
          <a:off x="0" y="0"/>
          <a:ext cx="771525" cy="628650"/>
          <a:chOff x="4960238" y="3465675"/>
          <a:chExt cx="771525" cy="628650"/>
        </a:xfrm>
      </xdr:grpSpPr>
      <xdr:grpSp>
        <xdr:nvGrpSpPr>
          <xdr:cNvPr id="9" name="Shape 8">
            <a:extLst>
              <a:ext uri="{FF2B5EF4-FFF2-40B4-BE49-F238E27FC236}">
                <a16:creationId xmlns:a16="http://schemas.microsoft.com/office/drawing/2014/main" id="{00000000-0008-0000-0000-000009000000}"/>
              </a:ext>
            </a:extLst>
          </xdr:cNvPr>
          <xdr:cNvGrpSpPr/>
        </xdr:nvGrpSpPr>
        <xdr:grpSpPr>
          <a:xfrm>
            <a:off x="4960238" y="3465675"/>
            <a:ext cx="771525" cy="628650"/>
            <a:chOff x="0" y="0"/>
            <a:chExt cx="879" cy="701"/>
          </a:xfrm>
        </xdr:grpSpPr>
        <xdr:sp macro="" textlink="">
          <xdr:nvSpPr>
            <xdr:cNvPr id="10" name="Shape 4">
              <a:extLst>
                <a:ext uri="{FF2B5EF4-FFF2-40B4-BE49-F238E27FC236}">
                  <a16:creationId xmlns:a16="http://schemas.microsoft.com/office/drawing/2014/main" id="{00000000-0008-0000-0000-00000A000000}"/>
                </a:ext>
              </a:extLst>
            </xdr:cNvPr>
            <xdr:cNvSpPr/>
          </xdr:nvSpPr>
          <xdr:spPr>
            <a:xfrm>
              <a:off x="0" y="0"/>
              <a:ext cx="875" cy="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11" name="Shape 9">
              <a:extLst>
                <a:ext uri="{FF2B5EF4-FFF2-40B4-BE49-F238E27FC236}">
                  <a16:creationId xmlns:a16="http://schemas.microsoft.com/office/drawing/2014/main" id="{00000000-0008-0000-0000-00000B000000}"/>
                </a:ext>
              </a:extLst>
            </xdr:cNvPr>
            <xdr:cNvSpPr/>
          </xdr:nvSpPr>
          <xdr:spPr>
            <a:xfrm>
              <a:off x="0" y="0"/>
              <a:ext cx="879" cy="701"/>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pic>
          <xdr:nvPicPr>
            <xdr:cNvPr id="12" name="Shape 10">
              <a:extLst>
                <a:ext uri="{FF2B5EF4-FFF2-40B4-BE49-F238E27FC236}">
                  <a16:creationId xmlns:a16="http://schemas.microsoft.com/office/drawing/2014/main" id="{00000000-0008-0000-0000-00000C000000}"/>
                </a:ext>
              </a:extLst>
            </xdr:cNvPr>
            <xdr:cNvPicPr preferRelativeResize="0"/>
          </xdr:nvPicPr>
          <xdr:blipFill rotWithShape="1">
            <a:blip xmlns:r="http://schemas.openxmlformats.org/officeDocument/2006/relationships" r:embed="rId1">
              <a:alphaModFix/>
            </a:blip>
            <a:srcRect/>
            <a:stretch/>
          </xdr:blipFill>
          <xdr:spPr>
            <a:xfrm>
              <a:off x="0" y="0"/>
              <a:ext cx="879" cy="701"/>
            </a:xfrm>
            <a:prstGeom prst="rect">
              <a:avLst/>
            </a:prstGeom>
            <a:noFill/>
            <a:ln>
              <a:noFill/>
            </a:ln>
          </xdr:spPr>
        </xdr:pic>
        <xdr:sp macro="" textlink="">
          <xdr:nvSpPr>
            <xdr:cNvPr id="13" name="Shape 11">
              <a:extLst>
                <a:ext uri="{FF2B5EF4-FFF2-40B4-BE49-F238E27FC236}">
                  <a16:creationId xmlns:a16="http://schemas.microsoft.com/office/drawing/2014/main" id="{00000000-0008-0000-0000-00000D000000}"/>
                </a:ext>
              </a:extLst>
            </xdr:cNvPr>
            <xdr:cNvSpPr/>
          </xdr:nvSpPr>
          <xdr:spPr>
            <a:xfrm>
              <a:off x="0" y="0"/>
              <a:ext cx="879" cy="701"/>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grpSp>
    <xdr:clientData fLocksWithSheet="0"/>
  </xdr:one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Planilha%20Amplia&#231;&#227;o%20-.xlsx" TargetMode="External"/><Relationship Id="rId2" Type="http://schemas.openxmlformats.org/officeDocument/2006/relationships/externalLinkPath" Target="file:///D:\Documents\Obras%202026\Escola\Planilha%20Amplia&#231;&#227;o%20-.xlsx" TargetMode="External"/><Relationship Id="rId1" Type="http://schemas.openxmlformats.org/officeDocument/2006/relationships/externalLinkPath" Target="/Documents/Obras%202026/Escola/Planilha%20Amplia&#231;&#227;o%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PLANILHA"/>
      <sheetName val="CRONOGRAMA"/>
    </sheetNames>
    <sheetDataSet>
      <sheetData sheetId="0">
        <row r="6">
          <cell r="B6" t="str">
            <v>INSTALAÇÃO DOS SERVIÇOS DE ENGENHARIA</v>
          </cell>
        </row>
        <row r="22">
          <cell r="B22" t="str">
            <v>TRABALHOS EM TERRA</v>
          </cell>
        </row>
        <row r="33">
          <cell r="B33" t="str">
            <v>SONDAGEM, FUNDAÇÕES, MUROS E CONTENÇÕES</v>
          </cell>
        </row>
        <row r="61">
          <cell r="B61" t="str">
            <v>SUPERESTRUTURA</v>
          </cell>
        </row>
        <row r="76">
          <cell r="B76" t="str">
            <v>ALVENARIA</v>
          </cell>
        </row>
        <row r="82">
          <cell r="B82" t="str">
            <v>COBERTURA E FORRO</v>
          </cell>
        </row>
        <row r="119">
          <cell r="B119" t="str">
            <v>INSTALAÇÕES HIDRÁULICAS</v>
          </cell>
        </row>
        <row r="198">
          <cell r="B198" t="str">
            <v>INSTALAÇÕES SANITÁRIAS</v>
          </cell>
        </row>
        <row r="340">
          <cell r="B340" t="str">
            <v>ESQUADRIAS DE MADEIRA</v>
          </cell>
        </row>
        <row r="359">
          <cell r="B359" t="str">
            <v>ESQUADRIAS METÁLICAS</v>
          </cell>
        </row>
        <row r="371">
          <cell r="B371" t="str">
            <v>FERRAGENS</v>
          </cell>
        </row>
        <row r="399">
          <cell r="B399" t="str">
            <v>REVESTIMENTO</v>
          </cell>
        </row>
        <row r="419">
          <cell r="B419" t="str">
            <v>PISOS E RODAPÉS</v>
          </cell>
        </row>
        <row r="449">
          <cell r="B449" t="str">
            <v>VIDROS</v>
          </cell>
        </row>
        <row r="454">
          <cell r="B454" t="str">
            <v>PINTURA</v>
          </cell>
        </row>
      </sheetData>
      <sheetData sheetId="1"/>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U407"/>
  <sheetViews>
    <sheetView zoomScaleNormal="100" workbookViewId="0">
      <pane xSplit="2" ySplit="2" topLeftCell="C3" activePane="bottomRight" state="frozen"/>
      <selection pane="topRight" activeCell="C1" sqref="C1"/>
      <selection pane="bottomLeft" activeCell="A3" sqref="A3"/>
      <selection pane="bottomRight" activeCell="J339" sqref="A1:J339"/>
    </sheetView>
  </sheetViews>
  <sheetFormatPr defaultColWidth="14.42578125" defaultRowHeight="15" customHeight="1" x14ac:dyDescent="0.25"/>
  <cols>
    <col min="1" max="1" width="11.5703125" customWidth="1"/>
    <col min="2" max="2" width="47.85546875" customWidth="1"/>
    <col min="3" max="3" width="10.5703125" customWidth="1"/>
    <col min="4" max="4" width="11.28515625" customWidth="1"/>
    <col min="5" max="6" width="19.85546875" customWidth="1"/>
    <col min="7" max="7" width="19.28515625" customWidth="1"/>
    <col min="8" max="8" width="20.5703125" customWidth="1"/>
    <col min="9" max="9" width="17.42578125" customWidth="1"/>
    <col min="10" max="10" width="12.28515625" customWidth="1"/>
    <col min="11" max="21" width="8.42578125" customWidth="1"/>
  </cols>
  <sheetData>
    <row r="1" spans="1:21" ht="49.5" customHeight="1" x14ac:dyDescent="0.25">
      <c r="A1" s="1"/>
      <c r="B1" s="180" t="s">
        <v>0</v>
      </c>
      <c r="C1" s="181"/>
      <c r="D1" s="181"/>
      <c r="E1" s="181"/>
      <c r="F1" s="181"/>
      <c r="G1" s="181"/>
      <c r="H1" s="181"/>
      <c r="I1" s="181"/>
      <c r="J1" s="182"/>
      <c r="K1" s="2"/>
      <c r="L1" s="2"/>
      <c r="M1" s="2"/>
      <c r="N1" s="2"/>
      <c r="O1" s="2"/>
      <c r="P1" s="2"/>
      <c r="Q1" s="2"/>
      <c r="R1" s="2"/>
      <c r="S1" s="2"/>
      <c r="T1" s="2"/>
      <c r="U1" s="2"/>
    </row>
    <row r="2" spans="1:21" ht="21.75" customHeight="1" x14ac:dyDescent="0.3">
      <c r="A2" s="183" t="s">
        <v>360</v>
      </c>
      <c r="B2" s="163"/>
      <c r="C2" s="184" t="s">
        <v>1</v>
      </c>
      <c r="D2" s="163"/>
      <c r="E2" s="3"/>
      <c r="F2" s="4" t="s">
        <v>2</v>
      </c>
      <c r="G2" s="185"/>
      <c r="H2" s="162"/>
      <c r="I2" s="162"/>
      <c r="J2" s="163"/>
      <c r="K2" s="5"/>
      <c r="L2" s="5"/>
      <c r="M2" s="5"/>
      <c r="N2" s="5"/>
      <c r="O2" s="5"/>
      <c r="P2" s="5"/>
      <c r="Q2" s="5"/>
      <c r="R2" s="5"/>
      <c r="S2" s="5"/>
      <c r="T2" s="5"/>
      <c r="U2" s="5"/>
    </row>
    <row r="3" spans="1:21" ht="24.75" customHeight="1" x14ac:dyDescent="0.3">
      <c r="A3" s="186" t="s">
        <v>359</v>
      </c>
      <c r="B3" s="165"/>
      <c r="C3" s="6" t="s">
        <v>3</v>
      </c>
      <c r="D3" s="121">
        <v>0.05</v>
      </c>
      <c r="E3" s="7" t="s">
        <v>4</v>
      </c>
      <c r="F3" s="183" t="s">
        <v>358</v>
      </c>
      <c r="G3" s="162"/>
      <c r="H3" s="162"/>
      <c r="I3" s="162"/>
      <c r="J3" s="163"/>
      <c r="K3" s="5"/>
      <c r="L3" s="5"/>
      <c r="M3" s="5"/>
      <c r="N3" s="5"/>
      <c r="O3" s="5"/>
      <c r="P3" s="5"/>
      <c r="Q3" s="5"/>
      <c r="R3" s="5"/>
      <c r="S3" s="5"/>
      <c r="T3" s="5"/>
      <c r="U3" s="5"/>
    </row>
    <row r="4" spans="1:21" ht="26.25" customHeight="1" x14ac:dyDescent="0.25">
      <c r="A4" s="172" t="s">
        <v>5</v>
      </c>
      <c r="B4" s="174" t="s">
        <v>6</v>
      </c>
      <c r="C4" s="174" t="s">
        <v>7</v>
      </c>
      <c r="D4" s="187" t="s">
        <v>8</v>
      </c>
      <c r="E4" s="162"/>
      <c r="F4" s="163"/>
      <c r="G4" s="8">
        <f>G334</f>
        <v>1814420.0589908801</v>
      </c>
      <c r="H4" s="188" t="s">
        <v>9</v>
      </c>
      <c r="I4" s="162"/>
      <c r="J4" s="165"/>
      <c r="K4" s="2"/>
      <c r="L4" s="2"/>
      <c r="M4" s="2"/>
      <c r="N4" s="2"/>
      <c r="O4" s="2"/>
      <c r="P4" s="2"/>
      <c r="Q4" s="2"/>
      <c r="R4" s="2"/>
      <c r="S4" s="2"/>
      <c r="T4" s="2"/>
      <c r="U4" s="2"/>
    </row>
    <row r="5" spans="1:21" ht="37.5" customHeight="1" x14ac:dyDescent="0.25">
      <c r="A5" s="173"/>
      <c r="B5" s="175"/>
      <c r="C5" s="175"/>
      <c r="D5" s="9" t="s">
        <v>10</v>
      </c>
      <c r="E5" s="10" t="s">
        <v>11</v>
      </c>
      <c r="F5" s="10" t="s">
        <v>12</v>
      </c>
      <c r="G5" s="9" t="s">
        <v>13</v>
      </c>
      <c r="H5" s="168" t="s">
        <v>14</v>
      </c>
      <c r="I5" s="162"/>
      <c r="J5" s="165"/>
      <c r="K5" s="11"/>
      <c r="L5" s="11"/>
      <c r="M5" s="11"/>
      <c r="N5" s="11"/>
      <c r="O5" s="11"/>
      <c r="P5" s="11"/>
      <c r="Q5" s="11"/>
      <c r="R5" s="11"/>
      <c r="S5" s="11"/>
      <c r="T5" s="11"/>
      <c r="U5" s="11"/>
    </row>
    <row r="6" spans="1:21" ht="37.5" x14ac:dyDescent="0.25">
      <c r="A6" s="12" t="s">
        <v>15</v>
      </c>
      <c r="B6" s="13" t="s">
        <v>16</v>
      </c>
      <c r="C6" s="14"/>
      <c r="D6" s="15"/>
      <c r="E6" s="15"/>
      <c r="F6" s="15"/>
      <c r="G6" s="16"/>
      <c r="H6" s="17"/>
      <c r="I6" s="17"/>
      <c r="J6" s="18"/>
      <c r="K6" s="19"/>
      <c r="L6" s="19"/>
      <c r="M6" s="19"/>
      <c r="N6" s="19"/>
      <c r="O6" s="19"/>
      <c r="P6" s="19"/>
      <c r="Q6" s="19"/>
      <c r="R6" s="19"/>
      <c r="S6" s="19"/>
      <c r="T6" s="19"/>
      <c r="U6" s="19"/>
    </row>
    <row r="7" spans="1:21" ht="31.5" x14ac:dyDescent="0.25">
      <c r="A7" s="20" t="s">
        <v>17</v>
      </c>
      <c r="B7" s="21" t="s">
        <v>18</v>
      </c>
      <c r="C7" s="22" t="s">
        <v>19</v>
      </c>
      <c r="D7" s="23">
        <v>130.76</v>
      </c>
      <c r="E7" s="23">
        <v>48.53</v>
      </c>
      <c r="F7" s="23">
        <f>E7*(1+C$333)</f>
        <v>60.385879000000003</v>
      </c>
      <c r="G7" s="24">
        <f>D7*F7</f>
        <v>7896.0575380399996</v>
      </c>
      <c r="H7" s="152" t="s">
        <v>361</v>
      </c>
      <c r="I7" s="153"/>
      <c r="J7" s="153"/>
      <c r="K7" s="19"/>
      <c r="L7" s="19"/>
      <c r="M7" s="19"/>
      <c r="N7" s="19"/>
      <c r="O7" s="19"/>
      <c r="P7" s="19"/>
      <c r="Q7" s="19"/>
      <c r="R7" s="19"/>
      <c r="S7" s="19"/>
      <c r="T7" s="19"/>
      <c r="U7" s="19"/>
    </row>
    <row r="8" spans="1:21" ht="157.5" x14ac:dyDescent="0.25">
      <c r="A8" s="27"/>
      <c r="B8" s="28" t="s">
        <v>20</v>
      </c>
      <c r="C8" s="22"/>
      <c r="D8" s="23"/>
      <c r="E8" s="23"/>
      <c r="F8" s="23"/>
      <c r="G8" s="24"/>
      <c r="H8" s="29"/>
      <c r="I8" s="30"/>
      <c r="J8" s="30"/>
      <c r="K8" s="176"/>
      <c r="L8" s="170"/>
      <c r="M8" s="170"/>
      <c r="N8" s="170"/>
      <c r="O8" s="170"/>
      <c r="P8" s="170"/>
      <c r="Q8" s="170"/>
      <c r="R8" s="170"/>
      <c r="S8" s="170"/>
      <c r="T8" s="170"/>
      <c r="U8" s="171"/>
    </row>
    <row r="9" spans="1:21" ht="18.75" customHeight="1" x14ac:dyDescent="0.25">
      <c r="A9" s="27"/>
      <c r="B9" s="28"/>
      <c r="C9" s="22"/>
      <c r="D9" s="23"/>
      <c r="E9" s="23"/>
      <c r="F9" s="23"/>
      <c r="G9" s="24"/>
      <c r="H9" s="17"/>
      <c r="I9" s="25"/>
      <c r="J9" s="18"/>
      <c r="K9" s="19"/>
      <c r="L9" s="19"/>
      <c r="M9" s="19"/>
      <c r="N9" s="19"/>
      <c r="O9" s="19"/>
      <c r="P9" s="19"/>
      <c r="Q9" s="19"/>
      <c r="R9" s="19"/>
      <c r="S9" s="19"/>
      <c r="T9" s="19"/>
      <c r="U9" s="19"/>
    </row>
    <row r="10" spans="1:21" ht="30.75" customHeight="1" x14ac:dyDescent="0.25">
      <c r="A10" s="27" t="s">
        <v>21</v>
      </c>
      <c r="B10" s="31" t="s">
        <v>22</v>
      </c>
      <c r="C10" s="22" t="s">
        <v>19</v>
      </c>
      <c r="D10" s="23">
        <v>76.97</v>
      </c>
      <c r="E10" s="23">
        <v>1.1200000000000001</v>
      </c>
      <c r="F10" s="23">
        <f>E10*(1+C$333)</f>
        <v>1.3936160000000002</v>
      </c>
      <c r="G10" s="24">
        <f>D10*F10</f>
        <v>107.26662352000001</v>
      </c>
      <c r="H10" s="152" t="s">
        <v>362</v>
      </c>
      <c r="I10" s="153"/>
      <c r="J10" s="153"/>
      <c r="K10" s="19"/>
      <c r="L10" s="19"/>
      <c r="M10" s="19"/>
      <c r="N10" s="19"/>
      <c r="O10" s="19"/>
      <c r="P10" s="19"/>
      <c r="Q10" s="19"/>
      <c r="R10" s="19"/>
      <c r="S10" s="19"/>
      <c r="T10" s="19"/>
      <c r="U10" s="19"/>
    </row>
    <row r="11" spans="1:21" ht="110.25" x14ac:dyDescent="0.25">
      <c r="A11" s="27"/>
      <c r="B11" s="28" t="s">
        <v>23</v>
      </c>
      <c r="C11" s="22"/>
      <c r="D11" s="23"/>
      <c r="E11" s="23"/>
      <c r="F11" s="23"/>
      <c r="G11" s="24"/>
      <c r="H11" s="17"/>
      <c r="I11" s="25"/>
      <c r="J11" s="26"/>
      <c r="K11" s="19"/>
      <c r="L11" s="19"/>
      <c r="M11" s="19"/>
      <c r="N11" s="19"/>
      <c r="O11" s="19"/>
      <c r="P11" s="19"/>
      <c r="Q11" s="19"/>
      <c r="R11" s="19"/>
      <c r="S11" s="19"/>
      <c r="T11" s="19"/>
      <c r="U11" s="19"/>
    </row>
    <row r="12" spans="1:21" ht="18.75" x14ac:dyDescent="0.25">
      <c r="A12" s="27"/>
      <c r="B12" s="28"/>
      <c r="C12" s="22"/>
      <c r="D12" s="23"/>
      <c r="E12" s="23"/>
      <c r="F12" s="23"/>
      <c r="G12" s="24"/>
      <c r="H12" s="17"/>
      <c r="I12" s="25"/>
      <c r="J12" s="18"/>
      <c r="K12" s="19"/>
      <c r="L12" s="19"/>
      <c r="M12" s="19"/>
      <c r="N12" s="19"/>
      <c r="O12" s="19"/>
      <c r="P12" s="19"/>
      <c r="Q12" s="19"/>
      <c r="R12" s="19"/>
      <c r="S12" s="19"/>
      <c r="T12" s="19"/>
      <c r="U12" s="19"/>
    </row>
    <row r="13" spans="1:21" ht="47.25" x14ac:dyDescent="0.25">
      <c r="A13" s="27" t="s">
        <v>25</v>
      </c>
      <c r="B13" s="31" t="s">
        <v>26</v>
      </c>
      <c r="C13" s="22" t="s">
        <v>24</v>
      </c>
      <c r="D13" s="23">
        <v>25</v>
      </c>
      <c r="E13" s="23">
        <v>565.51</v>
      </c>
      <c r="F13" s="23">
        <f>E13*(1+C$333)</f>
        <v>703.66409299999998</v>
      </c>
      <c r="G13" s="24">
        <f>D13*F13</f>
        <v>17591.602325</v>
      </c>
      <c r="H13" s="152" t="s">
        <v>363</v>
      </c>
      <c r="I13" s="153"/>
      <c r="J13" s="153"/>
      <c r="K13" s="19"/>
      <c r="L13" s="19"/>
      <c r="M13" s="19"/>
      <c r="N13" s="19"/>
      <c r="O13" s="19"/>
      <c r="P13" s="19"/>
      <c r="Q13" s="19"/>
      <c r="R13" s="19"/>
      <c r="S13" s="19"/>
      <c r="T13" s="19"/>
      <c r="U13" s="19"/>
    </row>
    <row r="14" spans="1:21" ht="409.5" x14ac:dyDescent="0.25">
      <c r="A14" s="27"/>
      <c r="B14" s="28" t="s">
        <v>27</v>
      </c>
      <c r="C14" s="22"/>
      <c r="D14" s="23"/>
      <c r="E14" s="23"/>
      <c r="F14" s="23"/>
      <c r="G14" s="24"/>
      <c r="H14" s="33"/>
      <c r="I14" s="18"/>
      <c r="J14" s="18"/>
      <c r="K14" s="19"/>
      <c r="L14" s="19"/>
      <c r="M14" s="19"/>
      <c r="N14" s="19"/>
      <c r="O14" s="19"/>
      <c r="P14" s="19"/>
      <c r="Q14" s="19"/>
      <c r="R14" s="19"/>
      <c r="S14" s="19"/>
      <c r="T14" s="19"/>
      <c r="U14" s="19"/>
    </row>
    <row r="15" spans="1:21" ht="18.75" customHeight="1" x14ac:dyDescent="0.25">
      <c r="A15" s="27"/>
      <c r="B15" s="28"/>
      <c r="C15" s="22"/>
      <c r="D15" s="23"/>
      <c r="E15" s="23"/>
      <c r="F15" s="23"/>
      <c r="G15" s="24"/>
      <c r="H15" s="17"/>
      <c r="I15" s="25"/>
      <c r="J15" s="18"/>
      <c r="K15" s="19"/>
      <c r="L15" s="19"/>
      <c r="M15" s="19"/>
      <c r="N15" s="19"/>
      <c r="O15" s="19"/>
      <c r="P15" s="19"/>
      <c r="Q15" s="19"/>
      <c r="R15" s="19"/>
      <c r="S15" s="19"/>
      <c r="T15" s="19"/>
      <c r="U15" s="19"/>
    </row>
    <row r="16" spans="1:21" ht="31.5" x14ac:dyDescent="0.25">
      <c r="A16" s="27" t="s">
        <v>28</v>
      </c>
      <c r="B16" s="31" t="s">
        <v>29</v>
      </c>
      <c r="C16" s="22" t="s">
        <v>24</v>
      </c>
      <c r="D16" s="23">
        <v>76.97</v>
      </c>
      <c r="E16" s="23">
        <v>157.76</v>
      </c>
      <c r="F16" s="23">
        <f>E16*(1+C$333)</f>
        <v>196.30076799999998</v>
      </c>
      <c r="G16" s="24">
        <f>D16*F16</f>
        <v>15109.270112959997</v>
      </c>
      <c r="H16" s="152" t="s">
        <v>364</v>
      </c>
      <c r="I16" s="153"/>
      <c r="J16" s="153"/>
      <c r="K16" s="19"/>
      <c r="L16" s="19"/>
      <c r="M16" s="19"/>
      <c r="N16" s="19"/>
      <c r="O16" s="19"/>
      <c r="P16" s="19"/>
      <c r="Q16" s="19"/>
      <c r="R16" s="19"/>
      <c r="S16" s="19"/>
      <c r="T16" s="19"/>
      <c r="U16" s="19"/>
    </row>
    <row r="17" spans="1:21" ht="94.5" customHeight="1" x14ac:dyDescent="0.25">
      <c r="A17" s="27"/>
      <c r="B17" s="28" t="s">
        <v>30</v>
      </c>
      <c r="C17" s="22"/>
      <c r="D17" s="23"/>
      <c r="E17" s="23"/>
      <c r="F17" s="23"/>
      <c r="G17" s="24"/>
      <c r="H17" s="17"/>
      <c r="I17" s="25"/>
      <c r="J17" s="18"/>
      <c r="K17" s="19"/>
      <c r="L17" s="19"/>
      <c r="M17" s="19"/>
      <c r="N17" s="19"/>
      <c r="O17" s="19"/>
      <c r="P17" s="19"/>
      <c r="Q17" s="19"/>
      <c r="R17" s="19"/>
      <c r="S17" s="19"/>
      <c r="T17" s="19"/>
      <c r="U17" s="19"/>
    </row>
    <row r="18" spans="1:21" ht="18.75" customHeight="1" x14ac:dyDescent="0.25">
      <c r="A18" s="27"/>
      <c r="B18" s="31"/>
      <c r="C18" s="22"/>
      <c r="D18" s="23"/>
      <c r="E18" s="23"/>
      <c r="F18" s="23"/>
      <c r="G18" s="24"/>
      <c r="H18" s="17"/>
      <c r="I18" s="25"/>
      <c r="J18" s="18"/>
      <c r="K18" s="19"/>
      <c r="L18" s="19"/>
      <c r="M18" s="19"/>
      <c r="N18" s="19"/>
      <c r="O18" s="19"/>
      <c r="P18" s="19"/>
      <c r="Q18" s="19"/>
      <c r="R18" s="19"/>
      <c r="S18" s="19"/>
      <c r="T18" s="19"/>
      <c r="U18" s="19"/>
    </row>
    <row r="19" spans="1:21" ht="31.5" customHeight="1" x14ac:dyDescent="0.25">
      <c r="A19" s="27" t="s">
        <v>31</v>
      </c>
      <c r="B19" s="31" t="s">
        <v>32</v>
      </c>
      <c r="C19" s="22" t="s">
        <v>24</v>
      </c>
      <c r="D19" s="23">
        <v>7.37</v>
      </c>
      <c r="E19" s="23">
        <v>136.58000000000001</v>
      </c>
      <c r="F19" s="23">
        <f>E19*(1+C$333)</f>
        <v>169.946494</v>
      </c>
      <c r="G19" s="24">
        <f>D19*F19</f>
        <v>1252.50566078</v>
      </c>
      <c r="H19" s="152" t="s">
        <v>365</v>
      </c>
      <c r="I19" s="153"/>
      <c r="J19" s="153"/>
      <c r="K19" s="19"/>
      <c r="L19" s="19"/>
      <c r="M19" s="19"/>
      <c r="N19" s="19"/>
      <c r="O19" s="19"/>
      <c r="P19" s="19"/>
      <c r="Q19" s="19"/>
      <c r="R19" s="19"/>
      <c r="S19" s="19"/>
      <c r="T19" s="19"/>
      <c r="U19" s="19"/>
    </row>
    <row r="20" spans="1:21" ht="94.5" customHeight="1" x14ac:dyDescent="0.25">
      <c r="A20" s="27"/>
      <c r="B20" s="28" t="s">
        <v>33</v>
      </c>
      <c r="C20" s="22"/>
      <c r="D20" s="23"/>
      <c r="E20" s="23"/>
      <c r="F20" s="23"/>
      <c r="G20" s="24"/>
      <c r="H20" s="17"/>
      <c r="I20" s="25"/>
      <c r="J20" s="18"/>
      <c r="K20" s="19"/>
      <c r="L20" s="19"/>
      <c r="M20" s="19"/>
      <c r="N20" s="19"/>
      <c r="O20" s="19"/>
      <c r="P20" s="19"/>
      <c r="Q20" s="19"/>
      <c r="R20" s="19"/>
      <c r="S20" s="19"/>
      <c r="T20" s="19"/>
      <c r="U20" s="19"/>
    </row>
    <row r="21" spans="1:21" ht="18.75" customHeight="1" x14ac:dyDescent="0.25">
      <c r="A21" s="27"/>
      <c r="B21" s="31"/>
      <c r="C21" s="22"/>
      <c r="D21" s="23"/>
      <c r="E21" s="23"/>
      <c r="F21" s="23"/>
      <c r="G21" s="24"/>
      <c r="H21" s="17"/>
      <c r="I21" s="25"/>
      <c r="J21" s="18"/>
      <c r="K21" s="19"/>
      <c r="L21" s="19"/>
      <c r="M21" s="19"/>
      <c r="N21" s="19"/>
      <c r="O21" s="19"/>
      <c r="P21" s="19"/>
      <c r="Q21" s="19"/>
      <c r="R21" s="19"/>
      <c r="S21" s="19"/>
      <c r="T21" s="19"/>
      <c r="U21" s="19"/>
    </row>
    <row r="22" spans="1:21" ht="18" customHeight="1" x14ac:dyDescent="0.25">
      <c r="A22" s="27"/>
      <c r="B22" s="31"/>
      <c r="C22" s="168" t="s">
        <v>34</v>
      </c>
      <c r="D22" s="162"/>
      <c r="E22" s="163"/>
      <c r="F22" s="37"/>
      <c r="G22" s="38">
        <f>SUM(G7:G21)</f>
        <v>41956.702260299993</v>
      </c>
      <c r="H22" s="17"/>
      <c r="I22" s="25"/>
      <c r="J22" s="18"/>
      <c r="K22" s="177"/>
      <c r="L22" s="178"/>
      <c r="M22" s="178"/>
      <c r="N22" s="179"/>
      <c r="O22" s="19"/>
      <c r="P22" s="19"/>
      <c r="Q22" s="19"/>
      <c r="R22" s="19"/>
      <c r="S22" s="19"/>
      <c r="T22" s="19"/>
      <c r="U22" s="19"/>
    </row>
    <row r="23" spans="1:21" ht="18.75" customHeight="1" x14ac:dyDescent="0.25">
      <c r="A23" s="12" t="s">
        <v>35</v>
      </c>
      <c r="B23" s="13" t="s">
        <v>36</v>
      </c>
      <c r="C23" s="14"/>
      <c r="D23" s="14"/>
      <c r="E23" s="23"/>
      <c r="F23" s="23"/>
      <c r="G23" s="24"/>
      <c r="H23" s="17"/>
      <c r="I23" s="25"/>
      <c r="J23" s="18"/>
      <c r="K23" s="19"/>
      <c r="L23" s="19"/>
      <c r="M23" s="19"/>
      <c r="N23" s="19"/>
      <c r="O23" s="19"/>
      <c r="P23" s="19"/>
      <c r="Q23" s="19"/>
      <c r="R23" s="19"/>
      <c r="S23" s="19"/>
      <c r="T23" s="19"/>
      <c r="U23" s="19"/>
    </row>
    <row r="24" spans="1:21" ht="21" customHeight="1" x14ac:dyDescent="0.25">
      <c r="A24" s="27" t="s">
        <v>37</v>
      </c>
      <c r="B24" s="31" t="s">
        <v>38</v>
      </c>
      <c r="C24" s="22" t="s">
        <v>39</v>
      </c>
      <c r="D24" s="35">
        <v>180.17</v>
      </c>
      <c r="E24" s="23">
        <v>69.95</v>
      </c>
      <c r="F24" s="23">
        <f>E24*(1+C$333)</f>
        <v>87.038785000000004</v>
      </c>
      <c r="G24" s="24">
        <f>D24*F24</f>
        <v>15681.77789345</v>
      </c>
      <c r="H24" s="152" t="s">
        <v>366</v>
      </c>
      <c r="I24" s="153"/>
      <c r="J24" s="153"/>
      <c r="K24" s="19"/>
      <c r="L24" s="19"/>
      <c r="M24" s="19"/>
      <c r="N24" s="19"/>
      <c r="O24" s="19"/>
      <c r="P24" s="19"/>
      <c r="Q24" s="19"/>
      <c r="R24" s="19"/>
      <c r="S24" s="19"/>
      <c r="T24" s="19"/>
      <c r="U24" s="19"/>
    </row>
    <row r="25" spans="1:21" ht="126" x14ac:dyDescent="0.25">
      <c r="A25" s="27"/>
      <c r="B25" s="28" t="s">
        <v>40</v>
      </c>
      <c r="C25" s="22"/>
      <c r="D25" s="35"/>
      <c r="E25" s="23"/>
      <c r="F25" s="23"/>
      <c r="G25" s="24"/>
      <c r="H25" s="17"/>
      <c r="I25" s="25"/>
      <c r="J25" s="18"/>
      <c r="K25" s="19"/>
      <c r="L25" s="19"/>
      <c r="M25" s="19"/>
      <c r="N25" s="19"/>
      <c r="O25" s="19"/>
      <c r="P25" s="19"/>
      <c r="Q25" s="19"/>
      <c r="R25" s="19"/>
      <c r="S25" s="19"/>
      <c r="T25" s="19"/>
      <c r="U25" s="19"/>
    </row>
    <row r="26" spans="1:21" ht="18.75" customHeight="1" x14ac:dyDescent="0.25">
      <c r="A26" s="27"/>
      <c r="B26" s="31"/>
      <c r="C26" s="22"/>
      <c r="D26" s="35"/>
      <c r="E26" s="23"/>
      <c r="F26" s="23"/>
      <c r="G26" s="24"/>
      <c r="H26" s="17"/>
      <c r="I26" s="25"/>
      <c r="J26" s="18"/>
      <c r="K26" s="19"/>
      <c r="L26" s="19"/>
      <c r="M26" s="19"/>
      <c r="N26" s="19"/>
      <c r="O26" s="19"/>
      <c r="P26" s="19"/>
      <c r="Q26" s="19"/>
      <c r="R26" s="19"/>
      <c r="S26" s="19"/>
      <c r="T26" s="19"/>
      <c r="U26" s="19"/>
    </row>
    <row r="27" spans="1:21" ht="31.5" x14ac:dyDescent="0.25">
      <c r="A27" s="27" t="s">
        <v>41</v>
      </c>
      <c r="B27" s="31" t="s">
        <v>42</v>
      </c>
      <c r="C27" s="22" t="s">
        <v>43</v>
      </c>
      <c r="D27" s="23">
        <v>4.22</v>
      </c>
      <c r="E27" s="23">
        <v>69.650000000000006</v>
      </c>
      <c r="F27" s="23">
        <f>E27*(1+C$333)</f>
        <v>86.665495000000007</v>
      </c>
      <c r="G27" s="24">
        <f>D27*F27</f>
        <v>365.72838890000003</v>
      </c>
      <c r="H27" s="152" t="s">
        <v>367</v>
      </c>
      <c r="I27" s="153"/>
      <c r="J27" s="153"/>
      <c r="K27" s="19"/>
      <c r="L27" s="19"/>
      <c r="M27" s="19"/>
      <c r="N27" s="19"/>
      <c r="O27" s="19"/>
      <c r="P27" s="19"/>
      <c r="Q27" s="19"/>
      <c r="R27" s="19"/>
      <c r="S27" s="19"/>
      <c r="T27" s="19"/>
      <c r="U27" s="19"/>
    </row>
    <row r="28" spans="1:21" ht="126" x14ac:dyDescent="0.25">
      <c r="A28" s="27"/>
      <c r="B28" s="28" t="s">
        <v>44</v>
      </c>
      <c r="C28" s="22"/>
      <c r="D28" s="23"/>
      <c r="E28" s="23"/>
      <c r="F28" s="23"/>
      <c r="G28" s="24"/>
      <c r="H28" s="17"/>
      <c r="I28" s="25"/>
      <c r="J28" s="18"/>
      <c r="K28" s="19"/>
      <c r="L28" s="19"/>
      <c r="M28" s="19"/>
      <c r="N28" s="19"/>
      <c r="O28" s="19"/>
      <c r="P28" s="19"/>
      <c r="Q28" s="19"/>
      <c r="R28" s="19"/>
      <c r="S28" s="19"/>
      <c r="T28" s="19"/>
      <c r="U28" s="19"/>
    </row>
    <row r="29" spans="1:21" ht="18.75" customHeight="1" x14ac:dyDescent="0.25">
      <c r="A29" s="27"/>
      <c r="B29" s="31"/>
      <c r="C29" s="22"/>
      <c r="D29" s="23"/>
      <c r="E29" s="23"/>
      <c r="F29" s="23"/>
      <c r="G29" s="24"/>
      <c r="H29" s="17"/>
      <c r="I29" s="25"/>
      <c r="J29" s="18"/>
      <c r="K29" s="19"/>
      <c r="L29" s="19"/>
      <c r="M29" s="19"/>
      <c r="N29" s="19"/>
      <c r="O29" s="19"/>
      <c r="P29" s="19"/>
      <c r="Q29" s="19"/>
      <c r="R29" s="19"/>
      <c r="S29" s="19"/>
      <c r="T29" s="19"/>
      <c r="U29" s="19"/>
    </row>
    <row r="30" spans="1:21" ht="31.5" x14ac:dyDescent="0.25">
      <c r="A30" s="27" t="s">
        <v>45</v>
      </c>
      <c r="B30" s="31" t="s">
        <v>46</v>
      </c>
      <c r="C30" s="22" t="s">
        <v>47</v>
      </c>
      <c r="D30" s="23">
        <v>14.07</v>
      </c>
      <c r="E30" s="23">
        <v>23.48</v>
      </c>
      <c r="F30" s="23">
        <f>E30*(1+C$333)</f>
        <v>29.216163999999999</v>
      </c>
      <c r="G30" s="24">
        <f>D30*F30</f>
        <v>411.07142748000001</v>
      </c>
      <c r="H30" s="152" t="s">
        <v>368</v>
      </c>
      <c r="I30" s="153"/>
      <c r="J30" s="153"/>
      <c r="K30" s="19"/>
      <c r="L30" s="19"/>
      <c r="M30" s="19"/>
      <c r="N30" s="19"/>
      <c r="O30" s="19"/>
      <c r="P30" s="19"/>
      <c r="Q30" s="19"/>
      <c r="R30" s="19"/>
      <c r="S30" s="19"/>
      <c r="T30" s="19"/>
      <c r="U30" s="19"/>
    </row>
    <row r="31" spans="1:21" ht="78.75" x14ac:dyDescent="0.25">
      <c r="A31" s="27"/>
      <c r="B31" s="28" t="s">
        <v>48</v>
      </c>
      <c r="C31" s="22"/>
      <c r="D31" s="23"/>
      <c r="E31" s="23"/>
      <c r="F31" s="23"/>
      <c r="G31" s="24"/>
      <c r="H31" s="17"/>
      <c r="I31" s="25"/>
      <c r="J31" s="18"/>
      <c r="K31" s="19"/>
      <c r="L31" s="19"/>
      <c r="M31" s="19"/>
      <c r="N31" s="19"/>
      <c r="O31" s="19"/>
      <c r="P31" s="19"/>
      <c r="Q31" s="19"/>
      <c r="R31" s="19"/>
      <c r="S31" s="19"/>
      <c r="T31" s="19"/>
      <c r="U31" s="19"/>
    </row>
    <row r="32" spans="1:21" ht="18.75" customHeight="1" x14ac:dyDescent="0.25">
      <c r="A32" s="27"/>
      <c r="B32" s="31"/>
      <c r="C32" s="22"/>
      <c r="D32" s="23"/>
      <c r="E32" s="23"/>
      <c r="F32" s="23"/>
      <c r="G32" s="24"/>
      <c r="H32" s="17"/>
      <c r="I32" s="25"/>
      <c r="J32" s="18"/>
      <c r="K32" s="19"/>
      <c r="L32" s="19"/>
      <c r="M32" s="19"/>
      <c r="N32" s="19"/>
      <c r="O32" s="19"/>
      <c r="P32" s="19"/>
      <c r="Q32" s="19"/>
      <c r="R32" s="19"/>
      <c r="S32" s="19"/>
      <c r="T32" s="19"/>
      <c r="U32" s="19"/>
    </row>
    <row r="33" spans="1:21" ht="18" customHeight="1" x14ac:dyDescent="0.25">
      <c r="A33" s="27"/>
      <c r="B33" s="43" t="s">
        <v>49</v>
      </c>
      <c r="C33" s="168" t="s">
        <v>34</v>
      </c>
      <c r="D33" s="162"/>
      <c r="E33" s="163"/>
      <c r="F33" s="37"/>
      <c r="G33" s="38">
        <f>SUM(G24:G32)</f>
        <v>16458.577709830002</v>
      </c>
      <c r="H33" s="17"/>
      <c r="I33" s="25"/>
      <c r="J33" s="18"/>
      <c r="K33" s="19"/>
      <c r="L33" s="19"/>
      <c r="M33" s="19"/>
      <c r="N33" s="19"/>
      <c r="O33" s="19"/>
      <c r="P33" s="19"/>
      <c r="Q33" s="19"/>
      <c r="R33" s="19"/>
      <c r="S33" s="19"/>
      <c r="T33" s="19"/>
      <c r="U33" s="19"/>
    </row>
    <row r="34" spans="1:21" ht="37.5" x14ac:dyDescent="0.25">
      <c r="A34" s="12" t="s">
        <v>50</v>
      </c>
      <c r="B34" s="13" t="s">
        <v>51</v>
      </c>
      <c r="C34" s="14"/>
      <c r="D34" s="15"/>
      <c r="E34" s="15"/>
      <c r="F34" s="23"/>
      <c r="G34" s="24"/>
      <c r="H34" s="17"/>
      <c r="I34" s="25"/>
      <c r="J34" s="18"/>
      <c r="K34" s="19"/>
      <c r="L34" s="19"/>
      <c r="M34" s="19"/>
      <c r="N34" s="19"/>
      <c r="O34" s="19"/>
      <c r="P34" s="19"/>
      <c r="Q34" s="19"/>
      <c r="R34" s="19"/>
      <c r="S34" s="19"/>
      <c r="T34" s="19"/>
      <c r="U34" s="19"/>
    </row>
    <row r="35" spans="1:21" ht="78.75" x14ac:dyDescent="0.25">
      <c r="A35" s="27" t="s">
        <v>378</v>
      </c>
      <c r="B35" s="129" t="s">
        <v>377</v>
      </c>
      <c r="C35" s="123" t="s">
        <v>7</v>
      </c>
      <c r="D35" s="130">
        <v>1</v>
      </c>
      <c r="E35" s="124">
        <v>5182.46</v>
      </c>
      <c r="F35" s="23">
        <f>E35*(1+C$333)</f>
        <v>6448.5349779999997</v>
      </c>
      <c r="G35" s="125">
        <f>D35*F35</f>
        <v>6448.5349779999997</v>
      </c>
      <c r="H35" s="152" t="s">
        <v>370</v>
      </c>
      <c r="I35" s="153"/>
      <c r="J35" s="153"/>
      <c r="K35" s="128"/>
      <c r="L35" s="128"/>
      <c r="M35" s="128"/>
      <c r="N35" s="128"/>
      <c r="O35" s="128"/>
      <c r="P35" s="128"/>
      <c r="Q35" s="128"/>
      <c r="R35" s="128"/>
      <c r="S35" s="128"/>
      <c r="T35" s="128"/>
      <c r="U35" s="128"/>
    </row>
    <row r="36" spans="1:21" ht="18.75" customHeight="1" x14ac:dyDescent="0.25">
      <c r="A36" s="27"/>
      <c r="B36" s="131"/>
      <c r="C36" s="123"/>
      <c r="D36" s="130"/>
      <c r="E36" s="124"/>
      <c r="F36" s="23"/>
      <c r="G36" s="125"/>
      <c r="H36" s="122"/>
      <c r="I36" s="126"/>
      <c r="J36" s="127"/>
      <c r="K36" s="128"/>
      <c r="L36" s="128"/>
      <c r="M36" s="128"/>
      <c r="N36" s="128"/>
      <c r="O36" s="128"/>
      <c r="P36" s="128"/>
      <c r="Q36" s="128"/>
      <c r="R36" s="128"/>
      <c r="S36" s="128"/>
      <c r="T36" s="128"/>
      <c r="U36" s="128"/>
    </row>
    <row r="37" spans="1:21" ht="63" x14ac:dyDescent="0.25">
      <c r="A37" s="27" t="s">
        <v>380</v>
      </c>
      <c r="B37" s="129" t="s">
        <v>379</v>
      </c>
      <c r="C37" s="123" t="s">
        <v>371</v>
      </c>
      <c r="D37" s="130">
        <v>106</v>
      </c>
      <c r="E37" s="124">
        <v>11.07</v>
      </c>
      <c r="F37" s="23">
        <f>E37*(1+C$333)</f>
        <v>13.774400999999999</v>
      </c>
      <c r="G37" s="125">
        <f>D37*F37</f>
        <v>1460.0865059999999</v>
      </c>
      <c r="H37" s="152" t="s">
        <v>372</v>
      </c>
      <c r="I37" s="153"/>
      <c r="J37" s="153"/>
      <c r="K37" s="128"/>
      <c r="L37" s="128"/>
      <c r="M37" s="128"/>
      <c r="N37" s="128"/>
      <c r="O37" s="128"/>
      <c r="P37" s="128"/>
      <c r="Q37" s="128"/>
      <c r="R37" s="128"/>
      <c r="S37" s="128"/>
      <c r="T37" s="128"/>
      <c r="U37" s="128"/>
    </row>
    <row r="38" spans="1:21" ht="18.75" x14ac:dyDescent="0.25">
      <c r="A38" s="27"/>
      <c r="B38" s="129"/>
      <c r="C38" s="123"/>
      <c r="D38" s="130"/>
      <c r="E38" s="124"/>
      <c r="F38" s="23"/>
      <c r="G38" s="125"/>
      <c r="H38" s="78"/>
      <c r="I38" s="122"/>
      <c r="J38" s="122"/>
      <c r="K38" s="128"/>
      <c r="L38" s="128"/>
      <c r="M38" s="128"/>
      <c r="N38" s="128"/>
      <c r="O38" s="128"/>
      <c r="P38" s="128"/>
      <c r="Q38" s="128"/>
      <c r="R38" s="128"/>
      <c r="S38" s="128"/>
      <c r="T38" s="128"/>
      <c r="U38" s="128"/>
    </row>
    <row r="39" spans="1:21" ht="47.25" x14ac:dyDescent="0.25">
      <c r="A39" s="27" t="s">
        <v>375</v>
      </c>
      <c r="B39" s="129" t="s">
        <v>373</v>
      </c>
      <c r="C39" s="123" t="s">
        <v>19</v>
      </c>
      <c r="D39" s="124">
        <v>480</v>
      </c>
      <c r="E39" s="124">
        <v>52.17</v>
      </c>
      <c r="F39" s="23">
        <f>E39*(1+C$333)</f>
        <v>64.915131000000002</v>
      </c>
      <c r="G39" s="125">
        <f>D39*F39</f>
        <v>31159.262880000002</v>
      </c>
      <c r="H39" s="152" t="s">
        <v>381</v>
      </c>
      <c r="I39" s="153"/>
      <c r="J39" s="153"/>
      <c r="K39" s="128"/>
      <c r="L39" s="128"/>
      <c r="M39" s="128"/>
      <c r="N39" s="128"/>
      <c r="O39" s="128"/>
      <c r="P39" s="128"/>
      <c r="Q39" s="128"/>
      <c r="R39" s="128"/>
      <c r="S39" s="128"/>
      <c r="T39" s="128"/>
      <c r="U39" s="128"/>
    </row>
    <row r="40" spans="1:21" ht="18.75" x14ac:dyDescent="0.25">
      <c r="A40" s="27"/>
      <c r="B40" s="129"/>
      <c r="C40" s="123"/>
      <c r="D40" s="124"/>
      <c r="E40" s="124"/>
      <c r="F40" s="23"/>
      <c r="G40" s="125"/>
      <c r="H40" s="122"/>
      <c r="I40" s="122"/>
      <c r="J40" s="122"/>
      <c r="K40" s="128"/>
      <c r="L40" s="128"/>
      <c r="M40" s="128"/>
      <c r="N40" s="128"/>
      <c r="O40" s="128"/>
      <c r="P40" s="128"/>
      <c r="Q40" s="128"/>
      <c r="R40" s="128"/>
      <c r="S40" s="128"/>
      <c r="T40" s="128"/>
      <c r="U40" s="128"/>
    </row>
    <row r="41" spans="1:21" ht="47.25" x14ac:dyDescent="0.25">
      <c r="A41" s="27" t="s">
        <v>376</v>
      </c>
      <c r="B41" s="129" t="s">
        <v>374</v>
      </c>
      <c r="C41" s="123" t="s">
        <v>19</v>
      </c>
      <c r="D41" s="124">
        <v>48</v>
      </c>
      <c r="E41" s="124">
        <v>56.04</v>
      </c>
      <c r="F41" s="23">
        <f>E41*(1+C$333)</f>
        <v>69.730571999999995</v>
      </c>
      <c r="G41" s="125">
        <f>D41*F41</f>
        <v>3347.0674559999998</v>
      </c>
      <c r="H41" s="152" t="s">
        <v>382</v>
      </c>
      <c r="I41" s="153"/>
      <c r="J41" s="153"/>
      <c r="K41" s="128"/>
      <c r="L41" s="128"/>
      <c r="M41" s="128"/>
      <c r="N41" s="128"/>
      <c r="O41" s="128"/>
      <c r="P41" s="128"/>
      <c r="Q41" s="128"/>
      <c r="R41" s="128"/>
      <c r="S41" s="128"/>
      <c r="T41" s="128"/>
      <c r="U41" s="128"/>
    </row>
    <row r="42" spans="1:21" ht="18.75" x14ac:dyDescent="0.25">
      <c r="A42" s="27"/>
      <c r="B42" s="129"/>
      <c r="C42" s="123"/>
      <c r="D42" s="124"/>
      <c r="E42" s="124"/>
      <c r="F42" s="23"/>
      <c r="G42" s="125"/>
      <c r="H42" s="122"/>
      <c r="I42" s="122"/>
      <c r="J42" s="122"/>
      <c r="K42" s="128"/>
      <c r="L42" s="128"/>
      <c r="M42" s="128"/>
      <c r="N42" s="128"/>
      <c r="O42" s="128"/>
      <c r="P42" s="128"/>
      <c r="Q42" s="128"/>
      <c r="R42" s="128"/>
      <c r="S42" s="128"/>
      <c r="T42" s="128"/>
      <c r="U42" s="128"/>
    </row>
    <row r="43" spans="1:21" ht="47.25" x14ac:dyDescent="0.25">
      <c r="A43" s="27" t="s">
        <v>52</v>
      </c>
      <c r="B43" s="31" t="s">
        <v>53</v>
      </c>
      <c r="C43" s="22" t="s">
        <v>54</v>
      </c>
      <c r="D43" s="44">
        <v>88.33</v>
      </c>
      <c r="E43" s="23">
        <v>2038.38</v>
      </c>
      <c r="F43" s="23">
        <f>E43*(1+C$333)</f>
        <v>2536.3562339999999</v>
      </c>
      <c r="G43" s="24">
        <f>D43*F43</f>
        <v>224036.34614921999</v>
      </c>
      <c r="H43" s="152" t="s">
        <v>417</v>
      </c>
      <c r="I43" s="153"/>
      <c r="J43" s="153"/>
      <c r="K43" s="19"/>
      <c r="L43" s="19"/>
      <c r="M43" s="19"/>
      <c r="N43" s="19"/>
      <c r="O43" s="19"/>
      <c r="P43" s="19"/>
      <c r="Q43" s="19"/>
      <c r="R43" s="19"/>
      <c r="S43" s="19"/>
      <c r="T43" s="19"/>
      <c r="U43" s="19"/>
    </row>
    <row r="44" spans="1:21" ht="378" x14ac:dyDescent="0.25">
      <c r="A44" s="27"/>
      <c r="B44" s="28" t="s">
        <v>55</v>
      </c>
      <c r="C44" s="22"/>
      <c r="D44" s="23"/>
      <c r="E44" s="23"/>
      <c r="F44" s="41"/>
      <c r="G44" s="42"/>
      <c r="H44" s="17"/>
      <c r="I44" s="25"/>
      <c r="J44" s="18"/>
      <c r="K44" s="19"/>
      <c r="L44" s="19"/>
      <c r="M44" s="19"/>
      <c r="N44" s="19"/>
      <c r="O44" s="19"/>
      <c r="P44" s="19"/>
      <c r="Q44" s="19"/>
      <c r="R44" s="19"/>
      <c r="S44" s="19"/>
      <c r="T44" s="19"/>
      <c r="U44" s="19"/>
    </row>
    <row r="45" spans="1:21" ht="18.75" customHeight="1" x14ac:dyDescent="0.25">
      <c r="A45" s="27"/>
      <c r="B45" s="45"/>
      <c r="C45" s="22"/>
      <c r="D45" s="23"/>
      <c r="E45" s="23"/>
      <c r="F45" s="41"/>
      <c r="G45" s="42"/>
      <c r="H45" s="17"/>
      <c r="I45" s="25"/>
      <c r="J45" s="18"/>
      <c r="K45" s="19"/>
      <c r="L45" s="19"/>
      <c r="M45" s="19"/>
      <c r="N45" s="19"/>
      <c r="O45" s="19"/>
      <c r="P45" s="19"/>
      <c r="Q45" s="19"/>
      <c r="R45" s="19"/>
      <c r="S45" s="19"/>
      <c r="T45" s="19"/>
      <c r="U45" s="19"/>
    </row>
    <row r="46" spans="1:21" ht="31.5" x14ac:dyDescent="0.25">
      <c r="A46" s="27" t="s">
        <v>57</v>
      </c>
      <c r="B46" s="31" t="s">
        <v>58</v>
      </c>
      <c r="C46" s="22" t="s">
        <v>59</v>
      </c>
      <c r="D46" s="23">
        <v>84.36</v>
      </c>
      <c r="E46" s="23">
        <v>61.51</v>
      </c>
      <c r="F46" s="23">
        <f>E46*(1+C$333)</f>
        <v>76.536892999999992</v>
      </c>
      <c r="G46" s="24">
        <f>D46*F46</f>
        <v>6456.6522934799996</v>
      </c>
      <c r="H46" s="152" t="s">
        <v>383</v>
      </c>
      <c r="I46" s="153"/>
      <c r="J46" s="153"/>
      <c r="K46" s="19"/>
      <c r="L46" s="19"/>
      <c r="M46" s="19"/>
      <c r="N46" s="19"/>
      <c r="O46" s="19"/>
      <c r="P46" s="19"/>
      <c r="Q46" s="19"/>
      <c r="R46" s="19"/>
      <c r="S46" s="19"/>
      <c r="T46" s="19"/>
      <c r="U46" s="19"/>
    </row>
    <row r="47" spans="1:21" ht="94.5" x14ac:dyDescent="0.25">
      <c r="A47" s="27"/>
      <c r="B47" s="28" t="s">
        <v>60</v>
      </c>
      <c r="C47" s="22"/>
      <c r="D47" s="23"/>
      <c r="E47" s="23"/>
      <c r="F47" s="23"/>
      <c r="G47" s="24"/>
      <c r="H47" s="17"/>
      <c r="I47" s="25"/>
      <c r="J47" s="18"/>
      <c r="K47" s="19"/>
      <c r="L47" s="19"/>
      <c r="M47" s="19"/>
      <c r="N47" s="19"/>
      <c r="O47" s="19"/>
      <c r="P47" s="19"/>
      <c r="Q47" s="19"/>
      <c r="R47" s="19"/>
      <c r="S47" s="19"/>
      <c r="T47" s="19"/>
      <c r="U47" s="19"/>
    </row>
    <row r="48" spans="1:21" ht="18.75" customHeight="1" x14ac:dyDescent="0.25">
      <c r="A48" s="27"/>
      <c r="B48" s="28"/>
      <c r="C48" s="22"/>
      <c r="D48" s="23"/>
      <c r="E48" s="23"/>
      <c r="F48" s="23"/>
      <c r="G48" s="24"/>
      <c r="H48" s="17"/>
      <c r="I48" s="25"/>
      <c r="J48" s="18"/>
      <c r="K48" s="19"/>
      <c r="L48" s="19"/>
      <c r="M48" s="19"/>
      <c r="N48" s="19"/>
      <c r="O48" s="19"/>
      <c r="P48" s="19"/>
      <c r="Q48" s="19"/>
      <c r="R48" s="19"/>
      <c r="S48" s="19"/>
      <c r="T48" s="19"/>
      <c r="U48" s="19"/>
    </row>
    <row r="49" spans="1:21" ht="63" x14ac:dyDescent="0.25">
      <c r="A49" s="27" t="s">
        <v>385</v>
      </c>
      <c r="B49" s="31" t="s">
        <v>384</v>
      </c>
      <c r="C49" s="22" t="s">
        <v>24</v>
      </c>
      <c r="D49" s="23">
        <v>84.36</v>
      </c>
      <c r="E49" s="23">
        <v>30.36</v>
      </c>
      <c r="F49" s="23">
        <f>E49*(1+C$333)</f>
        <v>37.776947999999997</v>
      </c>
      <c r="G49" s="24">
        <f>D49*F49</f>
        <v>3186.8633332799996</v>
      </c>
      <c r="H49" s="152" t="s">
        <v>383</v>
      </c>
      <c r="I49" s="153"/>
      <c r="J49" s="153"/>
      <c r="K49" s="19"/>
      <c r="L49" s="19"/>
      <c r="M49" s="19"/>
      <c r="N49" s="19"/>
      <c r="O49" s="19"/>
      <c r="P49" s="19"/>
      <c r="Q49" s="19"/>
      <c r="R49" s="19"/>
      <c r="S49" s="19"/>
      <c r="T49" s="19"/>
      <c r="U49" s="19"/>
    </row>
    <row r="50" spans="1:21" ht="18.75" customHeight="1" x14ac:dyDescent="0.25">
      <c r="A50" s="27"/>
      <c r="B50" s="31"/>
      <c r="C50" s="22"/>
      <c r="D50" s="23"/>
      <c r="E50" s="23"/>
      <c r="F50" s="23"/>
      <c r="G50" s="24"/>
      <c r="H50" s="17"/>
      <c r="I50" s="25"/>
      <c r="J50" s="18"/>
      <c r="K50" s="19"/>
      <c r="L50" s="19"/>
      <c r="M50" s="19"/>
      <c r="N50" s="19"/>
      <c r="O50" s="19"/>
      <c r="P50" s="19"/>
      <c r="Q50" s="19"/>
      <c r="R50" s="19"/>
      <c r="S50" s="19"/>
      <c r="T50" s="19"/>
      <c r="U50" s="19"/>
    </row>
    <row r="51" spans="1:21" ht="47.25" x14ac:dyDescent="0.25">
      <c r="A51" s="27" t="s">
        <v>61</v>
      </c>
      <c r="B51" s="31" t="s">
        <v>62</v>
      </c>
      <c r="C51" s="22" t="s">
        <v>56</v>
      </c>
      <c r="D51" s="23">
        <v>0.7</v>
      </c>
      <c r="E51" s="23">
        <v>561</v>
      </c>
      <c r="F51" s="23">
        <f>E51*(1+C$333)</f>
        <v>698.05229999999995</v>
      </c>
      <c r="G51" s="24">
        <f>D51*F51</f>
        <v>488.63660999999991</v>
      </c>
      <c r="H51" s="152" t="s">
        <v>386</v>
      </c>
      <c r="I51" s="153"/>
      <c r="J51" s="153"/>
      <c r="K51" s="19"/>
      <c r="L51" s="19"/>
      <c r="M51" s="19"/>
      <c r="N51" s="19"/>
      <c r="O51" s="19"/>
      <c r="P51" s="19"/>
      <c r="Q51" s="19"/>
      <c r="R51" s="19"/>
      <c r="S51" s="19"/>
      <c r="T51" s="19"/>
      <c r="U51" s="19"/>
    </row>
    <row r="52" spans="1:21" ht="126" x14ac:dyDescent="0.25">
      <c r="A52" s="27"/>
      <c r="B52" s="28" t="s">
        <v>63</v>
      </c>
      <c r="C52" s="22"/>
      <c r="D52" s="23"/>
      <c r="E52" s="23"/>
      <c r="F52" s="23"/>
      <c r="G52" s="24"/>
      <c r="H52" s="17"/>
      <c r="I52" s="25"/>
      <c r="J52" s="18"/>
      <c r="K52" s="19"/>
      <c r="L52" s="19"/>
      <c r="M52" s="19"/>
      <c r="N52" s="19"/>
      <c r="O52" s="19"/>
      <c r="P52" s="19"/>
      <c r="Q52" s="19"/>
      <c r="R52" s="19"/>
      <c r="S52" s="19"/>
      <c r="T52" s="19"/>
      <c r="U52" s="19"/>
    </row>
    <row r="53" spans="1:21" ht="18.75" customHeight="1" x14ac:dyDescent="0.25">
      <c r="A53" s="27"/>
      <c r="B53" s="28"/>
      <c r="C53" s="22"/>
      <c r="D53" s="23"/>
      <c r="E53" s="23"/>
      <c r="F53" s="23"/>
      <c r="G53" s="24"/>
      <c r="H53" s="17"/>
      <c r="I53" s="25"/>
      <c r="J53" s="18"/>
      <c r="K53" s="19"/>
      <c r="L53" s="19"/>
      <c r="M53" s="19"/>
      <c r="N53" s="19"/>
      <c r="O53" s="19"/>
      <c r="P53" s="19"/>
      <c r="Q53" s="19"/>
      <c r="R53" s="19"/>
      <c r="S53" s="19"/>
      <c r="T53" s="19"/>
      <c r="U53" s="19"/>
    </row>
    <row r="54" spans="1:21" ht="18.75" customHeight="1" x14ac:dyDescent="0.25">
      <c r="A54" s="27" t="s">
        <v>64</v>
      </c>
      <c r="B54" s="34" t="s">
        <v>65</v>
      </c>
      <c r="C54" s="22"/>
      <c r="D54" s="23"/>
      <c r="E54" s="23"/>
      <c r="F54" s="23"/>
      <c r="G54" s="24"/>
      <c r="H54" s="17"/>
      <c r="I54" s="25"/>
      <c r="J54" s="18"/>
      <c r="K54" s="19"/>
      <c r="L54" s="19"/>
      <c r="M54" s="19"/>
      <c r="N54" s="19"/>
      <c r="O54" s="19"/>
      <c r="P54" s="19"/>
      <c r="Q54" s="19"/>
      <c r="R54" s="19"/>
      <c r="S54" s="19"/>
      <c r="T54" s="19"/>
      <c r="U54" s="19"/>
    </row>
    <row r="55" spans="1:21" ht="110.25" x14ac:dyDescent="0.25">
      <c r="A55" s="27" t="s">
        <v>66</v>
      </c>
      <c r="B55" s="31" t="s">
        <v>67</v>
      </c>
      <c r="C55" s="22" t="s">
        <v>19</v>
      </c>
      <c r="D55" s="35">
        <v>52.69</v>
      </c>
      <c r="E55" s="23">
        <v>508.76</v>
      </c>
      <c r="F55" s="23">
        <f>E55*(1+C$333)</f>
        <v>633.05006800000001</v>
      </c>
      <c r="G55" s="24">
        <f>D55*F55</f>
        <v>33355.408082919996</v>
      </c>
      <c r="H55" s="152" t="s">
        <v>387</v>
      </c>
      <c r="I55" s="153"/>
      <c r="J55" s="153"/>
      <c r="K55" s="19"/>
      <c r="L55" s="19"/>
      <c r="M55" s="19"/>
      <c r="N55" s="19"/>
      <c r="O55" s="19"/>
      <c r="P55" s="19"/>
      <c r="Q55" s="19"/>
      <c r="R55" s="19"/>
      <c r="S55" s="19"/>
      <c r="T55" s="19"/>
      <c r="U55" s="19"/>
    </row>
    <row r="56" spans="1:21" ht="362.25" x14ac:dyDescent="0.25">
      <c r="A56" s="27"/>
      <c r="B56" s="28" t="s">
        <v>68</v>
      </c>
      <c r="C56" s="22"/>
      <c r="D56" s="35"/>
      <c r="E56" s="23"/>
      <c r="F56" s="23"/>
      <c r="G56" s="24"/>
      <c r="H56" s="17"/>
      <c r="I56" s="25"/>
      <c r="J56" s="18"/>
      <c r="K56" s="19"/>
      <c r="L56" s="19"/>
      <c r="M56" s="19"/>
      <c r="N56" s="19"/>
      <c r="O56" s="19"/>
      <c r="P56" s="19"/>
      <c r="Q56" s="19"/>
      <c r="R56" s="19"/>
      <c r="S56" s="19"/>
      <c r="T56" s="19"/>
      <c r="U56" s="19"/>
    </row>
    <row r="57" spans="1:21" ht="18.75" customHeight="1" x14ac:dyDescent="0.25">
      <c r="A57" s="27"/>
      <c r="B57" s="28"/>
      <c r="C57" s="22"/>
      <c r="D57" s="35"/>
      <c r="E57" s="23"/>
      <c r="F57" s="23"/>
      <c r="G57" s="24"/>
      <c r="H57" s="17"/>
      <c r="I57" s="25"/>
      <c r="J57" s="18"/>
      <c r="K57" s="19"/>
      <c r="L57" s="19"/>
      <c r="M57" s="19"/>
      <c r="N57" s="19"/>
      <c r="O57" s="19"/>
      <c r="P57" s="19"/>
      <c r="Q57" s="19"/>
      <c r="R57" s="19"/>
      <c r="S57" s="19"/>
      <c r="T57" s="19"/>
      <c r="U57" s="19"/>
    </row>
    <row r="58" spans="1:21" ht="31.5" customHeight="1" x14ac:dyDescent="0.25">
      <c r="A58" s="27" t="s">
        <v>413</v>
      </c>
      <c r="B58" s="129" t="s">
        <v>414</v>
      </c>
      <c r="C58" s="123" t="s">
        <v>19</v>
      </c>
      <c r="D58" s="132">
        <v>192.5</v>
      </c>
      <c r="E58" s="124">
        <v>19.28</v>
      </c>
      <c r="F58" s="124">
        <f>E58*(1+C$721)</f>
        <v>19.28</v>
      </c>
      <c r="G58" s="125">
        <f>D58*F58</f>
        <v>3711.4</v>
      </c>
      <c r="H58" s="152" t="s">
        <v>416</v>
      </c>
      <c r="I58" s="153"/>
      <c r="J58" s="153"/>
      <c r="K58" s="133"/>
      <c r="L58" s="133"/>
      <c r="M58" s="133"/>
      <c r="N58" s="133"/>
      <c r="O58" s="133"/>
      <c r="P58" s="133"/>
      <c r="Q58" s="133"/>
      <c r="R58" s="133"/>
      <c r="S58" s="133"/>
      <c r="T58" s="133"/>
      <c r="U58" s="133"/>
    </row>
    <row r="59" spans="1:21" ht="47.25" customHeight="1" x14ac:dyDescent="0.25">
      <c r="A59" s="27"/>
      <c r="B59" s="131" t="s">
        <v>415</v>
      </c>
      <c r="C59" s="123"/>
      <c r="D59" s="132"/>
      <c r="E59" s="124"/>
      <c r="F59" s="124"/>
      <c r="G59" s="125"/>
      <c r="H59" s="134"/>
      <c r="I59" s="126"/>
      <c r="J59" s="135"/>
      <c r="K59" s="133"/>
      <c r="L59" s="133"/>
      <c r="M59" s="133"/>
      <c r="N59" s="133"/>
      <c r="O59" s="133"/>
      <c r="P59" s="133"/>
      <c r="Q59" s="133"/>
      <c r="R59" s="133"/>
      <c r="S59" s="133"/>
      <c r="T59" s="133"/>
      <c r="U59" s="133"/>
    </row>
    <row r="60" spans="1:21" ht="15.75" customHeight="1" x14ac:dyDescent="0.25">
      <c r="A60" s="27"/>
      <c r="B60" s="131"/>
      <c r="C60" s="123"/>
      <c r="D60" s="132"/>
      <c r="E60" s="124"/>
      <c r="F60" s="124"/>
      <c r="G60" s="125"/>
      <c r="H60" s="134"/>
      <c r="I60" s="126"/>
      <c r="J60" s="135"/>
      <c r="K60" s="133"/>
      <c r="L60" s="133"/>
      <c r="M60" s="133"/>
      <c r="N60" s="133"/>
      <c r="O60" s="133"/>
      <c r="P60" s="133"/>
      <c r="Q60" s="133"/>
      <c r="R60" s="133"/>
      <c r="S60" s="133"/>
      <c r="T60" s="133"/>
      <c r="U60" s="133"/>
    </row>
    <row r="61" spans="1:21" ht="18.75" customHeight="1" x14ac:dyDescent="0.25">
      <c r="A61" s="27" t="s">
        <v>69</v>
      </c>
      <c r="B61" s="34" t="s">
        <v>70</v>
      </c>
      <c r="C61" s="22"/>
      <c r="D61" s="23"/>
      <c r="E61" s="23"/>
      <c r="F61" s="41"/>
      <c r="G61" s="42"/>
      <c r="H61" s="17"/>
      <c r="I61" s="25"/>
      <c r="J61" s="18"/>
      <c r="K61" s="19"/>
      <c r="L61" s="19"/>
      <c r="M61" s="19"/>
      <c r="N61" s="19"/>
      <c r="O61" s="19"/>
      <c r="P61" s="19"/>
      <c r="Q61" s="19"/>
      <c r="R61" s="19"/>
      <c r="S61" s="19"/>
      <c r="T61" s="19"/>
      <c r="U61" s="19"/>
    </row>
    <row r="62" spans="1:21" ht="47.25" x14ac:dyDescent="0.25">
      <c r="A62" s="27" t="s">
        <v>71</v>
      </c>
      <c r="B62" s="45" t="s">
        <v>72</v>
      </c>
      <c r="C62" s="22" t="s">
        <v>24</v>
      </c>
      <c r="D62" s="23">
        <v>33.17</v>
      </c>
      <c r="E62" s="23">
        <v>33.36</v>
      </c>
      <c r="F62" s="23">
        <f>E62*(1+C$333)</f>
        <v>41.509847999999998</v>
      </c>
      <c r="G62" s="24">
        <f>D62*F62</f>
        <v>1376.8816581599999</v>
      </c>
      <c r="H62" s="152" t="s">
        <v>388</v>
      </c>
      <c r="I62" s="153"/>
      <c r="J62" s="153"/>
      <c r="K62" s="19"/>
      <c r="L62" s="19"/>
      <c r="M62" s="19"/>
      <c r="N62" s="19"/>
      <c r="O62" s="19"/>
      <c r="P62" s="19"/>
      <c r="Q62" s="19"/>
      <c r="R62" s="19"/>
      <c r="S62" s="19"/>
      <c r="T62" s="19"/>
      <c r="U62" s="19"/>
    </row>
    <row r="63" spans="1:21" ht="157.5" x14ac:dyDescent="0.25">
      <c r="A63" s="27"/>
      <c r="B63" s="32" t="s">
        <v>73</v>
      </c>
      <c r="C63" s="22"/>
      <c r="D63" s="22"/>
      <c r="E63" s="23"/>
      <c r="F63" s="41"/>
      <c r="G63" s="42"/>
      <c r="H63" s="17"/>
      <c r="I63" s="25"/>
      <c r="J63" s="18"/>
      <c r="K63" s="19"/>
      <c r="L63" s="19"/>
      <c r="M63" s="19"/>
      <c r="N63" s="19"/>
      <c r="O63" s="19"/>
      <c r="P63" s="19"/>
      <c r="Q63" s="19"/>
      <c r="R63" s="19"/>
      <c r="S63" s="19"/>
      <c r="T63" s="19"/>
      <c r="U63" s="19"/>
    </row>
    <row r="64" spans="1:21" ht="18" customHeight="1" x14ac:dyDescent="0.25">
      <c r="A64" s="48"/>
      <c r="B64" s="49"/>
      <c r="C64" s="168" t="s">
        <v>34</v>
      </c>
      <c r="D64" s="162"/>
      <c r="E64" s="163"/>
      <c r="F64" s="37"/>
      <c r="G64" s="38">
        <f>SUM(G35:G63)</f>
        <v>315027.13994706003</v>
      </c>
      <c r="H64" s="17"/>
      <c r="I64" s="25"/>
      <c r="K64" s="19"/>
      <c r="L64" s="19"/>
      <c r="M64" s="19"/>
      <c r="N64" s="19"/>
      <c r="O64" s="19"/>
      <c r="P64" s="19"/>
      <c r="Q64" s="19"/>
      <c r="R64" s="19"/>
      <c r="S64" s="19"/>
      <c r="T64" s="19"/>
      <c r="U64" s="19"/>
    </row>
    <row r="65" spans="1:21" ht="18.75" customHeight="1" x14ac:dyDescent="0.25">
      <c r="A65" s="12" t="s">
        <v>74</v>
      </c>
      <c r="B65" s="13" t="s">
        <v>75</v>
      </c>
      <c r="C65" s="14"/>
      <c r="D65" s="14"/>
      <c r="E65" s="23"/>
      <c r="F65" s="23"/>
      <c r="G65" s="24"/>
      <c r="H65" s="17"/>
      <c r="I65" s="18"/>
      <c r="J65" s="18"/>
      <c r="K65" s="19"/>
      <c r="L65" s="19"/>
      <c r="M65" s="19"/>
      <c r="N65" s="19"/>
      <c r="O65" s="19"/>
      <c r="P65" s="19"/>
      <c r="Q65" s="19"/>
      <c r="R65" s="19"/>
      <c r="S65" s="19"/>
      <c r="T65" s="19"/>
      <c r="U65" s="19"/>
    </row>
    <row r="66" spans="1:21" ht="31.5" x14ac:dyDescent="0.25">
      <c r="A66" s="27" t="s">
        <v>76</v>
      </c>
      <c r="B66" s="31" t="s">
        <v>77</v>
      </c>
      <c r="C66" s="22" t="s">
        <v>78</v>
      </c>
      <c r="D66" s="23">
        <v>85.08</v>
      </c>
      <c r="E66" s="23">
        <v>2786.64</v>
      </c>
      <c r="F66" s="23">
        <f>E66*(1+C$333)</f>
        <v>3467.4161519999998</v>
      </c>
      <c r="G66" s="24">
        <f>D66*F66</f>
        <v>295007.76621216</v>
      </c>
      <c r="H66" s="152" t="s">
        <v>369</v>
      </c>
      <c r="I66" s="153"/>
      <c r="J66" s="153"/>
      <c r="K66" s="19"/>
      <c r="L66" s="19"/>
      <c r="M66" s="19"/>
      <c r="N66" s="19"/>
      <c r="O66" s="19"/>
      <c r="P66" s="19"/>
      <c r="Q66" s="19"/>
      <c r="R66" s="19"/>
      <c r="S66" s="19"/>
      <c r="T66" s="19"/>
      <c r="U66" s="19"/>
    </row>
    <row r="67" spans="1:21" ht="393.75" x14ac:dyDescent="0.25">
      <c r="A67" s="27"/>
      <c r="B67" s="28" t="s">
        <v>79</v>
      </c>
      <c r="C67" s="22"/>
      <c r="D67" s="23"/>
      <c r="E67" s="23"/>
      <c r="F67" s="23"/>
      <c r="G67" s="24"/>
      <c r="H67" s="17"/>
      <c r="I67" s="25"/>
      <c r="J67" s="18"/>
      <c r="K67" s="19"/>
      <c r="L67" s="19"/>
      <c r="M67" s="19"/>
      <c r="N67" s="19"/>
      <c r="O67" s="19"/>
      <c r="P67" s="19"/>
      <c r="Q67" s="19"/>
      <c r="R67" s="19"/>
      <c r="S67" s="19"/>
      <c r="T67" s="19"/>
      <c r="U67" s="19"/>
    </row>
    <row r="68" spans="1:21" ht="18.75" x14ac:dyDescent="0.25">
      <c r="A68" s="27"/>
      <c r="B68" s="31"/>
      <c r="C68" s="22"/>
      <c r="D68" s="23"/>
      <c r="E68" s="23"/>
      <c r="F68" s="23"/>
      <c r="G68" s="24"/>
      <c r="H68" s="17"/>
      <c r="I68" s="25"/>
      <c r="J68" s="18"/>
      <c r="K68" s="19"/>
      <c r="L68" s="19"/>
      <c r="M68" s="19"/>
      <c r="N68" s="19"/>
      <c r="O68" s="19"/>
      <c r="P68" s="19"/>
      <c r="Q68" s="19"/>
      <c r="R68" s="19"/>
      <c r="S68" s="19"/>
      <c r="T68" s="19"/>
      <c r="U68" s="19"/>
    </row>
    <row r="69" spans="1:21" ht="31.5" x14ac:dyDescent="0.25">
      <c r="A69" s="27" t="s">
        <v>80</v>
      </c>
      <c r="B69" s="31" t="s">
        <v>81</v>
      </c>
      <c r="C69" s="22" t="s">
        <v>56</v>
      </c>
      <c r="D69" s="35">
        <v>3.88</v>
      </c>
      <c r="E69" s="23">
        <v>3070.36</v>
      </c>
      <c r="F69" s="23">
        <f>E69*(1+C$333)</f>
        <v>3820.4489480000002</v>
      </c>
      <c r="G69" s="24">
        <f>D69*F69</f>
        <v>14823.341918240001</v>
      </c>
      <c r="H69" s="152" t="s">
        <v>389</v>
      </c>
      <c r="I69" s="153"/>
      <c r="J69" s="153"/>
      <c r="K69" s="19"/>
      <c r="L69" s="19"/>
      <c r="M69" s="19"/>
      <c r="N69" s="19"/>
      <c r="O69" s="19"/>
      <c r="P69" s="19"/>
      <c r="Q69" s="19"/>
      <c r="R69" s="19"/>
      <c r="S69" s="19"/>
      <c r="T69" s="19"/>
      <c r="U69" s="19"/>
    </row>
    <row r="70" spans="1:21" ht="141.75" x14ac:dyDescent="0.25">
      <c r="A70" s="27"/>
      <c r="B70" s="28" t="s">
        <v>82</v>
      </c>
      <c r="C70" s="22"/>
      <c r="D70" s="35"/>
      <c r="E70" s="23"/>
      <c r="F70" s="23"/>
      <c r="G70" s="24"/>
      <c r="H70" s="17"/>
      <c r="I70" s="25"/>
      <c r="J70" s="18"/>
      <c r="K70" s="19"/>
      <c r="L70" s="19"/>
      <c r="M70" s="19"/>
      <c r="N70" s="19"/>
      <c r="O70" s="19"/>
      <c r="P70" s="19"/>
      <c r="Q70" s="19"/>
      <c r="R70" s="19"/>
      <c r="S70" s="19"/>
      <c r="T70" s="19"/>
      <c r="U70" s="19"/>
    </row>
    <row r="71" spans="1:21" ht="18" customHeight="1" x14ac:dyDescent="0.25">
      <c r="A71" s="48"/>
      <c r="B71" s="50"/>
      <c r="C71" s="168" t="s">
        <v>34</v>
      </c>
      <c r="D71" s="162"/>
      <c r="E71" s="163"/>
      <c r="F71" s="37"/>
      <c r="G71" s="38">
        <f>SUM(G66:G70)</f>
        <v>309831.10813040001</v>
      </c>
      <c r="H71" s="17"/>
      <c r="I71" s="25"/>
      <c r="J71" s="18"/>
      <c r="K71" s="19"/>
      <c r="L71" s="19"/>
      <c r="M71" s="19"/>
      <c r="N71" s="19"/>
      <c r="O71" s="19"/>
      <c r="P71" s="19"/>
      <c r="Q71" s="19"/>
      <c r="R71" s="19"/>
      <c r="S71" s="19"/>
      <c r="T71" s="19"/>
      <c r="U71" s="19"/>
    </row>
    <row r="72" spans="1:21" ht="18.75" customHeight="1" x14ac:dyDescent="0.25">
      <c r="A72" s="12" t="s">
        <v>83</v>
      </c>
      <c r="B72" s="13" t="s">
        <v>84</v>
      </c>
      <c r="C72" s="51"/>
      <c r="D72" s="39"/>
      <c r="E72" s="15"/>
      <c r="F72" s="23"/>
      <c r="G72" s="24"/>
      <c r="H72" s="17"/>
      <c r="I72" s="25"/>
      <c r="J72" s="18"/>
      <c r="K72" s="19"/>
      <c r="L72" s="19"/>
      <c r="M72" s="19"/>
      <c r="N72" s="19"/>
      <c r="O72" s="19"/>
      <c r="P72" s="19"/>
      <c r="Q72" s="19"/>
      <c r="R72" s="19"/>
      <c r="S72" s="19"/>
      <c r="T72" s="19"/>
      <c r="U72" s="19"/>
    </row>
    <row r="73" spans="1:21" ht="18.75" customHeight="1" x14ac:dyDescent="0.25">
      <c r="A73" s="20" t="s">
        <v>85</v>
      </c>
      <c r="B73" s="52" t="s">
        <v>86</v>
      </c>
      <c r="C73" s="22"/>
      <c r="D73" s="35"/>
      <c r="E73" s="23"/>
      <c r="F73" s="23"/>
      <c r="G73" s="24"/>
      <c r="H73" s="17"/>
      <c r="I73" s="25"/>
      <c r="J73" s="18"/>
      <c r="K73" s="19"/>
      <c r="L73" s="19"/>
      <c r="M73" s="19"/>
      <c r="N73" s="19"/>
      <c r="O73" s="19"/>
      <c r="P73" s="19"/>
      <c r="Q73" s="19"/>
      <c r="R73" s="19"/>
      <c r="S73" s="19"/>
      <c r="T73" s="19"/>
      <c r="U73" s="19"/>
    </row>
    <row r="74" spans="1:21" ht="78.75" x14ac:dyDescent="0.25">
      <c r="A74" s="27" t="s">
        <v>87</v>
      </c>
      <c r="B74" s="31" t="s">
        <v>88</v>
      </c>
      <c r="C74" s="22" t="s">
        <v>89</v>
      </c>
      <c r="D74" s="35">
        <v>117.27</v>
      </c>
      <c r="E74" s="23">
        <v>64.05</v>
      </c>
      <c r="F74" s="23">
        <f>E74*(1+C$333)</f>
        <v>79.697414999999992</v>
      </c>
      <c r="G74" s="24">
        <f>D74*F74</f>
        <v>9346.1158570499992</v>
      </c>
      <c r="H74" s="152" t="s">
        <v>390</v>
      </c>
      <c r="I74" s="153"/>
      <c r="J74" s="153"/>
      <c r="K74" s="19"/>
      <c r="L74" s="19"/>
      <c r="M74" s="19"/>
      <c r="N74" s="19"/>
      <c r="O74" s="19"/>
      <c r="P74" s="19"/>
      <c r="Q74" s="19"/>
      <c r="R74" s="19"/>
      <c r="S74" s="19"/>
      <c r="T74" s="19"/>
      <c r="U74" s="19"/>
    </row>
    <row r="75" spans="1:21" ht="189" x14ac:dyDescent="0.25">
      <c r="A75" s="27"/>
      <c r="B75" s="28" t="s">
        <v>90</v>
      </c>
      <c r="C75" s="22"/>
      <c r="D75" s="35"/>
      <c r="E75" s="23"/>
      <c r="F75" s="23"/>
      <c r="G75" s="24"/>
      <c r="H75" s="17"/>
      <c r="I75" s="25"/>
      <c r="J75" s="18"/>
      <c r="K75" s="19"/>
      <c r="L75" s="19"/>
      <c r="M75" s="19"/>
      <c r="N75" s="19"/>
      <c r="O75" s="19"/>
      <c r="P75" s="19"/>
      <c r="Q75" s="19"/>
      <c r="R75" s="19"/>
      <c r="S75" s="19"/>
      <c r="T75" s="19"/>
      <c r="U75" s="19"/>
    </row>
    <row r="76" spans="1:21" ht="18.75" x14ac:dyDescent="0.25">
      <c r="A76" s="27"/>
      <c r="B76" s="28"/>
      <c r="C76" s="22"/>
      <c r="D76" s="35"/>
      <c r="E76" s="23"/>
      <c r="F76" s="23"/>
      <c r="G76" s="24"/>
      <c r="H76" s="17"/>
      <c r="I76" s="25"/>
      <c r="J76" s="18"/>
      <c r="K76" s="19"/>
      <c r="L76" s="19"/>
      <c r="M76" s="19"/>
      <c r="N76" s="19"/>
      <c r="O76" s="19"/>
      <c r="P76" s="19"/>
      <c r="Q76" s="19"/>
      <c r="R76" s="19"/>
      <c r="S76" s="19"/>
      <c r="T76" s="19"/>
      <c r="U76" s="19"/>
    </row>
    <row r="77" spans="1:21" ht="78.75" x14ac:dyDescent="0.25">
      <c r="A77" s="27" t="s">
        <v>91</v>
      </c>
      <c r="B77" s="31" t="s">
        <v>92</v>
      </c>
      <c r="C77" s="22" t="s">
        <v>93</v>
      </c>
      <c r="D77" s="35">
        <v>180.05</v>
      </c>
      <c r="E77" s="23">
        <v>84.35</v>
      </c>
      <c r="F77" s="23">
        <f>E77*(1+C$333)</f>
        <v>104.95670499999999</v>
      </c>
      <c r="G77" s="24">
        <f>D77*F77</f>
        <v>18897.454735249998</v>
      </c>
      <c r="H77" s="152" t="s">
        <v>391</v>
      </c>
      <c r="I77" s="153"/>
      <c r="J77" s="153"/>
      <c r="K77" s="19"/>
      <c r="L77" s="19"/>
      <c r="M77" s="19"/>
      <c r="N77" s="19"/>
      <c r="O77" s="19"/>
      <c r="P77" s="19"/>
      <c r="Q77" s="19"/>
      <c r="R77" s="19"/>
      <c r="S77" s="19"/>
      <c r="T77" s="19"/>
      <c r="U77" s="19"/>
    </row>
    <row r="78" spans="1:21" ht="189" x14ac:dyDescent="0.25">
      <c r="A78" s="27"/>
      <c r="B78" s="28" t="s">
        <v>94</v>
      </c>
      <c r="C78" s="22"/>
      <c r="D78" s="35"/>
      <c r="E78" s="23"/>
      <c r="F78" s="23"/>
      <c r="G78" s="24"/>
      <c r="H78" s="17"/>
      <c r="I78" s="25"/>
      <c r="J78" s="18"/>
      <c r="K78" s="19"/>
      <c r="L78" s="19"/>
      <c r="M78" s="19"/>
      <c r="N78" s="19"/>
      <c r="O78" s="19"/>
      <c r="P78" s="19"/>
      <c r="Q78" s="19"/>
      <c r="R78" s="19"/>
      <c r="S78" s="19"/>
      <c r="T78" s="19"/>
      <c r="U78" s="19"/>
    </row>
    <row r="79" spans="1:21" ht="18.75" x14ac:dyDescent="0.25">
      <c r="A79" s="27"/>
      <c r="B79" s="28"/>
      <c r="C79" s="22"/>
      <c r="D79" s="35"/>
      <c r="E79" s="23"/>
      <c r="F79" s="23"/>
      <c r="G79" s="24"/>
      <c r="H79" s="17"/>
      <c r="I79" s="25"/>
      <c r="J79" s="18"/>
      <c r="K79" s="19"/>
      <c r="L79" s="19"/>
      <c r="M79" s="19"/>
      <c r="N79" s="19"/>
      <c r="O79" s="19"/>
      <c r="P79" s="19"/>
      <c r="Q79" s="19"/>
      <c r="R79" s="19"/>
      <c r="S79" s="19"/>
      <c r="T79" s="19"/>
      <c r="U79" s="19"/>
    </row>
    <row r="80" spans="1:21" ht="78.75" x14ac:dyDescent="0.25">
      <c r="A80" s="27" t="s">
        <v>419</v>
      </c>
      <c r="B80" s="129" t="s">
        <v>420</v>
      </c>
      <c r="C80" s="123" t="s">
        <v>47</v>
      </c>
      <c r="D80" s="124">
        <v>12.54</v>
      </c>
      <c r="E80" s="124">
        <v>94.85</v>
      </c>
      <c r="F80" s="124">
        <f>E80*(1+C$717)</f>
        <v>94.85</v>
      </c>
      <c r="G80" s="125">
        <f>D80*F80</f>
        <v>1189.4189999999999</v>
      </c>
      <c r="H80" s="152" t="s">
        <v>422</v>
      </c>
      <c r="I80" s="153"/>
      <c r="J80" s="153"/>
      <c r="K80" s="128"/>
      <c r="L80" s="128"/>
      <c r="M80" s="128"/>
      <c r="N80" s="128"/>
      <c r="O80" s="128"/>
      <c r="P80" s="128"/>
      <c r="Q80" s="128"/>
      <c r="R80" s="128"/>
      <c r="S80" s="128"/>
      <c r="T80" s="128"/>
      <c r="U80" s="128"/>
    </row>
    <row r="81" spans="1:21" ht="157.5" x14ac:dyDescent="0.25">
      <c r="A81" s="27"/>
      <c r="B81" s="131" t="s">
        <v>421</v>
      </c>
      <c r="C81" s="123"/>
      <c r="D81" s="124"/>
      <c r="E81" s="124"/>
      <c r="F81" s="124"/>
      <c r="G81" s="125"/>
      <c r="H81" s="122"/>
      <c r="I81" s="126"/>
      <c r="J81" s="127"/>
      <c r="K81" s="128"/>
      <c r="L81" s="128"/>
      <c r="M81" s="128"/>
      <c r="N81" s="128"/>
      <c r="O81" s="128"/>
      <c r="P81" s="128"/>
      <c r="Q81" s="128"/>
      <c r="R81" s="128"/>
      <c r="S81" s="128"/>
      <c r="T81" s="128"/>
      <c r="U81" s="128"/>
    </row>
    <row r="82" spans="1:21" ht="18.75" customHeight="1" x14ac:dyDescent="0.25">
      <c r="A82" s="27"/>
      <c r="B82" s="131"/>
      <c r="C82" s="123"/>
      <c r="D82" s="124"/>
      <c r="E82" s="124"/>
      <c r="F82" s="124"/>
      <c r="G82" s="125"/>
      <c r="H82" s="122"/>
      <c r="I82" s="126"/>
      <c r="J82" s="127"/>
      <c r="K82" s="128"/>
      <c r="L82" s="128"/>
      <c r="M82" s="128"/>
      <c r="N82" s="128"/>
      <c r="O82" s="128"/>
      <c r="P82" s="128"/>
      <c r="Q82" s="128"/>
      <c r="R82" s="128"/>
      <c r="S82" s="128"/>
      <c r="T82" s="128"/>
      <c r="U82" s="128"/>
    </row>
    <row r="83" spans="1:21" ht="31.5" x14ac:dyDescent="0.25">
      <c r="A83" s="27" t="s">
        <v>95</v>
      </c>
      <c r="B83" s="31" t="s">
        <v>96</v>
      </c>
      <c r="C83" s="22" t="s">
        <v>24</v>
      </c>
      <c r="D83" s="23">
        <v>131.27000000000001</v>
      </c>
      <c r="E83" s="23">
        <v>259.01</v>
      </c>
      <c r="F83" s="23">
        <f>E83*(1+C$333)</f>
        <v>322.28614299999998</v>
      </c>
      <c r="G83" s="24">
        <f>D83*F83</f>
        <v>42306.501991609999</v>
      </c>
      <c r="H83" s="152" t="s">
        <v>418</v>
      </c>
      <c r="I83" s="153"/>
      <c r="J83" s="153"/>
      <c r="K83" s="19"/>
      <c r="L83" s="19"/>
      <c r="M83" s="19"/>
      <c r="N83" s="19"/>
      <c r="O83" s="19"/>
      <c r="P83" s="19"/>
      <c r="Q83" s="19"/>
      <c r="R83" s="19"/>
      <c r="S83" s="19"/>
      <c r="T83" s="19"/>
      <c r="U83" s="19"/>
    </row>
    <row r="84" spans="1:21" ht="189" x14ac:dyDescent="0.25">
      <c r="A84" s="27"/>
      <c r="B84" s="28" t="s">
        <v>97</v>
      </c>
      <c r="C84" s="22"/>
      <c r="D84" s="22"/>
      <c r="E84" s="23"/>
      <c r="F84" s="23"/>
      <c r="G84" s="24"/>
      <c r="H84" s="17"/>
      <c r="I84" s="25"/>
      <c r="J84" s="18"/>
      <c r="K84" s="19"/>
      <c r="L84" s="19"/>
      <c r="M84" s="19"/>
      <c r="N84" s="19"/>
      <c r="O84" s="19"/>
      <c r="P84" s="19"/>
      <c r="Q84" s="19"/>
      <c r="R84" s="19"/>
      <c r="S84" s="19"/>
      <c r="T84" s="19"/>
      <c r="U84" s="19"/>
    </row>
    <row r="85" spans="1:21" ht="18" customHeight="1" x14ac:dyDescent="0.25">
      <c r="A85" s="48"/>
      <c r="B85" s="50"/>
      <c r="C85" s="168" t="s">
        <v>34</v>
      </c>
      <c r="D85" s="162"/>
      <c r="E85" s="163"/>
      <c r="F85" s="37"/>
      <c r="G85" s="38">
        <f>SUM(G74:G84)</f>
        <v>71739.491583909999</v>
      </c>
      <c r="H85" s="17"/>
      <c r="I85" s="25"/>
      <c r="J85" s="18"/>
      <c r="K85" s="19"/>
      <c r="L85" s="19"/>
      <c r="M85" s="19"/>
      <c r="N85" s="19"/>
      <c r="O85" s="19"/>
      <c r="P85" s="19"/>
      <c r="Q85" s="19"/>
      <c r="R85" s="19"/>
      <c r="S85" s="19"/>
      <c r="T85" s="19"/>
      <c r="U85" s="19"/>
    </row>
    <row r="86" spans="1:21" ht="18.75" x14ac:dyDescent="0.25">
      <c r="A86" s="12" t="s">
        <v>98</v>
      </c>
      <c r="B86" s="13" t="s">
        <v>99</v>
      </c>
      <c r="C86" s="14"/>
      <c r="D86" s="39"/>
      <c r="E86" s="23"/>
      <c r="F86" s="23"/>
      <c r="G86" s="24"/>
      <c r="H86" s="17"/>
      <c r="I86" s="25"/>
      <c r="J86" s="18"/>
      <c r="K86" s="19"/>
      <c r="L86" s="19"/>
      <c r="M86" s="19"/>
      <c r="N86" s="19"/>
      <c r="O86" s="19"/>
      <c r="P86" s="19"/>
      <c r="Q86" s="19"/>
      <c r="R86" s="19"/>
      <c r="S86" s="19"/>
      <c r="T86" s="19"/>
      <c r="U86" s="19"/>
    </row>
    <row r="87" spans="1:21" ht="31.5" x14ac:dyDescent="0.25">
      <c r="A87" s="20" t="s">
        <v>100</v>
      </c>
      <c r="B87" s="52" t="s">
        <v>101</v>
      </c>
      <c r="C87" s="22"/>
      <c r="D87" s="35"/>
      <c r="E87" s="23"/>
      <c r="F87" s="23"/>
      <c r="G87" s="24"/>
      <c r="H87" s="17"/>
      <c r="I87" s="25"/>
      <c r="J87" s="18"/>
      <c r="K87" s="19"/>
      <c r="L87" s="19"/>
      <c r="M87" s="19"/>
      <c r="N87" s="19"/>
      <c r="O87" s="19"/>
      <c r="P87" s="19"/>
      <c r="Q87" s="19"/>
      <c r="R87" s="19"/>
      <c r="S87" s="19"/>
      <c r="T87" s="19"/>
      <c r="U87" s="19"/>
    </row>
    <row r="88" spans="1:21" ht="110.25" x14ac:dyDescent="0.25">
      <c r="A88" s="27" t="s">
        <v>102</v>
      </c>
      <c r="B88" s="31" t="s">
        <v>103</v>
      </c>
      <c r="C88" s="22" t="s">
        <v>24</v>
      </c>
      <c r="D88" s="35">
        <v>751.62</v>
      </c>
      <c r="E88" s="23">
        <v>267.64999999999998</v>
      </c>
      <c r="F88" s="23">
        <f>E88*(1+C$333)</f>
        <v>333.03689499999996</v>
      </c>
      <c r="G88" s="24">
        <f>D88*F88</f>
        <v>250317.19101989997</v>
      </c>
      <c r="H88" s="152" t="s">
        <v>392</v>
      </c>
      <c r="I88" s="153"/>
      <c r="J88" s="153"/>
      <c r="K88" s="19"/>
      <c r="L88" s="19"/>
      <c r="M88" s="19"/>
      <c r="N88" s="19"/>
      <c r="O88" s="19"/>
      <c r="P88" s="19"/>
      <c r="Q88" s="19"/>
      <c r="R88" s="19"/>
      <c r="S88" s="19"/>
      <c r="T88" s="19"/>
      <c r="U88" s="19"/>
    </row>
    <row r="89" spans="1:21" ht="409.5" x14ac:dyDescent="0.25">
      <c r="A89" s="27"/>
      <c r="B89" s="28" t="s">
        <v>104</v>
      </c>
      <c r="C89" s="22"/>
      <c r="D89" s="35"/>
      <c r="E89" s="23"/>
      <c r="F89" s="23"/>
      <c r="G89" s="24"/>
      <c r="H89" s="17"/>
      <c r="I89" s="25"/>
      <c r="J89" s="18"/>
      <c r="K89" s="19"/>
      <c r="L89" s="19"/>
      <c r="M89" s="19"/>
      <c r="N89" s="19"/>
      <c r="O89" s="19"/>
      <c r="P89" s="19"/>
      <c r="Q89" s="19"/>
      <c r="R89" s="19"/>
      <c r="S89" s="19"/>
      <c r="T89" s="19"/>
      <c r="U89" s="19"/>
    </row>
    <row r="90" spans="1:21" ht="18.75" x14ac:dyDescent="0.25">
      <c r="A90" s="27"/>
      <c r="B90" s="28"/>
      <c r="C90" s="22"/>
      <c r="D90" s="35"/>
      <c r="E90" s="23"/>
      <c r="F90" s="23"/>
      <c r="G90" s="24"/>
      <c r="H90" s="17"/>
      <c r="I90" s="25"/>
      <c r="J90" s="18"/>
      <c r="K90" s="19"/>
      <c r="L90" s="19"/>
      <c r="M90" s="19"/>
      <c r="N90" s="19"/>
      <c r="O90" s="19"/>
      <c r="P90" s="19"/>
      <c r="Q90" s="19"/>
      <c r="R90" s="19"/>
      <c r="S90" s="19"/>
      <c r="T90" s="19"/>
      <c r="U90" s="19"/>
    </row>
    <row r="91" spans="1:21" ht="18.75" x14ac:dyDescent="0.25">
      <c r="A91" s="27" t="s">
        <v>105</v>
      </c>
      <c r="B91" s="34" t="s">
        <v>106</v>
      </c>
      <c r="C91" s="22"/>
      <c r="D91" s="35"/>
      <c r="E91" s="23"/>
      <c r="F91" s="23"/>
      <c r="G91" s="24"/>
      <c r="H91" s="17"/>
      <c r="I91" s="25"/>
      <c r="J91" s="18"/>
      <c r="K91" s="19"/>
      <c r="L91" s="19"/>
      <c r="M91" s="19"/>
      <c r="N91" s="19"/>
      <c r="O91" s="19"/>
      <c r="P91" s="19"/>
      <c r="Q91" s="19"/>
      <c r="R91" s="19"/>
      <c r="S91" s="19"/>
      <c r="T91" s="19"/>
      <c r="U91" s="19"/>
    </row>
    <row r="92" spans="1:21" ht="94.5" x14ac:dyDescent="0.25">
      <c r="A92" s="27"/>
      <c r="B92" s="28" t="s">
        <v>107</v>
      </c>
      <c r="C92" s="22"/>
      <c r="D92" s="35"/>
      <c r="E92" s="23"/>
      <c r="F92" s="23"/>
      <c r="G92" s="24"/>
      <c r="H92" s="17"/>
      <c r="I92" s="25"/>
      <c r="J92" s="18"/>
      <c r="K92" s="19"/>
      <c r="L92" s="19"/>
      <c r="M92" s="19"/>
      <c r="N92" s="19"/>
      <c r="O92" s="19"/>
      <c r="P92" s="19"/>
      <c r="Q92" s="19"/>
      <c r="R92" s="19"/>
      <c r="S92" s="19"/>
      <c r="T92" s="19"/>
      <c r="U92" s="19"/>
    </row>
    <row r="93" spans="1:21" ht="18.75" x14ac:dyDescent="0.25">
      <c r="A93" s="27"/>
      <c r="B93" s="28"/>
      <c r="C93" s="22"/>
      <c r="D93" s="35"/>
      <c r="E93" s="23"/>
      <c r="F93" s="23"/>
      <c r="G93" s="24"/>
      <c r="H93" s="17"/>
      <c r="I93" s="25"/>
      <c r="J93" s="18"/>
      <c r="K93" s="19"/>
      <c r="L93" s="19"/>
      <c r="M93" s="19"/>
      <c r="N93" s="19"/>
      <c r="O93" s="19"/>
      <c r="P93" s="19"/>
      <c r="Q93" s="19"/>
      <c r="R93" s="19"/>
      <c r="S93" s="19"/>
      <c r="T93" s="19"/>
      <c r="U93" s="19"/>
    </row>
    <row r="94" spans="1:21" ht="31.5" x14ac:dyDescent="0.25">
      <c r="A94" s="27" t="s">
        <v>108</v>
      </c>
      <c r="B94" s="31" t="s">
        <v>109</v>
      </c>
      <c r="C94" s="22" t="s">
        <v>19</v>
      </c>
      <c r="D94" s="35">
        <v>110</v>
      </c>
      <c r="E94" s="23">
        <v>69.08</v>
      </c>
      <c r="F94" s="23">
        <f>E94*(1+C$333)</f>
        <v>85.956243999999998</v>
      </c>
      <c r="G94" s="24">
        <f>D94*F94</f>
        <v>9455.1868400000003</v>
      </c>
      <c r="H94" s="152" t="s">
        <v>393</v>
      </c>
      <c r="I94" s="153"/>
      <c r="J94" s="153"/>
      <c r="K94" s="19"/>
      <c r="L94" s="19"/>
      <c r="M94" s="19"/>
      <c r="N94" s="19"/>
      <c r="O94" s="19"/>
      <c r="P94" s="19"/>
      <c r="Q94" s="19"/>
      <c r="R94" s="19"/>
      <c r="S94" s="19"/>
      <c r="T94" s="19"/>
      <c r="U94" s="19"/>
    </row>
    <row r="95" spans="1:21" ht="18.75" x14ac:dyDescent="0.25">
      <c r="A95" s="27"/>
      <c r="B95" s="31"/>
      <c r="C95" s="22"/>
      <c r="D95" s="35"/>
      <c r="E95" s="23"/>
      <c r="F95" s="23"/>
      <c r="G95" s="24"/>
      <c r="H95" s="17"/>
      <c r="I95" s="25"/>
      <c r="J95" s="18"/>
      <c r="K95" s="19"/>
      <c r="L95" s="19"/>
      <c r="M95" s="19"/>
      <c r="N95" s="19"/>
      <c r="O95" s="19"/>
      <c r="P95" s="19"/>
      <c r="Q95" s="19"/>
      <c r="R95" s="19"/>
      <c r="S95" s="19"/>
      <c r="T95" s="19"/>
      <c r="U95" s="19"/>
    </row>
    <row r="96" spans="1:21" ht="31.5" x14ac:dyDescent="0.25">
      <c r="A96" s="27" t="s">
        <v>110</v>
      </c>
      <c r="B96" s="31" t="s">
        <v>111</v>
      </c>
      <c r="C96" s="22" t="s">
        <v>19</v>
      </c>
      <c r="D96" s="35">
        <v>111</v>
      </c>
      <c r="E96" s="23">
        <v>75.59</v>
      </c>
      <c r="F96" s="23">
        <f>E96*(1+C$333)</f>
        <v>94.056636999999995</v>
      </c>
      <c r="G96" s="24">
        <f>D96*F96</f>
        <v>10440.286706999999</v>
      </c>
      <c r="H96" s="152" t="s">
        <v>394</v>
      </c>
      <c r="I96" s="153"/>
      <c r="J96" s="153"/>
      <c r="K96" s="19"/>
      <c r="L96" s="19"/>
      <c r="M96" s="19"/>
      <c r="N96" s="19"/>
      <c r="O96" s="19"/>
      <c r="P96" s="19"/>
      <c r="Q96" s="19"/>
      <c r="R96" s="19"/>
      <c r="S96" s="19"/>
      <c r="T96" s="19"/>
      <c r="U96" s="19"/>
    </row>
    <row r="97" spans="1:21" ht="18.75" x14ac:dyDescent="0.25">
      <c r="A97" s="27"/>
      <c r="B97" s="28"/>
      <c r="C97" s="22"/>
      <c r="D97" s="35"/>
      <c r="E97" s="23"/>
      <c r="F97" s="23"/>
      <c r="G97" s="24"/>
      <c r="H97" s="17"/>
      <c r="I97" s="25"/>
      <c r="J97" s="18"/>
      <c r="K97" s="19"/>
      <c r="L97" s="19"/>
      <c r="M97" s="19"/>
      <c r="N97" s="19"/>
      <c r="O97" s="19"/>
      <c r="P97" s="19"/>
      <c r="Q97" s="19"/>
      <c r="R97" s="19"/>
      <c r="S97" s="19"/>
      <c r="T97" s="19"/>
      <c r="U97" s="19"/>
    </row>
    <row r="98" spans="1:21" ht="18.75" x14ac:dyDescent="0.25">
      <c r="A98" s="27" t="s">
        <v>112</v>
      </c>
      <c r="B98" s="34" t="s">
        <v>113</v>
      </c>
      <c r="C98" s="22"/>
      <c r="D98" s="35"/>
      <c r="E98" s="23"/>
      <c r="F98" s="23"/>
      <c r="G98" s="24"/>
      <c r="H98" s="17"/>
      <c r="I98" s="25"/>
      <c r="J98" s="18"/>
      <c r="K98" s="19"/>
      <c r="L98" s="19"/>
      <c r="M98" s="19"/>
      <c r="N98" s="19"/>
      <c r="O98" s="19"/>
      <c r="P98" s="19"/>
      <c r="Q98" s="19"/>
      <c r="R98" s="19"/>
      <c r="S98" s="19"/>
      <c r="T98" s="19"/>
      <c r="U98" s="19"/>
    </row>
    <row r="99" spans="1:21" ht="126" x14ac:dyDescent="0.25">
      <c r="A99" s="27"/>
      <c r="B99" s="28" t="s">
        <v>114</v>
      </c>
      <c r="C99" s="22"/>
      <c r="D99" s="35"/>
      <c r="E99" s="23"/>
      <c r="F99" s="23"/>
      <c r="G99" s="24"/>
      <c r="H99" s="17"/>
      <c r="I99" s="25"/>
      <c r="J99" s="18"/>
      <c r="K99" s="19"/>
      <c r="L99" s="19"/>
      <c r="M99" s="19"/>
      <c r="N99" s="19"/>
      <c r="O99" s="19"/>
      <c r="P99" s="19"/>
      <c r="Q99" s="19"/>
      <c r="R99" s="19"/>
      <c r="S99" s="19"/>
      <c r="T99" s="19"/>
      <c r="U99" s="19"/>
    </row>
    <row r="100" spans="1:21" ht="18.75" x14ac:dyDescent="0.25">
      <c r="A100" s="27"/>
      <c r="B100" s="28"/>
      <c r="C100" s="22"/>
      <c r="D100" s="35"/>
      <c r="E100" s="23"/>
      <c r="F100" s="23"/>
      <c r="G100" s="24"/>
      <c r="H100" s="17"/>
      <c r="I100" s="25"/>
      <c r="J100" s="18"/>
      <c r="K100" s="19"/>
      <c r="L100" s="19"/>
      <c r="M100" s="19"/>
      <c r="N100" s="19"/>
      <c r="O100" s="19"/>
      <c r="P100" s="19"/>
      <c r="Q100" s="19"/>
      <c r="R100" s="19"/>
      <c r="S100" s="19"/>
      <c r="T100" s="19"/>
      <c r="U100" s="19"/>
    </row>
    <row r="101" spans="1:21" ht="47.25" x14ac:dyDescent="0.25">
      <c r="A101" s="27" t="s">
        <v>115</v>
      </c>
      <c r="B101" s="31" t="s">
        <v>116</v>
      </c>
      <c r="C101" s="22" t="s">
        <v>19</v>
      </c>
      <c r="D101" s="35">
        <v>45</v>
      </c>
      <c r="E101" s="23">
        <v>84.45</v>
      </c>
      <c r="F101" s="23">
        <f>E101*(1+C$333)</f>
        <v>105.081135</v>
      </c>
      <c r="G101" s="24">
        <f>D101*F101</f>
        <v>4728.6510749999998</v>
      </c>
      <c r="H101" s="152" t="s">
        <v>395</v>
      </c>
      <c r="I101" s="153"/>
      <c r="J101" s="153"/>
      <c r="K101" s="19"/>
      <c r="L101" s="19"/>
      <c r="M101" s="19"/>
      <c r="N101" s="19"/>
      <c r="O101" s="19"/>
      <c r="P101" s="19"/>
      <c r="Q101" s="19"/>
      <c r="R101" s="19"/>
      <c r="S101" s="19"/>
      <c r="T101" s="19"/>
      <c r="U101" s="19"/>
    </row>
    <row r="102" spans="1:21" ht="18.75" x14ac:dyDescent="0.25">
      <c r="A102" s="27"/>
      <c r="B102" s="28"/>
      <c r="C102" s="22"/>
      <c r="D102" s="35"/>
      <c r="E102" s="23"/>
      <c r="F102" s="23"/>
      <c r="G102" s="24"/>
      <c r="H102" s="17"/>
      <c r="I102" s="25"/>
      <c r="J102" s="30"/>
      <c r="K102" s="46"/>
      <c r="L102" s="46"/>
      <c r="M102" s="46"/>
      <c r="N102" s="46"/>
      <c r="O102" s="46"/>
      <c r="P102" s="46"/>
      <c r="Q102" s="46"/>
      <c r="R102" s="46"/>
      <c r="S102" s="46"/>
      <c r="T102" s="46"/>
      <c r="U102" s="46"/>
    </row>
    <row r="103" spans="1:21" ht="63" x14ac:dyDescent="0.25">
      <c r="A103" s="27" t="s">
        <v>117</v>
      </c>
      <c r="B103" s="31" t="s">
        <v>118</v>
      </c>
      <c r="C103" s="22" t="s">
        <v>119</v>
      </c>
      <c r="D103" s="35">
        <v>751.62</v>
      </c>
      <c r="E103" s="23">
        <v>43.53</v>
      </c>
      <c r="F103" s="23">
        <f>E103*(1+C$333)</f>
        <v>54.164378999999997</v>
      </c>
      <c r="G103" s="24">
        <f>D103*F103</f>
        <v>40711.030543979999</v>
      </c>
      <c r="H103" s="189" t="s">
        <v>392</v>
      </c>
      <c r="I103" s="190"/>
      <c r="J103" s="190"/>
      <c r="K103" s="19"/>
      <c r="L103" s="19"/>
      <c r="M103" s="19"/>
      <c r="N103" s="19"/>
      <c r="O103" s="19"/>
      <c r="P103" s="19"/>
      <c r="Q103" s="19"/>
      <c r="R103" s="19"/>
      <c r="S103" s="19"/>
      <c r="T103" s="19"/>
      <c r="U103" s="19"/>
    </row>
    <row r="104" spans="1:21" ht="173.25" x14ac:dyDescent="0.25">
      <c r="A104" s="27"/>
      <c r="B104" s="28" t="s">
        <v>120</v>
      </c>
      <c r="C104" s="53"/>
      <c r="D104" s="53"/>
      <c r="E104" s="54"/>
      <c r="F104" s="54"/>
      <c r="G104" s="53"/>
      <c r="H104" s="55"/>
      <c r="I104" s="25"/>
      <c r="J104" s="18"/>
      <c r="K104" s="19"/>
      <c r="L104" s="19"/>
      <c r="M104" s="19"/>
      <c r="N104" s="19"/>
      <c r="O104" s="19"/>
      <c r="P104" s="19"/>
      <c r="Q104" s="19"/>
      <c r="R104" s="19"/>
      <c r="S104" s="19"/>
      <c r="T104" s="19"/>
      <c r="U104" s="19"/>
    </row>
    <row r="105" spans="1:21" ht="15.75" x14ac:dyDescent="0.25">
      <c r="A105" s="27"/>
      <c r="B105" s="28"/>
      <c r="C105" s="53"/>
      <c r="D105" s="53"/>
      <c r="E105" s="54"/>
      <c r="F105" s="54"/>
      <c r="G105" s="53"/>
      <c r="H105" s="55"/>
      <c r="I105" s="25"/>
      <c r="J105" s="18"/>
      <c r="K105" s="19"/>
      <c r="L105" s="19"/>
      <c r="M105" s="19"/>
      <c r="N105" s="19"/>
      <c r="O105" s="19"/>
      <c r="P105" s="19"/>
      <c r="Q105" s="19"/>
      <c r="R105" s="19"/>
      <c r="S105" s="19"/>
      <c r="T105" s="19"/>
      <c r="U105" s="19"/>
    </row>
    <row r="106" spans="1:21" ht="31.5" x14ac:dyDescent="0.25">
      <c r="A106" s="27" t="s">
        <v>121</v>
      </c>
      <c r="B106" s="34" t="s">
        <v>122</v>
      </c>
      <c r="C106" s="22"/>
      <c r="D106" s="35"/>
      <c r="E106" s="23"/>
      <c r="F106" s="23"/>
      <c r="G106" s="24"/>
      <c r="H106" s="17"/>
      <c r="I106" s="25"/>
      <c r="J106" s="18"/>
      <c r="K106" s="19"/>
      <c r="L106" s="19"/>
      <c r="M106" s="19"/>
      <c r="N106" s="19"/>
      <c r="O106" s="19"/>
      <c r="P106" s="19"/>
      <c r="Q106" s="19"/>
      <c r="R106" s="19"/>
      <c r="S106" s="19"/>
      <c r="T106" s="19"/>
      <c r="U106" s="19"/>
    </row>
    <row r="107" spans="1:21" ht="47.25" x14ac:dyDescent="0.25">
      <c r="A107" s="27" t="s">
        <v>123</v>
      </c>
      <c r="B107" s="31" t="s">
        <v>124</v>
      </c>
      <c r="C107" s="22" t="s">
        <v>125</v>
      </c>
      <c r="D107" s="35">
        <v>648.23</v>
      </c>
      <c r="E107" s="23">
        <v>86.95</v>
      </c>
      <c r="F107" s="23">
        <f>E107*(1+C$333)</f>
        <v>108.191885</v>
      </c>
      <c r="G107" s="24">
        <f>D107*F107</f>
        <v>70133.225613550007</v>
      </c>
      <c r="H107" s="152" t="s">
        <v>396</v>
      </c>
      <c r="I107" s="153"/>
      <c r="J107" s="153"/>
      <c r="K107" s="19"/>
      <c r="L107" s="19"/>
      <c r="M107" s="19"/>
      <c r="N107" s="19"/>
      <c r="O107" s="19"/>
      <c r="P107" s="19"/>
      <c r="Q107" s="19"/>
      <c r="R107" s="19"/>
      <c r="S107" s="19"/>
      <c r="T107" s="19"/>
      <c r="U107" s="19"/>
    </row>
    <row r="108" spans="1:21" ht="409.5" x14ac:dyDescent="0.25">
      <c r="A108" s="27"/>
      <c r="B108" s="28" t="s">
        <v>126</v>
      </c>
      <c r="C108" s="22"/>
      <c r="D108" s="35"/>
      <c r="E108" s="23"/>
      <c r="F108" s="23"/>
      <c r="G108" s="24"/>
      <c r="H108" s="17"/>
      <c r="I108" s="25"/>
      <c r="J108" s="18"/>
      <c r="K108" s="19"/>
      <c r="L108" s="19"/>
      <c r="M108" s="19"/>
      <c r="N108" s="19"/>
      <c r="O108" s="19"/>
      <c r="P108" s="19"/>
      <c r="Q108" s="19"/>
      <c r="R108" s="19"/>
      <c r="S108" s="19"/>
      <c r="T108" s="19"/>
      <c r="U108" s="19"/>
    </row>
    <row r="109" spans="1:21" ht="18.75" x14ac:dyDescent="0.25">
      <c r="A109" s="27"/>
      <c r="B109" s="28"/>
      <c r="C109" s="22"/>
      <c r="D109" s="35"/>
      <c r="E109" s="23"/>
      <c r="F109" s="23"/>
      <c r="G109" s="24"/>
      <c r="H109" s="17"/>
      <c r="I109" s="25"/>
      <c r="J109" s="18"/>
      <c r="K109" s="19"/>
      <c r="L109" s="19"/>
      <c r="M109" s="19"/>
      <c r="N109" s="19"/>
      <c r="O109" s="19"/>
      <c r="P109" s="19"/>
      <c r="Q109" s="19"/>
      <c r="R109" s="19"/>
      <c r="S109" s="19"/>
      <c r="T109" s="19"/>
      <c r="U109" s="19"/>
    </row>
    <row r="110" spans="1:21" ht="31.5" x14ac:dyDescent="0.25">
      <c r="A110" s="27" t="s">
        <v>127</v>
      </c>
      <c r="B110" s="31" t="s">
        <v>128</v>
      </c>
      <c r="C110" s="22" t="s">
        <v>24</v>
      </c>
      <c r="D110" s="35">
        <v>10.25</v>
      </c>
      <c r="E110" s="23">
        <v>73.31</v>
      </c>
      <c r="F110" s="23">
        <f>E110*(1+C$333)</f>
        <v>91.219633000000002</v>
      </c>
      <c r="G110" s="24">
        <f>D110*F110</f>
        <v>935.00123825000003</v>
      </c>
      <c r="H110" s="152" t="s">
        <v>397</v>
      </c>
      <c r="I110" s="153"/>
      <c r="J110" s="153"/>
      <c r="K110" s="19"/>
      <c r="L110" s="19"/>
      <c r="M110" s="19"/>
      <c r="N110" s="19"/>
      <c r="O110" s="19"/>
      <c r="P110" s="19"/>
      <c r="Q110" s="19"/>
      <c r="R110" s="19"/>
      <c r="S110" s="19"/>
      <c r="T110" s="19"/>
      <c r="U110" s="19"/>
    </row>
    <row r="111" spans="1:21" ht="409.5" x14ac:dyDescent="0.25">
      <c r="A111" s="27"/>
      <c r="B111" s="28" t="s">
        <v>129</v>
      </c>
      <c r="C111" s="22"/>
      <c r="D111" s="35"/>
      <c r="E111" s="23"/>
      <c r="F111" s="23"/>
      <c r="G111" s="24"/>
      <c r="H111" s="17"/>
      <c r="I111" s="25"/>
      <c r="J111" s="18"/>
      <c r="K111" s="19"/>
      <c r="L111" s="19"/>
      <c r="M111" s="19"/>
      <c r="N111" s="19"/>
      <c r="O111" s="19"/>
      <c r="P111" s="19"/>
      <c r="Q111" s="19"/>
      <c r="R111" s="19"/>
      <c r="S111" s="19"/>
      <c r="T111" s="19"/>
      <c r="U111" s="19"/>
    </row>
    <row r="112" spans="1:21" ht="18.75" customHeight="1" x14ac:dyDescent="0.25">
      <c r="A112" s="27"/>
      <c r="B112" s="28"/>
      <c r="C112" s="22"/>
      <c r="D112" s="35"/>
      <c r="E112" s="23"/>
      <c r="F112" s="23"/>
      <c r="G112" s="24"/>
      <c r="H112" s="17"/>
      <c r="I112" s="25"/>
      <c r="J112" s="18"/>
      <c r="K112" s="19"/>
      <c r="L112" s="19"/>
      <c r="M112" s="19"/>
      <c r="N112" s="19"/>
      <c r="O112" s="19"/>
      <c r="P112" s="19"/>
      <c r="Q112" s="19"/>
      <c r="R112" s="19"/>
      <c r="S112" s="19"/>
      <c r="T112" s="19"/>
      <c r="U112" s="19"/>
    </row>
    <row r="113" spans="1:21" ht="18" customHeight="1" x14ac:dyDescent="0.25">
      <c r="A113" s="48"/>
      <c r="B113" s="50"/>
      <c r="C113" s="168" t="s">
        <v>34</v>
      </c>
      <c r="D113" s="162"/>
      <c r="E113" s="163"/>
      <c r="F113" s="37"/>
      <c r="G113" s="38">
        <f>SUM(G88:G112)</f>
        <v>386720.57303768001</v>
      </c>
      <c r="H113" s="17"/>
      <c r="I113" s="25"/>
      <c r="J113" s="18"/>
      <c r="K113" s="19"/>
      <c r="L113" s="19"/>
      <c r="M113" s="19"/>
      <c r="N113" s="19"/>
      <c r="O113" s="19"/>
      <c r="P113" s="19"/>
      <c r="Q113" s="19"/>
      <c r="R113" s="19"/>
      <c r="S113" s="19"/>
      <c r="T113" s="19"/>
      <c r="U113" s="19"/>
    </row>
    <row r="114" spans="1:21" ht="18" customHeight="1" x14ac:dyDescent="0.25">
      <c r="A114" s="12" t="s">
        <v>130</v>
      </c>
      <c r="B114" s="13" t="s">
        <v>131</v>
      </c>
      <c r="C114" s="14"/>
      <c r="D114" s="35"/>
      <c r="E114" s="23"/>
      <c r="F114" s="23"/>
      <c r="G114" s="24"/>
      <c r="H114" s="17"/>
      <c r="I114" s="25"/>
      <c r="J114" s="18"/>
      <c r="K114" s="19"/>
      <c r="L114" s="19"/>
      <c r="M114" s="19"/>
      <c r="N114" s="19"/>
      <c r="O114" s="19"/>
      <c r="P114" s="19"/>
      <c r="Q114" s="19"/>
      <c r="R114" s="19"/>
      <c r="S114" s="19"/>
      <c r="T114" s="19"/>
      <c r="U114" s="19"/>
    </row>
    <row r="115" spans="1:21" ht="18.75" x14ac:dyDescent="0.25">
      <c r="A115" s="20" t="s">
        <v>132</v>
      </c>
      <c r="B115" s="52" t="s">
        <v>133</v>
      </c>
      <c r="C115" s="22"/>
      <c r="D115" s="35"/>
      <c r="E115" s="23"/>
      <c r="F115" s="23"/>
      <c r="G115" s="24"/>
      <c r="H115" s="17"/>
      <c r="I115" s="25"/>
      <c r="J115" s="18"/>
      <c r="K115" s="19"/>
      <c r="L115" s="19"/>
      <c r="M115" s="19"/>
      <c r="N115" s="19"/>
      <c r="O115" s="19"/>
      <c r="P115" s="19"/>
      <c r="Q115" s="19"/>
      <c r="R115" s="19"/>
      <c r="S115" s="19"/>
      <c r="T115" s="19"/>
      <c r="U115" s="19"/>
    </row>
    <row r="116" spans="1:21" ht="31.5" x14ac:dyDescent="0.25">
      <c r="A116" s="27" t="s">
        <v>134</v>
      </c>
      <c r="B116" s="31" t="s">
        <v>135</v>
      </c>
      <c r="C116" s="22" t="s">
        <v>7</v>
      </c>
      <c r="D116" s="35">
        <v>1</v>
      </c>
      <c r="E116" s="23">
        <v>53.21</v>
      </c>
      <c r="F116" s="23">
        <f>E116*(1+C$333)</f>
        <v>66.209203000000002</v>
      </c>
      <c r="G116" s="24">
        <f>D116*F116</f>
        <v>66.209203000000002</v>
      </c>
      <c r="H116" s="152" t="s">
        <v>398</v>
      </c>
      <c r="I116" s="153"/>
      <c r="J116" s="153"/>
      <c r="K116" s="19"/>
      <c r="L116" s="19"/>
      <c r="M116" s="19"/>
      <c r="N116" s="19"/>
      <c r="O116" s="19"/>
      <c r="P116" s="19"/>
      <c r="Q116" s="19"/>
      <c r="R116" s="19"/>
      <c r="S116" s="19"/>
      <c r="T116" s="19"/>
      <c r="U116" s="19"/>
    </row>
    <row r="117" spans="1:21" ht="110.25" x14ac:dyDescent="0.25">
      <c r="A117" s="27"/>
      <c r="B117" s="28" t="s">
        <v>136</v>
      </c>
      <c r="C117" s="22"/>
      <c r="D117" s="35"/>
      <c r="E117" s="23"/>
      <c r="F117" s="23"/>
      <c r="G117" s="24"/>
      <c r="H117" s="17"/>
      <c r="I117" s="25"/>
      <c r="J117" s="18"/>
      <c r="K117" s="19"/>
      <c r="L117" s="19"/>
      <c r="M117" s="19"/>
      <c r="N117" s="19"/>
      <c r="O117" s="19"/>
      <c r="P117" s="19"/>
      <c r="Q117" s="19"/>
      <c r="R117" s="19"/>
      <c r="S117" s="19"/>
      <c r="T117" s="19"/>
      <c r="U117" s="19"/>
    </row>
    <row r="118" spans="1:21" ht="18.75" x14ac:dyDescent="0.25">
      <c r="A118" s="27"/>
      <c r="B118" s="31"/>
      <c r="C118" s="22"/>
      <c r="D118" s="35"/>
      <c r="E118" s="23"/>
      <c r="F118" s="23"/>
      <c r="G118" s="24"/>
      <c r="H118" s="17"/>
      <c r="I118" s="25"/>
      <c r="J118" s="18"/>
      <c r="K118" s="19"/>
      <c r="L118" s="19"/>
      <c r="M118" s="19"/>
      <c r="N118" s="19"/>
      <c r="O118" s="19"/>
      <c r="P118" s="19"/>
      <c r="Q118" s="19"/>
      <c r="R118" s="19"/>
      <c r="S118" s="19"/>
      <c r="T118" s="19"/>
      <c r="U118" s="19"/>
    </row>
    <row r="119" spans="1:21" ht="31.5" x14ac:dyDescent="0.25">
      <c r="A119" s="27" t="s">
        <v>137</v>
      </c>
      <c r="B119" s="31" t="s">
        <v>138</v>
      </c>
      <c r="C119" s="22" t="s">
        <v>7</v>
      </c>
      <c r="D119" s="35">
        <v>2</v>
      </c>
      <c r="E119" s="23">
        <v>66.209999999999994</v>
      </c>
      <c r="F119" s="23">
        <f>E119*(1+C$333)</f>
        <v>82.385102999999987</v>
      </c>
      <c r="G119" s="24">
        <f>D119*F119</f>
        <v>164.77020599999997</v>
      </c>
      <c r="H119" s="152" t="s">
        <v>399</v>
      </c>
      <c r="I119" s="153"/>
      <c r="J119" s="153"/>
      <c r="K119" s="19"/>
      <c r="L119" s="19"/>
      <c r="M119" s="19"/>
      <c r="N119" s="19"/>
      <c r="O119" s="19"/>
      <c r="P119" s="19"/>
      <c r="Q119" s="19"/>
      <c r="R119" s="19"/>
      <c r="S119" s="19"/>
      <c r="T119" s="19"/>
      <c r="U119" s="19"/>
    </row>
    <row r="120" spans="1:21" ht="63" customHeight="1" x14ac:dyDescent="0.25">
      <c r="A120" s="27"/>
      <c r="B120" s="28" t="s">
        <v>139</v>
      </c>
      <c r="C120" s="22"/>
      <c r="D120" s="35"/>
      <c r="E120" s="23"/>
      <c r="F120" s="23"/>
      <c r="G120" s="24"/>
      <c r="H120" s="17"/>
      <c r="I120" s="25"/>
      <c r="J120" s="18"/>
      <c r="K120" s="19"/>
      <c r="L120" s="19"/>
      <c r="M120" s="19"/>
      <c r="N120" s="19"/>
      <c r="O120" s="19"/>
      <c r="P120" s="19"/>
      <c r="Q120" s="19"/>
      <c r="R120" s="19"/>
      <c r="S120" s="19"/>
      <c r="T120" s="19"/>
      <c r="U120" s="19"/>
    </row>
    <row r="121" spans="1:21" ht="18.75" customHeight="1" x14ac:dyDescent="0.25">
      <c r="A121" s="27"/>
      <c r="B121" s="28"/>
      <c r="C121" s="22"/>
      <c r="D121" s="35"/>
      <c r="E121" s="23"/>
      <c r="F121" s="23"/>
      <c r="G121" s="24"/>
      <c r="H121" s="17"/>
      <c r="I121" s="25"/>
      <c r="J121" s="18"/>
      <c r="K121" s="19"/>
      <c r="L121" s="19"/>
      <c r="M121" s="19"/>
      <c r="N121" s="19"/>
      <c r="O121" s="19"/>
      <c r="P121" s="19"/>
      <c r="Q121" s="19"/>
      <c r="R121" s="19"/>
      <c r="S121" s="19"/>
      <c r="T121" s="19"/>
      <c r="U121" s="19"/>
    </row>
    <row r="122" spans="1:21" ht="47.25" x14ac:dyDescent="0.25">
      <c r="A122" s="27" t="s">
        <v>140</v>
      </c>
      <c r="B122" s="31" t="s">
        <v>141</v>
      </c>
      <c r="C122" s="22" t="s">
        <v>7</v>
      </c>
      <c r="D122" s="35">
        <v>8</v>
      </c>
      <c r="E122" s="23">
        <v>162.36000000000001</v>
      </c>
      <c r="F122" s="23">
        <f>E122*(1+C$333)</f>
        <v>202.02454800000001</v>
      </c>
      <c r="G122" s="24">
        <f>D122*F122</f>
        <v>1616.1963840000001</v>
      </c>
      <c r="H122" s="152" t="s">
        <v>400</v>
      </c>
      <c r="I122" s="153"/>
      <c r="J122" s="153"/>
      <c r="K122" s="19"/>
      <c r="L122" s="19"/>
      <c r="M122" s="19"/>
      <c r="N122" s="19"/>
      <c r="O122" s="19"/>
      <c r="P122" s="19"/>
      <c r="Q122" s="19"/>
      <c r="R122" s="19"/>
      <c r="S122" s="19"/>
      <c r="T122" s="19"/>
      <c r="U122" s="19"/>
    </row>
    <row r="123" spans="1:21" ht="126" x14ac:dyDescent="0.25">
      <c r="A123" s="27"/>
      <c r="B123" s="28" t="s">
        <v>142</v>
      </c>
      <c r="C123" s="22"/>
      <c r="D123" s="35"/>
      <c r="E123" s="23"/>
      <c r="F123" s="23"/>
      <c r="G123" s="24"/>
      <c r="H123" s="17"/>
      <c r="I123" s="25"/>
      <c r="J123" s="18"/>
      <c r="K123" s="19"/>
      <c r="L123" s="19"/>
      <c r="M123" s="19"/>
      <c r="N123" s="19"/>
      <c r="O123" s="19"/>
      <c r="P123" s="19"/>
      <c r="Q123" s="19"/>
      <c r="R123" s="19"/>
      <c r="S123" s="19"/>
      <c r="T123" s="19"/>
      <c r="U123" s="19"/>
    </row>
    <row r="124" spans="1:21" ht="18.75" customHeight="1" x14ac:dyDescent="0.25">
      <c r="A124" s="27"/>
      <c r="B124" s="28"/>
      <c r="C124" s="22"/>
      <c r="D124" s="35"/>
      <c r="E124" s="23"/>
      <c r="F124" s="23"/>
      <c r="G124" s="24"/>
      <c r="H124" s="17"/>
      <c r="I124" s="25"/>
      <c r="J124" s="18"/>
      <c r="K124" s="19"/>
      <c r="L124" s="19"/>
      <c r="M124" s="19"/>
      <c r="N124" s="19"/>
      <c r="O124" s="19"/>
      <c r="P124" s="19"/>
      <c r="Q124" s="19"/>
      <c r="R124" s="19"/>
      <c r="S124" s="19"/>
      <c r="T124" s="19"/>
      <c r="U124" s="19"/>
    </row>
    <row r="125" spans="1:21" ht="31.5" x14ac:dyDescent="0.25">
      <c r="A125" s="27" t="s">
        <v>143</v>
      </c>
      <c r="B125" s="31" t="s">
        <v>144</v>
      </c>
      <c r="C125" s="22" t="s">
        <v>7</v>
      </c>
      <c r="D125" s="35">
        <v>7</v>
      </c>
      <c r="E125" s="23">
        <v>70.97</v>
      </c>
      <c r="F125" s="23">
        <f>E125*(1+C$333)</f>
        <v>88.307970999999995</v>
      </c>
      <c r="G125" s="24">
        <f>D125*F125</f>
        <v>618.15579700000001</v>
      </c>
      <c r="H125" s="152" t="s">
        <v>401</v>
      </c>
      <c r="I125" s="153"/>
      <c r="J125" s="153"/>
      <c r="K125" s="19"/>
      <c r="L125" s="19"/>
      <c r="M125" s="19"/>
      <c r="N125" s="19"/>
      <c r="O125" s="19"/>
      <c r="P125" s="19"/>
      <c r="Q125" s="19"/>
      <c r="R125" s="19"/>
      <c r="S125" s="19"/>
      <c r="T125" s="19"/>
      <c r="U125" s="19"/>
    </row>
    <row r="126" spans="1:21" ht="157.5" x14ac:dyDescent="0.25">
      <c r="A126" s="27"/>
      <c r="B126" s="28" t="s">
        <v>145</v>
      </c>
      <c r="C126" s="22"/>
      <c r="D126" s="35"/>
      <c r="E126" s="23"/>
      <c r="F126" s="23"/>
      <c r="G126" s="24"/>
      <c r="H126" s="17"/>
      <c r="I126" s="25"/>
      <c r="J126" s="18"/>
      <c r="K126" s="19"/>
      <c r="L126" s="19"/>
      <c r="M126" s="19"/>
      <c r="N126" s="19"/>
      <c r="O126" s="19"/>
      <c r="P126" s="19"/>
      <c r="Q126" s="19"/>
      <c r="R126" s="19"/>
      <c r="S126" s="19"/>
      <c r="T126" s="19"/>
      <c r="U126" s="19"/>
    </row>
    <row r="127" spans="1:21" ht="18.75" customHeight="1" x14ac:dyDescent="0.25">
      <c r="A127" s="27"/>
      <c r="B127" s="28"/>
      <c r="C127" s="22"/>
      <c r="D127" s="35"/>
      <c r="E127" s="23"/>
      <c r="F127" s="23"/>
      <c r="G127" s="24"/>
      <c r="H127" s="17"/>
      <c r="I127" s="25"/>
      <c r="J127" s="18"/>
      <c r="K127" s="19"/>
      <c r="L127" s="19"/>
      <c r="M127" s="19"/>
      <c r="N127" s="19"/>
      <c r="O127" s="19"/>
      <c r="P127" s="19"/>
      <c r="Q127" s="19"/>
      <c r="R127" s="19"/>
      <c r="S127" s="19"/>
      <c r="T127" s="19"/>
      <c r="U127" s="19"/>
    </row>
    <row r="128" spans="1:21" ht="18.75" x14ac:dyDescent="0.25">
      <c r="A128" s="27" t="s">
        <v>146</v>
      </c>
      <c r="B128" s="34" t="s">
        <v>133</v>
      </c>
      <c r="C128" s="22"/>
      <c r="D128" s="35"/>
      <c r="E128" s="23"/>
      <c r="F128" s="23"/>
      <c r="G128" s="24"/>
      <c r="H128" s="17"/>
      <c r="I128" s="25"/>
      <c r="J128" s="18"/>
      <c r="K128" s="19"/>
      <c r="L128" s="19"/>
      <c r="M128" s="19"/>
      <c r="N128" s="19"/>
      <c r="O128" s="19"/>
      <c r="P128" s="19"/>
      <c r="Q128" s="19"/>
      <c r="R128" s="19"/>
      <c r="S128" s="19"/>
      <c r="T128" s="19"/>
      <c r="U128" s="19"/>
    </row>
    <row r="129" spans="1:21" ht="47.25" x14ac:dyDescent="0.25">
      <c r="A129" s="27" t="s">
        <v>147</v>
      </c>
      <c r="B129" s="31" t="s">
        <v>148</v>
      </c>
      <c r="C129" s="22" t="s">
        <v>7</v>
      </c>
      <c r="D129" s="35">
        <v>6</v>
      </c>
      <c r="E129" s="23">
        <v>389.82</v>
      </c>
      <c r="F129" s="23">
        <f>E129*(1+C$333)</f>
        <v>485.05302599999999</v>
      </c>
      <c r="G129" s="24">
        <f>D129*F129</f>
        <v>2910.3181559999998</v>
      </c>
      <c r="H129" s="152" t="s">
        <v>402</v>
      </c>
      <c r="I129" s="153"/>
      <c r="J129" s="153"/>
      <c r="K129" s="19"/>
      <c r="L129" s="19"/>
      <c r="M129" s="19"/>
      <c r="N129" s="19"/>
      <c r="O129" s="19"/>
      <c r="P129" s="19"/>
      <c r="Q129" s="19"/>
      <c r="R129" s="19"/>
      <c r="S129" s="19"/>
      <c r="T129" s="19"/>
      <c r="U129" s="19"/>
    </row>
    <row r="130" spans="1:21" ht="126" x14ac:dyDescent="0.25">
      <c r="A130" s="27"/>
      <c r="B130" s="28" t="s">
        <v>149</v>
      </c>
      <c r="C130" s="22"/>
      <c r="D130" s="35"/>
      <c r="E130" s="23"/>
      <c r="F130" s="23"/>
      <c r="G130" s="24"/>
      <c r="H130" s="17"/>
      <c r="I130" s="25"/>
      <c r="J130" s="18"/>
      <c r="K130" s="19"/>
      <c r="L130" s="19"/>
      <c r="M130" s="19"/>
      <c r="N130" s="19"/>
      <c r="O130" s="19"/>
      <c r="P130" s="19"/>
      <c r="Q130" s="19"/>
      <c r="R130" s="19"/>
      <c r="S130" s="19"/>
      <c r="T130" s="19"/>
      <c r="U130" s="19"/>
    </row>
    <row r="131" spans="1:21" ht="18.75" x14ac:dyDescent="0.25">
      <c r="A131" s="27"/>
      <c r="B131" s="28"/>
      <c r="C131" s="22"/>
      <c r="D131" s="35"/>
      <c r="E131" s="23"/>
      <c r="F131" s="23"/>
      <c r="G131" s="24"/>
      <c r="H131" s="17"/>
      <c r="I131" s="25"/>
      <c r="J131" s="18"/>
      <c r="K131" s="19"/>
      <c r="L131" s="19"/>
      <c r="M131" s="19"/>
      <c r="N131" s="19"/>
      <c r="O131" s="19"/>
      <c r="P131" s="19"/>
      <c r="Q131" s="19"/>
      <c r="R131" s="19"/>
      <c r="S131" s="19"/>
      <c r="T131" s="19"/>
      <c r="U131" s="19"/>
    </row>
    <row r="132" spans="1:21" ht="18.75" customHeight="1" x14ac:dyDescent="0.25">
      <c r="A132" s="27" t="s">
        <v>150</v>
      </c>
      <c r="B132" s="31" t="s">
        <v>151</v>
      </c>
      <c r="C132" s="22" t="s">
        <v>7</v>
      </c>
      <c r="D132" s="35">
        <v>2</v>
      </c>
      <c r="E132" s="23">
        <v>269.95999999999998</v>
      </c>
      <c r="F132" s="23">
        <f>E132*(1+C$333)</f>
        <v>335.91122799999994</v>
      </c>
      <c r="G132" s="24">
        <f>D132*F132</f>
        <v>671.82245599999987</v>
      </c>
      <c r="H132" s="152" t="s">
        <v>403</v>
      </c>
      <c r="I132" s="153"/>
      <c r="J132" s="153"/>
      <c r="K132" s="19"/>
      <c r="L132" s="19"/>
      <c r="M132" s="19"/>
      <c r="N132" s="19"/>
      <c r="O132" s="19"/>
      <c r="P132" s="19"/>
      <c r="Q132" s="19"/>
      <c r="R132" s="19"/>
      <c r="S132" s="19"/>
      <c r="T132" s="19"/>
      <c r="U132" s="19"/>
    </row>
    <row r="133" spans="1:21" ht="63" customHeight="1" x14ac:dyDescent="0.25">
      <c r="A133" s="27"/>
      <c r="B133" s="28" t="s">
        <v>152</v>
      </c>
      <c r="C133" s="22"/>
      <c r="D133" s="35"/>
      <c r="E133" s="23"/>
      <c r="F133" s="23"/>
      <c r="G133" s="24"/>
      <c r="H133" s="17"/>
      <c r="I133" s="25"/>
      <c r="J133" s="18"/>
      <c r="K133" s="19"/>
      <c r="L133" s="19"/>
      <c r="M133" s="19"/>
      <c r="N133" s="19"/>
      <c r="O133" s="19"/>
      <c r="P133" s="19"/>
      <c r="Q133" s="19"/>
      <c r="R133" s="19"/>
      <c r="S133" s="19"/>
      <c r="T133" s="19"/>
      <c r="U133" s="19"/>
    </row>
    <row r="134" spans="1:21" ht="18.75" customHeight="1" x14ac:dyDescent="0.25">
      <c r="A134" s="27"/>
      <c r="B134" s="28"/>
      <c r="C134" s="22"/>
      <c r="D134" s="35"/>
      <c r="E134" s="23"/>
      <c r="F134" s="23"/>
      <c r="G134" s="24"/>
      <c r="H134" s="17"/>
      <c r="I134" s="25"/>
      <c r="J134" s="18"/>
      <c r="K134" s="19"/>
      <c r="L134" s="19"/>
      <c r="M134" s="19"/>
      <c r="N134" s="19"/>
      <c r="O134" s="19"/>
      <c r="P134" s="19"/>
      <c r="Q134" s="19"/>
      <c r="R134" s="19"/>
      <c r="S134" s="19"/>
      <c r="T134" s="19"/>
      <c r="U134" s="19"/>
    </row>
    <row r="135" spans="1:21" ht="30" customHeight="1" x14ac:dyDescent="0.25">
      <c r="A135" s="27" t="s">
        <v>153</v>
      </c>
      <c r="B135" s="31" t="s">
        <v>154</v>
      </c>
      <c r="C135" s="22" t="s">
        <v>7</v>
      </c>
      <c r="D135" s="35">
        <v>4</v>
      </c>
      <c r="E135" s="23">
        <v>426.3</v>
      </c>
      <c r="F135" s="23">
        <f>E135*(1+C$333)</f>
        <v>530.44509000000005</v>
      </c>
      <c r="G135" s="24">
        <f>D135*F135</f>
        <v>2121.7803600000002</v>
      </c>
      <c r="H135" s="152" t="s">
        <v>404</v>
      </c>
      <c r="I135" s="153"/>
      <c r="J135" s="153"/>
      <c r="K135" s="19"/>
      <c r="L135" s="19"/>
      <c r="M135" s="19"/>
      <c r="N135" s="19"/>
      <c r="O135" s="19"/>
      <c r="P135" s="19"/>
      <c r="Q135" s="19"/>
      <c r="R135" s="19"/>
      <c r="S135" s="19"/>
      <c r="T135" s="19"/>
      <c r="U135" s="19"/>
    </row>
    <row r="136" spans="1:21" ht="30" customHeight="1" x14ac:dyDescent="0.25">
      <c r="A136" s="27"/>
      <c r="B136" s="28" t="s">
        <v>155</v>
      </c>
      <c r="C136" s="22"/>
      <c r="D136" s="35"/>
      <c r="E136" s="23"/>
      <c r="F136" s="23"/>
      <c r="G136" s="24"/>
      <c r="H136" s="17"/>
      <c r="I136" s="25"/>
      <c r="J136" s="18"/>
      <c r="K136" s="19"/>
      <c r="L136" s="19"/>
      <c r="M136" s="19"/>
      <c r="N136" s="19"/>
      <c r="O136" s="19"/>
      <c r="P136" s="19"/>
      <c r="Q136" s="19"/>
      <c r="R136" s="19"/>
      <c r="S136" s="19"/>
      <c r="T136" s="19"/>
      <c r="U136" s="19"/>
    </row>
    <row r="137" spans="1:21" ht="18.75" customHeight="1" x14ac:dyDescent="0.25">
      <c r="A137" s="27"/>
      <c r="B137" s="28"/>
      <c r="C137" s="22"/>
      <c r="D137" s="35"/>
      <c r="E137" s="23"/>
      <c r="F137" s="23"/>
      <c r="G137" s="24"/>
      <c r="H137" s="17"/>
      <c r="I137" s="25"/>
      <c r="J137" s="18"/>
      <c r="K137" s="19"/>
      <c r="L137" s="19"/>
      <c r="M137" s="19"/>
      <c r="N137" s="19"/>
      <c r="O137" s="19"/>
      <c r="P137" s="19"/>
      <c r="Q137" s="19"/>
      <c r="R137" s="19"/>
      <c r="S137" s="19"/>
      <c r="T137" s="19"/>
      <c r="U137" s="19"/>
    </row>
    <row r="138" spans="1:21" ht="31.5" x14ac:dyDescent="0.25">
      <c r="A138" s="27" t="s">
        <v>156</v>
      </c>
      <c r="B138" s="31" t="s">
        <v>157</v>
      </c>
      <c r="C138" s="22" t="s">
        <v>7</v>
      </c>
      <c r="D138" s="35">
        <v>2</v>
      </c>
      <c r="E138" s="23">
        <v>248.38</v>
      </c>
      <c r="F138" s="23">
        <f>E138*(1+C$333)</f>
        <v>309.059234</v>
      </c>
      <c r="G138" s="24">
        <f>D138*F138</f>
        <v>618.11846800000001</v>
      </c>
      <c r="H138" s="152" t="s">
        <v>405</v>
      </c>
      <c r="I138" s="153"/>
      <c r="J138" s="153"/>
      <c r="K138" s="19"/>
      <c r="L138" s="19"/>
      <c r="M138" s="19"/>
      <c r="N138" s="19"/>
      <c r="O138" s="19"/>
      <c r="P138" s="19"/>
      <c r="Q138" s="19"/>
      <c r="R138" s="19"/>
      <c r="S138" s="19"/>
      <c r="T138" s="19"/>
      <c r="U138" s="19"/>
    </row>
    <row r="139" spans="1:21" ht="126" x14ac:dyDescent="0.25">
      <c r="A139" s="27"/>
      <c r="B139" s="28" t="s">
        <v>158</v>
      </c>
      <c r="C139" s="22"/>
      <c r="D139" s="35"/>
      <c r="E139" s="23"/>
      <c r="F139" s="23"/>
      <c r="G139" s="24"/>
      <c r="H139" s="17"/>
      <c r="I139" s="25"/>
      <c r="J139" s="18"/>
      <c r="K139" s="19"/>
      <c r="L139" s="19"/>
      <c r="M139" s="19"/>
      <c r="N139" s="19"/>
      <c r="O139" s="19"/>
      <c r="P139" s="19"/>
      <c r="Q139" s="19"/>
      <c r="R139" s="19"/>
      <c r="S139" s="19"/>
      <c r="T139" s="19"/>
      <c r="U139" s="19"/>
    </row>
    <row r="140" spans="1:21" ht="18.75" x14ac:dyDescent="0.25">
      <c r="A140" s="27"/>
      <c r="B140" s="28"/>
      <c r="C140" s="22"/>
      <c r="D140" s="35"/>
      <c r="E140" s="23"/>
      <c r="F140" s="23"/>
      <c r="G140" s="24"/>
      <c r="H140" s="17"/>
      <c r="I140" s="25"/>
      <c r="J140" s="18"/>
      <c r="K140" s="19"/>
      <c r="L140" s="19"/>
      <c r="M140" s="19"/>
      <c r="N140" s="19"/>
      <c r="O140" s="19"/>
      <c r="P140" s="19"/>
      <c r="Q140" s="19"/>
      <c r="R140" s="19"/>
      <c r="S140" s="19"/>
      <c r="T140" s="19"/>
      <c r="U140" s="19"/>
    </row>
    <row r="141" spans="1:21" ht="31.5" customHeight="1" x14ac:dyDescent="0.25">
      <c r="A141" s="27" t="s">
        <v>159</v>
      </c>
      <c r="B141" s="31" t="s">
        <v>160</v>
      </c>
      <c r="C141" s="22" t="s">
        <v>7</v>
      </c>
      <c r="D141" s="35">
        <v>2</v>
      </c>
      <c r="E141" s="23">
        <v>785.98</v>
      </c>
      <c r="F141" s="23">
        <f>E141*(1+C$333)</f>
        <v>977.99491399999999</v>
      </c>
      <c r="G141" s="24">
        <f>D141*F141</f>
        <v>1955.989828</v>
      </c>
      <c r="H141" s="152" t="s">
        <v>406</v>
      </c>
      <c r="I141" s="153"/>
      <c r="J141" s="153"/>
      <c r="K141" s="19"/>
      <c r="L141" s="19"/>
      <c r="M141" s="19"/>
      <c r="N141" s="19"/>
      <c r="O141" s="19"/>
      <c r="P141" s="19"/>
      <c r="Q141" s="19"/>
      <c r="R141" s="19"/>
      <c r="S141" s="19"/>
      <c r="T141" s="19"/>
      <c r="U141" s="19"/>
    </row>
    <row r="142" spans="1:21" ht="94.5" customHeight="1" x14ac:dyDescent="0.25">
      <c r="A142" s="27"/>
      <c r="B142" s="28" t="s">
        <v>161</v>
      </c>
      <c r="C142" s="22"/>
      <c r="D142" s="35"/>
      <c r="E142" s="23"/>
      <c r="F142" s="23"/>
      <c r="G142" s="24"/>
      <c r="H142" s="17"/>
      <c r="I142" s="25"/>
      <c r="J142" s="18"/>
      <c r="K142" s="19"/>
      <c r="L142" s="19"/>
      <c r="M142" s="19"/>
      <c r="N142" s="19"/>
      <c r="O142" s="19"/>
      <c r="P142" s="19"/>
      <c r="Q142" s="19"/>
      <c r="R142" s="19"/>
      <c r="S142" s="19"/>
      <c r="T142" s="19"/>
      <c r="U142" s="19"/>
    </row>
    <row r="143" spans="1:21" ht="18.75" customHeight="1" x14ac:dyDescent="0.25">
      <c r="A143" s="27"/>
      <c r="B143" s="28"/>
      <c r="C143" s="22"/>
      <c r="D143" s="35"/>
      <c r="E143" s="23"/>
      <c r="F143" s="23"/>
      <c r="G143" s="24"/>
      <c r="H143" s="17"/>
      <c r="I143" s="25"/>
      <c r="J143" s="18"/>
      <c r="K143" s="19"/>
      <c r="L143" s="19"/>
      <c r="M143" s="19"/>
      <c r="N143" s="19"/>
      <c r="O143" s="19"/>
      <c r="P143" s="19"/>
      <c r="Q143" s="19"/>
      <c r="R143" s="19"/>
      <c r="S143" s="19"/>
      <c r="T143" s="19"/>
      <c r="U143" s="19"/>
    </row>
    <row r="144" spans="1:21" ht="31.5" x14ac:dyDescent="0.25">
      <c r="A144" s="27" t="s">
        <v>162</v>
      </c>
      <c r="B144" s="34" t="s">
        <v>163</v>
      </c>
      <c r="C144" s="22"/>
      <c r="D144" s="35"/>
      <c r="E144" s="23"/>
      <c r="F144" s="23"/>
      <c r="G144" s="24"/>
      <c r="H144" s="17"/>
      <c r="I144" s="25"/>
      <c r="J144" s="18"/>
      <c r="K144" s="19"/>
      <c r="L144" s="19"/>
      <c r="M144" s="19"/>
      <c r="N144" s="19"/>
      <c r="O144" s="19"/>
      <c r="P144" s="19"/>
      <c r="Q144" s="19"/>
      <c r="R144" s="19"/>
      <c r="S144" s="19"/>
      <c r="T144" s="19"/>
      <c r="U144" s="19"/>
    </row>
    <row r="145" spans="1:21" ht="94.5" x14ac:dyDescent="0.25">
      <c r="A145" s="27"/>
      <c r="B145" s="28" t="s">
        <v>164</v>
      </c>
      <c r="C145" s="22"/>
      <c r="D145" s="35"/>
      <c r="E145" s="23"/>
      <c r="F145" s="23"/>
      <c r="G145" s="24"/>
      <c r="H145" s="17"/>
      <c r="I145" s="25"/>
      <c r="J145" s="18"/>
      <c r="K145" s="19"/>
      <c r="L145" s="19"/>
      <c r="M145" s="19"/>
      <c r="N145" s="19"/>
      <c r="O145" s="19"/>
      <c r="P145" s="19"/>
      <c r="Q145" s="19"/>
      <c r="R145" s="19"/>
      <c r="S145" s="19"/>
      <c r="T145" s="19"/>
      <c r="U145" s="19"/>
    </row>
    <row r="146" spans="1:21" ht="18.75" x14ac:dyDescent="0.25">
      <c r="A146" s="27"/>
      <c r="B146" s="34"/>
      <c r="C146" s="22"/>
      <c r="D146" s="35"/>
      <c r="E146" s="23"/>
      <c r="F146" s="23"/>
      <c r="G146" s="24"/>
      <c r="H146" s="17"/>
      <c r="I146" s="25"/>
      <c r="J146" s="18"/>
      <c r="K146" s="19"/>
      <c r="L146" s="19"/>
      <c r="M146" s="19"/>
      <c r="N146" s="19"/>
      <c r="O146" s="19"/>
      <c r="P146" s="19"/>
      <c r="Q146" s="19"/>
      <c r="R146" s="19"/>
      <c r="S146" s="19"/>
      <c r="T146" s="19"/>
      <c r="U146" s="19"/>
    </row>
    <row r="147" spans="1:21" ht="31.5" customHeight="1" x14ac:dyDescent="0.25">
      <c r="A147" s="27" t="s">
        <v>165</v>
      </c>
      <c r="B147" s="31" t="s">
        <v>166</v>
      </c>
      <c r="C147" s="22" t="s">
        <v>7</v>
      </c>
      <c r="D147" s="35">
        <v>9</v>
      </c>
      <c r="E147" s="23">
        <v>89</v>
      </c>
      <c r="F147" s="23">
        <f>E147*(1+C$333)</f>
        <v>110.7427</v>
      </c>
      <c r="G147" s="24">
        <f>D147*F147</f>
        <v>996.68430000000001</v>
      </c>
      <c r="H147" s="152" t="s">
        <v>369</v>
      </c>
      <c r="I147" s="153"/>
      <c r="J147" s="153"/>
      <c r="K147" s="19"/>
      <c r="L147" s="19"/>
      <c r="M147" s="19"/>
      <c r="N147" s="19"/>
      <c r="O147" s="19"/>
      <c r="P147" s="19"/>
      <c r="Q147" s="19"/>
      <c r="R147" s="19"/>
      <c r="S147" s="19"/>
      <c r="T147" s="19"/>
      <c r="U147" s="19"/>
    </row>
    <row r="148" spans="1:21" ht="18.75" customHeight="1" x14ac:dyDescent="0.25">
      <c r="A148" s="27"/>
      <c r="B148" s="31"/>
      <c r="C148" s="22"/>
      <c r="D148" s="35"/>
      <c r="E148" s="23"/>
      <c r="F148" s="23"/>
      <c r="G148" s="24"/>
      <c r="H148" s="17"/>
      <c r="I148" s="25"/>
      <c r="J148" s="18"/>
      <c r="K148" s="19"/>
      <c r="L148" s="19"/>
      <c r="M148" s="19"/>
      <c r="N148" s="19"/>
      <c r="O148" s="19"/>
      <c r="P148" s="19"/>
      <c r="Q148" s="19"/>
      <c r="R148" s="19"/>
      <c r="S148" s="19"/>
      <c r="T148" s="19"/>
      <c r="U148" s="19"/>
    </row>
    <row r="149" spans="1:21" ht="31.5" x14ac:dyDescent="0.25">
      <c r="A149" s="27" t="s">
        <v>167</v>
      </c>
      <c r="B149" s="34" t="s">
        <v>168</v>
      </c>
      <c r="C149" s="22"/>
      <c r="D149" s="35"/>
      <c r="E149" s="23"/>
      <c r="F149" s="23"/>
      <c r="G149" s="24"/>
      <c r="H149" s="17"/>
      <c r="I149" s="25"/>
      <c r="J149" s="18"/>
      <c r="K149" s="19"/>
      <c r="L149" s="19"/>
      <c r="M149" s="19"/>
      <c r="N149" s="19"/>
      <c r="O149" s="19"/>
      <c r="P149" s="19"/>
      <c r="Q149" s="19"/>
      <c r="R149" s="19"/>
      <c r="S149" s="19"/>
      <c r="T149" s="19"/>
      <c r="U149" s="19"/>
    </row>
    <row r="150" spans="1:21" ht="94.5" x14ac:dyDescent="0.25">
      <c r="A150" s="27"/>
      <c r="B150" s="28" t="s">
        <v>169</v>
      </c>
      <c r="C150" s="22"/>
      <c r="D150" s="35"/>
      <c r="E150" s="23"/>
      <c r="F150" s="23"/>
      <c r="G150" s="24"/>
      <c r="H150" s="17"/>
      <c r="I150" s="25"/>
      <c r="J150" s="18"/>
      <c r="K150" s="19"/>
      <c r="L150" s="19"/>
      <c r="M150" s="19"/>
      <c r="N150" s="19"/>
      <c r="O150" s="19"/>
      <c r="P150" s="19"/>
      <c r="Q150" s="19"/>
      <c r="R150" s="19"/>
      <c r="S150" s="19"/>
      <c r="T150" s="19"/>
      <c r="U150" s="19"/>
    </row>
    <row r="151" spans="1:21" ht="18.75" customHeight="1" x14ac:dyDescent="0.25">
      <c r="A151" s="27"/>
      <c r="B151" s="34"/>
      <c r="C151" s="22"/>
      <c r="D151" s="35"/>
      <c r="E151" s="23"/>
      <c r="F151" s="23"/>
      <c r="G151" s="24"/>
      <c r="H151" s="17"/>
      <c r="I151" s="25"/>
      <c r="J151" s="18"/>
      <c r="K151" s="19"/>
      <c r="L151" s="19"/>
      <c r="M151" s="19"/>
      <c r="N151" s="19"/>
      <c r="O151" s="19"/>
      <c r="P151" s="19"/>
      <c r="Q151" s="19"/>
      <c r="R151" s="19"/>
      <c r="S151" s="19"/>
      <c r="T151" s="19"/>
      <c r="U151" s="19"/>
    </row>
    <row r="152" spans="1:21" ht="18.75" customHeight="1" x14ac:dyDescent="0.25">
      <c r="A152" s="27" t="s">
        <v>170</v>
      </c>
      <c r="B152" s="31" t="s">
        <v>171</v>
      </c>
      <c r="C152" s="22" t="s">
        <v>7</v>
      </c>
      <c r="D152" s="35">
        <v>2</v>
      </c>
      <c r="E152" s="23">
        <v>51.37</v>
      </c>
      <c r="F152" s="23">
        <f>E152*(1+C$333)</f>
        <v>63.919690999999993</v>
      </c>
      <c r="G152" s="24">
        <f>D152*F152</f>
        <v>127.83938199999999</v>
      </c>
      <c r="H152" s="152" t="s">
        <v>369</v>
      </c>
      <c r="I152" s="153"/>
      <c r="J152" s="153"/>
      <c r="K152" s="19"/>
      <c r="L152" s="19"/>
      <c r="M152" s="19"/>
      <c r="N152" s="19"/>
      <c r="O152" s="19"/>
      <c r="P152" s="19"/>
      <c r="Q152" s="19"/>
      <c r="R152" s="19"/>
      <c r="S152" s="19"/>
      <c r="T152" s="19"/>
      <c r="U152" s="19"/>
    </row>
    <row r="153" spans="1:21" ht="18.75" customHeight="1" x14ac:dyDescent="0.25">
      <c r="A153" s="27"/>
      <c r="B153" s="28"/>
      <c r="C153" s="22"/>
      <c r="D153" s="35"/>
      <c r="E153" s="23"/>
      <c r="F153" s="23"/>
      <c r="G153" s="24"/>
      <c r="H153" s="17"/>
      <c r="I153" s="25"/>
      <c r="J153" s="18"/>
      <c r="K153" s="19"/>
      <c r="L153" s="19"/>
      <c r="M153" s="19"/>
      <c r="N153" s="19"/>
      <c r="O153" s="19"/>
      <c r="P153" s="19"/>
      <c r="Q153" s="19"/>
      <c r="R153" s="19"/>
      <c r="S153" s="19"/>
      <c r="T153" s="19"/>
      <c r="U153" s="19"/>
    </row>
    <row r="154" spans="1:21" ht="18.75" customHeight="1" x14ac:dyDescent="0.25">
      <c r="A154" s="27" t="s">
        <v>172</v>
      </c>
      <c r="B154" s="31" t="s">
        <v>173</v>
      </c>
      <c r="C154" s="22" t="s">
        <v>7</v>
      </c>
      <c r="D154" s="35">
        <v>1</v>
      </c>
      <c r="E154" s="23">
        <v>54.64</v>
      </c>
      <c r="F154" s="23">
        <f>E154*(1+C$333)</f>
        <v>67.988551999999999</v>
      </c>
      <c r="G154" s="24">
        <f>D154*F154</f>
        <v>67.988551999999999</v>
      </c>
      <c r="H154" s="152" t="s">
        <v>369</v>
      </c>
      <c r="I154" s="153"/>
      <c r="J154" s="153"/>
      <c r="K154" s="19"/>
      <c r="L154" s="19"/>
      <c r="M154" s="19"/>
      <c r="N154" s="19"/>
      <c r="O154" s="19"/>
      <c r="P154" s="19"/>
      <c r="Q154" s="19"/>
      <c r="R154" s="19"/>
      <c r="S154" s="19"/>
      <c r="T154" s="19"/>
      <c r="U154" s="19"/>
    </row>
    <row r="155" spans="1:21" ht="18.75" customHeight="1" x14ac:dyDescent="0.25">
      <c r="A155" s="27"/>
      <c r="B155" s="28"/>
      <c r="C155" s="22"/>
      <c r="D155" s="35"/>
      <c r="E155" s="23"/>
      <c r="F155" s="23"/>
      <c r="G155" s="24"/>
      <c r="H155" s="17"/>
      <c r="I155" s="25"/>
      <c r="J155" s="18"/>
      <c r="K155" s="19"/>
      <c r="L155" s="19"/>
      <c r="M155" s="19"/>
      <c r="N155" s="19"/>
      <c r="O155" s="19"/>
      <c r="P155" s="19"/>
      <c r="Q155" s="19"/>
      <c r="R155" s="19"/>
      <c r="S155" s="19"/>
      <c r="T155" s="19"/>
      <c r="U155" s="19"/>
    </row>
    <row r="156" spans="1:21" ht="31.5" x14ac:dyDescent="0.25">
      <c r="A156" s="27" t="s">
        <v>174</v>
      </c>
      <c r="B156" s="34" t="s">
        <v>175</v>
      </c>
      <c r="C156" s="22"/>
      <c r="D156" s="35"/>
      <c r="E156" s="23"/>
      <c r="F156" s="23"/>
      <c r="G156" s="24"/>
      <c r="H156" s="17"/>
      <c r="I156" s="25"/>
      <c r="J156" s="18"/>
      <c r="K156" s="19"/>
      <c r="L156" s="19"/>
      <c r="M156" s="19"/>
      <c r="N156" s="19"/>
      <c r="O156" s="19"/>
      <c r="P156" s="19"/>
      <c r="Q156" s="19"/>
      <c r="R156" s="19"/>
      <c r="S156" s="19"/>
      <c r="T156" s="19"/>
      <c r="U156" s="19"/>
    </row>
    <row r="157" spans="1:21" ht="94.5" customHeight="1" x14ac:dyDescent="0.25">
      <c r="A157" s="27"/>
      <c r="B157" s="28" t="s">
        <v>176</v>
      </c>
      <c r="C157" s="22"/>
      <c r="D157" s="35"/>
      <c r="E157" s="23"/>
      <c r="F157" s="23"/>
      <c r="G157" s="24"/>
      <c r="H157" s="17"/>
      <c r="I157" s="25"/>
      <c r="J157" s="18"/>
      <c r="K157" s="19"/>
      <c r="L157" s="19"/>
      <c r="M157" s="19"/>
      <c r="N157" s="19"/>
      <c r="O157" s="19"/>
      <c r="P157" s="19"/>
      <c r="Q157" s="19"/>
      <c r="R157" s="19"/>
      <c r="S157" s="19"/>
      <c r="T157" s="19"/>
      <c r="U157" s="19"/>
    </row>
    <row r="158" spans="1:21" ht="18.75" customHeight="1" x14ac:dyDescent="0.25">
      <c r="A158" s="27"/>
      <c r="B158" s="34"/>
      <c r="C158" s="22"/>
      <c r="D158" s="35"/>
      <c r="E158" s="23"/>
      <c r="F158" s="23"/>
      <c r="G158" s="24"/>
      <c r="H158" s="17"/>
      <c r="I158" s="25"/>
      <c r="J158" s="18"/>
      <c r="K158" s="19"/>
      <c r="L158" s="19"/>
      <c r="M158" s="19"/>
      <c r="N158" s="19"/>
      <c r="O158" s="19"/>
      <c r="P158" s="19"/>
      <c r="Q158" s="19"/>
      <c r="R158" s="19"/>
      <c r="S158" s="19"/>
      <c r="T158" s="19"/>
      <c r="U158" s="19"/>
    </row>
    <row r="159" spans="1:21" ht="31.5" customHeight="1" x14ac:dyDescent="0.25">
      <c r="A159" s="27" t="s">
        <v>177</v>
      </c>
      <c r="B159" s="31" t="s">
        <v>178</v>
      </c>
      <c r="C159" s="22" t="s">
        <v>19</v>
      </c>
      <c r="D159" s="35">
        <v>27</v>
      </c>
      <c r="E159" s="23">
        <v>27.11</v>
      </c>
      <c r="F159" s="23">
        <f>E159*(1+C$333)</f>
        <v>33.732973000000001</v>
      </c>
      <c r="G159" s="24">
        <f>D159*F159</f>
        <v>910.79027100000008</v>
      </c>
      <c r="H159" s="156" t="s">
        <v>369</v>
      </c>
      <c r="I159" s="157"/>
      <c r="J159" s="157"/>
      <c r="K159" s="19"/>
      <c r="L159" s="19"/>
      <c r="M159" s="19"/>
      <c r="N159" s="19"/>
      <c r="O159" s="19"/>
      <c r="P159" s="19"/>
      <c r="Q159" s="19"/>
      <c r="R159" s="19"/>
      <c r="S159" s="19"/>
      <c r="T159" s="19"/>
      <c r="U159" s="19"/>
    </row>
    <row r="160" spans="1:21" ht="18.75" customHeight="1" x14ac:dyDescent="0.25">
      <c r="A160" s="27"/>
      <c r="B160" s="28"/>
      <c r="C160" s="22"/>
      <c r="D160" s="35"/>
      <c r="E160" s="23"/>
      <c r="F160" s="23"/>
      <c r="G160" s="24"/>
      <c r="H160" s="25"/>
      <c r="I160" s="25"/>
      <c r="J160" s="18"/>
      <c r="K160" s="19"/>
      <c r="L160" s="19"/>
      <c r="M160" s="19"/>
      <c r="N160" s="19"/>
      <c r="O160" s="19"/>
      <c r="P160" s="19"/>
      <c r="Q160" s="19"/>
      <c r="R160" s="19"/>
      <c r="S160" s="19"/>
      <c r="T160" s="19"/>
      <c r="U160" s="19"/>
    </row>
    <row r="161" spans="1:21" ht="31.5" customHeight="1" x14ac:dyDescent="0.25">
      <c r="A161" s="27" t="s">
        <v>179</v>
      </c>
      <c r="B161" s="31" t="s">
        <v>180</v>
      </c>
      <c r="C161" s="22" t="s">
        <v>19</v>
      </c>
      <c r="D161" s="35">
        <v>30</v>
      </c>
      <c r="E161" s="23">
        <v>29.21</v>
      </c>
      <c r="F161" s="23">
        <f>E161*(1+C$333)</f>
        <v>36.346003000000003</v>
      </c>
      <c r="G161" s="24">
        <f>D161*F161</f>
        <v>1090.3800900000001</v>
      </c>
      <c r="H161" s="156" t="s">
        <v>369</v>
      </c>
      <c r="I161" s="157"/>
      <c r="J161" s="157"/>
      <c r="K161" s="19"/>
      <c r="L161" s="19"/>
      <c r="M161" s="19"/>
      <c r="N161" s="19"/>
      <c r="O161" s="19"/>
      <c r="P161" s="19"/>
      <c r="Q161" s="19"/>
      <c r="R161" s="19"/>
      <c r="S161" s="19"/>
      <c r="T161" s="19"/>
      <c r="U161" s="19"/>
    </row>
    <row r="162" spans="1:21" ht="18.75" customHeight="1" x14ac:dyDescent="0.25">
      <c r="A162" s="27"/>
      <c r="B162" s="28"/>
      <c r="C162" s="22"/>
      <c r="D162" s="35"/>
      <c r="E162" s="23"/>
      <c r="F162" s="23"/>
      <c r="G162" s="24"/>
      <c r="H162" s="25"/>
      <c r="I162" s="25"/>
      <c r="J162" s="18"/>
      <c r="K162" s="19"/>
      <c r="L162" s="19"/>
      <c r="M162" s="19"/>
      <c r="N162" s="19"/>
      <c r="O162" s="19"/>
      <c r="P162" s="19"/>
      <c r="Q162" s="19"/>
      <c r="R162" s="19"/>
      <c r="S162" s="19"/>
      <c r="T162" s="19"/>
      <c r="U162" s="19"/>
    </row>
    <row r="163" spans="1:21" ht="31.5" customHeight="1" x14ac:dyDescent="0.25">
      <c r="A163" s="27" t="s">
        <v>181</v>
      </c>
      <c r="B163" s="31" t="s">
        <v>182</v>
      </c>
      <c r="C163" s="22" t="s">
        <v>19</v>
      </c>
      <c r="D163" s="35">
        <v>10</v>
      </c>
      <c r="E163" s="23">
        <v>44.2</v>
      </c>
      <c r="F163" s="23">
        <f>E163*(1+C$333)</f>
        <v>54.998060000000002</v>
      </c>
      <c r="G163" s="24">
        <f>D163*F163</f>
        <v>549.98059999999998</v>
      </c>
      <c r="H163" s="156" t="s">
        <v>369</v>
      </c>
      <c r="I163" s="157"/>
      <c r="J163" s="157"/>
      <c r="K163" s="19"/>
      <c r="L163" s="19"/>
      <c r="M163" s="19"/>
      <c r="N163" s="19"/>
      <c r="O163" s="19"/>
      <c r="P163" s="19"/>
      <c r="Q163" s="19"/>
      <c r="R163" s="19"/>
      <c r="S163" s="19"/>
      <c r="T163" s="19"/>
      <c r="U163" s="19"/>
    </row>
    <row r="164" spans="1:21" ht="18.75" customHeight="1" x14ac:dyDescent="0.25">
      <c r="A164" s="27"/>
      <c r="B164" s="28"/>
      <c r="C164" s="22"/>
      <c r="D164" s="35"/>
      <c r="E164" s="23"/>
      <c r="F164" s="23"/>
      <c r="G164" s="24"/>
      <c r="H164" s="25"/>
      <c r="I164" s="25"/>
      <c r="J164" s="18"/>
      <c r="K164" s="19"/>
      <c r="L164" s="19"/>
      <c r="M164" s="19"/>
      <c r="N164" s="19"/>
      <c r="O164" s="19"/>
      <c r="P164" s="19"/>
      <c r="Q164" s="19"/>
      <c r="R164" s="19"/>
      <c r="S164" s="19"/>
      <c r="T164" s="19"/>
      <c r="U164" s="19"/>
    </row>
    <row r="165" spans="1:21" ht="47.25" x14ac:dyDescent="0.25">
      <c r="A165" s="27" t="s">
        <v>183</v>
      </c>
      <c r="B165" s="34" t="s">
        <v>184</v>
      </c>
      <c r="C165" s="22"/>
      <c r="D165" s="35"/>
      <c r="E165" s="23"/>
      <c r="F165" s="23"/>
      <c r="G165" s="24"/>
      <c r="H165" s="17"/>
      <c r="I165" s="25"/>
      <c r="J165" s="18"/>
      <c r="K165" s="19"/>
      <c r="L165" s="19"/>
      <c r="M165" s="19"/>
      <c r="N165" s="19"/>
      <c r="O165" s="19"/>
      <c r="P165" s="19"/>
      <c r="Q165" s="19"/>
      <c r="R165" s="19"/>
      <c r="S165" s="19"/>
      <c r="T165" s="19"/>
      <c r="U165" s="19"/>
    </row>
    <row r="166" spans="1:21" ht="204.75" x14ac:dyDescent="0.25">
      <c r="A166" s="27"/>
      <c r="B166" s="28" t="s">
        <v>185</v>
      </c>
      <c r="C166" s="22"/>
      <c r="D166" s="35"/>
      <c r="E166" s="23"/>
      <c r="F166" s="23"/>
      <c r="G166" s="24"/>
      <c r="H166" s="17"/>
      <c r="I166" s="25"/>
      <c r="J166" s="18"/>
      <c r="K166" s="19"/>
      <c r="L166" s="19"/>
      <c r="M166" s="19"/>
      <c r="N166" s="19"/>
      <c r="O166" s="19"/>
      <c r="P166" s="19"/>
      <c r="Q166" s="19"/>
      <c r="R166" s="19"/>
      <c r="S166" s="19"/>
      <c r="T166" s="19"/>
      <c r="U166" s="19"/>
    </row>
    <row r="167" spans="1:21" ht="18.75" customHeight="1" x14ac:dyDescent="0.25">
      <c r="A167" s="27"/>
      <c r="B167" s="34"/>
      <c r="C167" s="22"/>
      <c r="D167" s="35"/>
      <c r="E167" s="23"/>
      <c r="F167" s="23"/>
      <c r="G167" s="24"/>
      <c r="H167" s="17"/>
      <c r="I167" s="25"/>
      <c r="J167" s="18"/>
      <c r="K167" s="19"/>
      <c r="L167" s="19"/>
      <c r="M167" s="19"/>
      <c r="N167" s="19"/>
      <c r="O167" s="19"/>
      <c r="P167" s="19"/>
      <c r="Q167" s="19"/>
      <c r="R167" s="19"/>
      <c r="S167" s="19"/>
      <c r="T167" s="19"/>
      <c r="U167" s="19"/>
    </row>
    <row r="168" spans="1:21" ht="78.75" x14ac:dyDescent="0.25">
      <c r="A168" s="27" t="s">
        <v>408</v>
      </c>
      <c r="B168" s="31" t="s">
        <v>407</v>
      </c>
      <c r="C168" s="22" t="s">
        <v>7</v>
      </c>
      <c r="D168" s="35">
        <v>1</v>
      </c>
      <c r="E168" s="23">
        <v>39393.24</v>
      </c>
      <c r="F168" s="23">
        <f>E168*(1+C$333)</f>
        <v>49017.008531999993</v>
      </c>
      <c r="G168" s="24">
        <f>D168*F168</f>
        <v>49017.008531999993</v>
      </c>
      <c r="H168" s="152" t="s">
        <v>369</v>
      </c>
      <c r="I168" s="153"/>
      <c r="J168" s="153"/>
      <c r="K168" s="19"/>
      <c r="L168" s="19"/>
      <c r="M168" s="19"/>
      <c r="N168" s="19"/>
      <c r="O168" s="19"/>
      <c r="P168" s="19"/>
      <c r="Q168" s="19"/>
      <c r="R168" s="19"/>
      <c r="S168" s="19"/>
      <c r="T168" s="19"/>
      <c r="U168" s="19"/>
    </row>
    <row r="169" spans="1:21" ht="18.75" customHeight="1" x14ac:dyDescent="0.25">
      <c r="A169" s="27"/>
      <c r="B169" s="28"/>
      <c r="C169" s="22"/>
      <c r="D169" s="35"/>
      <c r="E169" s="23"/>
      <c r="F169" s="23"/>
      <c r="G169" s="24"/>
      <c r="H169" s="17"/>
      <c r="I169" s="25"/>
      <c r="J169" s="18"/>
      <c r="K169" s="19"/>
      <c r="L169" s="19"/>
      <c r="M169" s="19"/>
      <c r="N169" s="19"/>
      <c r="O169" s="19"/>
      <c r="P169" s="19"/>
      <c r="Q169" s="19"/>
      <c r="R169" s="19"/>
      <c r="S169" s="19"/>
      <c r="T169" s="19"/>
      <c r="U169" s="19"/>
    </row>
    <row r="170" spans="1:21" ht="18.75" x14ac:dyDescent="0.25">
      <c r="A170" s="27" t="s">
        <v>186</v>
      </c>
      <c r="B170" s="34" t="s">
        <v>187</v>
      </c>
      <c r="C170" s="22"/>
      <c r="D170" s="35"/>
      <c r="E170" s="23"/>
      <c r="F170" s="23"/>
      <c r="G170" s="24"/>
      <c r="H170" s="17"/>
      <c r="I170" s="25"/>
      <c r="J170" s="26"/>
      <c r="K170" s="19"/>
      <c r="L170" s="19"/>
      <c r="M170" s="19"/>
      <c r="N170" s="19"/>
      <c r="O170" s="19"/>
      <c r="P170" s="19"/>
      <c r="Q170" s="19"/>
      <c r="R170" s="19"/>
      <c r="S170" s="19"/>
      <c r="T170" s="19"/>
      <c r="U170" s="19"/>
    </row>
    <row r="171" spans="1:21" ht="31.5" x14ac:dyDescent="0.25">
      <c r="A171" s="27" t="s">
        <v>188</v>
      </c>
      <c r="B171" s="31" t="s">
        <v>189</v>
      </c>
      <c r="C171" s="22" t="s">
        <v>7</v>
      </c>
      <c r="D171" s="35">
        <v>3</v>
      </c>
      <c r="E171" s="23">
        <v>65.19</v>
      </c>
      <c r="F171" s="23">
        <f>E171*(1+C$333)</f>
        <v>81.115916999999996</v>
      </c>
      <c r="G171" s="24">
        <f>D171*F171</f>
        <v>243.34775099999999</v>
      </c>
      <c r="H171" s="152" t="s">
        <v>409</v>
      </c>
      <c r="I171" s="153"/>
      <c r="J171" s="153"/>
      <c r="K171" s="19"/>
      <c r="L171" s="19"/>
      <c r="M171" s="19"/>
      <c r="N171" s="19"/>
      <c r="O171" s="19"/>
      <c r="P171" s="19"/>
      <c r="Q171" s="19"/>
      <c r="R171" s="19"/>
      <c r="S171" s="19"/>
      <c r="T171" s="19"/>
      <c r="U171" s="19"/>
    </row>
    <row r="172" spans="1:21" ht="141.75" x14ac:dyDescent="0.25">
      <c r="A172" s="27"/>
      <c r="B172" s="28" t="s">
        <v>190</v>
      </c>
      <c r="C172" s="22"/>
      <c r="D172" s="35"/>
      <c r="E172" s="23"/>
      <c r="F172" s="23"/>
      <c r="G172" s="24"/>
      <c r="H172" s="17"/>
      <c r="I172" s="25"/>
      <c r="J172" s="18"/>
      <c r="K172" s="19"/>
      <c r="L172" s="19"/>
      <c r="M172" s="19"/>
      <c r="N172" s="19"/>
      <c r="O172" s="19"/>
      <c r="P172" s="19"/>
      <c r="Q172" s="19"/>
      <c r="R172" s="19"/>
      <c r="S172" s="19"/>
      <c r="T172" s="19"/>
      <c r="U172" s="19"/>
    </row>
    <row r="173" spans="1:21" ht="18.75" x14ac:dyDescent="0.25">
      <c r="A173" s="27"/>
      <c r="B173" s="28"/>
      <c r="C173" s="22"/>
      <c r="D173" s="35"/>
      <c r="E173" s="23"/>
      <c r="F173" s="23"/>
      <c r="G173" s="24"/>
      <c r="H173" s="17"/>
      <c r="I173" s="25"/>
      <c r="J173" s="18"/>
      <c r="K173" s="19"/>
      <c r="L173" s="19"/>
      <c r="M173" s="19"/>
      <c r="N173" s="19"/>
      <c r="O173" s="19"/>
      <c r="P173" s="19"/>
      <c r="Q173" s="19"/>
      <c r="R173" s="19"/>
      <c r="S173" s="19"/>
      <c r="T173" s="19"/>
      <c r="U173" s="19"/>
    </row>
    <row r="174" spans="1:21" ht="31.5" x14ac:dyDescent="0.25">
      <c r="A174" s="27" t="s">
        <v>191</v>
      </c>
      <c r="B174" s="31" t="s">
        <v>192</v>
      </c>
      <c r="C174" s="22" t="s">
        <v>7</v>
      </c>
      <c r="D174" s="35">
        <v>3</v>
      </c>
      <c r="E174" s="23">
        <v>65.19</v>
      </c>
      <c r="F174" s="23">
        <f>E174*(1+C$333)</f>
        <v>81.115916999999996</v>
      </c>
      <c r="G174" s="24">
        <f>D174*F174</f>
        <v>243.34775099999999</v>
      </c>
      <c r="H174" s="152" t="s">
        <v>409</v>
      </c>
      <c r="I174" s="153"/>
      <c r="J174" s="153"/>
      <c r="K174" s="19"/>
      <c r="L174" s="19"/>
      <c r="M174" s="19"/>
      <c r="N174" s="19"/>
      <c r="O174" s="19"/>
      <c r="P174" s="19"/>
      <c r="Q174" s="19"/>
      <c r="R174" s="19"/>
      <c r="S174" s="19"/>
      <c r="T174" s="19"/>
      <c r="U174" s="19"/>
    </row>
    <row r="175" spans="1:21" ht="126" x14ac:dyDescent="0.25">
      <c r="A175" s="27"/>
      <c r="B175" s="28" t="s">
        <v>193</v>
      </c>
      <c r="C175" s="22"/>
      <c r="D175" s="35"/>
      <c r="E175" s="23"/>
      <c r="F175" s="23"/>
      <c r="G175" s="24"/>
      <c r="H175" s="17"/>
      <c r="I175" s="25"/>
      <c r="J175" s="18"/>
      <c r="K175" s="19"/>
      <c r="L175" s="19"/>
      <c r="M175" s="19"/>
      <c r="N175" s="19"/>
      <c r="O175" s="19"/>
      <c r="P175" s="19"/>
      <c r="Q175" s="19"/>
      <c r="R175" s="19"/>
      <c r="S175" s="19"/>
      <c r="T175" s="19"/>
      <c r="U175" s="19"/>
    </row>
    <row r="176" spans="1:21" ht="18.75" x14ac:dyDescent="0.25">
      <c r="A176" s="27"/>
      <c r="B176" s="28"/>
      <c r="C176" s="22"/>
      <c r="D176" s="35"/>
      <c r="E176" s="23"/>
      <c r="F176" s="23"/>
      <c r="G176" s="24"/>
      <c r="H176" s="17"/>
      <c r="I176" s="25"/>
      <c r="J176" s="18"/>
      <c r="K176" s="19"/>
      <c r="L176" s="19"/>
      <c r="M176" s="19"/>
      <c r="N176" s="19"/>
      <c r="O176" s="19"/>
      <c r="P176" s="19"/>
      <c r="Q176" s="19"/>
      <c r="R176" s="19"/>
      <c r="S176" s="19"/>
      <c r="T176" s="19"/>
      <c r="U176" s="19"/>
    </row>
    <row r="177" spans="1:21" ht="31.5" x14ac:dyDescent="0.25">
      <c r="A177" s="27" t="s">
        <v>194</v>
      </c>
      <c r="B177" s="31" t="s">
        <v>195</v>
      </c>
      <c r="C177" s="22" t="s">
        <v>7</v>
      </c>
      <c r="D177" s="35">
        <v>3</v>
      </c>
      <c r="E177" s="23">
        <v>73.61</v>
      </c>
      <c r="F177" s="23">
        <f>E177*(1+C$333)</f>
        <v>91.592922999999999</v>
      </c>
      <c r="G177" s="24">
        <f>D177*F177</f>
        <v>274.77876900000001</v>
      </c>
      <c r="H177" s="152" t="s">
        <v>409</v>
      </c>
      <c r="I177" s="153"/>
      <c r="J177" s="153"/>
      <c r="K177" s="19"/>
      <c r="L177" s="19"/>
      <c r="M177" s="19"/>
      <c r="N177" s="19"/>
      <c r="O177" s="19"/>
      <c r="P177" s="19"/>
      <c r="Q177" s="19"/>
      <c r="R177" s="19"/>
      <c r="S177" s="19"/>
      <c r="T177" s="19"/>
      <c r="U177" s="19"/>
    </row>
    <row r="178" spans="1:21" ht="110.25" x14ac:dyDescent="0.25">
      <c r="A178" s="27"/>
      <c r="B178" s="28" t="s">
        <v>196</v>
      </c>
      <c r="C178" s="22"/>
      <c r="D178" s="35"/>
      <c r="E178" s="23"/>
      <c r="F178" s="23"/>
      <c r="G178" s="24"/>
      <c r="H178" s="17"/>
      <c r="I178" s="25"/>
      <c r="J178" s="18"/>
      <c r="K178" s="19"/>
      <c r="L178" s="19"/>
      <c r="M178" s="19"/>
      <c r="N178" s="19"/>
      <c r="O178" s="19"/>
      <c r="P178" s="19"/>
      <c r="Q178" s="19"/>
      <c r="R178" s="19"/>
      <c r="S178" s="19"/>
      <c r="T178" s="19"/>
      <c r="U178" s="19"/>
    </row>
    <row r="179" spans="1:21" ht="18.75" x14ac:dyDescent="0.25">
      <c r="A179" s="27"/>
      <c r="B179" s="28"/>
      <c r="C179" s="22"/>
      <c r="D179" s="35"/>
      <c r="E179" s="23"/>
      <c r="F179" s="23"/>
      <c r="G179" s="24"/>
      <c r="H179" s="17"/>
      <c r="I179" s="25"/>
      <c r="J179" s="18"/>
      <c r="K179" s="19"/>
      <c r="L179" s="19"/>
      <c r="M179" s="19"/>
      <c r="N179" s="19"/>
      <c r="O179" s="19"/>
      <c r="P179" s="19"/>
      <c r="Q179" s="19"/>
      <c r="R179" s="19"/>
      <c r="S179" s="19"/>
      <c r="T179" s="19"/>
      <c r="U179" s="19"/>
    </row>
    <row r="180" spans="1:21" ht="18.75" customHeight="1" x14ac:dyDescent="0.25">
      <c r="A180" s="27" t="s">
        <v>197</v>
      </c>
      <c r="B180" s="34" t="s">
        <v>198</v>
      </c>
      <c r="C180" s="22"/>
      <c r="D180" s="35"/>
      <c r="E180" s="23"/>
      <c r="F180" s="23"/>
      <c r="G180" s="24"/>
      <c r="H180" s="17"/>
      <c r="I180" s="25"/>
      <c r="J180" s="18"/>
      <c r="K180" s="19"/>
      <c r="L180" s="19"/>
      <c r="M180" s="19"/>
      <c r="N180" s="19"/>
      <c r="O180" s="19"/>
      <c r="P180" s="19"/>
      <c r="Q180" s="19"/>
      <c r="R180" s="19"/>
      <c r="S180" s="19"/>
      <c r="T180" s="19"/>
      <c r="U180" s="19"/>
    </row>
    <row r="181" spans="1:21" ht="18.75" x14ac:dyDescent="0.25">
      <c r="A181" s="27" t="s">
        <v>199</v>
      </c>
      <c r="B181" s="31" t="s">
        <v>200</v>
      </c>
      <c r="C181" s="22" t="s">
        <v>7</v>
      </c>
      <c r="D181" s="35">
        <v>2</v>
      </c>
      <c r="E181" s="23">
        <v>633.78</v>
      </c>
      <c r="F181" s="23">
        <f>E181*(1+C$333)</f>
        <v>788.61245399999996</v>
      </c>
      <c r="G181" s="24">
        <f>D181*F181</f>
        <v>1577.2249079999999</v>
      </c>
      <c r="H181" s="152" t="s">
        <v>410</v>
      </c>
      <c r="I181" s="153"/>
      <c r="J181" s="153"/>
      <c r="K181" s="19"/>
      <c r="L181" s="19"/>
      <c r="M181" s="19"/>
      <c r="N181" s="19"/>
      <c r="O181" s="19"/>
      <c r="P181" s="19"/>
      <c r="Q181" s="19"/>
      <c r="R181" s="19"/>
      <c r="S181" s="19"/>
      <c r="T181" s="19"/>
      <c r="U181" s="19"/>
    </row>
    <row r="182" spans="1:21" ht="157.5" x14ac:dyDescent="0.25">
      <c r="A182" s="27"/>
      <c r="B182" s="28" t="s">
        <v>201</v>
      </c>
      <c r="C182" s="22"/>
      <c r="D182" s="35"/>
      <c r="E182" s="23"/>
      <c r="F182" s="23"/>
      <c r="G182" s="24"/>
      <c r="H182" s="17"/>
      <c r="I182" s="25"/>
      <c r="J182" s="18"/>
      <c r="K182" s="19"/>
      <c r="L182" s="19"/>
      <c r="M182" s="19"/>
      <c r="N182" s="19"/>
      <c r="O182" s="19"/>
      <c r="P182" s="19"/>
      <c r="Q182" s="19"/>
      <c r="R182" s="19"/>
      <c r="S182" s="19"/>
      <c r="T182" s="19"/>
      <c r="U182" s="19"/>
    </row>
    <row r="183" spans="1:21" ht="18.75" x14ac:dyDescent="0.25">
      <c r="A183" s="27"/>
      <c r="B183" s="28"/>
      <c r="C183" s="22"/>
      <c r="D183" s="35"/>
      <c r="E183" s="23"/>
      <c r="F183" s="23"/>
      <c r="G183" s="24"/>
      <c r="H183" s="17"/>
      <c r="I183" s="25"/>
      <c r="J183" s="18"/>
      <c r="K183" s="19"/>
      <c r="L183" s="19"/>
      <c r="M183" s="19"/>
      <c r="N183" s="19"/>
      <c r="O183" s="19"/>
      <c r="P183" s="19"/>
      <c r="Q183" s="19"/>
      <c r="R183" s="19"/>
      <c r="S183" s="19"/>
      <c r="T183" s="19"/>
      <c r="U183" s="19"/>
    </row>
    <row r="184" spans="1:21" ht="29.25" customHeight="1" x14ac:dyDescent="0.25">
      <c r="A184" s="27" t="s">
        <v>202</v>
      </c>
      <c r="B184" s="31" t="s">
        <v>203</v>
      </c>
      <c r="C184" s="22" t="s">
        <v>7</v>
      </c>
      <c r="D184" s="35">
        <v>6</v>
      </c>
      <c r="E184" s="23">
        <v>76.78</v>
      </c>
      <c r="F184" s="23">
        <f>E184*(1+C$333)</f>
        <v>95.537353999999993</v>
      </c>
      <c r="G184" s="24">
        <f>D184*F184</f>
        <v>573.22412399999996</v>
      </c>
      <c r="H184" s="152" t="s">
        <v>411</v>
      </c>
      <c r="I184" s="153"/>
      <c r="J184" s="153"/>
      <c r="K184" s="19"/>
      <c r="L184" s="19"/>
      <c r="M184" s="19"/>
      <c r="N184" s="19"/>
      <c r="O184" s="19"/>
      <c r="P184" s="19"/>
      <c r="Q184" s="19"/>
      <c r="R184" s="19"/>
      <c r="S184" s="19"/>
      <c r="T184" s="19"/>
      <c r="U184" s="19"/>
    </row>
    <row r="185" spans="1:21" ht="94.5" x14ac:dyDescent="0.25">
      <c r="A185" s="27"/>
      <c r="B185" s="28" t="s">
        <v>204</v>
      </c>
      <c r="C185" s="22"/>
      <c r="D185" s="35"/>
      <c r="E185" s="23"/>
      <c r="F185" s="23"/>
      <c r="G185" s="24"/>
      <c r="H185" s="17"/>
      <c r="I185" s="25"/>
      <c r="J185" s="18"/>
      <c r="K185" s="19"/>
      <c r="L185" s="19"/>
      <c r="M185" s="19"/>
      <c r="N185" s="19"/>
      <c r="O185" s="19"/>
      <c r="P185" s="19"/>
      <c r="Q185" s="19"/>
      <c r="R185" s="19"/>
      <c r="S185" s="19"/>
      <c r="T185" s="19"/>
      <c r="U185" s="19"/>
    </row>
    <row r="186" spans="1:21" ht="18.75" x14ac:dyDescent="0.25">
      <c r="A186" s="27"/>
      <c r="B186" s="28"/>
      <c r="C186" s="22"/>
      <c r="D186" s="35"/>
      <c r="E186" s="23"/>
      <c r="F186" s="23"/>
      <c r="G186" s="24"/>
      <c r="H186" s="17"/>
      <c r="I186" s="25"/>
      <c r="J186" s="18"/>
      <c r="K186" s="19"/>
      <c r="L186" s="19"/>
      <c r="M186" s="19"/>
      <c r="N186" s="19"/>
      <c r="O186" s="19"/>
      <c r="P186" s="19"/>
      <c r="Q186" s="19"/>
      <c r="R186" s="19"/>
      <c r="S186" s="19"/>
      <c r="T186" s="19"/>
      <c r="U186" s="19"/>
    </row>
    <row r="187" spans="1:21" ht="31.5" x14ac:dyDescent="0.25">
      <c r="A187" s="27" t="s">
        <v>205</v>
      </c>
      <c r="B187" s="31" t="s">
        <v>206</v>
      </c>
      <c r="C187" s="22" t="s">
        <v>7</v>
      </c>
      <c r="D187" s="35">
        <v>2</v>
      </c>
      <c r="E187" s="23">
        <v>174.84</v>
      </c>
      <c r="F187" s="23">
        <f>E187*(1+C$333)</f>
        <v>217.55341200000001</v>
      </c>
      <c r="G187" s="24">
        <f>D187*F187</f>
        <v>435.10682400000002</v>
      </c>
      <c r="H187" s="152" t="s">
        <v>406</v>
      </c>
      <c r="I187" s="153"/>
      <c r="J187" s="153"/>
      <c r="K187" s="19"/>
      <c r="L187" s="19"/>
      <c r="M187" s="19"/>
      <c r="N187" s="19"/>
      <c r="O187" s="19"/>
      <c r="P187" s="19"/>
      <c r="Q187" s="19"/>
      <c r="R187" s="19"/>
      <c r="S187" s="19"/>
      <c r="T187" s="19"/>
      <c r="U187" s="19"/>
    </row>
    <row r="188" spans="1:21" ht="94.5" x14ac:dyDescent="0.25">
      <c r="A188" s="27"/>
      <c r="B188" s="28" t="s">
        <v>207</v>
      </c>
      <c r="C188" s="22"/>
      <c r="D188" s="35"/>
      <c r="E188" s="23"/>
      <c r="F188" s="23"/>
      <c r="G188" s="24"/>
      <c r="H188" s="17"/>
      <c r="I188" s="25"/>
      <c r="J188" s="18"/>
      <c r="K188" s="19"/>
      <c r="L188" s="19"/>
      <c r="M188" s="19"/>
      <c r="N188" s="19"/>
      <c r="O188" s="19"/>
      <c r="P188" s="19"/>
      <c r="Q188" s="19"/>
      <c r="R188" s="19"/>
      <c r="S188" s="19"/>
      <c r="T188" s="19"/>
      <c r="U188" s="19"/>
    </row>
    <row r="189" spans="1:21" ht="18.75" x14ac:dyDescent="0.25">
      <c r="A189" s="27"/>
      <c r="B189" s="31"/>
      <c r="C189" s="22"/>
      <c r="D189" s="35"/>
      <c r="E189" s="23"/>
      <c r="F189" s="23"/>
      <c r="G189" s="24"/>
      <c r="H189" s="17"/>
      <c r="I189" s="25"/>
      <c r="J189" s="18"/>
      <c r="K189" s="19"/>
      <c r="L189" s="19"/>
      <c r="M189" s="19"/>
      <c r="N189" s="19"/>
      <c r="O189" s="19"/>
      <c r="P189" s="19"/>
      <c r="Q189" s="19"/>
      <c r="R189" s="19"/>
      <c r="S189" s="19"/>
      <c r="T189" s="19"/>
      <c r="U189" s="19"/>
    </row>
    <row r="190" spans="1:21" ht="31.5" x14ac:dyDescent="0.25">
      <c r="A190" s="27" t="s">
        <v>208</v>
      </c>
      <c r="B190" s="31" t="s">
        <v>209</v>
      </c>
      <c r="C190" s="22" t="s">
        <v>7</v>
      </c>
      <c r="D190" s="35"/>
      <c r="E190" s="23">
        <v>496.38</v>
      </c>
      <c r="F190" s="23">
        <f>E190*(1+C$333)</f>
        <v>617.64563399999997</v>
      </c>
      <c r="G190" s="24">
        <f>D190*F190</f>
        <v>0</v>
      </c>
      <c r="H190" s="152" t="s">
        <v>409</v>
      </c>
      <c r="I190" s="153"/>
      <c r="J190" s="153"/>
      <c r="K190" s="19"/>
      <c r="L190" s="19"/>
      <c r="M190" s="19"/>
      <c r="N190" s="19"/>
      <c r="O190" s="19"/>
      <c r="P190" s="19"/>
      <c r="Q190" s="19"/>
      <c r="R190" s="19"/>
      <c r="S190" s="19"/>
      <c r="T190" s="19"/>
      <c r="U190" s="19"/>
    </row>
    <row r="191" spans="1:21" ht="141.75" x14ac:dyDescent="0.25">
      <c r="A191" s="27"/>
      <c r="B191" s="28" t="s">
        <v>210</v>
      </c>
      <c r="C191" s="22"/>
      <c r="D191" s="35"/>
      <c r="E191" s="23"/>
      <c r="F191" s="23"/>
      <c r="G191" s="24"/>
      <c r="H191" s="17"/>
      <c r="I191" s="25"/>
      <c r="J191" s="18"/>
      <c r="K191" s="19"/>
      <c r="L191" s="19"/>
      <c r="M191" s="19"/>
      <c r="N191" s="19"/>
      <c r="O191" s="19"/>
      <c r="P191" s="19"/>
      <c r="Q191" s="19"/>
      <c r="R191" s="19"/>
      <c r="S191" s="19"/>
      <c r="T191" s="19"/>
      <c r="U191" s="19"/>
    </row>
    <row r="192" spans="1:21" ht="18" customHeight="1" x14ac:dyDescent="0.25">
      <c r="A192" s="48"/>
      <c r="B192" s="43"/>
      <c r="C192" s="168" t="s">
        <v>34</v>
      </c>
      <c r="D192" s="162"/>
      <c r="E192" s="163"/>
      <c r="F192" s="37"/>
      <c r="G192" s="38">
        <f>SUM(G116:G191)</f>
        <v>66851.062711999999</v>
      </c>
      <c r="H192" s="17"/>
      <c r="I192" s="25"/>
      <c r="J192" s="18"/>
      <c r="K192" s="19"/>
      <c r="L192" s="19"/>
      <c r="M192" s="19"/>
      <c r="N192" s="19"/>
      <c r="O192" s="19"/>
      <c r="P192" s="19"/>
      <c r="Q192" s="19"/>
      <c r="R192" s="19"/>
      <c r="S192" s="19"/>
      <c r="T192" s="19"/>
      <c r="U192" s="19"/>
    </row>
    <row r="193" spans="1:21" ht="18.75" customHeight="1" x14ac:dyDescent="0.25">
      <c r="A193" s="12" t="s">
        <v>211</v>
      </c>
      <c r="B193" s="13" t="s">
        <v>212</v>
      </c>
      <c r="C193" s="14"/>
      <c r="D193" s="39"/>
      <c r="E193" s="23"/>
      <c r="F193" s="23"/>
      <c r="G193" s="24"/>
      <c r="H193" s="17"/>
      <c r="I193" s="25"/>
      <c r="J193" s="18"/>
      <c r="K193" s="19"/>
      <c r="L193" s="19"/>
      <c r="M193" s="19"/>
      <c r="N193" s="19"/>
      <c r="O193" s="19"/>
      <c r="P193" s="19"/>
      <c r="Q193" s="19"/>
      <c r="R193" s="19"/>
      <c r="S193" s="19"/>
      <c r="T193" s="19"/>
      <c r="U193" s="19"/>
    </row>
    <row r="194" spans="1:21" ht="18.75" customHeight="1" x14ac:dyDescent="0.25">
      <c r="A194" s="27" t="s">
        <v>213</v>
      </c>
      <c r="B194" s="34" t="s">
        <v>86</v>
      </c>
      <c r="C194" s="22"/>
      <c r="D194" s="35"/>
      <c r="E194" s="23"/>
      <c r="F194" s="23"/>
      <c r="G194" s="24"/>
      <c r="H194" s="17"/>
      <c r="I194" s="25"/>
      <c r="J194" s="26"/>
      <c r="K194" s="19"/>
      <c r="L194" s="19"/>
      <c r="M194" s="19"/>
      <c r="N194" s="19"/>
      <c r="O194" s="19"/>
      <c r="P194" s="19"/>
      <c r="Q194" s="19"/>
      <c r="R194" s="19"/>
      <c r="S194" s="19"/>
      <c r="T194" s="19"/>
      <c r="U194" s="19"/>
    </row>
    <row r="195" spans="1:21" ht="31.5" x14ac:dyDescent="0.25">
      <c r="A195" s="27" t="s">
        <v>214</v>
      </c>
      <c r="B195" s="31" t="s">
        <v>215</v>
      </c>
      <c r="C195" s="22" t="s">
        <v>7</v>
      </c>
      <c r="D195" s="35">
        <v>1</v>
      </c>
      <c r="E195" s="23">
        <v>308.74</v>
      </c>
      <c r="F195" s="23">
        <f>E195*(1+C$333)</f>
        <v>384.16518200000002</v>
      </c>
      <c r="G195" s="24">
        <f>D195*F195</f>
        <v>384.16518200000002</v>
      </c>
      <c r="H195" s="152" t="s">
        <v>412</v>
      </c>
      <c r="I195" s="153"/>
      <c r="J195" s="153"/>
      <c r="K195" s="19"/>
      <c r="L195" s="19"/>
      <c r="M195" s="19"/>
      <c r="N195" s="19"/>
      <c r="O195" s="19"/>
      <c r="P195" s="19"/>
      <c r="Q195" s="19"/>
      <c r="R195" s="19"/>
      <c r="S195" s="19"/>
      <c r="T195" s="19"/>
      <c r="U195" s="19"/>
    </row>
    <row r="196" spans="1:21" ht="110.25" x14ac:dyDescent="0.25">
      <c r="A196" s="27"/>
      <c r="B196" s="28" t="s">
        <v>216</v>
      </c>
      <c r="C196" s="22"/>
      <c r="D196" s="35"/>
      <c r="E196" s="23"/>
      <c r="F196" s="23"/>
      <c r="G196" s="24"/>
      <c r="H196" s="17"/>
      <c r="I196" s="25"/>
      <c r="J196" s="18"/>
      <c r="K196" s="19"/>
      <c r="L196" s="19"/>
      <c r="M196" s="19"/>
      <c r="N196" s="19"/>
      <c r="O196" s="19"/>
      <c r="P196" s="19"/>
      <c r="Q196" s="19"/>
      <c r="R196" s="19"/>
      <c r="S196" s="19"/>
      <c r="T196" s="19"/>
      <c r="U196" s="19"/>
    </row>
    <row r="197" spans="1:21" ht="18.75" x14ac:dyDescent="0.25">
      <c r="A197" s="27"/>
      <c r="B197" s="28"/>
      <c r="C197" s="22"/>
      <c r="D197" s="35"/>
      <c r="E197" s="23"/>
      <c r="F197" s="23"/>
      <c r="G197" s="24"/>
      <c r="H197" s="17"/>
      <c r="I197" s="25"/>
      <c r="J197" s="18"/>
      <c r="K197" s="19"/>
      <c r="L197" s="19"/>
      <c r="M197" s="19"/>
      <c r="N197" s="19"/>
      <c r="O197" s="19"/>
      <c r="P197" s="19"/>
      <c r="Q197" s="19"/>
      <c r="R197" s="19"/>
      <c r="S197" s="19"/>
      <c r="T197" s="19"/>
      <c r="U197" s="19"/>
    </row>
    <row r="198" spans="1:21" ht="31.5" x14ac:dyDescent="0.25">
      <c r="A198" s="27" t="s">
        <v>217</v>
      </c>
      <c r="B198" s="34" t="s">
        <v>218</v>
      </c>
      <c r="C198" s="22"/>
      <c r="D198" s="35"/>
      <c r="E198" s="23"/>
      <c r="F198" s="23"/>
      <c r="G198" s="24"/>
      <c r="H198" s="17"/>
      <c r="I198" s="25"/>
      <c r="J198" s="18"/>
      <c r="K198" s="19"/>
      <c r="L198" s="19"/>
      <c r="M198" s="19"/>
      <c r="N198" s="19"/>
      <c r="O198" s="19"/>
      <c r="P198" s="19"/>
      <c r="Q198" s="19"/>
      <c r="R198" s="19"/>
      <c r="S198" s="19"/>
      <c r="T198" s="19"/>
      <c r="U198" s="19"/>
    </row>
    <row r="199" spans="1:21" ht="204.75" x14ac:dyDescent="0.25">
      <c r="A199" s="27"/>
      <c r="B199" s="28" t="s">
        <v>219</v>
      </c>
      <c r="C199" s="22"/>
      <c r="D199" s="35"/>
      <c r="E199" s="23"/>
      <c r="F199" s="23"/>
      <c r="G199" s="24"/>
      <c r="H199" s="17"/>
      <c r="I199" s="25"/>
      <c r="J199" s="18"/>
      <c r="K199" s="19"/>
      <c r="L199" s="19"/>
      <c r="M199" s="19"/>
      <c r="N199" s="19"/>
      <c r="O199" s="19"/>
      <c r="P199" s="19"/>
      <c r="Q199" s="19"/>
      <c r="R199" s="19"/>
      <c r="S199" s="19"/>
      <c r="T199" s="19"/>
      <c r="U199" s="19"/>
    </row>
    <row r="200" spans="1:21" ht="18.75" x14ac:dyDescent="0.25">
      <c r="A200" s="27"/>
      <c r="B200" s="34"/>
      <c r="C200" s="22"/>
      <c r="D200" s="35"/>
      <c r="E200" s="23"/>
      <c r="F200" s="23"/>
      <c r="G200" s="24"/>
      <c r="H200" s="17"/>
      <c r="I200" s="25"/>
      <c r="J200" s="18"/>
      <c r="K200" s="19"/>
      <c r="L200" s="19"/>
      <c r="M200" s="19"/>
      <c r="N200" s="19"/>
      <c r="O200" s="19"/>
      <c r="P200" s="19"/>
      <c r="Q200" s="19"/>
      <c r="R200" s="19"/>
      <c r="S200" s="19"/>
      <c r="T200" s="19"/>
      <c r="U200" s="19"/>
    </row>
    <row r="201" spans="1:21" ht="18.75" x14ac:dyDescent="0.25">
      <c r="A201" s="27" t="s">
        <v>220</v>
      </c>
      <c r="B201" s="31" t="s">
        <v>221</v>
      </c>
      <c r="C201" s="22" t="s">
        <v>19</v>
      </c>
      <c r="D201" s="35">
        <v>2</v>
      </c>
      <c r="E201" s="23">
        <v>23.04</v>
      </c>
      <c r="F201" s="23">
        <f>E201*(1+C$333)</f>
        <v>28.668671999999997</v>
      </c>
      <c r="G201" s="24">
        <f>D201*F201</f>
        <v>57.337343999999995</v>
      </c>
      <c r="H201" s="17"/>
      <c r="I201" s="25"/>
      <c r="J201" s="26"/>
      <c r="K201" s="19"/>
      <c r="L201" s="19"/>
      <c r="M201" s="19"/>
      <c r="N201" s="19"/>
      <c r="O201" s="19"/>
      <c r="P201" s="19"/>
      <c r="Q201" s="19"/>
      <c r="R201" s="19"/>
      <c r="S201" s="19"/>
      <c r="T201" s="19"/>
      <c r="U201" s="19"/>
    </row>
    <row r="202" spans="1:21" ht="18.75" x14ac:dyDescent="0.25">
      <c r="A202" s="27"/>
      <c r="B202" s="28"/>
      <c r="C202" s="22"/>
      <c r="D202" s="35"/>
      <c r="E202" s="23"/>
      <c r="F202" s="23"/>
      <c r="G202" s="24"/>
      <c r="H202" s="47"/>
      <c r="I202" s="25"/>
      <c r="J202" s="18"/>
      <c r="K202" s="19"/>
      <c r="L202" s="19"/>
      <c r="M202" s="19"/>
      <c r="N202" s="19"/>
      <c r="O202" s="19"/>
      <c r="P202" s="19"/>
      <c r="Q202" s="19"/>
      <c r="R202" s="19"/>
      <c r="S202" s="19"/>
      <c r="T202" s="19"/>
      <c r="U202" s="19"/>
    </row>
    <row r="203" spans="1:21" ht="18.75" x14ac:dyDescent="0.25">
      <c r="A203" s="27" t="s">
        <v>222</v>
      </c>
      <c r="B203" s="31" t="s">
        <v>223</v>
      </c>
      <c r="C203" s="22" t="s">
        <v>19</v>
      </c>
      <c r="D203" s="35">
        <v>7</v>
      </c>
      <c r="E203" s="23">
        <v>28.63</v>
      </c>
      <c r="F203" s="23">
        <f>E203*(1+C$333)</f>
        <v>35.624308999999997</v>
      </c>
      <c r="G203" s="24">
        <f>D203*F203</f>
        <v>249.37016299999999</v>
      </c>
      <c r="H203" s="17"/>
      <c r="I203" s="25"/>
      <c r="J203" s="26"/>
      <c r="K203" s="19"/>
      <c r="L203" s="19"/>
      <c r="M203" s="19"/>
      <c r="N203" s="19"/>
      <c r="O203" s="19"/>
      <c r="P203" s="19"/>
      <c r="Q203" s="19"/>
      <c r="R203" s="19"/>
      <c r="S203" s="19"/>
      <c r="T203" s="19"/>
      <c r="U203" s="19"/>
    </row>
    <row r="204" spans="1:21" ht="18.75" x14ac:dyDescent="0.25">
      <c r="A204" s="27"/>
      <c r="B204" s="28"/>
      <c r="C204" s="22"/>
      <c r="D204" s="35"/>
      <c r="E204" s="23"/>
      <c r="F204" s="23"/>
      <c r="G204" s="24"/>
      <c r="H204" s="17"/>
      <c r="I204" s="25"/>
      <c r="J204" s="18"/>
      <c r="K204" s="19"/>
      <c r="L204" s="19"/>
      <c r="M204" s="19"/>
      <c r="N204" s="19"/>
      <c r="O204" s="19"/>
      <c r="P204" s="19"/>
      <c r="Q204" s="19"/>
      <c r="R204" s="19"/>
      <c r="S204" s="19"/>
      <c r="T204" s="19"/>
      <c r="U204" s="19"/>
    </row>
    <row r="205" spans="1:21" ht="18.75" x14ac:dyDescent="0.25">
      <c r="A205" s="27" t="s">
        <v>224</v>
      </c>
      <c r="B205" s="31" t="s">
        <v>225</v>
      </c>
      <c r="C205" s="22" t="s">
        <v>19</v>
      </c>
      <c r="D205" s="35">
        <v>23</v>
      </c>
      <c r="E205" s="23">
        <v>38.840000000000003</v>
      </c>
      <c r="F205" s="23">
        <f>E205*(1+C$333)</f>
        <v>48.328612</v>
      </c>
      <c r="G205" s="24">
        <f>D205*F205</f>
        <v>1111.558076</v>
      </c>
      <c r="H205" s="17"/>
      <c r="I205" s="25"/>
      <c r="J205" s="26"/>
      <c r="K205" s="19"/>
      <c r="L205" s="19"/>
      <c r="M205" s="19"/>
      <c r="N205" s="19"/>
      <c r="O205" s="19"/>
      <c r="P205" s="19"/>
      <c r="Q205" s="19"/>
      <c r="R205" s="19"/>
      <c r="S205" s="19"/>
      <c r="T205" s="19"/>
      <c r="U205" s="19"/>
    </row>
    <row r="206" spans="1:21" ht="18.75" x14ac:dyDescent="0.25">
      <c r="A206" s="27"/>
      <c r="B206" s="28"/>
      <c r="C206" s="22"/>
      <c r="D206" s="35"/>
      <c r="E206" s="23"/>
      <c r="F206" s="23"/>
      <c r="G206" s="24"/>
      <c r="H206" s="17"/>
      <c r="I206" s="25"/>
      <c r="J206" s="18"/>
      <c r="K206" s="19"/>
      <c r="L206" s="19"/>
      <c r="M206" s="19"/>
      <c r="N206" s="19"/>
      <c r="O206" s="19"/>
      <c r="P206" s="19"/>
      <c r="Q206" s="19"/>
      <c r="R206" s="19"/>
      <c r="S206" s="19"/>
      <c r="T206" s="19"/>
      <c r="U206" s="19"/>
    </row>
    <row r="207" spans="1:21" ht="18.75" x14ac:dyDescent="0.25">
      <c r="A207" s="27" t="s">
        <v>226</v>
      </c>
      <c r="B207" s="31" t="s">
        <v>227</v>
      </c>
      <c r="C207" s="22" t="s">
        <v>19</v>
      </c>
      <c r="D207" s="35">
        <v>9</v>
      </c>
      <c r="E207" s="23">
        <v>40.229999999999997</v>
      </c>
      <c r="F207" s="23">
        <f>E207*(1+C$333)</f>
        <v>50.058188999999992</v>
      </c>
      <c r="G207" s="24">
        <f>D207*F207</f>
        <v>450.5237009999999</v>
      </c>
      <c r="H207" s="17"/>
      <c r="I207" s="25"/>
      <c r="J207" s="26"/>
      <c r="K207" s="19"/>
      <c r="L207" s="19"/>
      <c r="M207" s="19"/>
      <c r="N207" s="19"/>
      <c r="O207" s="19"/>
      <c r="P207" s="19"/>
      <c r="Q207" s="19"/>
      <c r="R207" s="19"/>
      <c r="S207" s="19"/>
      <c r="T207" s="19"/>
      <c r="U207" s="19"/>
    </row>
    <row r="208" spans="1:21" ht="18.75" x14ac:dyDescent="0.25">
      <c r="A208" s="27"/>
      <c r="B208" s="31"/>
      <c r="C208" s="22"/>
      <c r="D208" s="35"/>
      <c r="E208" s="23"/>
      <c r="F208" s="23"/>
      <c r="G208" s="24"/>
      <c r="H208" s="17"/>
      <c r="I208" s="25"/>
      <c r="J208" s="18"/>
      <c r="K208" s="19"/>
      <c r="L208" s="19"/>
      <c r="M208" s="19"/>
      <c r="N208" s="19"/>
      <c r="O208" s="19"/>
      <c r="P208" s="19"/>
      <c r="Q208" s="19"/>
      <c r="R208" s="19"/>
      <c r="S208" s="19"/>
      <c r="T208" s="19"/>
      <c r="U208" s="19"/>
    </row>
    <row r="209" spans="1:21" ht="18.75" x14ac:dyDescent="0.25">
      <c r="A209" s="27" t="s">
        <v>228</v>
      </c>
      <c r="B209" s="34" t="s">
        <v>229</v>
      </c>
      <c r="C209" s="22"/>
      <c r="D209" s="35"/>
      <c r="E209" s="23"/>
      <c r="F209" s="23"/>
      <c r="G209" s="24"/>
      <c r="H209" s="17"/>
      <c r="I209" s="25"/>
      <c r="J209" s="18"/>
      <c r="K209" s="19"/>
      <c r="L209" s="19"/>
      <c r="M209" s="19"/>
      <c r="N209" s="19"/>
      <c r="O209" s="19"/>
      <c r="P209" s="19"/>
      <c r="Q209" s="19"/>
      <c r="R209" s="19"/>
      <c r="S209" s="19"/>
      <c r="T209" s="19"/>
      <c r="U209" s="19"/>
    </row>
    <row r="210" spans="1:21" ht="18.75" x14ac:dyDescent="0.25">
      <c r="A210" s="27" t="s">
        <v>230</v>
      </c>
      <c r="B210" s="34" t="s">
        <v>231</v>
      </c>
      <c r="C210" s="22"/>
      <c r="D210" s="35"/>
      <c r="E210" s="23"/>
      <c r="F210" s="23"/>
      <c r="G210" s="24"/>
      <c r="H210" s="17"/>
      <c r="I210" s="25"/>
      <c r="J210" s="18"/>
      <c r="K210" s="19"/>
      <c r="L210" s="19"/>
      <c r="M210" s="19"/>
      <c r="N210" s="19"/>
      <c r="O210" s="19"/>
      <c r="P210" s="19"/>
      <c r="Q210" s="19"/>
      <c r="R210" s="19"/>
      <c r="S210" s="19"/>
      <c r="T210" s="19"/>
      <c r="U210" s="19"/>
    </row>
    <row r="211" spans="1:21" ht="31.5" x14ac:dyDescent="0.25">
      <c r="A211" s="27" t="s">
        <v>232</v>
      </c>
      <c r="B211" s="31" t="s">
        <v>233</v>
      </c>
      <c r="C211" s="22" t="s">
        <v>7</v>
      </c>
      <c r="D211" s="35">
        <v>9</v>
      </c>
      <c r="E211" s="23">
        <v>84.2</v>
      </c>
      <c r="F211" s="23">
        <f>E211*(1+C$333)</f>
        <v>104.77006</v>
      </c>
      <c r="G211" s="24">
        <f>D211*F211</f>
        <v>942.93054000000006</v>
      </c>
      <c r="H211" s="17"/>
      <c r="I211" s="25"/>
      <c r="J211" s="26"/>
      <c r="K211" s="19"/>
      <c r="L211" s="19"/>
      <c r="M211" s="19"/>
      <c r="N211" s="19"/>
      <c r="O211" s="19"/>
      <c r="P211" s="19"/>
      <c r="Q211" s="19"/>
      <c r="R211" s="19"/>
      <c r="S211" s="19"/>
      <c r="T211" s="19"/>
      <c r="U211" s="19"/>
    </row>
    <row r="212" spans="1:21" ht="78.75" x14ac:dyDescent="0.25">
      <c r="A212" s="27"/>
      <c r="B212" s="28" t="s">
        <v>234</v>
      </c>
      <c r="C212" s="22"/>
      <c r="D212" s="35"/>
      <c r="E212" s="23"/>
      <c r="F212" s="23"/>
      <c r="G212" s="24"/>
      <c r="H212" s="17"/>
      <c r="I212" s="25"/>
      <c r="J212" s="18"/>
      <c r="K212" s="19"/>
      <c r="L212" s="19"/>
      <c r="M212" s="19"/>
      <c r="N212" s="19"/>
      <c r="O212" s="19"/>
      <c r="P212" s="19"/>
      <c r="Q212" s="19"/>
      <c r="R212" s="19"/>
      <c r="S212" s="19"/>
      <c r="T212" s="19"/>
      <c r="U212" s="19"/>
    </row>
    <row r="213" spans="1:21" ht="18" customHeight="1" x14ac:dyDescent="0.25">
      <c r="A213" s="48"/>
      <c r="B213" s="50"/>
      <c r="C213" s="168" t="s">
        <v>34</v>
      </c>
      <c r="D213" s="162"/>
      <c r="E213" s="163"/>
      <c r="F213" s="37"/>
      <c r="G213" s="38">
        <f>SUM(G194:G212)</f>
        <v>3195.8850060000004</v>
      </c>
      <c r="H213" s="17"/>
      <c r="I213" s="25"/>
      <c r="J213" s="18"/>
      <c r="K213" s="19"/>
      <c r="L213" s="19"/>
      <c r="M213" s="19"/>
      <c r="N213" s="19"/>
      <c r="O213" s="19"/>
      <c r="P213" s="19"/>
      <c r="Q213" s="19"/>
      <c r="R213" s="19"/>
      <c r="S213" s="19"/>
      <c r="T213" s="19"/>
      <c r="U213" s="19"/>
    </row>
    <row r="214" spans="1:21" ht="18.75" x14ac:dyDescent="0.25">
      <c r="A214" s="12">
        <v>110000</v>
      </c>
      <c r="B214" s="13" t="s">
        <v>235</v>
      </c>
      <c r="C214" s="14"/>
      <c r="D214" s="39"/>
      <c r="E214" s="23"/>
      <c r="F214" s="23"/>
      <c r="G214" s="24"/>
      <c r="H214" s="17"/>
      <c r="I214" s="25"/>
      <c r="J214" s="18"/>
      <c r="K214" s="19"/>
      <c r="L214" s="19"/>
      <c r="M214" s="19"/>
      <c r="N214" s="19"/>
      <c r="O214" s="19"/>
      <c r="P214" s="19"/>
      <c r="Q214" s="19"/>
      <c r="R214" s="19"/>
      <c r="S214" s="19"/>
      <c r="T214" s="19"/>
      <c r="U214" s="19"/>
    </row>
    <row r="215" spans="1:21" ht="47.25" x14ac:dyDescent="0.25">
      <c r="A215" s="20">
        <v>110100</v>
      </c>
      <c r="B215" s="52" t="s">
        <v>236</v>
      </c>
      <c r="C215" s="22"/>
      <c r="D215" s="35"/>
      <c r="E215" s="23"/>
      <c r="F215" s="23"/>
      <c r="G215" s="24"/>
      <c r="H215" s="17"/>
      <c r="I215" s="25"/>
      <c r="J215" s="18"/>
      <c r="K215" s="19"/>
      <c r="L215" s="19"/>
      <c r="M215" s="19"/>
      <c r="N215" s="19"/>
      <c r="O215" s="19"/>
      <c r="P215" s="19"/>
      <c r="Q215" s="19"/>
      <c r="R215" s="19"/>
      <c r="S215" s="19"/>
      <c r="T215" s="19"/>
      <c r="U215" s="19"/>
    </row>
    <row r="216" spans="1:21" ht="409.5" x14ac:dyDescent="0.25">
      <c r="A216" s="27"/>
      <c r="B216" s="28" t="s">
        <v>237</v>
      </c>
      <c r="C216" s="22"/>
      <c r="D216" s="35"/>
      <c r="E216" s="23"/>
      <c r="F216" s="23"/>
      <c r="G216" s="24"/>
      <c r="H216" s="17"/>
      <c r="I216" s="25"/>
      <c r="J216" s="18"/>
      <c r="K216" s="19"/>
      <c r="L216" s="19"/>
      <c r="M216" s="19"/>
      <c r="N216" s="19"/>
      <c r="O216" s="19"/>
      <c r="P216" s="19"/>
      <c r="Q216" s="19"/>
      <c r="R216" s="19"/>
      <c r="S216" s="19"/>
      <c r="T216" s="19"/>
      <c r="U216" s="19"/>
    </row>
    <row r="217" spans="1:21" ht="18.75" x14ac:dyDescent="0.25">
      <c r="A217" s="27"/>
      <c r="B217" s="34"/>
      <c r="C217" s="22"/>
      <c r="D217" s="35"/>
      <c r="E217" s="23"/>
      <c r="F217" s="23"/>
      <c r="G217" s="24"/>
      <c r="H217" s="17"/>
      <c r="I217" s="25"/>
      <c r="J217" s="18"/>
      <c r="K217" s="19"/>
      <c r="L217" s="19"/>
      <c r="M217" s="19"/>
      <c r="N217" s="19"/>
      <c r="O217" s="19"/>
      <c r="P217" s="19"/>
      <c r="Q217" s="19"/>
      <c r="R217" s="19"/>
      <c r="S217" s="19"/>
      <c r="T217" s="19"/>
      <c r="U217" s="19"/>
    </row>
    <row r="218" spans="1:21" ht="18.75" customHeight="1" x14ac:dyDescent="0.25">
      <c r="A218" s="136" t="s">
        <v>430</v>
      </c>
      <c r="B218" s="138" t="s">
        <v>431</v>
      </c>
      <c r="C218" s="139" t="s">
        <v>7</v>
      </c>
      <c r="D218" s="140">
        <v>2</v>
      </c>
      <c r="E218" s="141">
        <v>488.69</v>
      </c>
      <c r="F218" s="141">
        <f>E218*(1+C$966)</f>
        <v>488.69</v>
      </c>
      <c r="G218" s="142">
        <f>D218*F218</f>
        <v>977.38</v>
      </c>
      <c r="H218" s="154" t="s">
        <v>432</v>
      </c>
      <c r="I218" s="155"/>
      <c r="J218" s="155"/>
      <c r="K218" s="147"/>
      <c r="L218" s="147"/>
      <c r="M218" s="147"/>
      <c r="N218" s="147"/>
      <c r="O218" s="147"/>
      <c r="P218" s="147"/>
      <c r="Q218" s="147"/>
      <c r="R218" s="147"/>
      <c r="S218" s="147"/>
      <c r="T218" s="147"/>
      <c r="U218" s="147"/>
    </row>
    <row r="219" spans="1:21" ht="18.75" customHeight="1" x14ac:dyDescent="0.25">
      <c r="A219" s="136"/>
      <c r="B219" s="144"/>
      <c r="C219" s="139"/>
      <c r="D219" s="140"/>
      <c r="E219" s="141"/>
      <c r="F219" s="141"/>
      <c r="G219" s="142"/>
      <c r="H219" s="148"/>
      <c r="I219" s="145"/>
      <c r="J219" s="146"/>
      <c r="K219" s="147"/>
      <c r="L219" s="147"/>
      <c r="M219" s="147"/>
      <c r="N219" s="147"/>
      <c r="O219" s="147"/>
      <c r="P219" s="147"/>
      <c r="Q219" s="147"/>
      <c r="R219" s="147"/>
      <c r="S219" s="147"/>
      <c r="T219" s="147"/>
      <c r="U219" s="147"/>
    </row>
    <row r="220" spans="1:21" ht="31.5" x14ac:dyDescent="0.25">
      <c r="A220" s="27" t="s">
        <v>238</v>
      </c>
      <c r="B220" s="34" t="s">
        <v>239</v>
      </c>
      <c r="C220" s="22"/>
      <c r="D220" s="35"/>
      <c r="E220" s="23"/>
      <c r="F220" s="23"/>
      <c r="G220" s="24"/>
      <c r="H220" s="17"/>
      <c r="I220" s="25"/>
      <c r="J220" s="18"/>
      <c r="K220" s="19"/>
      <c r="L220" s="19"/>
      <c r="M220" s="19"/>
      <c r="N220" s="19"/>
      <c r="O220" s="19"/>
      <c r="P220" s="19"/>
      <c r="Q220" s="19"/>
      <c r="R220" s="19"/>
      <c r="S220" s="19"/>
      <c r="T220" s="19"/>
      <c r="U220" s="19"/>
    </row>
    <row r="221" spans="1:21" ht="236.25" customHeight="1" x14ac:dyDescent="0.25">
      <c r="A221" s="27"/>
      <c r="B221" s="28" t="s">
        <v>240</v>
      </c>
      <c r="C221" s="22"/>
      <c r="D221" s="35"/>
      <c r="E221" s="23"/>
      <c r="F221" s="23"/>
      <c r="G221" s="24"/>
      <c r="H221" s="17"/>
      <c r="I221" s="25"/>
      <c r="J221" s="18"/>
      <c r="K221" s="19"/>
      <c r="L221" s="19"/>
      <c r="M221" s="19"/>
      <c r="N221" s="19"/>
      <c r="O221" s="19"/>
      <c r="P221" s="19"/>
      <c r="Q221" s="19"/>
      <c r="R221" s="19"/>
      <c r="S221" s="19"/>
      <c r="T221" s="19"/>
      <c r="U221" s="19"/>
    </row>
    <row r="222" spans="1:21" ht="18.75" customHeight="1" x14ac:dyDescent="0.25">
      <c r="A222" s="27"/>
      <c r="B222" s="28"/>
      <c r="C222" s="22"/>
      <c r="D222" s="35"/>
      <c r="E222" s="23"/>
      <c r="F222" s="23"/>
      <c r="G222" s="24"/>
      <c r="H222" s="17"/>
      <c r="I222" s="25"/>
      <c r="J222" s="18"/>
      <c r="K222" s="19"/>
      <c r="L222" s="19"/>
      <c r="M222" s="19"/>
      <c r="N222" s="19"/>
      <c r="O222" s="19"/>
      <c r="P222" s="19"/>
      <c r="Q222" s="19"/>
      <c r="R222" s="19"/>
      <c r="S222" s="19"/>
      <c r="T222" s="19"/>
      <c r="U222" s="19"/>
    </row>
    <row r="223" spans="1:21" ht="63" x14ac:dyDescent="0.25">
      <c r="A223" s="136" t="s">
        <v>433</v>
      </c>
      <c r="B223" s="138" t="s">
        <v>434</v>
      </c>
      <c r="C223" s="139" t="s">
        <v>7</v>
      </c>
      <c r="D223" s="140">
        <v>1</v>
      </c>
      <c r="E223" s="141">
        <v>882.43</v>
      </c>
      <c r="F223" s="141">
        <f>E223*(1+C$968)</f>
        <v>882.43</v>
      </c>
      <c r="G223" s="142">
        <f>D223*F223</f>
        <v>882.43</v>
      </c>
      <c r="H223" s="154" t="s">
        <v>435</v>
      </c>
      <c r="I223" s="155"/>
      <c r="J223" s="155"/>
      <c r="K223" s="147"/>
      <c r="L223" s="147"/>
      <c r="M223" s="147"/>
      <c r="N223" s="147"/>
      <c r="O223" s="147"/>
      <c r="P223" s="147"/>
      <c r="Q223" s="147"/>
      <c r="R223" s="147"/>
      <c r="S223" s="147"/>
      <c r="T223" s="147"/>
      <c r="U223" s="147"/>
    </row>
    <row r="224" spans="1:21" ht="18.75" x14ac:dyDescent="0.25">
      <c r="A224" s="136"/>
      <c r="B224" s="149"/>
      <c r="C224" s="139"/>
      <c r="D224" s="140"/>
      <c r="E224" s="141"/>
      <c r="F224" s="141"/>
      <c r="G224" s="142"/>
      <c r="H224" s="143"/>
      <c r="I224" s="145"/>
      <c r="J224" s="146"/>
      <c r="K224" s="147"/>
      <c r="L224" s="147"/>
      <c r="M224" s="147"/>
      <c r="N224" s="147"/>
      <c r="O224" s="147"/>
      <c r="P224" s="147"/>
      <c r="Q224" s="147"/>
      <c r="R224" s="147"/>
      <c r="S224" s="147"/>
      <c r="T224" s="147"/>
      <c r="U224" s="147"/>
    </row>
    <row r="225" spans="1:21" ht="63" x14ac:dyDescent="0.25">
      <c r="A225" s="27" t="s">
        <v>241</v>
      </c>
      <c r="B225" s="31" t="s">
        <v>242</v>
      </c>
      <c r="C225" s="22" t="s">
        <v>7</v>
      </c>
      <c r="D225" s="35">
        <v>1</v>
      </c>
      <c r="E225" s="23">
        <v>2538.63</v>
      </c>
      <c r="F225" s="23">
        <f>E225*(1+C$333)</f>
        <v>3158.817309</v>
      </c>
      <c r="G225" s="24">
        <f>D225*F225</f>
        <v>3158.817309</v>
      </c>
      <c r="H225" s="154" t="s">
        <v>429</v>
      </c>
      <c r="I225" s="153"/>
      <c r="J225" s="153"/>
      <c r="K225" s="19"/>
      <c r="L225" s="19"/>
      <c r="M225" s="19"/>
      <c r="N225" s="19"/>
      <c r="O225" s="19"/>
      <c r="P225" s="19"/>
      <c r="Q225" s="19"/>
      <c r="R225" s="19"/>
      <c r="S225" s="19"/>
      <c r="T225" s="19"/>
      <c r="U225" s="19"/>
    </row>
    <row r="226" spans="1:21" ht="18.75" x14ac:dyDescent="0.25">
      <c r="A226" s="27"/>
      <c r="B226" s="28"/>
      <c r="C226" s="22"/>
      <c r="D226" s="35"/>
      <c r="E226" s="23"/>
      <c r="F226" s="23"/>
      <c r="G226" s="24"/>
      <c r="H226" s="17"/>
      <c r="I226" s="25"/>
      <c r="J226" s="18"/>
      <c r="K226" s="19"/>
      <c r="L226" s="19"/>
      <c r="M226" s="19"/>
      <c r="N226" s="19"/>
      <c r="O226" s="19"/>
      <c r="P226" s="19"/>
      <c r="Q226" s="19"/>
      <c r="R226" s="19"/>
      <c r="S226" s="19"/>
      <c r="T226" s="19"/>
      <c r="U226" s="19"/>
    </row>
    <row r="227" spans="1:21" ht="63" x14ac:dyDescent="0.25">
      <c r="A227" s="27" t="s">
        <v>243</v>
      </c>
      <c r="B227" s="31" t="s">
        <v>244</v>
      </c>
      <c r="C227" s="22" t="s">
        <v>7</v>
      </c>
      <c r="D227" s="35">
        <v>9</v>
      </c>
      <c r="E227" s="23">
        <v>2642.2</v>
      </c>
      <c r="F227" s="23">
        <f>E227*(1+C$333)</f>
        <v>3287.6894599999996</v>
      </c>
      <c r="G227" s="24">
        <f>D227*F227</f>
        <v>29589.205139999998</v>
      </c>
      <c r="H227" s="154" t="s">
        <v>428</v>
      </c>
      <c r="I227" s="153"/>
      <c r="J227" s="153"/>
      <c r="K227" s="19"/>
      <c r="L227" s="19"/>
      <c r="M227" s="19"/>
      <c r="N227" s="19"/>
      <c r="O227" s="19"/>
      <c r="P227" s="19"/>
      <c r="Q227" s="19"/>
      <c r="R227" s="19"/>
      <c r="S227" s="19"/>
      <c r="T227" s="19"/>
      <c r="U227" s="19"/>
    </row>
    <row r="228" spans="1:21" ht="18.75" x14ac:dyDescent="0.25">
      <c r="A228" s="27"/>
      <c r="B228" s="28"/>
      <c r="C228" s="22"/>
      <c r="D228" s="24"/>
      <c r="E228" s="23"/>
      <c r="F228" s="23"/>
      <c r="G228" s="24"/>
      <c r="H228" s="17"/>
      <c r="I228" s="25"/>
      <c r="J228" s="18"/>
      <c r="K228" s="19"/>
      <c r="L228" s="19"/>
      <c r="M228" s="19"/>
      <c r="N228" s="19"/>
      <c r="O228" s="19"/>
      <c r="P228" s="19"/>
      <c r="Q228" s="19"/>
      <c r="R228" s="19"/>
      <c r="S228" s="19"/>
      <c r="T228" s="19"/>
      <c r="U228" s="19"/>
    </row>
    <row r="229" spans="1:21" ht="18.75" x14ac:dyDescent="0.25">
      <c r="A229" s="27"/>
      <c r="B229" s="28"/>
      <c r="C229" s="22"/>
      <c r="D229" s="35"/>
      <c r="E229" s="23"/>
      <c r="F229" s="23"/>
      <c r="G229" s="24"/>
      <c r="H229" s="40"/>
      <c r="I229" s="25"/>
      <c r="J229" s="18"/>
      <c r="K229" s="19"/>
      <c r="L229" s="19"/>
      <c r="M229" s="19"/>
      <c r="N229" s="19"/>
      <c r="O229" s="19"/>
      <c r="P229" s="19"/>
      <c r="Q229" s="19"/>
      <c r="R229" s="19"/>
      <c r="S229" s="19"/>
      <c r="T229" s="19"/>
      <c r="U229" s="19"/>
    </row>
    <row r="230" spans="1:21" ht="105" x14ac:dyDescent="0.25">
      <c r="A230" s="27"/>
      <c r="B230" s="56" t="s">
        <v>245</v>
      </c>
      <c r="C230" s="22"/>
      <c r="D230" s="35"/>
      <c r="E230" s="23"/>
      <c r="F230" s="23"/>
      <c r="G230" s="24"/>
      <c r="H230" s="17"/>
      <c r="I230" s="25"/>
      <c r="J230" s="18"/>
      <c r="K230" s="19"/>
      <c r="L230" s="19"/>
      <c r="M230" s="19"/>
      <c r="N230" s="19"/>
      <c r="O230" s="19"/>
      <c r="P230" s="19"/>
      <c r="Q230" s="19"/>
      <c r="R230" s="19"/>
      <c r="S230" s="19"/>
      <c r="T230" s="19"/>
      <c r="U230" s="19"/>
    </row>
    <row r="231" spans="1:21" ht="18.75" x14ac:dyDescent="0.25">
      <c r="A231" s="48"/>
      <c r="B231" s="43"/>
      <c r="C231" s="168" t="s">
        <v>34</v>
      </c>
      <c r="D231" s="162"/>
      <c r="E231" s="163"/>
      <c r="F231" s="37"/>
      <c r="G231" s="38">
        <f>SUM(G218:G230)</f>
        <v>34607.832448999994</v>
      </c>
      <c r="H231" s="17"/>
      <c r="I231" s="25"/>
      <c r="J231" s="18"/>
      <c r="K231" s="19"/>
      <c r="L231" s="19"/>
      <c r="M231" s="19"/>
      <c r="N231" s="19"/>
      <c r="O231" s="19"/>
      <c r="P231" s="19"/>
      <c r="Q231" s="19"/>
      <c r="R231" s="19"/>
      <c r="S231" s="19"/>
      <c r="T231" s="19"/>
      <c r="U231" s="19"/>
    </row>
    <row r="232" spans="1:21" ht="18.75" x14ac:dyDescent="0.25">
      <c r="A232" s="12" t="s">
        <v>246</v>
      </c>
      <c r="B232" s="13" t="s">
        <v>247</v>
      </c>
      <c r="C232" s="51"/>
      <c r="D232" s="39"/>
      <c r="E232" s="15"/>
      <c r="F232" s="23"/>
      <c r="G232" s="24"/>
      <c r="H232" s="17"/>
      <c r="I232" s="25"/>
      <c r="J232" s="18"/>
      <c r="K232" s="19"/>
      <c r="L232" s="19"/>
      <c r="M232" s="19"/>
      <c r="N232" s="19"/>
      <c r="O232" s="19"/>
      <c r="P232" s="19"/>
      <c r="Q232" s="19"/>
      <c r="R232" s="19"/>
      <c r="S232" s="19"/>
      <c r="T232" s="19"/>
      <c r="U232" s="19"/>
    </row>
    <row r="233" spans="1:21" ht="18.75" x14ac:dyDescent="0.25">
      <c r="A233" s="20" t="s">
        <v>248</v>
      </c>
      <c r="B233" s="52" t="s">
        <v>133</v>
      </c>
      <c r="C233" s="22"/>
      <c r="D233" s="35"/>
      <c r="E233" s="23"/>
      <c r="F233" s="23"/>
      <c r="G233" s="24"/>
      <c r="H233" s="17"/>
      <c r="I233" s="25"/>
      <c r="J233" s="18"/>
      <c r="K233" s="19"/>
      <c r="L233" s="19"/>
      <c r="M233" s="19"/>
      <c r="N233" s="19"/>
      <c r="O233" s="19"/>
      <c r="P233" s="19"/>
      <c r="Q233" s="19"/>
      <c r="R233" s="19"/>
      <c r="S233" s="19"/>
      <c r="T233" s="19"/>
      <c r="U233" s="19"/>
    </row>
    <row r="234" spans="1:21" ht="78.75" x14ac:dyDescent="0.25">
      <c r="A234" s="136" t="s">
        <v>249</v>
      </c>
      <c r="B234" s="31" t="s">
        <v>250</v>
      </c>
      <c r="C234" s="22" t="s">
        <v>251</v>
      </c>
      <c r="D234" s="35">
        <v>20.49</v>
      </c>
      <c r="E234" s="23">
        <v>501.06</v>
      </c>
      <c r="F234" s="23">
        <f>E234*(1+C$333)</f>
        <v>623.46895799999993</v>
      </c>
      <c r="G234" s="24">
        <f>D234*F234</f>
        <v>12774.878949419997</v>
      </c>
      <c r="H234" s="154" t="s">
        <v>423</v>
      </c>
      <c r="I234" s="153"/>
      <c r="J234" s="153"/>
      <c r="K234" s="19"/>
      <c r="L234" s="19"/>
      <c r="M234" s="19"/>
      <c r="N234" s="19"/>
      <c r="O234" s="19"/>
      <c r="P234" s="19"/>
      <c r="Q234" s="19"/>
      <c r="R234" s="19"/>
      <c r="S234" s="19"/>
      <c r="T234" s="19"/>
      <c r="U234" s="19"/>
    </row>
    <row r="235" spans="1:21" ht="252" x14ac:dyDescent="0.25">
      <c r="A235" s="27"/>
      <c r="B235" s="28" t="s">
        <v>252</v>
      </c>
      <c r="C235" s="22"/>
      <c r="D235" s="35"/>
      <c r="E235" s="23"/>
      <c r="F235" s="23"/>
      <c r="G235" s="24"/>
      <c r="H235" s="17"/>
      <c r="I235" s="25"/>
      <c r="J235" s="18"/>
      <c r="K235" s="19"/>
      <c r="L235" s="19"/>
      <c r="M235" s="19"/>
      <c r="N235" s="19"/>
      <c r="O235" s="19"/>
      <c r="P235" s="19"/>
      <c r="Q235" s="19"/>
      <c r="R235" s="19"/>
      <c r="S235" s="19"/>
      <c r="T235" s="19"/>
      <c r="U235" s="19"/>
    </row>
    <row r="236" spans="1:21" ht="18.75" customHeight="1" x14ac:dyDescent="0.25">
      <c r="A236" s="27"/>
      <c r="B236" s="28"/>
      <c r="C236" s="22"/>
      <c r="D236" s="35"/>
      <c r="E236" s="23"/>
      <c r="F236" s="23"/>
      <c r="G236" s="24"/>
      <c r="H236" s="17"/>
      <c r="I236" s="25"/>
      <c r="J236" s="18"/>
      <c r="K236" s="19"/>
      <c r="L236" s="19"/>
      <c r="M236" s="19"/>
      <c r="N236" s="19"/>
      <c r="O236" s="19"/>
      <c r="P236" s="19"/>
      <c r="Q236" s="19"/>
      <c r="R236" s="19"/>
      <c r="S236" s="19"/>
      <c r="T236" s="19"/>
      <c r="U236" s="19"/>
    </row>
    <row r="237" spans="1:21" ht="47.25" x14ac:dyDescent="0.25">
      <c r="A237" s="27" t="s">
        <v>254</v>
      </c>
      <c r="B237" s="31" t="s">
        <v>255</v>
      </c>
      <c r="C237" s="22" t="s">
        <v>24</v>
      </c>
      <c r="D237" s="35">
        <v>105.04</v>
      </c>
      <c r="E237" s="23">
        <v>760.47</v>
      </c>
      <c r="F237" s="23">
        <f>E237*(1+C$333)</f>
        <v>946.25282100000004</v>
      </c>
      <c r="G237" s="24">
        <f>D237*F237</f>
        <v>99394.396317840015</v>
      </c>
      <c r="H237" s="154" t="s">
        <v>424</v>
      </c>
      <c r="I237" s="153"/>
      <c r="J237" s="153"/>
      <c r="K237" s="19"/>
      <c r="L237" s="19"/>
      <c r="M237" s="19"/>
      <c r="N237" s="19"/>
      <c r="O237" s="19"/>
      <c r="P237" s="19"/>
      <c r="Q237" s="19"/>
      <c r="R237" s="19"/>
      <c r="S237" s="19"/>
      <c r="T237" s="19"/>
      <c r="U237" s="19"/>
    </row>
    <row r="238" spans="1:21" ht="94.5" x14ac:dyDescent="0.25">
      <c r="A238" s="27"/>
      <c r="B238" s="28" t="s">
        <v>256</v>
      </c>
      <c r="C238" s="22"/>
      <c r="D238" s="35"/>
      <c r="E238" s="23"/>
      <c r="F238" s="23"/>
      <c r="G238" s="24"/>
      <c r="H238" s="17"/>
      <c r="I238" s="25"/>
      <c r="J238" s="26"/>
      <c r="K238" s="19"/>
      <c r="L238" s="19"/>
      <c r="M238" s="19"/>
      <c r="N238" s="19"/>
      <c r="O238" s="19"/>
      <c r="P238" s="19"/>
      <c r="Q238" s="19"/>
      <c r="R238" s="19"/>
      <c r="S238" s="19"/>
      <c r="T238" s="19"/>
      <c r="U238" s="19"/>
    </row>
    <row r="239" spans="1:21" ht="18.75" customHeight="1" x14ac:dyDescent="0.25">
      <c r="A239" s="27"/>
      <c r="B239" s="28"/>
      <c r="C239" s="22"/>
      <c r="D239" s="35"/>
      <c r="E239" s="23"/>
      <c r="F239" s="23"/>
      <c r="G239" s="24"/>
      <c r="H239" s="17"/>
      <c r="I239" s="25"/>
      <c r="J239" s="18"/>
      <c r="K239" s="19"/>
      <c r="L239" s="19"/>
      <c r="M239" s="19"/>
      <c r="N239" s="19"/>
      <c r="O239" s="19"/>
      <c r="P239" s="19"/>
      <c r="Q239" s="19"/>
      <c r="R239" s="19"/>
      <c r="S239" s="19"/>
      <c r="T239" s="19"/>
      <c r="U239" s="19"/>
    </row>
    <row r="240" spans="1:21" ht="110.25" x14ac:dyDescent="0.25">
      <c r="A240" s="27" t="s">
        <v>253</v>
      </c>
      <c r="B240" s="137" t="s">
        <v>425</v>
      </c>
      <c r="C240" s="22" t="s">
        <v>47</v>
      </c>
      <c r="D240" s="35">
        <v>7.36</v>
      </c>
      <c r="E240" s="23">
        <v>437.69</v>
      </c>
      <c r="F240" s="23">
        <f>E240*(1+C$333)</f>
        <v>544.61766699999998</v>
      </c>
      <c r="G240" s="24">
        <f>D240*F240</f>
        <v>4008.3860291199999</v>
      </c>
      <c r="H240" s="154" t="s">
        <v>426</v>
      </c>
      <c r="I240" s="153"/>
      <c r="J240" s="153"/>
      <c r="K240" s="19"/>
      <c r="L240" s="19"/>
      <c r="M240" s="19"/>
      <c r="N240" s="19"/>
      <c r="O240" s="19"/>
      <c r="P240" s="19"/>
      <c r="Q240" s="19"/>
      <c r="R240" s="19"/>
      <c r="S240" s="19"/>
      <c r="T240" s="19"/>
      <c r="U240" s="19"/>
    </row>
    <row r="241" spans="1:21" ht="18.75" customHeight="1" x14ac:dyDescent="0.25">
      <c r="A241" s="27"/>
      <c r="B241" s="28"/>
      <c r="C241" s="22"/>
      <c r="D241" s="35"/>
      <c r="E241" s="23"/>
      <c r="F241" s="23"/>
      <c r="G241" s="24"/>
      <c r="H241" s="17"/>
      <c r="I241" s="25"/>
      <c r="J241" s="18"/>
      <c r="K241" s="19"/>
      <c r="L241" s="19"/>
      <c r="M241" s="19"/>
      <c r="N241" s="19"/>
      <c r="O241" s="19"/>
      <c r="P241" s="19"/>
      <c r="Q241" s="19"/>
      <c r="R241" s="19"/>
      <c r="S241" s="19"/>
      <c r="T241" s="19"/>
      <c r="U241" s="19"/>
    </row>
    <row r="242" spans="1:21" ht="78.75" x14ac:dyDescent="0.25">
      <c r="A242" s="136" t="s">
        <v>258</v>
      </c>
      <c r="B242" s="138" t="s">
        <v>259</v>
      </c>
      <c r="C242" s="139" t="s">
        <v>7</v>
      </c>
      <c r="D242" s="140">
        <v>4</v>
      </c>
      <c r="E242" s="141">
        <v>1812.52</v>
      </c>
      <c r="F242" s="141">
        <f>E242*(1+C$372)</f>
        <v>1812.52</v>
      </c>
      <c r="G242" s="142">
        <f>D242*F242</f>
        <v>7250.08</v>
      </c>
      <c r="H242" s="154" t="s">
        <v>427</v>
      </c>
      <c r="I242" s="155"/>
      <c r="J242" s="155"/>
      <c r="K242" s="147"/>
      <c r="L242" s="147"/>
      <c r="M242" s="147"/>
      <c r="N242" s="147"/>
      <c r="O242" s="147"/>
      <c r="P242" s="147"/>
      <c r="Q242" s="147"/>
      <c r="R242" s="147"/>
      <c r="S242" s="147"/>
      <c r="T242" s="147"/>
      <c r="U242" s="147"/>
    </row>
    <row r="243" spans="1:21" ht="94.5" x14ac:dyDescent="0.25">
      <c r="A243" s="136"/>
      <c r="B243" s="144" t="s">
        <v>257</v>
      </c>
      <c r="C243" s="139"/>
      <c r="D243" s="140"/>
      <c r="E243" s="141"/>
      <c r="F243" s="141"/>
      <c r="G243" s="142"/>
      <c r="H243" s="143"/>
      <c r="I243" s="145"/>
      <c r="J243" s="146"/>
      <c r="K243" s="147"/>
      <c r="L243" s="147"/>
      <c r="M243" s="147"/>
      <c r="N243" s="147"/>
      <c r="O243" s="147"/>
      <c r="P243" s="147"/>
      <c r="Q243" s="147"/>
      <c r="R243" s="147"/>
      <c r="S243" s="147"/>
      <c r="T243" s="147"/>
      <c r="U243" s="147"/>
    </row>
    <row r="244" spans="1:21" ht="18.75" customHeight="1" x14ac:dyDescent="0.25">
      <c r="A244" s="27"/>
      <c r="B244" s="28"/>
      <c r="C244" s="22"/>
      <c r="D244" s="35"/>
      <c r="E244" s="23"/>
      <c r="F244" s="23"/>
      <c r="G244" s="24"/>
      <c r="H244" s="17"/>
      <c r="I244" s="25"/>
      <c r="J244" s="18"/>
      <c r="K244" s="19"/>
      <c r="L244" s="19"/>
      <c r="M244" s="19"/>
      <c r="N244" s="19"/>
      <c r="O244" s="19"/>
      <c r="P244" s="19"/>
      <c r="Q244" s="19"/>
      <c r="R244" s="19"/>
      <c r="S244" s="19"/>
      <c r="T244" s="19"/>
      <c r="U244" s="19"/>
    </row>
    <row r="245" spans="1:21" ht="18" customHeight="1" x14ac:dyDescent="0.25">
      <c r="A245" s="48"/>
      <c r="B245" s="50"/>
      <c r="C245" s="168" t="s">
        <v>34</v>
      </c>
      <c r="D245" s="162"/>
      <c r="E245" s="163"/>
      <c r="F245" s="37"/>
      <c r="G245" s="38">
        <f>SUM(G234:G244)</f>
        <v>123427.74129638002</v>
      </c>
      <c r="H245" s="17"/>
      <c r="I245" s="25"/>
      <c r="J245" s="18"/>
      <c r="K245" s="19"/>
      <c r="L245" s="19"/>
      <c r="M245" s="19"/>
      <c r="N245" s="19"/>
      <c r="O245" s="19"/>
      <c r="P245" s="19"/>
      <c r="Q245" s="19"/>
      <c r="R245" s="19"/>
      <c r="S245" s="19"/>
      <c r="T245" s="19"/>
      <c r="U245" s="19"/>
    </row>
    <row r="246" spans="1:21" ht="18.75" customHeight="1" x14ac:dyDescent="0.25">
      <c r="A246" s="12">
        <v>130000</v>
      </c>
      <c r="B246" s="13" t="s">
        <v>260</v>
      </c>
      <c r="C246" s="14"/>
      <c r="D246" s="39"/>
      <c r="E246" s="15"/>
      <c r="F246" s="23"/>
      <c r="G246" s="24"/>
      <c r="H246" s="17"/>
      <c r="I246" s="25"/>
      <c r="J246" s="18"/>
      <c r="K246" s="19"/>
      <c r="L246" s="19"/>
      <c r="M246" s="19"/>
      <c r="N246" s="19"/>
      <c r="O246" s="19"/>
      <c r="P246" s="19"/>
      <c r="Q246" s="19"/>
      <c r="R246" s="19"/>
      <c r="S246" s="19"/>
      <c r="T246" s="19"/>
      <c r="U246" s="19"/>
    </row>
    <row r="247" spans="1:21" ht="18.75" customHeight="1" x14ac:dyDescent="0.25">
      <c r="A247" s="20">
        <v>130100</v>
      </c>
      <c r="B247" s="52" t="s">
        <v>261</v>
      </c>
      <c r="C247" s="22"/>
      <c r="D247" s="35"/>
      <c r="E247" s="23"/>
      <c r="F247" s="23"/>
      <c r="G247" s="24"/>
      <c r="H247" s="17"/>
      <c r="I247" s="25"/>
      <c r="J247" s="18"/>
      <c r="K247" s="19"/>
      <c r="L247" s="19"/>
      <c r="M247" s="19"/>
      <c r="N247" s="19"/>
      <c r="O247" s="19"/>
      <c r="P247" s="19"/>
      <c r="Q247" s="19"/>
      <c r="R247" s="19"/>
      <c r="S247" s="19"/>
      <c r="T247" s="19"/>
      <c r="U247" s="19"/>
    </row>
    <row r="248" spans="1:21" ht="18.75" x14ac:dyDescent="0.25">
      <c r="A248" s="136" t="s">
        <v>262</v>
      </c>
      <c r="B248" s="138" t="s">
        <v>263</v>
      </c>
      <c r="C248" s="139" t="s">
        <v>7</v>
      </c>
      <c r="D248" s="140">
        <v>2</v>
      </c>
      <c r="E248" s="141">
        <v>62.4</v>
      </c>
      <c r="F248" s="141">
        <f>E248*(1+C$431)</f>
        <v>62.4</v>
      </c>
      <c r="G248" s="142">
        <f>D248*F248</f>
        <v>124.8</v>
      </c>
      <c r="H248" s="154" t="s">
        <v>439</v>
      </c>
      <c r="I248" s="155"/>
      <c r="J248" s="155"/>
      <c r="K248" s="147"/>
      <c r="L248" s="147"/>
      <c r="M248" s="147"/>
      <c r="N248" s="147"/>
      <c r="O248" s="147"/>
      <c r="P248" s="147"/>
      <c r="Q248" s="147"/>
      <c r="R248" s="147"/>
      <c r="S248" s="147"/>
      <c r="T248" s="147"/>
      <c r="U248" s="147"/>
    </row>
    <row r="249" spans="1:21" ht="94.5" x14ac:dyDescent="0.25">
      <c r="A249" s="136"/>
      <c r="B249" s="144" t="s">
        <v>264</v>
      </c>
      <c r="C249" s="139"/>
      <c r="D249" s="141"/>
      <c r="E249" s="141"/>
      <c r="F249" s="141"/>
      <c r="G249" s="142"/>
      <c r="H249" s="143"/>
      <c r="I249" s="145"/>
      <c r="J249" s="146"/>
      <c r="K249" s="147"/>
      <c r="L249" s="147"/>
      <c r="M249" s="147"/>
      <c r="N249" s="147"/>
      <c r="O249" s="147"/>
      <c r="P249" s="147"/>
      <c r="Q249" s="147"/>
      <c r="R249" s="147"/>
      <c r="S249" s="147"/>
      <c r="T249" s="147"/>
      <c r="U249" s="147"/>
    </row>
    <row r="250" spans="1:21" ht="18.75" x14ac:dyDescent="0.25">
      <c r="A250" s="136"/>
      <c r="B250" s="144"/>
      <c r="C250" s="139"/>
      <c r="D250" s="141"/>
      <c r="E250" s="141"/>
      <c r="F250" s="141"/>
      <c r="G250" s="142"/>
      <c r="H250" s="143"/>
      <c r="I250" s="145"/>
      <c r="J250" s="146"/>
      <c r="K250" s="147"/>
      <c r="L250" s="147"/>
      <c r="M250" s="147"/>
      <c r="N250" s="147"/>
      <c r="O250" s="147"/>
      <c r="P250" s="147"/>
      <c r="Q250" s="147"/>
      <c r="R250" s="147"/>
      <c r="S250" s="147"/>
      <c r="T250" s="147"/>
      <c r="U250" s="147"/>
    </row>
    <row r="251" spans="1:21" ht="18.75" x14ac:dyDescent="0.25">
      <c r="A251" s="27" t="s">
        <v>265</v>
      </c>
      <c r="B251" s="31" t="s">
        <v>266</v>
      </c>
      <c r="C251" s="22" t="s">
        <v>7</v>
      </c>
      <c r="D251" s="35">
        <v>2</v>
      </c>
      <c r="E251" s="23">
        <v>208.58</v>
      </c>
      <c r="F251" s="23">
        <f>E251*(1+C$333)</f>
        <v>259.53609399999999</v>
      </c>
      <c r="G251" s="24">
        <f>D251*F251</f>
        <v>519.07218799999998</v>
      </c>
      <c r="H251" s="154" t="s">
        <v>436</v>
      </c>
      <c r="I251" s="153"/>
      <c r="J251" s="153"/>
      <c r="K251" s="19"/>
      <c r="L251" s="19"/>
      <c r="M251" s="19"/>
      <c r="N251" s="19"/>
      <c r="O251" s="19"/>
      <c r="P251" s="19"/>
      <c r="Q251" s="19"/>
      <c r="R251" s="19"/>
      <c r="S251" s="19"/>
      <c r="T251" s="19"/>
      <c r="U251" s="19"/>
    </row>
    <row r="252" spans="1:21" ht="267.75" x14ac:dyDescent="0.25">
      <c r="A252" s="27"/>
      <c r="B252" s="28" t="s">
        <v>267</v>
      </c>
      <c r="C252" s="22"/>
      <c r="D252" s="23"/>
      <c r="E252" s="23"/>
      <c r="F252" s="23"/>
      <c r="G252" s="24"/>
      <c r="H252" s="17"/>
      <c r="I252" s="25"/>
      <c r="J252" s="18"/>
      <c r="K252" s="19"/>
      <c r="L252" s="19"/>
      <c r="M252" s="19"/>
      <c r="N252" s="19"/>
      <c r="O252" s="19"/>
      <c r="P252" s="19"/>
      <c r="Q252" s="19"/>
      <c r="R252" s="19"/>
      <c r="S252" s="19"/>
      <c r="T252" s="19"/>
      <c r="U252" s="19"/>
    </row>
    <row r="253" spans="1:21" ht="18.75" x14ac:dyDescent="0.25">
      <c r="A253" s="27"/>
      <c r="B253" s="28"/>
      <c r="C253" s="22"/>
      <c r="D253" s="23"/>
      <c r="E253" s="23"/>
      <c r="F253" s="23"/>
      <c r="G253" s="24"/>
      <c r="H253" s="17"/>
      <c r="I253" s="25"/>
      <c r="J253" s="18"/>
      <c r="K253" s="19"/>
      <c r="L253" s="19"/>
      <c r="M253" s="19"/>
      <c r="N253" s="19"/>
      <c r="O253" s="19"/>
      <c r="P253" s="19"/>
      <c r="Q253" s="19"/>
      <c r="R253" s="19"/>
      <c r="S253" s="19"/>
      <c r="T253" s="19"/>
      <c r="U253" s="19"/>
    </row>
    <row r="254" spans="1:21" ht="18.75" customHeight="1" x14ac:dyDescent="0.25">
      <c r="A254" s="27" t="s">
        <v>268</v>
      </c>
      <c r="B254" s="34" t="s">
        <v>269</v>
      </c>
      <c r="C254" s="22"/>
      <c r="D254" s="35"/>
      <c r="E254" s="23"/>
      <c r="F254" s="23"/>
      <c r="G254" s="24"/>
      <c r="H254" s="17"/>
      <c r="I254" s="25"/>
      <c r="J254" s="18"/>
      <c r="K254" s="19"/>
      <c r="L254" s="19"/>
      <c r="M254" s="19"/>
      <c r="N254" s="19"/>
      <c r="O254" s="19"/>
      <c r="P254" s="19"/>
      <c r="Q254" s="19"/>
      <c r="R254" s="19"/>
      <c r="S254" s="19"/>
      <c r="T254" s="19"/>
      <c r="U254" s="19"/>
    </row>
    <row r="255" spans="1:21" ht="31.5" x14ac:dyDescent="0.25">
      <c r="A255" s="27" t="s">
        <v>270</v>
      </c>
      <c r="B255" s="31" t="s">
        <v>271</v>
      </c>
      <c r="C255" s="22" t="s">
        <v>7</v>
      </c>
      <c r="D255" s="35">
        <v>4</v>
      </c>
      <c r="E255" s="23">
        <v>230.41</v>
      </c>
      <c r="F255" s="23">
        <f>E255*(1+C$333)</f>
        <v>286.699163</v>
      </c>
      <c r="G255" s="24">
        <f>D255*F255</f>
        <v>1146.796652</v>
      </c>
      <c r="H255" s="154" t="s">
        <v>437</v>
      </c>
      <c r="I255" s="153"/>
      <c r="J255" s="153"/>
      <c r="K255" s="19"/>
      <c r="L255" s="19"/>
      <c r="M255" s="19"/>
      <c r="N255" s="19"/>
      <c r="O255" s="19"/>
      <c r="P255" s="19"/>
      <c r="Q255" s="19"/>
      <c r="R255" s="19"/>
      <c r="S255" s="19"/>
      <c r="T255" s="19"/>
      <c r="U255" s="19"/>
    </row>
    <row r="256" spans="1:21" ht="173.25" x14ac:dyDescent="0.25">
      <c r="A256" s="27"/>
      <c r="B256" s="28" t="s">
        <v>272</v>
      </c>
      <c r="C256" s="22"/>
      <c r="D256" s="35"/>
      <c r="E256" s="23"/>
      <c r="F256" s="23"/>
      <c r="G256" s="24"/>
      <c r="H256" s="17"/>
      <c r="I256" s="25"/>
      <c r="J256" s="18"/>
      <c r="K256" s="19"/>
      <c r="L256" s="19"/>
      <c r="M256" s="19"/>
      <c r="N256" s="19"/>
      <c r="O256" s="19"/>
      <c r="P256" s="19"/>
      <c r="Q256" s="19"/>
      <c r="R256" s="19"/>
      <c r="S256" s="19"/>
      <c r="T256" s="19"/>
      <c r="U256" s="19"/>
    </row>
    <row r="257" spans="1:21" ht="18.75" x14ac:dyDescent="0.25">
      <c r="A257" s="27"/>
      <c r="B257" s="31"/>
      <c r="C257" s="22"/>
      <c r="D257" s="35"/>
      <c r="E257" s="23"/>
      <c r="F257" s="23"/>
      <c r="G257" s="24"/>
      <c r="H257" s="17"/>
      <c r="I257" s="25"/>
      <c r="J257" s="18"/>
      <c r="K257" s="19"/>
      <c r="L257" s="19"/>
      <c r="M257" s="19"/>
      <c r="N257" s="19"/>
      <c r="O257" s="19"/>
      <c r="P257" s="19"/>
      <c r="Q257" s="19"/>
      <c r="R257" s="19"/>
      <c r="S257" s="19"/>
      <c r="T257" s="19"/>
      <c r="U257" s="19"/>
    </row>
    <row r="258" spans="1:21" ht="31.5" x14ac:dyDescent="0.25">
      <c r="A258" s="27" t="s">
        <v>273</v>
      </c>
      <c r="B258" s="31" t="s">
        <v>274</v>
      </c>
      <c r="C258" s="22" t="s">
        <v>7</v>
      </c>
      <c r="D258" s="35">
        <v>2</v>
      </c>
      <c r="E258" s="23">
        <v>180.84</v>
      </c>
      <c r="F258" s="23">
        <f>E258*(1+C$333)</f>
        <v>225.01921200000001</v>
      </c>
      <c r="G258" s="24">
        <f>D258*F258</f>
        <v>450.03842400000002</v>
      </c>
      <c r="H258" s="154" t="s">
        <v>438</v>
      </c>
      <c r="I258" s="153"/>
      <c r="J258" s="153"/>
      <c r="K258" s="19"/>
      <c r="L258" s="19"/>
      <c r="M258" s="19"/>
      <c r="N258" s="19"/>
      <c r="O258" s="19"/>
      <c r="P258" s="19"/>
      <c r="Q258" s="19"/>
      <c r="R258" s="19"/>
      <c r="S258" s="19"/>
      <c r="T258" s="19"/>
      <c r="U258" s="19"/>
    </row>
    <row r="259" spans="1:21" ht="189" x14ac:dyDescent="0.25">
      <c r="A259" s="27"/>
      <c r="B259" s="28" t="s">
        <v>275</v>
      </c>
      <c r="C259" s="22"/>
      <c r="D259" s="35"/>
      <c r="E259" s="23"/>
      <c r="F259" s="23"/>
      <c r="G259" s="24"/>
      <c r="H259" s="17"/>
      <c r="I259" s="25"/>
      <c r="J259" s="18"/>
      <c r="K259" s="19"/>
      <c r="L259" s="19"/>
      <c r="M259" s="19"/>
      <c r="N259" s="19"/>
      <c r="O259" s="19"/>
      <c r="P259" s="19"/>
      <c r="Q259" s="19"/>
      <c r="R259" s="19"/>
      <c r="S259" s="19"/>
      <c r="T259" s="19"/>
      <c r="U259" s="19"/>
    </row>
    <row r="260" spans="1:21" ht="18.75" customHeight="1" x14ac:dyDescent="0.25">
      <c r="A260" s="27"/>
      <c r="B260" s="28"/>
      <c r="C260" s="22"/>
      <c r="D260" s="35"/>
      <c r="E260" s="23"/>
      <c r="F260" s="23"/>
      <c r="G260" s="24"/>
      <c r="H260" s="17"/>
      <c r="I260" s="25"/>
      <c r="J260" s="18"/>
      <c r="K260" s="19"/>
      <c r="L260" s="19"/>
      <c r="M260" s="19"/>
      <c r="N260" s="19"/>
      <c r="O260" s="19"/>
      <c r="P260" s="19"/>
      <c r="Q260" s="19"/>
      <c r="R260" s="19"/>
      <c r="S260" s="19"/>
      <c r="T260" s="19"/>
      <c r="U260" s="19"/>
    </row>
    <row r="261" spans="1:21" ht="18" customHeight="1" x14ac:dyDescent="0.25">
      <c r="A261" s="48"/>
      <c r="B261" s="50"/>
      <c r="C261" s="168" t="s">
        <v>34</v>
      </c>
      <c r="D261" s="162"/>
      <c r="E261" s="163"/>
      <c r="F261" s="37"/>
      <c r="G261" s="38">
        <f>SUM(G248:G260)</f>
        <v>2240.7072639999997</v>
      </c>
      <c r="H261" s="17"/>
      <c r="I261" s="25"/>
      <c r="J261" s="18"/>
      <c r="K261" s="19"/>
      <c r="L261" s="19"/>
      <c r="M261" s="19"/>
      <c r="N261" s="19"/>
      <c r="O261" s="19"/>
      <c r="P261" s="19"/>
      <c r="Q261" s="19"/>
      <c r="R261" s="19"/>
      <c r="S261" s="19"/>
      <c r="T261" s="19"/>
      <c r="U261" s="19"/>
    </row>
    <row r="262" spans="1:21" ht="18.75" customHeight="1" x14ac:dyDescent="0.25">
      <c r="A262" s="12">
        <v>140000</v>
      </c>
      <c r="B262" s="13" t="s">
        <v>276</v>
      </c>
      <c r="C262" s="14"/>
      <c r="D262" s="39"/>
      <c r="E262" s="15"/>
      <c r="F262" s="23"/>
      <c r="G262" s="24"/>
      <c r="H262" s="17"/>
      <c r="I262" s="25"/>
      <c r="J262" s="18"/>
      <c r="K262" s="19"/>
      <c r="L262" s="19"/>
      <c r="M262" s="19"/>
      <c r="N262" s="19"/>
      <c r="O262" s="19"/>
      <c r="P262" s="19"/>
      <c r="Q262" s="19"/>
      <c r="R262" s="19"/>
      <c r="S262" s="19"/>
      <c r="T262" s="19"/>
      <c r="U262" s="19"/>
    </row>
    <row r="263" spans="1:21" ht="18.75" customHeight="1" x14ac:dyDescent="0.25">
      <c r="A263" s="20">
        <v>140100</v>
      </c>
      <c r="B263" s="52" t="s">
        <v>86</v>
      </c>
      <c r="C263" s="22"/>
      <c r="D263" s="35"/>
      <c r="E263" s="23"/>
      <c r="F263" s="23"/>
      <c r="G263" s="24"/>
      <c r="H263" s="17"/>
      <c r="I263" s="25"/>
      <c r="J263" s="18"/>
      <c r="K263" s="19"/>
      <c r="L263" s="19"/>
      <c r="M263" s="19"/>
      <c r="N263" s="19"/>
      <c r="O263" s="19"/>
      <c r="P263" s="19"/>
      <c r="Q263" s="19"/>
      <c r="R263" s="19"/>
      <c r="S263" s="19"/>
      <c r="T263" s="19"/>
      <c r="U263" s="19"/>
    </row>
    <row r="264" spans="1:21" ht="47.25" x14ac:dyDescent="0.25">
      <c r="A264" s="27">
        <v>140101</v>
      </c>
      <c r="B264" s="31" t="s">
        <v>277</v>
      </c>
      <c r="C264" s="22" t="s">
        <v>24</v>
      </c>
      <c r="D264" s="35">
        <v>169.41</v>
      </c>
      <c r="E264" s="23">
        <v>34.21</v>
      </c>
      <c r="F264" s="23">
        <f>E264*(1+C$333)</f>
        <v>42.567503000000002</v>
      </c>
      <c r="G264" s="24">
        <f>D264*F264</f>
        <v>7211.3606832300002</v>
      </c>
      <c r="H264" s="154" t="s">
        <v>456</v>
      </c>
      <c r="I264" s="153"/>
      <c r="J264" s="153"/>
      <c r="K264" s="19"/>
      <c r="L264" s="19"/>
      <c r="M264" s="19"/>
      <c r="N264" s="19"/>
      <c r="O264" s="19"/>
      <c r="P264" s="19"/>
      <c r="Q264" s="19"/>
      <c r="R264" s="19"/>
      <c r="S264" s="19"/>
      <c r="T264" s="19"/>
      <c r="U264" s="19"/>
    </row>
    <row r="265" spans="1:21" ht="126" x14ac:dyDescent="0.25">
      <c r="A265" s="27"/>
      <c r="B265" s="28" t="s">
        <v>278</v>
      </c>
      <c r="C265" s="22"/>
      <c r="D265" s="35"/>
      <c r="E265" s="23"/>
      <c r="F265" s="23"/>
      <c r="G265" s="24"/>
      <c r="H265" s="17"/>
      <c r="I265" s="25"/>
      <c r="J265" s="18"/>
      <c r="K265" s="19"/>
      <c r="L265" s="19"/>
      <c r="M265" s="19"/>
      <c r="N265" s="19"/>
      <c r="O265" s="19"/>
      <c r="P265" s="19"/>
      <c r="Q265" s="19"/>
      <c r="R265" s="19"/>
      <c r="S265" s="19"/>
      <c r="T265" s="19"/>
      <c r="U265" s="19"/>
    </row>
    <row r="266" spans="1:21" ht="18.75" x14ac:dyDescent="0.25">
      <c r="A266" s="27"/>
      <c r="B266" s="28"/>
      <c r="C266" s="22"/>
      <c r="D266" s="35"/>
      <c r="E266" s="23"/>
      <c r="F266" s="23"/>
      <c r="G266" s="24"/>
      <c r="H266" s="17"/>
      <c r="I266" s="25"/>
      <c r="J266" s="18"/>
      <c r="K266" s="19"/>
      <c r="L266" s="19"/>
      <c r="M266" s="19"/>
      <c r="N266" s="19"/>
      <c r="O266" s="19"/>
      <c r="P266" s="19"/>
      <c r="Q266" s="19"/>
      <c r="R266" s="19"/>
      <c r="S266" s="19"/>
      <c r="T266" s="19"/>
      <c r="U266" s="19"/>
    </row>
    <row r="267" spans="1:21" ht="114" customHeight="1" x14ac:dyDescent="0.25">
      <c r="A267" s="27" t="s">
        <v>279</v>
      </c>
      <c r="B267" s="31" t="s">
        <v>280</v>
      </c>
      <c r="C267" s="22" t="s">
        <v>24</v>
      </c>
      <c r="D267" s="35">
        <v>705.72</v>
      </c>
      <c r="E267" s="23">
        <v>36.229999999999997</v>
      </c>
      <c r="F267" s="23">
        <f>E267*(1+C$333)</f>
        <v>45.080988999999995</v>
      </c>
      <c r="G267" s="24">
        <f>D267*F267</f>
        <v>31814.555557079999</v>
      </c>
      <c r="H267" s="154" t="s">
        <v>440</v>
      </c>
      <c r="I267" s="153"/>
      <c r="J267" s="153"/>
      <c r="K267" s="19"/>
      <c r="L267" s="19"/>
      <c r="M267" s="19"/>
      <c r="N267" s="19"/>
      <c r="O267" s="19"/>
      <c r="P267" s="19"/>
      <c r="Q267" s="19"/>
      <c r="R267" s="19"/>
      <c r="S267" s="19"/>
      <c r="T267" s="19"/>
      <c r="U267" s="19"/>
    </row>
    <row r="268" spans="1:21" ht="126" x14ac:dyDescent="0.25">
      <c r="A268" s="27"/>
      <c r="B268" s="28" t="s">
        <v>281</v>
      </c>
      <c r="C268" s="22"/>
      <c r="D268" s="35"/>
      <c r="E268" s="23"/>
      <c r="F268" s="23"/>
      <c r="G268" s="24"/>
      <c r="H268" s="17"/>
      <c r="I268" s="25"/>
      <c r="J268" s="18"/>
      <c r="K268" s="19"/>
      <c r="L268" s="19"/>
      <c r="M268" s="19"/>
      <c r="N268" s="19"/>
      <c r="O268" s="19"/>
      <c r="P268" s="19"/>
      <c r="Q268" s="19"/>
      <c r="R268" s="19"/>
      <c r="S268" s="19"/>
      <c r="T268" s="19"/>
      <c r="U268" s="19"/>
    </row>
    <row r="269" spans="1:21" ht="18.75" x14ac:dyDescent="0.25">
      <c r="A269" s="27"/>
      <c r="B269" s="28"/>
      <c r="C269" s="22"/>
      <c r="D269" s="35"/>
      <c r="E269" s="23"/>
      <c r="F269" s="23"/>
      <c r="G269" s="24"/>
      <c r="H269" s="17"/>
      <c r="I269" s="25"/>
      <c r="J269" s="18"/>
      <c r="K269" s="19"/>
      <c r="L269" s="19"/>
      <c r="M269" s="19"/>
      <c r="N269" s="19"/>
      <c r="O269" s="19"/>
      <c r="P269" s="19"/>
      <c r="Q269" s="19"/>
      <c r="R269" s="19"/>
      <c r="S269" s="19"/>
      <c r="T269" s="19"/>
      <c r="U269" s="19"/>
    </row>
    <row r="270" spans="1:21" ht="105" customHeight="1" x14ac:dyDescent="0.25">
      <c r="A270" s="27" t="s">
        <v>282</v>
      </c>
      <c r="B270" s="31" t="s">
        <v>283</v>
      </c>
      <c r="C270" s="22" t="s">
        <v>24</v>
      </c>
      <c r="D270" s="35">
        <v>705.72</v>
      </c>
      <c r="E270" s="23">
        <v>9.4600000000000009</v>
      </c>
      <c r="F270" s="23">
        <f>E270*(1+C$333)</f>
        <v>11.771078000000001</v>
      </c>
      <c r="G270" s="24">
        <f>D270*F270</f>
        <v>8307.0851661600009</v>
      </c>
      <c r="H270" s="152" t="s">
        <v>440</v>
      </c>
      <c r="I270" s="153"/>
      <c r="J270" s="153"/>
      <c r="K270" s="19"/>
      <c r="L270" s="19"/>
      <c r="M270" s="19"/>
      <c r="N270" s="19"/>
      <c r="O270" s="19"/>
      <c r="P270" s="19"/>
      <c r="Q270" s="19"/>
      <c r="R270" s="19"/>
      <c r="S270" s="19"/>
      <c r="T270" s="19"/>
      <c r="U270" s="19"/>
    </row>
    <row r="271" spans="1:21" ht="126" x14ac:dyDescent="0.25">
      <c r="A271" s="27"/>
      <c r="B271" s="28" t="s">
        <v>284</v>
      </c>
      <c r="C271" s="22"/>
      <c r="D271" s="35"/>
      <c r="E271" s="23"/>
      <c r="F271" s="23"/>
      <c r="G271" s="24"/>
      <c r="H271" s="17"/>
      <c r="I271" s="25"/>
      <c r="J271" s="18"/>
      <c r="K271" s="19"/>
      <c r="L271" s="19"/>
      <c r="M271" s="19"/>
      <c r="N271" s="19"/>
      <c r="O271" s="19"/>
      <c r="P271" s="19"/>
      <c r="Q271" s="19"/>
      <c r="R271" s="19"/>
      <c r="S271" s="19"/>
      <c r="T271" s="19"/>
      <c r="U271" s="19"/>
    </row>
    <row r="272" spans="1:21" ht="18.75" customHeight="1" x14ac:dyDescent="0.25">
      <c r="A272" s="27"/>
      <c r="B272" s="31"/>
      <c r="C272" s="22"/>
      <c r="D272" s="35"/>
      <c r="E272" s="23"/>
      <c r="F272" s="23"/>
      <c r="G272" s="24"/>
      <c r="H272" s="17"/>
      <c r="I272" s="25"/>
      <c r="J272" s="18"/>
      <c r="K272" s="19"/>
      <c r="L272" s="19"/>
      <c r="M272" s="19"/>
      <c r="N272" s="19"/>
      <c r="O272" s="19"/>
      <c r="P272" s="19"/>
      <c r="Q272" s="19"/>
      <c r="R272" s="19"/>
      <c r="S272" s="19"/>
      <c r="T272" s="19"/>
      <c r="U272" s="19"/>
    </row>
    <row r="273" spans="1:21" ht="94.5" x14ac:dyDescent="0.25">
      <c r="A273" s="27" t="s">
        <v>442</v>
      </c>
      <c r="B273" s="57" t="s">
        <v>441</v>
      </c>
      <c r="C273" s="22" t="s">
        <v>24</v>
      </c>
      <c r="D273" s="35">
        <v>118.41</v>
      </c>
      <c r="E273" s="23">
        <v>106.72</v>
      </c>
      <c r="F273" s="23">
        <f>E273*(1+C$333)</f>
        <v>132.791696</v>
      </c>
      <c r="G273" s="24">
        <f>D273*F273</f>
        <v>15723.86472336</v>
      </c>
      <c r="H273" s="152" t="s">
        <v>444</v>
      </c>
      <c r="I273" s="153"/>
      <c r="J273" s="153"/>
      <c r="K273" s="19"/>
      <c r="L273" s="19"/>
      <c r="M273" s="19"/>
      <c r="N273" s="19"/>
      <c r="O273" s="19"/>
      <c r="P273" s="19"/>
      <c r="Q273" s="19"/>
      <c r="R273" s="19"/>
      <c r="S273" s="19"/>
      <c r="T273" s="19"/>
      <c r="U273" s="19"/>
    </row>
    <row r="274" spans="1:21" ht="409.5" x14ac:dyDescent="0.25">
      <c r="A274" s="27"/>
      <c r="B274" s="32" t="s">
        <v>285</v>
      </c>
      <c r="C274" s="22"/>
      <c r="D274" s="35"/>
      <c r="E274" s="23"/>
      <c r="F274" s="23"/>
      <c r="G274" s="24"/>
      <c r="H274" s="17"/>
      <c r="I274" s="25"/>
      <c r="J274" s="18"/>
      <c r="K274" s="19"/>
      <c r="L274" s="19"/>
      <c r="M274" s="19"/>
      <c r="N274" s="19"/>
      <c r="O274" s="19"/>
      <c r="P274" s="19"/>
      <c r="Q274" s="19"/>
      <c r="R274" s="19"/>
      <c r="S274" s="19"/>
      <c r="T274" s="19"/>
      <c r="U274" s="19"/>
    </row>
    <row r="275" spans="1:21" ht="18.75" customHeight="1" x14ac:dyDescent="0.25">
      <c r="A275" s="27"/>
      <c r="B275" s="58"/>
      <c r="C275" s="22"/>
      <c r="D275" s="35"/>
      <c r="E275" s="23"/>
      <c r="F275" s="23"/>
      <c r="G275" s="24"/>
      <c r="H275" s="17"/>
      <c r="I275" s="25"/>
      <c r="J275" s="18"/>
      <c r="K275" s="19"/>
      <c r="L275" s="19"/>
      <c r="M275" s="19"/>
      <c r="N275" s="19"/>
      <c r="O275" s="19"/>
      <c r="P275" s="19"/>
      <c r="Q275" s="19"/>
      <c r="R275" s="19"/>
      <c r="S275" s="19"/>
      <c r="T275" s="19"/>
      <c r="U275" s="19"/>
    </row>
    <row r="276" spans="1:21" ht="94.5" x14ac:dyDescent="0.25">
      <c r="A276" s="27" t="s">
        <v>286</v>
      </c>
      <c r="B276" s="45" t="s">
        <v>287</v>
      </c>
      <c r="C276" s="22" t="s">
        <v>24</v>
      </c>
      <c r="D276" s="35">
        <v>51</v>
      </c>
      <c r="E276" s="23">
        <v>68.37</v>
      </c>
      <c r="F276" s="23">
        <f>E276*(1+C$333)</f>
        <v>85.072791000000009</v>
      </c>
      <c r="G276" s="24">
        <f t="shared" ref="G276:G284" si="0">D276*F276</f>
        <v>4338.7123410000004</v>
      </c>
      <c r="H276" s="152" t="s">
        <v>443</v>
      </c>
      <c r="I276" s="153"/>
      <c r="J276" s="153"/>
      <c r="K276" s="19"/>
      <c r="L276" s="19"/>
      <c r="M276" s="19"/>
      <c r="N276" s="19"/>
      <c r="O276" s="19"/>
      <c r="P276" s="19"/>
      <c r="Q276" s="19"/>
      <c r="R276" s="19"/>
      <c r="S276" s="19"/>
      <c r="T276" s="19"/>
      <c r="U276" s="19"/>
    </row>
    <row r="277" spans="1:21" ht="409.5" x14ac:dyDescent="0.25">
      <c r="A277" s="27"/>
      <c r="B277" s="32" t="s">
        <v>288</v>
      </c>
      <c r="C277" s="22"/>
      <c r="D277" s="35"/>
      <c r="E277" s="23"/>
      <c r="F277" s="23"/>
      <c r="G277" s="24">
        <f t="shared" si="0"/>
        <v>0</v>
      </c>
      <c r="H277" s="17"/>
      <c r="I277" s="25"/>
      <c r="J277" s="18"/>
      <c r="K277" s="19"/>
      <c r="L277" s="19"/>
      <c r="M277" s="19"/>
      <c r="N277" s="19"/>
      <c r="O277" s="19"/>
      <c r="P277" s="19"/>
      <c r="Q277" s="19"/>
      <c r="R277" s="19"/>
      <c r="S277" s="19"/>
      <c r="T277" s="19"/>
      <c r="U277" s="19"/>
    </row>
    <row r="278" spans="1:21" ht="18.75" customHeight="1" x14ac:dyDescent="0.25">
      <c r="A278" s="27"/>
      <c r="B278" s="59"/>
      <c r="C278" s="22"/>
      <c r="D278" s="35"/>
      <c r="E278" s="23"/>
      <c r="F278" s="23"/>
      <c r="G278" s="24">
        <f t="shared" si="0"/>
        <v>0</v>
      </c>
      <c r="H278" s="17"/>
      <c r="I278" s="25"/>
      <c r="J278" s="18"/>
      <c r="K278" s="19"/>
      <c r="L278" s="19"/>
      <c r="M278" s="19"/>
      <c r="N278" s="19"/>
      <c r="O278" s="19"/>
      <c r="P278" s="19"/>
      <c r="Q278" s="19"/>
      <c r="R278" s="19"/>
      <c r="S278" s="19"/>
      <c r="T278" s="19"/>
      <c r="U278" s="19"/>
    </row>
    <row r="279" spans="1:21" ht="108.75" customHeight="1" x14ac:dyDescent="0.25">
      <c r="A279" s="27" t="s">
        <v>465</v>
      </c>
      <c r="B279" s="151" t="s">
        <v>466</v>
      </c>
      <c r="C279" s="123" t="s">
        <v>24</v>
      </c>
      <c r="D279" s="132">
        <v>953.63</v>
      </c>
      <c r="E279" s="124">
        <v>24.5</v>
      </c>
      <c r="F279" s="23">
        <f>E279*(1+C$333)</f>
        <v>30.48535</v>
      </c>
      <c r="G279" s="24">
        <f t="shared" si="0"/>
        <v>29071.744320500002</v>
      </c>
      <c r="H279" s="152" t="s">
        <v>472</v>
      </c>
      <c r="I279" s="153"/>
      <c r="J279" s="153"/>
      <c r="K279" s="128"/>
      <c r="L279" s="128"/>
      <c r="M279" s="128"/>
      <c r="N279" s="128"/>
      <c r="O279" s="128"/>
      <c r="P279" s="128"/>
      <c r="Q279" s="128"/>
      <c r="R279" s="128"/>
      <c r="S279" s="128"/>
      <c r="T279" s="128"/>
      <c r="U279" s="128"/>
    </row>
    <row r="280" spans="1:21" ht="18.75" customHeight="1" x14ac:dyDescent="0.25">
      <c r="A280" s="27"/>
      <c r="B280" s="150"/>
      <c r="C280" s="123"/>
      <c r="D280" s="132"/>
      <c r="E280" s="124"/>
      <c r="F280" s="23"/>
      <c r="G280" s="24">
        <f t="shared" si="0"/>
        <v>0</v>
      </c>
      <c r="H280" s="122"/>
      <c r="I280" s="126"/>
      <c r="J280" s="127"/>
      <c r="K280" s="128"/>
      <c r="L280" s="128"/>
      <c r="M280" s="128"/>
      <c r="N280" s="128"/>
      <c r="O280" s="128"/>
      <c r="P280" s="128"/>
      <c r="Q280" s="128"/>
      <c r="R280" s="128"/>
      <c r="S280" s="128"/>
      <c r="T280" s="128"/>
      <c r="U280" s="128"/>
    </row>
    <row r="281" spans="1:21" ht="47.25" x14ac:dyDescent="0.25">
      <c r="A281" s="27" t="s">
        <v>467</v>
      </c>
      <c r="B281" s="151" t="s">
        <v>468</v>
      </c>
      <c r="C281" s="123" t="s">
        <v>24</v>
      </c>
      <c r="D281" s="132">
        <v>634.8707263</v>
      </c>
      <c r="E281" s="124">
        <v>28.77</v>
      </c>
      <c r="F281" s="23">
        <f>E281*(1+C$333)</f>
        <v>35.798510999999998</v>
      </c>
      <c r="G281" s="24">
        <v>22727.34</v>
      </c>
      <c r="H281" s="152" t="s">
        <v>471</v>
      </c>
      <c r="I281" s="153"/>
      <c r="J281" s="153"/>
      <c r="K281" s="128"/>
      <c r="L281" s="128"/>
      <c r="M281" s="128"/>
      <c r="N281" s="128"/>
      <c r="O281" s="128"/>
      <c r="P281" s="128"/>
      <c r="Q281" s="128"/>
      <c r="R281" s="128"/>
      <c r="S281" s="128"/>
      <c r="T281" s="128"/>
      <c r="U281" s="128"/>
    </row>
    <row r="282" spans="1:21" ht="18.75" x14ac:dyDescent="0.25">
      <c r="A282" s="27"/>
      <c r="B282" s="151"/>
      <c r="C282" s="123"/>
      <c r="D282" s="132"/>
      <c r="E282" s="124"/>
      <c r="F282" s="23"/>
      <c r="G282" s="24">
        <f t="shared" si="0"/>
        <v>0</v>
      </c>
      <c r="H282" s="78"/>
      <c r="I282" s="122"/>
      <c r="J282" s="122"/>
      <c r="K282" s="128"/>
      <c r="L282" s="128"/>
      <c r="M282" s="128"/>
      <c r="N282" s="128"/>
      <c r="O282" s="128"/>
      <c r="P282" s="128"/>
      <c r="Q282" s="128"/>
      <c r="R282" s="128"/>
      <c r="S282" s="128"/>
      <c r="T282" s="128"/>
      <c r="U282" s="128"/>
    </row>
    <row r="283" spans="1:21" ht="78.75" x14ac:dyDescent="0.25">
      <c r="A283" s="27" t="s">
        <v>469</v>
      </c>
      <c r="B283" s="151" t="s">
        <v>470</v>
      </c>
      <c r="C283" s="123" t="s">
        <v>19</v>
      </c>
      <c r="D283" s="132">
        <v>395.74</v>
      </c>
      <c r="E283" s="124">
        <v>18.86</v>
      </c>
      <c r="F283" s="23">
        <f>E283*(1+C$333)</f>
        <v>23.467497999999999</v>
      </c>
      <c r="G283" s="24">
        <f t="shared" si="0"/>
        <v>9287.027658519999</v>
      </c>
      <c r="H283" s="152" t="s">
        <v>473</v>
      </c>
      <c r="I283" s="153"/>
      <c r="J283" s="153"/>
      <c r="K283" s="128"/>
      <c r="L283" s="128"/>
      <c r="M283" s="128"/>
      <c r="N283" s="128"/>
      <c r="O283" s="128"/>
      <c r="P283" s="128"/>
      <c r="Q283" s="128"/>
      <c r="R283" s="128"/>
      <c r="S283" s="128"/>
      <c r="T283" s="128"/>
      <c r="U283" s="128"/>
    </row>
    <row r="284" spans="1:21" ht="18.75" customHeight="1" x14ac:dyDescent="0.25">
      <c r="A284" s="27" t="s">
        <v>289</v>
      </c>
      <c r="B284" s="34" t="s">
        <v>229</v>
      </c>
      <c r="C284" s="22"/>
      <c r="D284" s="35"/>
      <c r="E284" s="23"/>
      <c r="F284" s="23"/>
      <c r="G284" s="24">
        <f t="shared" si="0"/>
        <v>0</v>
      </c>
      <c r="H284" s="17"/>
      <c r="I284" s="25"/>
      <c r="J284" s="18"/>
      <c r="K284" s="19"/>
      <c r="L284" s="19"/>
      <c r="M284" s="19"/>
      <c r="N284" s="19"/>
      <c r="O284" s="19"/>
      <c r="P284" s="19"/>
      <c r="Q284" s="19"/>
      <c r="R284" s="19"/>
      <c r="S284" s="19"/>
      <c r="T284" s="19"/>
      <c r="U284" s="19"/>
    </row>
    <row r="285" spans="1:21" ht="18.75" customHeight="1" x14ac:dyDescent="0.25">
      <c r="A285" s="27" t="s">
        <v>290</v>
      </c>
      <c r="B285" s="31" t="s">
        <v>291</v>
      </c>
      <c r="C285" s="22" t="s">
        <v>19</v>
      </c>
      <c r="D285" s="35">
        <v>40.200000000000003</v>
      </c>
      <c r="E285" s="23">
        <v>35.49</v>
      </c>
      <c r="F285" s="23">
        <f>E285*(1+C$333)</f>
        <v>44.160207</v>
      </c>
      <c r="G285" s="24">
        <f>D285*F285</f>
        <v>1775.2403214000001</v>
      </c>
      <c r="H285" s="152" t="s">
        <v>445</v>
      </c>
      <c r="I285" s="153"/>
      <c r="J285" s="153"/>
      <c r="K285" s="19"/>
      <c r="L285" s="19"/>
      <c r="M285" s="19"/>
      <c r="N285" s="19"/>
      <c r="O285" s="19"/>
      <c r="P285" s="19"/>
      <c r="Q285" s="19"/>
      <c r="R285" s="19"/>
      <c r="S285" s="19"/>
      <c r="T285" s="19"/>
      <c r="U285" s="19"/>
    </row>
    <row r="286" spans="1:21" ht="189" customHeight="1" x14ac:dyDescent="0.25">
      <c r="A286" s="27"/>
      <c r="B286" s="28" t="s">
        <v>292</v>
      </c>
      <c r="C286" s="22"/>
      <c r="D286" s="35"/>
      <c r="E286" s="23"/>
      <c r="F286" s="23"/>
      <c r="G286" s="24"/>
      <c r="H286" s="17"/>
      <c r="I286" s="25"/>
      <c r="J286" s="18"/>
      <c r="K286" s="19"/>
      <c r="L286" s="19"/>
      <c r="M286" s="19"/>
      <c r="N286" s="19"/>
      <c r="O286" s="19"/>
      <c r="P286" s="19"/>
      <c r="Q286" s="19"/>
      <c r="R286" s="19"/>
      <c r="S286" s="19"/>
      <c r="T286" s="19"/>
      <c r="U286" s="19"/>
    </row>
    <row r="287" spans="1:21" ht="18.75" customHeight="1" x14ac:dyDescent="0.25">
      <c r="A287" s="27"/>
      <c r="B287" s="31"/>
      <c r="C287" s="22"/>
      <c r="D287" s="35"/>
      <c r="E287" s="23"/>
      <c r="F287" s="23"/>
      <c r="G287" s="24"/>
      <c r="H287" s="17"/>
      <c r="I287" s="25"/>
      <c r="J287" s="18"/>
      <c r="K287" s="19"/>
      <c r="L287" s="19"/>
      <c r="M287" s="19"/>
      <c r="N287" s="19"/>
      <c r="O287" s="19"/>
      <c r="P287" s="19"/>
      <c r="Q287" s="19"/>
      <c r="R287" s="19"/>
      <c r="S287" s="19"/>
      <c r="T287" s="19"/>
      <c r="U287" s="19"/>
    </row>
    <row r="288" spans="1:21" ht="31.5" x14ac:dyDescent="0.25">
      <c r="A288" s="27" t="s">
        <v>293</v>
      </c>
      <c r="B288" s="31" t="s">
        <v>294</v>
      </c>
      <c r="C288" s="22" t="s">
        <v>19</v>
      </c>
      <c r="D288" s="35">
        <v>30.75</v>
      </c>
      <c r="E288" s="23">
        <v>1.1599999999999999</v>
      </c>
      <c r="F288" s="23">
        <f>E288*(1+C$333)</f>
        <v>1.4433879999999999</v>
      </c>
      <c r="G288" s="24">
        <f>D288*F288</f>
        <v>44.384180999999998</v>
      </c>
      <c r="H288" s="152" t="s">
        <v>446</v>
      </c>
      <c r="I288" s="153"/>
      <c r="J288" s="153"/>
      <c r="K288" s="19"/>
      <c r="L288" s="19"/>
      <c r="M288" s="19"/>
      <c r="N288" s="19"/>
      <c r="O288" s="19"/>
      <c r="P288" s="19"/>
      <c r="Q288" s="19"/>
      <c r="R288" s="19"/>
      <c r="S288" s="19"/>
      <c r="T288" s="19"/>
      <c r="U288" s="19"/>
    </row>
    <row r="289" spans="1:21" ht="126" x14ac:dyDescent="0.25">
      <c r="A289" s="27"/>
      <c r="B289" s="28" t="s">
        <v>295</v>
      </c>
      <c r="C289" s="22"/>
      <c r="D289" s="35"/>
      <c r="E289" s="23"/>
      <c r="F289" s="23"/>
      <c r="G289" s="24"/>
      <c r="H289" s="17"/>
      <c r="I289" s="25"/>
      <c r="J289" s="18"/>
      <c r="K289" s="19"/>
      <c r="L289" s="19"/>
      <c r="M289" s="19"/>
      <c r="N289" s="19"/>
      <c r="O289" s="19"/>
      <c r="P289" s="19"/>
      <c r="Q289" s="19"/>
      <c r="R289" s="19"/>
      <c r="S289" s="19"/>
      <c r="T289" s="19"/>
      <c r="U289" s="19"/>
    </row>
    <row r="290" spans="1:21" ht="18" customHeight="1" x14ac:dyDescent="0.25">
      <c r="A290" s="48"/>
      <c r="B290" s="43"/>
      <c r="C290" s="168" t="s">
        <v>34</v>
      </c>
      <c r="D290" s="162"/>
      <c r="E290" s="163"/>
      <c r="F290" s="37"/>
      <c r="G290" s="38">
        <f>SUM(G264:G288)</f>
        <v>130301.31495225</v>
      </c>
      <c r="H290" s="17"/>
      <c r="I290" s="25"/>
      <c r="J290" s="18"/>
      <c r="K290" s="19"/>
      <c r="L290" s="19"/>
      <c r="M290" s="19"/>
      <c r="N290" s="19"/>
      <c r="O290" s="19"/>
      <c r="P290" s="19"/>
      <c r="Q290" s="19"/>
      <c r="R290" s="19"/>
      <c r="S290" s="19"/>
      <c r="T290" s="19"/>
      <c r="U290" s="19"/>
    </row>
    <row r="291" spans="1:21" ht="18.75" customHeight="1" x14ac:dyDescent="0.25">
      <c r="A291" s="12">
        <v>150000</v>
      </c>
      <c r="B291" s="13" t="s">
        <v>296</v>
      </c>
      <c r="C291" s="14"/>
      <c r="D291" s="39"/>
      <c r="E291" s="23"/>
      <c r="F291" s="23"/>
      <c r="G291" s="24"/>
      <c r="H291" s="17"/>
      <c r="I291" s="25"/>
      <c r="J291" s="18"/>
      <c r="K291" s="19"/>
      <c r="L291" s="19"/>
      <c r="M291" s="19"/>
      <c r="N291" s="19"/>
      <c r="O291" s="19"/>
      <c r="P291" s="19"/>
      <c r="Q291" s="19"/>
      <c r="R291" s="19"/>
      <c r="S291" s="19"/>
      <c r="T291" s="19"/>
      <c r="U291" s="19"/>
    </row>
    <row r="292" spans="1:21" ht="46.5" customHeight="1" x14ac:dyDescent="0.25">
      <c r="A292" s="27" t="s">
        <v>297</v>
      </c>
      <c r="B292" s="31" t="s">
        <v>298</v>
      </c>
      <c r="C292" s="22" t="s">
        <v>299</v>
      </c>
      <c r="D292" s="35">
        <v>726.25</v>
      </c>
      <c r="E292" s="23">
        <v>130.52000000000001</v>
      </c>
      <c r="F292" s="23">
        <f>E292*(1+C$333)</f>
        <v>162.406036</v>
      </c>
      <c r="G292" s="24">
        <f>D292*F292</f>
        <v>117947.38364499999</v>
      </c>
      <c r="H292" s="152" t="s">
        <v>447</v>
      </c>
      <c r="I292" s="153"/>
      <c r="J292" s="153"/>
      <c r="K292" s="19"/>
      <c r="L292" s="19"/>
      <c r="M292" s="19"/>
      <c r="N292" s="19"/>
      <c r="O292" s="19"/>
      <c r="P292" s="19"/>
      <c r="Q292" s="19"/>
      <c r="R292" s="19"/>
      <c r="S292" s="19"/>
      <c r="T292" s="19"/>
      <c r="U292" s="19"/>
    </row>
    <row r="293" spans="1:21" ht="177.75" customHeight="1" x14ac:dyDescent="0.25">
      <c r="A293" s="27"/>
      <c r="B293" s="28" t="s">
        <v>300</v>
      </c>
      <c r="C293" s="22"/>
      <c r="D293" s="35"/>
      <c r="E293" s="23"/>
      <c r="F293" s="23"/>
      <c r="G293" s="24"/>
      <c r="H293" s="17"/>
      <c r="I293" s="25"/>
      <c r="J293" s="18"/>
      <c r="K293" s="19"/>
      <c r="L293" s="19"/>
      <c r="M293" s="19"/>
      <c r="N293" s="19"/>
      <c r="O293" s="19"/>
      <c r="P293" s="19"/>
      <c r="Q293" s="19"/>
      <c r="R293" s="19"/>
      <c r="S293" s="19"/>
      <c r="T293" s="19"/>
      <c r="U293" s="19"/>
    </row>
    <row r="294" spans="1:21" ht="18.75" customHeight="1" x14ac:dyDescent="0.25">
      <c r="A294" s="27"/>
      <c r="B294" s="28"/>
      <c r="C294" s="22"/>
      <c r="D294" s="35"/>
      <c r="E294" s="23"/>
      <c r="F294" s="23"/>
      <c r="G294" s="24"/>
      <c r="H294" s="17"/>
      <c r="I294" s="25"/>
      <c r="J294" s="18"/>
      <c r="K294" s="19"/>
      <c r="L294" s="19"/>
      <c r="M294" s="19"/>
      <c r="N294" s="19"/>
      <c r="O294" s="19"/>
      <c r="P294" s="19"/>
      <c r="Q294" s="19"/>
      <c r="R294" s="19"/>
      <c r="S294" s="19"/>
      <c r="T294" s="19"/>
      <c r="U294" s="19"/>
    </row>
    <row r="295" spans="1:21" ht="94.5" x14ac:dyDescent="0.25">
      <c r="A295" s="27" t="s">
        <v>302</v>
      </c>
      <c r="B295" s="45" t="s">
        <v>303</v>
      </c>
      <c r="C295" s="22" t="s">
        <v>24</v>
      </c>
      <c r="D295" s="35">
        <v>37.58</v>
      </c>
      <c r="E295" s="23">
        <v>98.08</v>
      </c>
      <c r="F295" s="23">
        <f>E295*(1+C$333)</f>
        <v>122.040944</v>
      </c>
      <c r="G295" s="24">
        <f>D295*F295</f>
        <v>4586.29867552</v>
      </c>
      <c r="H295" s="152" t="s">
        <v>448</v>
      </c>
      <c r="I295" s="153"/>
      <c r="J295" s="153"/>
      <c r="K295" s="19"/>
      <c r="L295" s="19"/>
      <c r="M295" s="19"/>
      <c r="N295" s="19"/>
      <c r="O295" s="19"/>
      <c r="P295" s="19"/>
      <c r="Q295" s="19"/>
      <c r="R295" s="19"/>
      <c r="S295" s="19"/>
      <c r="T295" s="19"/>
      <c r="U295" s="19"/>
    </row>
    <row r="296" spans="1:21" ht="393.75" x14ac:dyDescent="0.25">
      <c r="A296" s="27"/>
      <c r="B296" s="32" t="s">
        <v>301</v>
      </c>
      <c r="C296" s="22"/>
      <c r="D296" s="35"/>
      <c r="E296" s="23"/>
      <c r="F296" s="23"/>
      <c r="G296" s="24"/>
      <c r="H296" s="17"/>
      <c r="I296" s="25"/>
      <c r="J296" s="18"/>
      <c r="K296" s="19"/>
      <c r="L296" s="19"/>
      <c r="M296" s="19"/>
      <c r="N296" s="19"/>
      <c r="O296" s="19"/>
      <c r="P296" s="19"/>
      <c r="Q296" s="19"/>
      <c r="R296" s="19"/>
      <c r="S296" s="19"/>
      <c r="T296" s="19"/>
      <c r="U296" s="19"/>
    </row>
    <row r="297" spans="1:21" ht="18.75" customHeight="1" x14ac:dyDescent="0.25">
      <c r="A297" s="27" t="s">
        <v>304</v>
      </c>
      <c r="B297" s="34" t="s">
        <v>305</v>
      </c>
      <c r="C297" s="22"/>
      <c r="D297" s="35"/>
      <c r="E297" s="23"/>
      <c r="F297" s="23"/>
      <c r="G297" s="24"/>
      <c r="H297" s="17"/>
      <c r="I297" s="25"/>
      <c r="J297" s="26"/>
      <c r="K297" s="19"/>
      <c r="L297" s="19"/>
      <c r="M297" s="19"/>
      <c r="N297" s="19"/>
      <c r="O297" s="19"/>
      <c r="P297" s="19"/>
      <c r="Q297" s="19"/>
      <c r="R297" s="19"/>
      <c r="S297" s="19"/>
      <c r="T297" s="19"/>
      <c r="U297" s="19"/>
    </row>
    <row r="298" spans="1:21" ht="18.75" x14ac:dyDescent="0.25">
      <c r="A298" s="27" t="s">
        <v>306</v>
      </c>
      <c r="B298" s="31" t="s">
        <v>307</v>
      </c>
      <c r="C298" s="22" t="s">
        <v>19</v>
      </c>
      <c r="D298" s="35">
        <v>39.119999999999997</v>
      </c>
      <c r="E298" s="23">
        <v>10.97</v>
      </c>
      <c r="F298" s="23">
        <f>E298*(1+C$333)</f>
        <v>13.649971000000001</v>
      </c>
      <c r="G298" s="24">
        <f>D298*F298</f>
        <v>533.98686552000004</v>
      </c>
      <c r="H298" s="152" t="s">
        <v>450</v>
      </c>
      <c r="I298" s="153"/>
      <c r="J298" s="153"/>
      <c r="K298" s="19"/>
      <c r="L298" s="19"/>
      <c r="M298" s="19"/>
      <c r="N298" s="19"/>
      <c r="O298" s="19"/>
      <c r="P298" s="19"/>
      <c r="Q298" s="19"/>
      <c r="R298" s="19"/>
      <c r="S298" s="19"/>
      <c r="T298" s="19"/>
      <c r="U298" s="19"/>
    </row>
    <row r="299" spans="1:21" ht="409.5" x14ac:dyDescent="0.25">
      <c r="A299" s="27"/>
      <c r="B299" s="28" t="s">
        <v>308</v>
      </c>
      <c r="C299" s="22"/>
      <c r="D299" s="35"/>
      <c r="E299" s="23"/>
      <c r="F299" s="23"/>
      <c r="G299" s="24"/>
      <c r="H299" s="17"/>
      <c r="I299" s="25"/>
      <c r="J299" s="18"/>
      <c r="K299" s="19"/>
      <c r="L299" s="19"/>
      <c r="M299" s="19"/>
      <c r="N299" s="19"/>
      <c r="O299" s="19"/>
      <c r="P299" s="19"/>
      <c r="Q299" s="19"/>
      <c r="R299" s="19"/>
      <c r="S299" s="19"/>
      <c r="T299" s="19"/>
      <c r="U299" s="19"/>
    </row>
    <row r="300" spans="1:21" ht="18.75" x14ac:dyDescent="0.25">
      <c r="A300" s="27"/>
      <c r="B300" s="28"/>
      <c r="C300" s="22"/>
      <c r="D300" s="35"/>
      <c r="E300" s="23"/>
      <c r="F300" s="23"/>
      <c r="G300" s="24"/>
      <c r="H300" s="17"/>
      <c r="I300" s="25"/>
      <c r="J300" s="18"/>
      <c r="K300" s="19"/>
      <c r="L300" s="19"/>
      <c r="M300" s="19"/>
      <c r="N300" s="19"/>
      <c r="O300" s="19"/>
      <c r="P300" s="19"/>
      <c r="Q300" s="19"/>
      <c r="R300" s="19"/>
      <c r="S300" s="19"/>
      <c r="T300" s="19"/>
      <c r="U300" s="19"/>
    </row>
    <row r="301" spans="1:21" ht="44.25" customHeight="1" x14ac:dyDescent="0.25">
      <c r="A301" s="27" t="s">
        <v>309</v>
      </c>
      <c r="B301" s="31" t="s">
        <v>310</v>
      </c>
      <c r="C301" s="22" t="s">
        <v>19</v>
      </c>
      <c r="D301" s="35">
        <v>356.62</v>
      </c>
      <c r="E301" s="23">
        <v>47.11</v>
      </c>
      <c r="F301" s="23">
        <f>E301*(1+C$333)</f>
        <v>58.618972999999997</v>
      </c>
      <c r="G301" s="24">
        <f>D301*F301</f>
        <v>20904.69815126</v>
      </c>
      <c r="H301" s="152" t="s">
        <v>449</v>
      </c>
      <c r="I301" s="153"/>
      <c r="J301" s="153"/>
      <c r="K301" s="19"/>
      <c r="L301" s="19"/>
      <c r="M301" s="19"/>
      <c r="N301" s="19"/>
      <c r="O301" s="19"/>
      <c r="P301" s="19"/>
      <c r="Q301" s="19"/>
      <c r="R301" s="19"/>
      <c r="S301" s="19"/>
      <c r="T301" s="19"/>
      <c r="U301" s="19"/>
    </row>
    <row r="302" spans="1:21" ht="30" customHeight="1" x14ac:dyDescent="0.25">
      <c r="A302" s="27"/>
      <c r="B302" s="28" t="s">
        <v>311</v>
      </c>
      <c r="C302" s="22"/>
      <c r="D302" s="35"/>
      <c r="E302" s="23"/>
      <c r="F302" s="23"/>
      <c r="G302" s="24"/>
      <c r="H302" s="17"/>
      <c r="I302" s="25"/>
      <c r="J302" s="18"/>
      <c r="K302" s="19"/>
      <c r="L302" s="19"/>
      <c r="M302" s="19"/>
      <c r="N302" s="19"/>
      <c r="O302" s="19"/>
      <c r="P302" s="19"/>
      <c r="Q302" s="19"/>
      <c r="R302" s="19"/>
      <c r="S302" s="19"/>
      <c r="T302" s="19"/>
      <c r="U302" s="19"/>
    </row>
    <row r="303" spans="1:21" ht="17.25" customHeight="1" x14ac:dyDescent="0.25">
      <c r="A303" s="27"/>
      <c r="B303" s="28"/>
      <c r="C303" s="22"/>
      <c r="D303" s="35"/>
      <c r="E303" s="23"/>
      <c r="F303" s="23"/>
      <c r="G303" s="24"/>
      <c r="H303" s="17"/>
      <c r="I303" s="25"/>
      <c r="J303" s="18"/>
      <c r="K303" s="19"/>
      <c r="L303" s="19"/>
      <c r="M303" s="19"/>
      <c r="N303" s="19"/>
      <c r="O303" s="19"/>
      <c r="P303" s="19"/>
      <c r="Q303" s="19"/>
      <c r="R303" s="19"/>
      <c r="S303" s="19"/>
      <c r="T303" s="19"/>
      <c r="U303" s="19"/>
    </row>
    <row r="304" spans="1:21" ht="63" x14ac:dyDescent="0.25">
      <c r="A304" s="27" t="s">
        <v>312</v>
      </c>
      <c r="B304" s="31" t="s">
        <v>313</v>
      </c>
      <c r="C304" s="22" t="s">
        <v>314</v>
      </c>
      <c r="D304" s="35">
        <v>262.32</v>
      </c>
      <c r="E304" s="23">
        <v>92.1</v>
      </c>
      <c r="F304" s="23">
        <f>E304*(1+C$333)</f>
        <v>114.60002999999999</v>
      </c>
      <c r="G304" s="24">
        <f>D304*F304</f>
        <v>30061.879869599998</v>
      </c>
      <c r="H304" s="152" t="s">
        <v>451</v>
      </c>
      <c r="I304" s="153"/>
      <c r="J304" s="153"/>
      <c r="K304" s="19"/>
      <c r="L304" s="19"/>
      <c r="M304" s="19"/>
      <c r="N304" s="19"/>
      <c r="O304" s="19"/>
      <c r="P304" s="19"/>
      <c r="Q304" s="19"/>
      <c r="R304" s="19"/>
      <c r="S304" s="19"/>
      <c r="T304" s="19"/>
      <c r="U304" s="19"/>
    </row>
    <row r="305" spans="1:21" ht="409.5" x14ac:dyDescent="0.25">
      <c r="A305" s="27"/>
      <c r="B305" s="28" t="s">
        <v>315</v>
      </c>
      <c r="C305" s="22"/>
      <c r="D305" s="35"/>
      <c r="E305" s="23"/>
      <c r="F305" s="23"/>
      <c r="G305" s="24"/>
      <c r="H305" s="17"/>
      <c r="I305" s="25"/>
      <c r="J305" s="18"/>
      <c r="K305" s="19"/>
      <c r="L305" s="19"/>
      <c r="M305" s="19"/>
      <c r="N305" s="19"/>
      <c r="O305" s="19"/>
      <c r="P305" s="19"/>
      <c r="Q305" s="19"/>
      <c r="R305" s="19"/>
      <c r="S305" s="19"/>
      <c r="T305" s="19"/>
      <c r="U305" s="19"/>
    </row>
    <row r="306" spans="1:21" ht="18.75" x14ac:dyDescent="0.25">
      <c r="A306" s="27"/>
      <c r="B306" s="28"/>
      <c r="C306" s="22"/>
      <c r="D306" s="35"/>
      <c r="E306" s="23"/>
      <c r="F306" s="23"/>
      <c r="G306" s="24"/>
      <c r="H306" s="17"/>
      <c r="I306" s="25"/>
      <c r="J306" s="18"/>
      <c r="K306" s="19"/>
      <c r="L306" s="19"/>
      <c r="M306" s="19"/>
      <c r="N306" s="19"/>
      <c r="O306" s="19"/>
      <c r="P306" s="19"/>
      <c r="Q306" s="19"/>
      <c r="R306" s="19"/>
      <c r="S306" s="19"/>
      <c r="T306" s="19"/>
      <c r="U306" s="19"/>
    </row>
    <row r="307" spans="1:21" ht="18.75" x14ac:dyDescent="0.25">
      <c r="A307" s="48"/>
      <c r="B307" s="43"/>
      <c r="C307" s="168" t="s">
        <v>34</v>
      </c>
      <c r="D307" s="162"/>
      <c r="E307" s="163"/>
      <c r="F307" s="37"/>
      <c r="G307" s="38">
        <f>SUM(G291:G306)</f>
        <v>174034.24720689998</v>
      </c>
      <c r="H307" s="17"/>
      <c r="I307" s="25"/>
      <c r="J307" s="18"/>
      <c r="K307" s="19"/>
      <c r="L307" s="19"/>
      <c r="M307" s="19"/>
      <c r="N307" s="19"/>
      <c r="O307" s="19"/>
      <c r="P307" s="19"/>
      <c r="Q307" s="19"/>
      <c r="R307" s="19"/>
      <c r="S307" s="19"/>
      <c r="T307" s="19"/>
      <c r="U307" s="19"/>
    </row>
    <row r="308" spans="1:21" ht="18.75" x14ac:dyDescent="0.25">
      <c r="A308" s="12">
        <v>160000</v>
      </c>
      <c r="B308" s="13" t="s">
        <v>316</v>
      </c>
      <c r="C308" s="51"/>
      <c r="D308" s="39"/>
      <c r="E308" s="23"/>
      <c r="F308" s="23"/>
      <c r="G308" s="24"/>
      <c r="H308" s="17"/>
      <c r="I308" s="25"/>
      <c r="J308" s="18"/>
      <c r="K308" s="19"/>
      <c r="L308" s="19"/>
      <c r="M308" s="19"/>
      <c r="N308" s="19"/>
      <c r="O308" s="19"/>
      <c r="P308" s="19"/>
      <c r="Q308" s="19"/>
      <c r="R308" s="19"/>
      <c r="S308" s="19"/>
      <c r="T308" s="19"/>
      <c r="U308" s="19"/>
    </row>
    <row r="309" spans="1:21" ht="31.5" x14ac:dyDescent="0.25">
      <c r="A309" s="20">
        <v>160100</v>
      </c>
      <c r="B309" s="52" t="s">
        <v>317</v>
      </c>
      <c r="C309" s="22"/>
      <c r="D309" s="35"/>
      <c r="E309" s="23"/>
      <c r="F309" s="23"/>
      <c r="G309" s="24"/>
      <c r="H309" s="17"/>
      <c r="I309" s="25"/>
      <c r="J309" s="18"/>
      <c r="K309" s="19"/>
      <c r="L309" s="19"/>
      <c r="M309" s="19"/>
      <c r="N309" s="19"/>
      <c r="O309" s="19"/>
      <c r="P309" s="19"/>
      <c r="Q309" s="19"/>
      <c r="R309" s="19"/>
      <c r="S309" s="19"/>
      <c r="T309" s="19"/>
      <c r="U309" s="19"/>
    </row>
    <row r="310" spans="1:21" ht="78.75" x14ac:dyDescent="0.25">
      <c r="A310" s="27" t="s">
        <v>453</v>
      </c>
      <c r="B310" s="31" t="s">
        <v>452</v>
      </c>
      <c r="C310" s="22" t="s">
        <v>318</v>
      </c>
      <c r="D310" s="35">
        <v>22.32</v>
      </c>
      <c r="E310" s="23">
        <v>534.92999999999995</v>
      </c>
      <c r="F310" s="23">
        <f>E310*(1+C$333)</f>
        <v>665.61339899999996</v>
      </c>
      <c r="G310" s="24">
        <f>D310*F310</f>
        <v>14856.491065679998</v>
      </c>
      <c r="H310" s="152" t="s">
        <v>454</v>
      </c>
      <c r="I310" s="153"/>
      <c r="J310" s="153"/>
      <c r="K310" s="19"/>
      <c r="L310" s="19"/>
      <c r="M310" s="19"/>
      <c r="N310" s="19"/>
      <c r="O310" s="19"/>
      <c r="P310" s="19"/>
      <c r="Q310" s="19"/>
      <c r="R310" s="19"/>
      <c r="S310" s="19"/>
      <c r="T310" s="19"/>
      <c r="U310" s="19"/>
    </row>
    <row r="311" spans="1:21" ht="110.25" x14ac:dyDescent="0.25">
      <c r="A311" s="27"/>
      <c r="B311" s="28" t="s">
        <v>319</v>
      </c>
      <c r="C311" s="22"/>
      <c r="D311" s="35"/>
      <c r="E311" s="23"/>
      <c r="F311" s="23"/>
      <c r="G311" s="24"/>
      <c r="H311" s="17"/>
      <c r="I311" s="25"/>
      <c r="J311" s="18"/>
      <c r="K311" s="19"/>
      <c r="L311" s="19"/>
      <c r="M311" s="19"/>
      <c r="N311" s="19"/>
      <c r="O311" s="19"/>
      <c r="P311" s="19"/>
      <c r="Q311" s="19"/>
      <c r="R311" s="19"/>
      <c r="S311" s="19"/>
      <c r="T311" s="19"/>
      <c r="U311" s="19"/>
    </row>
    <row r="312" spans="1:21" ht="18.75" customHeight="1" x14ac:dyDescent="0.25">
      <c r="A312" s="27"/>
      <c r="B312" s="28"/>
      <c r="C312" s="22"/>
      <c r="D312" s="35"/>
      <c r="E312" s="23"/>
      <c r="F312" s="23"/>
      <c r="G312" s="24"/>
      <c r="H312" s="17"/>
      <c r="I312" s="25"/>
      <c r="J312" s="18"/>
      <c r="K312" s="19"/>
      <c r="L312" s="19"/>
      <c r="M312" s="19"/>
      <c r="N312" s="19"/>
      <c r="O312" s="19"/>
      <c r="P312" s="19"/>
      <c r="Q312" s="19"/>
      <c r="R312" s="19"/>
      <c r="S312" s="19"/>
      <c r="T312" s="19"/>
      <c r="U312" s="19"/>
    </row>
    <row r="313" spans="1:21" ht="31.5" x14ac:dyDescent="0.25">
      <c r="A313" s="27" t="s">
        <v>320</v>
      </c>
      <c r="B313" s="45" t="s">
        <v>321</v>
      </c>
      <c r="C313" s="22" t="s">
        <v>7</v>
      </c>
      <c r="D313" s="35">
        <v>3</v>
      </c>
      <c r="E313" s="23">
        <v>211.75</v>
      </c>
      <c r="F313" s="23">
        <f>E313*(1+C$333)</f>
        <v>263.480525</v>
      </c>
      <c r="G313" s="24">
        <f>D313*F313</f>
        <v>790.44157500000006</v>
      </c>
      <c r="H313" s="152" t="s">
        <v>455</v>
      </c>
      <c r="I313" s="153"/>
      <c r="J313" s="153"/>
      <c r="K313" s="19"/>
      <c r="L313" s="19"/>
      <c r="M313" s="19"/>
      <c r="N313" s="19"/>
      <c r="O313" s="19"/>
      <c r="P313" s="19"/>
      <c r="Q313" s="19"/>
      <c r="R313" s="19"/>
      <c r="S313" s="19"/>
      <c r="T313" s="19"/>
      <c r="U313" s="19"/>
    </row>
    <row r="314" spans="1:21" ht="157.5" x14ac:dyDescent="0.25">
      <c r="A314" s="27"/>
      <c r="B314" s="32" t="s">
        <v>322</v>
      </c>
      <c r="C314" s="22"/>
      <c r="D314" s="36"/>
      <c r="E314" s="23"/>
      <c r="F314" s="23"/>
      <c r="G314" s="24"/>
      <c r="H314" s="17"/>
      <c r="I314" s="25"/>
      <c r="J314" s="18"/>
      <c r="K314" s="19"/>
      <c r="L314" s="19"/>
      <c r="M314" s="19"/>
      <c r="N314" s="19"/>
      <c r="O314" s="19"/>
      <c r="P314" s="19"/>
      <c r="Q314" s="19"/>
      <c r="R314" s="19"/>
      <c r="S314" s="19"/>
      <c r="T314" s="19"/>
      <c r="U314" s="19"/>
    </row>
    <row r="315" spans="1:21" ht="18" customHeight="1" x14ac:dyDescent="0.25">
      <c r="A315" s="48"/>
      <c r="B315" s="45"/>
      <c r="C315" s="168" t="s">
        <v>34</v>
      </c>
      <c r="D315" s="162"/>
      <c r="E315" s="163"/>
      <c r="F315" s="37"/>
      <c r="G315" s="38">
        <f>SUM(G310:G314)</f>
        <v>15646.932640679999</v>
      </c>
      <c r="H315" s="17"/>
      <c r="I315" s="25"/>
      <c r="J315" s="18"/>
      <c r="K315" s="19"/>
      <c r="L315" s="19"/>
      <c r="M315" s="19"/>
      <c r="N315" s="19"/>
      <c r="O315" s="19"/>
      <c r="P315" s="19"/>
      <c r="Q315" s="19"/>
      <c r="R315" s="19"/>
      <c r="S315" s="19"/>
      <c r="T315" s="19"/>
      <c r="U315" s="19"/>
    </row>
    <row r="316" spans="1:21" ht="18.75" customHeight="1" x14ac:dyDescent="0.25">
      <c r="A316" s="60">
        <v>170000</v>
      </c>
      <c r="B316" s="13" t="s">
        <v>323</v>
      </c>
      <c r="C316" s="61"/>
      <c r="D316" s="39"/>
      <c r="E316" s="15"/>
      <c r="F316" s="23"/>
      <c r="G316" s="24"/>
      <c r="H316" s="17"/>
      <c r="I316" s="25"/>
      <c r="J316" s="18"/>
      <c r="K316" s="19"/>
      <c r="L316" s="19"/>
      <c r="M316" s="19"/>
      <c r="N316" s="19"/>
      <c r="O316" s="19"/>
      <c r="P316" s="19"/>
      <c r="Q316" s="19"/>
      <c r="R316" s="19"/>
      <c r="S316" s="19"/>
      <c r="T316" s="19"/>
      <c r="U316" s="19"/>
    </row>
    <row r="317" spans="1:21" ht="18.75" customHeight="1" x14ac:dyDescent="0.25">
      <c r="A317" s="62">
        <v>170100</v>
      </c>
      <c r="B317" s="52" t="s">
        <v>324</v>
      </c>
      <c r="C317" s="22"/>
      <c r="D317" s="35"/>
      <c r="E317" s="23"/>
      <c r="F317" s="23"/>
      <c r="G317" s="24"/>
      <c r="H317" s="17"/>
      <c r="I317" s="25"/>
      <c r="J317" s="18"/>
      <c r="K317" s="19"/>
      <c r="L317" s="19"/>
      <c r="M317" s="19"/>
      <c r="N317" s="19"/>
      <c r="O317" s="19"/>
      <c r="P317" s="19"/>
      <c r="Q317" s="19"/>
      <c r="R317" s="19"/>
      <c r="S317" s="19"/>
      <c r="T317" s="19"/>
      <c r="U317" s="19"/>
    </row>
    <row r="318" spans="1:21" ht="121.5" customHeight="1" x14ac:dyDescent="0.25">
      <c r="A318" s="63">
        <v>170103</v>
      </c>
      <c r="B318" s="31" t="s">
        <v>325</v>
      </c>
      <c r="C318" s="22" t="s">
        <v>326</v>
      </c>
      <c r="D318" s="35">
        <v>1757.13</v>
      </c>
      <c r="E318" s="23">
        <v>23.81</v>
      </c>
      <c r="F318" s="23">
        <f>E318*(1+C$333)</f>
        <v>29.626782999999996</v>
      </c>
      <c r="G318" s="24">
        <f>D318*F318</f>
        <v>52058.109212789997</v>
      </c>
      <c r="H318" s="152" t="s">
        <v>457</v>
      </c>
      <c r="I318" s="153"/>
      <c r="J318" s="153"/>
      <c r="K318" s="19"/>
      <c r="L318" s="19"/>
      <c r="M318" s="19"/>
      <c r="N318" s="19"/>
      <c r="O318" s="19"/>
      <c r="P318" s="19"/>
      <c r="Q318" s="19"/>
      <c r="R318" s="19"/>
      <c r="S318" s="19"/>
      <c r="T318" s="19"/>
      <c r="U318" s="19"/>
    </row>
    <row r="319" spans="1:21" ht="267.75" x14ac:dyDescent="0.25">
      <c r="A319" s="63"/>
      <c r="B319" s="28" t="s">
        <v>327</v>
      </c>
      <c r="C319" s="22"/>
      <c r="D319" s="35"/>
      <c r="E319" s="23"/>
      <c r="F319" s="23"/>
      <c r="G319" s="24"/>
      <c r="H319" s="17"/>
      <c r="I319" s="25"/>
      <c r="J319" s="18"/>
      <c r="K319" s="19"/>
      <c r="L319" s="19"/>
      <c r="M319" s="19"/>
      <c r="N319" s="19"/>
      <c r="O319" s="19"/>
      <c r="P319" s="19"/>
      <c r="Q319" s="19"/>
      <c r="R319" s="19"/>
      <c r="S319" s="19"/>
      <c r="T319" s="19"/>
      <c r="U319" s="19"/>
    </row>
    <row r="320" spans="1:21" ht="18.75" customHeight="1" x14ac:dyDescent="0.25">
      <c r="A320" s="63"/>
      <c r="B320" s="28"/>
      <c r="C320" s="22"/>
      <c r="D320" s="35"/>
      <c r="E320" s="23"/>
      <c r="F320" s="23"/>
      <c r="G320" s="24"/>
      <c r="H320" s="17"/>
      <c r="I320" s="25"/>
      <c r="J320" s="18"/>
      <c r="K320" s="19"/>
      <c r="L320" s="19"/>
      <c r="M320" s="19"/>
      <c r="N320" s="19"/>
      <c r="O320" s="19"/>
      <c r="P320" s="19"/>
      <c r="Q320" s="19"/>
      <c r="R320" s="19"/>
      <c r="S320" s="19"/>
      <c r="T320" s="19"/>
      <c r="U320" s="19"/>
    </row>
    <row r="321" spans="1:21" ht="89.25" customHeight="1" x14ac:dyDescent="0.25">
      <c r="A321" s="63" t="s">
        <v>459</v>
      </c>
      <c r="B321" s="31" t="s">
        <v>458</v>
      </c>
      <c r="C321" s="22" t="s">
        <v>328</v>
      </c>
      <c r="D321" s="35">
        <v>1278.05</v>
      </c>
      <c r="E321" s="23">
        <v>30.33</v>
      </c>
      <c r="F321" s="23">
        <f>E321*(1+C$333)</f>
        <v>37.739618999999998</v>
      </c>
      <c r="G321" s="24">
        <f>D321*F321</f>
        <v>48233.120062949994</v>
      </c>
      <c r="H321" s="152" t="s">
        <v>460</v>
      </c>
      <c r="I321" s="153"/>
      <c r="J321" s="153"/>
      <c r="K321" s="19"/>
      <c r="L321" s="19"/>
      <c r="M321" s="19"/>
      <c r="N321" s="19"/>
      <c r="O321" s="19"/>
      <c r="P321" s="19"/>
      <c r="Q321" s="19"/>
      <c r="R321" s="19"/>
      <c r="S321" s="19"/>
      <c r="T321" s="19"/>
      <c r="U321" s="19"/>
    </row>
    <row r="322" spans="1:21" ht="18.75" customHeight="1" x14ac:dyDescent="0.25">
      <c r="A322" s="63"/>
      <c r="B322" s="28"/>
      <c r="C322" s="22"/>
      <c r="D322" s="35"/>
      <c r="E322" s="23"/>
      <c r="F322" s="23"/>
      <c r="G322" s="24"/>
      <c r="H322" s="17"/>
      <c r="I322" s="25"/>
      <c r="J322" s="18"/>
      <c r="K322" s="19"/>
      <c r="L322" s="19"/>
      <c r="M322" s="19"/>
      <c r="N322" s="19"/>
      <c r="O322" s="19"/>
      <c r="P322" s="19"/>
      <c r="Q322" s="19"/>
      <c r="R322" s="19"/>
      <c r="S322" s="19"/>
      <c r="T322" s="19"/>
      <c r="U322" s="19"/>
    </row>
    <row r="323" spans="1:21" ht="98.25" customHeight="1" x14ac:dyDescent="0.25">
      <c r="A323" s="63" t="s">
        <v>462</v>
      </c>
      <c r="B323" s="31" t="s">
        <v>461</v>
      </c>
      <c r="C323" s="22" t="s">
        <v>47</v>
      </c>
      <c r="D323" s="35">
        <v>1278.05</v>
      </c>
      <c r="E323" s="23">
        <v>8.2100000000000009</v>
      </c>
      <c r="F323" s="23">
        <f>E323*(1+C$333)</f>
        <v>10.215703000000001</v>
      </c>
      <c r="G323" s="24">
        <f>D323*F323</f>
        <v>13056.179219150001</v>
      </c>
      <c r="H323" s="152" t="s">
        <v>460</v>
      </c>
      <c r="I323" s="153"/>
      <c r="J323" s="153"/>
      <c r="K323" s="19"/>
      <c r="L323" s="19"/>
      <c r="M323" s="19"/>
      <c r="N323" s="19"/>
      <c r="O323" s="19"/>
      <c r="P323" s="19"/>
      <c r="Q323" s="19"/>
      <c r="R323" s="19"/>
      <c r="S323" s="19"/>
      <c r="T323" s="19"/>
      <c r="U323" s="19"/>
    </row>
    <row r="324" spans="1:21" ht="31.5" x14ac:dyDescent="0.25">
      <c r="A324" s="63">
        <v>170105</v>
      </c>
      <c r="B324" s="31" t="s">
        <v>329</v>
      </c>
      <c r="C324" s="22" t="s">
        <v>330</v>
      </c>
      <c r="D324" s="35">
        <v>137.19999999999999</v>
      </c>
      <c r="E324" s="23">
        <v>38.61</v>
      </c>
      <c r="F324" s="23">
        <f>E324*(1+C$333)</f>
        <v>48.042422999999999</v>
      </c>
      <c r="G324" s="24">
        <f>D324*F324</f>
        <v>6591.4204355999991</v>
      </c>
      <c r="H324" s="152" t="s">
        <v>464</v>
      </c>
      <c r="I324" s="153"/>
      <c r="J324" s="153"/>
      <c r="K324" s="19"/>
      <c r="L324" s="19"/>
      <c r="M324" s="19"/>
      <c r="N324" s="19"/>
      <c r="O324" s="19"/>
      <c r="P324" s="19"/>
      <c r="Q324" s="19"/>
      <c r="R324" s="19"/>
      <c r="S324" s="19"/>
      <c r="T324" s="19"/>
      <c r="U324" s="19"/>
    </row>
    <row r="325" spans="1:21" ht="283.5" x14ac:dyDescent="0.25">
      <c r="A325" s="64"/>
      <c r="B325" s="28" t="s">
        <v>331</v>
      </c>
      <c r="C325" s="65"/>
      <c r="D325" s="66"/>
      <c r="E325" s="67"/>
      <c r="F325" s="67"/>
      <c r="G325" s="24"/>
      <c r="H325" s="17"/>
      <c r="I325" s="25"/>
      <c r="J325" s="18"/>
      <c r="K325" s="19"/>
      <c r="L325" s="19"/>
      <c r="M325" s="19"/>
      <c r="N325" s="19"/>
      <c r="O325" s="19"/>
      <c r="P325" s="19"/>
      <c r="Q325" s="19"/>
      <c r="R325" s="19"/>
      <c r="S325" s="19"/>
      <c r="T325" s="19"/>
      <c r="U325" s="19"/>
    </row>
    <row r="326" spans="1:21" ht="18.75" customHeight="1" x14ac:dyDescent="0.25">
      <c r="A326" s="63"/>
      <c r="B326" s="28"/>
      <c r="C326" s="22"/>
      <c r="D326" s="35"/>
      <c r="E326" s="23"/>
      <c r="F326" s="23"/>
      <c r="G326" s="24"/>
      <c r="H326" s="17"/>
      <c r="I326" s="25"/>
      <c r="J326" s="18"/>
      <c r="K326" s="19"/>
      <c r="L326" s="19"/>
      <c r="M326" s="19"/>
      <c r="N326" s="19"/>
      <c r="O326" s="19"/>
      <c r="P326" s="19"/>
      <c r="Q326" s="19"/>
      <c r="R326" s="19"/>
      <c r="S326" s="19"/>
      <c r="T326" s="19"/>
      <c r="U326" s="19"/>
    </row>
    <row r="327" spans="1:21" ht="47.25" x14ac:dyDescent="0.25">
      <c r="A327" s="63">
        <v>170107</v>
      </c>
      <c r="B327" s="31" t="s">
        <v>332</v>
      </c>
      <c r="C327" s="22" t="s">
        <v>333</v>
      </c>
      <c r="D327" s="35">
        <v>62.4</v>
      </c>
      <c r="E327" s="23">
        <v>31.45</v>
      </c>
      <c r="F327" s="23">
        <f>E327*(1+C$333)</f>
        <v>39.133234999999999</v>
      </c>
      <c r="G327" s="24">
        <f>D327*F327</f>
        <v>2441.9138640000001</v>
      </c>
      <c r="H327" s="152" t="s">
        <v>463</v>
      </c>
      <c r="I327" s="153"/>
      <c r="J327" s="153"/>
      <c r="K327" s="19"/>
      <c r="L327" s="19"/>
      <c r="M327" s="19"/>
      <c r="N327" s="19"/>
      <c r="O327" s="19"/>
      <c r="P327" s="19"/>
      <c r="Q327" s="19"/>
      <c r="R327" s="19"/>
      <c r="S327" s="19"/>
      <c r="T327" s="19"/>
      <c r="U327" s="19"/>
    </row>
    <row r="328" spans="1:21" ht="346.5" x14ac:dyDescent="0.25">
      <c r="A328" s="63"/>
      <c r="B328" s="28" t="s">
        <v>334</v>
      </c>
      <c r="C328" s="22"/>
      <c r="D328" s="35"/>
      <c r="E328" s="23"/>
      <c r="F328" s="23"/>
      <c r="G328" s="24"/>
      <c r="H328" s="17"/>
      <c r="I328" s="25"/>
      <c r="J328" s="18"/>
      <c r="K328" s="19"/>
      <c r="L328" s="19"/>
      <c r="M328" s="19"/>
      <c r="N328" s="19"/>
      <c r="O328" s="19"/>
      <c r="P328" s="19"/>
      <c r="Q328" s="19"/>
      <c r="R328" s="19"/>
      <c r="S328" s="19"/>
      <c r="T328" s="19"/>
      <c r="U328" s="19"/>
    </row>
    <row r="329" spans="1:21" ht="18.75" customHeight="1" x14ac:dyDescent="0.25">
      <c r="A329" s="63"/>
      <c r="B329" s="28"/>
      <c r="C329" s="22"/>
      <c r="D329" s="35"/>
      <c r="E329" s="23"/>
      <c r="F329" s="23"/>
      <c r="G329" s="24"/>
      <c r="H329" s="17"/>
      <c r="I329" s="25"/>
      <c r="J329" s="18"/>
      <c r="K329" s="19"/>
      <c r="L329" s="19"/>
      <c r="M329" s="19"/>
      <c r="N329" s="19"/>
      <c r="O329" s="19"/>
      <c r="P329" s="19"/>
      <c r="Q329" s="19"/>
      <c r="R329" s="19"/>
      <c r="S329" s="19"/>
      <c r="T329" s="19"/>
      <c r="U329" s="19"/>
    </row>
    <row r="330" spans="1:21" ht="18.75" x14ac:dyDescent="0.25">
      <c r="A330" s="68"/>
      <c r="B330" s="69"/>
      <c r="C330" s="168" t="s">
        <v>34</v>
      </c>
      <c r="D330" s="162"/>
      <c r="E330" s="163"/>
      <c r="F330" s="37"/>
      <c r="G330" s="38">
        <f>SUM(G318:G329)</f>
        <v>122380.74279448998</v>
      </c>
      <c r="H330" s="17"/>
      <c r="I330" s="25"/>
      <c r="J330" s="18"/>
      <c r="K330" s="19"/>
      <c r="L330" s="19"/>
      <c r="M330" s="19"/>
      <c r="N330" s="19"/>
      <c r="O330" s="19"/>
      <c r="P330" s="19"/>
      <c r="Q330" s="19"/>
      <c r="R330" s="19"/>
      <c r="S330" s="19"/>
      <c r="T330" s="19"/>
      <c r="U330" s="19"/>
    </row>
    <row r="331" spans="1:21" ht="18.75" customHeight="1" x14ac:dyDescent="0.25">
      <c r="A331" s="71"/>
      <c r="B331" s="72"/>
      <c r="C331" s="161" t="s">
        <v>335</v>
      </c>
      <c r="D331" s="162"/>
      <c r="E331" s="163"/>
      <c r="F331" s="70"/>
      <c r="G331" s="38">
        <f>+G330+G315+G307+G290+G261+G245+G231+G213+G192+G113+G85+G71+G64+G33+G22</f>
        <v>1814420.0589908801</v>
      </c>
      <c r="H331" s="17"/>
      <c r="I331" s="73"/>
      <c r="J331" s="74"/>
      <c r="K331" s="11"/>
      <c r="L331" s="11"/>
      <c r="M331" s="11"/>
      <c r="N331" s="11"/>
      <c r="O331" s="11"/>
      <c r="P331" s="11"/>
      <c r="Q331" s="11"/>
      <c r="R331" s="11"/>
      <c r="S331" s="11"/>
      <c r="T331" s="11"/>
      <c r="U331" s="11"/>
    </row>
    <row r="332" spans="1:21" ht="18.75" customHeight="1" x14ac:dyDescent="0.25">
      <c r="A332" s="71"/>
      <c r="B332" s="75"/>
      <c r="C332" s="76">
        <f>IF(+D3=2%,29.26%,IF(D3=3%,29.26%,IF(D3=4%,29.26%,IF(D3=5%,29.26%,0))))</f>
        <v>0.29260000000000003</v>
      </c>
      <c r="D332" s="164" t="s">
        <v>336</v>
      </c>
      <c r="E332" s="165"/>
      <c r="F332" s="70"/>
      <c r="G332" s="77"/>
      <c r="H332" s="78"/>
      <c r="I332" s="73"/>
      <c r="J332" s="74"/>
      <c r="K332" s="11"/>
      <c r="L332" s="11"/>
      <c r="M332" s="11"/>
      <c r="N332" s="11"/>
      <c r="O332" s="11"/>
      <c r="P332" s="11"/>
      <c r="Q332" s="11"/>
      <c r="R332" s="11"/>
      <c r="S332" s="11"/>
      <c r="T332" s="11"/>
      <c r="U332" s="11"/>
    </row>
    <row r="333" spans="1:21" ht="18.75" customHeight="1" x14ac:dyDescent="0.25">
      <c r="A333" s="71"/>
      <c r="B333" s="75"/>
      <c r="C333" s="76">
        <f>IF(+D3=2%,22.47%,IF(D3=3%,23.12%,IF(D3=4%,23.77%,IF(D3=5%,24.43%,0))))</f>
        <v>0.24429999999999999</v>
      </c>
      <c r="D333" s="161" t="s">
        <v>337</v>
      </c>
      <c r="E333" s="165"/>
      <c r="F333" s="70"/>
      <c r="G333" s="79"/>
      <c r="H333" s="78"/>
      <c r="I333" s="73"/>
      <c r="J333" s="74"/>
      <c r="K333" s="11"/>
      <c r="L333" s="11"/>
      <c r="M333" s="11"/>
      <c r="N333" s="11"/>
      <c r="O333" s="11"/>
      <c r="P333" s="11"/>
      <c r="Q333" s="11"/>
      <c r="R333" s="11"/>
      <c r="S333" s="11"/>
      <c r="T333" s="11"/>
      <c r="U333" s="11"/>
    </row>
    <row r="334" spans="1:21" ht="18.75" customHeight="1" x14ac:dyDescent="0.25">
      <c r="A334" s="71"/>
      <c r="B334" s="75"/>
      <c r="C334" s="161" t="s">
        <v>338</v>
      </c>
      <c r="D334" s="162"/>
      <c r="E334" s="163"/>
      <c r="F334" s="80"/>
      <c r="G334" s="38">
        <f>SUM(G331:G333)</f>
        <v>1814420.0589908801</v>
      </c>
      <c r="H334" s="81"/>
      <c r="I334" s="73"/>
      <c r="J334" s="74"/>
      <c r="K334" s="11"/>
      <c r="L334" s="11"/>
      <c r="M334" s="11"/>
      <c r="N334" s="11"/>
      <c r="O334" s="11"/>
      <c r="P334" s="11"/>
      <c r="Q334" s="11"/>
      <c r="R334" s="11"/>
      <c r="S334" s="11"/>
      <c r="T334" s="11"/>
      <c r="U334" s="11"/>
    </row>
    <row r="335" spans="1:21" ht="30" customHeight="1" x14ac:dyDescent="0.25">
      <c r="A335" s="166" t="s">
        <v>339</v>
      </c>
      <c r="B335" s="159"/>
      <c r="C335" s="159"/>
      <c r="D335" s="159"/>
      <c r="E335" s="159"/>
      <c r="F335" s="159"/>
      <c r="G335" s="159"/>
      <c r="H335" s="160"/>
      <c r="I335" s="82" t="s">
        <v>340</v>
      </c>
      <c r="J335" s="83" t="s">
        <v>341</v>
      </c>
      <c r="K335" s="169"/>
      <c r="L335" s="170"/>
      <c r="M335" s="170"/>
      <c r="N335" s="170"/>
      <c r="O335" s="170"/>
      <c r="P335" s="170"/>
      <c r="Q335" s="170"/>
      <c r="R335" s="171"/>
      <c r="S335" s="2"/>
      <c r="T335" s="2"/>
      <c r="U335" s="2"/>
    </row>
    <row r="336" spans="1:21" ht="31.5" customHeight="1" x14ac:dyDescent="0.25">
      <c r="A336" s="158" t="s">
        <v>474</v>
      </c>
      <c r="B336" s="159"/>
      <c r="C336" s="159"/>
      <c r="D336" s="160"/>
      <c r="E336" s="167" t="s">
        <v>476</v>
      </c>
      <c r="F336" s="159"/>
      <c r="G336" s="160"/>
      <c r="H336" s="84"/>
      <c r="I336" s="85" t="s">
        <v>342</v>
      </c>
      <c r="J336" s="86">
        <v>46125</v>
      </c>
      <c r="K336" s="87"/>
      <c r="L336" s="88"/>
      <c r="M336" s="88"/>
      <c r="N336" s="88"/>
      <c r="O336" s="88"/>
      <c r="P336" s="88"/>
      <c r="Q336" s="88"/>
      <c r="R336" s="88"/>
      <c r="S336" s="88"/>
      <c r="T336" s="88"/>
      <c r="U336" s="88"/>
    </row>
    <row r="337" spans="1:21" ht="31.5" customHeight="1" x14ac:dyDescent="0.25">
      <c r="A337" s="158" t="s">
        <v>475</v>
      </c>
      <c r="B337" s="159"/>
      <c r="C337" s="159"/>
      <c r="D337" s="160"/>
      <c r="E337" s="89"/>
      <c r="F337" s="89"/>
      <c r="G337" s="89"/>
      <c r="H337" s="90"/>
      <c r="I337" s="91"/>
      <c r="J337" s="92"/>
      <c r="K337" s="87"/>
      <c r="L337" s="88"/>
      <c r="M337" s="88"/>
      <c r="N337" s="88"/>
      <c r="O337" s="88"/>
      <c r="P337" s="88"/>
      <c r="Q337" s="88"/>
      <c r="R337" s="88"/>
      <c r="S337" s="88"/>
      <c r="T337" s="88"/>
      <c r="U337" s="88"/>
    </row>
    <row r="338" spans="1:21" ht="18" customHeight="1" x14ac:dyDescent="0.25">
      <c r="A338" s="93"/>
      <c r="B338" s="94"/>
      <c r="C338" s="95"/>
      <c r="D338" s="96"/>
      <c r="E338" s="97"/>
      <c r="F338" s="97"/>
      <c r="G338" s="96"/>
      <c r="H338" s="98"/>
      <c r="I338" s="99"/>
      <c r="J338" s="100"/>
      <c r="K338" s="101"/>
      <c r="L338" s="101"/>
      <c r="M338" s="101"/>
      <c r="N338" s="101"/>
      <c r="O338" s="101"/>
      <c r="P338" s="101"/>
      <c r="Q338" s="101"/>
      <c r="R338" s="101"/>
      <c r="S338" s="101"/>
      <c r="T338" s="101"/>
      <c r="U338" s="101"/>
    </row>
    <row r="339" spans="1:21" ht="18" customHeight="1" x14ac:dyDescent="0.25">
      <c r="A339" s="93"/>
      <c r="B339" s="94"/>
      <c r="C339" s="95"/>
      <c r="D339" s="96"/>
      <c r="E339" s="97"/>
      <c r="F339" s="97"/>
      <c r="G339" s="96"/>
      <c r="H339" s="98"/>
      <c r="I339" s="99"/>
      <c r="J339" s="100"/>
      <c r="K339" s="101"/>
      <c r="L339" s="101"/>
      <c r="M339" s="101"/>
      <c r="N339" s="101"/>
      <c r="O339" s="101"/>
      <c r="P339" s="101"/>
      <c r="Q339" s="101"/>
      <c r="R339" s="101"/>
      <c r="S339" s="101"/>
      <c r="T339" s="101"/>
      <c r="U339" s="101"/>
    </row>
    <row r="340" spans="1:21" ht="18" customHeight="1" x14ac:dyDescent="0.25">
      <c r="A340" s="93"/>
      <c r="B340" s="94"/>
      <c r="C340" s="95"/>
      <c r="D340" s="96"/>
      <c r="E340" s="97"/>
      <c r="F340" s="97"/>
      <c r="G340" s="96"/>
      <c r="H340" s="98"/>
      <c r="I340" s="99"/>
      <c r="J340" s="100"/>
      <c r="K340" s="101"/>
      <c r="L340" s="101"/>
      <c r="M340" s="101"/>
      <c r="N340" s="101"/>
      <c r="O340" s="101"/>
      <c r="P340" s="101"/>
      <c r="Q340" s="101"/>
      <c r="R340" s="101"/>
      <c r="S340" s="101"/>
      <c r="T340" s="101"/>
      <c r="U340" s="101"/>
    </row>
    <row r="341" spans="1:21" ht="18" customHeight="1" x14ac:dyDescent="0.25">
      <c r="A341" s="93"/>
      <c r="B341" s="94"/>
      <c r="C341" s="95"/>
      <c r="D341" s="96"/>
      <c r="E341" s="97"/>
      <c r="F341" s="97"/>
      <c r="G341" s="96"/>
      <c r="H341" s="98"/>
      <c r="I341" s="99"/>
      <c r="J341" s="100"/>
      <c r="K341" s="101"/>
      <c r="L341" s="101"/>
      <c r="M341" s="101"/>
      <c r="N341" s="101"/>
      <c r="O341" s="101"/>
      <c r="P341" s="101"/>
      <c r="Q341" s="101"/>
      <c r="R341" s="101"/>
      <c r="S341" s="101"/>
      <c r="T341" s="101"/>
      <c r="U341" s="101"/>
    </row>
    <row r="342" spans="1:21" ht="18" customHeight="1" x14ac:dyDescent="0.25">
      <c r="A342" s="93"/>
      <c r="B342" s="94"/>
      <c r="C342" s="95"/>
      <c r="D342" s="96"/>
      <c r="E342" s="97"/>
      <c r="F342" s="97"/>
      <c r="G342" s="96"/>
      <c r="H342" s="98"/>
      <c r="I342" s="99"/>
      <c r="J342" s="100"/>
      <c r="K342" s="101"/>
      <c r="L342" s="101"/>
      <c r="M342" s="101"/>
      <c r="N342" s="101"/>
      <c r="O342" s="101"/>
      <c r="P342" s="101"/>
      <c r="Q342" s="101"/>
      <c r="R342" s="101"/>
      <c r="S342" s="101"/>
      <c r="T342" s="101"/>
      <c r="U342" s="101"/>
    </row>
    <row r="343" spans="1:21" ht="18" customHeight="1" x14ac:dyDescent="0.25">
      <c r="A343" s="93"/>
      <c r="B343" s="102"/>
      <c r="C343" s="95"/>
      <c r="D343" s="96"/>
      <c r="E343" s="97"/>
      <c r="F343" s="97"/>
      <c r="G343" s="96"/>
      <c r="H343" s="98"/>
      <c r="I343" s="99"/>
      <c r="J343" s="100"/>
      <c r="K343" s="101"/>
      <c r="L343" s="101"/>
      <c r="M343" s="101"/>
      <c r="N343" s="101"/>
      <c r="O343" s="101"/>
      <c r="P343" s="101"/>
      <c r="Q343" s="101"/>
      <c r="R343" s="101"/>
      <c r="S343" s="101"/>
      <c r="T343" s="101"/>
      <c r="U343" s="101"/>
    </row>
    <row r="344" spans="1:21" ht="18" customHeight="1" x14ac:dyDescent="0.25">
      <c r="A344" s="93"/>
      <c r="B344" s="102"/>
      <c r="C344" s="95"/>
      <c r="D344" s="96"/>
      <c r="E344" s="97"/>
      <c r="F344" s="97"/>
      <c r="G344" s="96"/>
      <c r="H344" s="98"/>
      <c r="I344" s="99"/>
      <c r="J344" s="100"/>
      <c r="K344" s="101"/>
      <c r="L344" s="101"/>
      <c r="M344" s="101"/>
      <c r="N344" s="101"/>
      <c r="O344" s="101"/>
      <c r="P344" s="101"/>
      <c r="Q344" s="101"/>
      <c r="R344" s="101"/>
      <c r="S344" s="101"/>
      <c r="T344" s="101"/>
      <c r="U344" s="101"/>
    </row>
    <row r="345" spans="1:21" ht="18" customHeight="1" x14ac:dyDescent="0.25">
      <c r="A345" s="93"/>
      <c r="B345" s="102"/>
      <c r="C345" s="95"/>
      <c r="D345" s="96"/>
      <c r="E345" s="97"/>
      <c r="F345" s="97"/>
      <c r="G345" s="96"/>
      <c r="H345" s="98"/>
      <c r="I345" s="99"/>
      <c r="J345" s="100"/>
      <c r="K345" s="101"/>
      <c r="L345" s="101"/>
      <c r="M345" s="101"/>
      <c r="N345" s="101"/>
      <c r="O345" s="101"/>
      <c r="P345" s="101"/>
      <c r="Q345" s="101"/>
      <c r="R345" s="101"/>
      <c r="S345" s="101"/>
      <c r="T345" s="101"/>
      <c r="U345" s="101"/>
    </row>
    <row r="346" spans="1:21" ht="18" customHeight="1" x14ac:dyDescent="0.25">
      <c r="A346" s="93"/>
      <c r="B346" s="102"/>
      <c r="C346" s="95"/>
      <c r="D346" s="96"/>
      <c r="E346" s="97"/>
      <c r="F346" s="97"/>
      <c r="G346" s="96"/>
      <c r="H346" s="98"/>
      <c r="I346" s="99"/>
      <c r="J346" s="100"/>
      <c r="K346" s="101"/>
      <c r="L346" s="101"/>
      <c r="M346" s="101"/>
      <c r="N346" s="101"/>
      <c r="O346" s="101"/>
      <c r="P346" s="101"/>
      <c r="Q346" s="101"/>
      <c r="R346" s="101"/>
      <c r="S346" s="101"/>
      <c r="T346" s="101"/>
      <c r="U346" s="101"/>
    </row>
    <row r="347" spans="1:21" ht="18" customHeight="1" x14ac:dyDescent="0.25">
      <c r="A347" s="93"/>
      <c r="B347" s="102"/>
      <c r="C347" s="95"/>
      <c r="D347" s="96"/>
      <c r="E347" s="97"/>
      <c r="F347" s="97"/>
      <c r="G347" s="96"/>
      <c r="H347" s="98"/>
      <c r="I347" s="99"/>
      <c r="J347" s="100"/>
      <c r="K347" s="101"/>
      <c r="L347" s="101"/>
      <c r="M347" s="101"/>
      <c r="N347" s="101"/>
      <c r="O347" s="101"/>
      <c r="P347" s="101"/>
      <c r="Q347" s="101"/>
      <c r="R347" s="101"/>
      <c r="S347" s="101"/>
      <c r="T347" s="101"/>
      <c r="U347" s="101"/>
    </row>
    <row r="348" spans="1:21" ht="18" customHeight="1" x14ac:dyDescent="0.25">
      <c r="A348" s="93"/>
      <c r="B348" s="102"/>
      <c r="C348" s="95"/>
      <c r="D348" s="96"/>
      <c r="E348" s="97"/>
      <c r="F348" s="97"/>
      <c r="G348" s="96"/>
      <c r="H348" s="98"/>
      <c r="I348" s="99"/>
      <c r="J348" s="100"/>
      <c r="K348" s="101"/>
      <c r="L348" s="101"/>
      <c r="M348" s="101"/>
      <c r="N348" s="101"/>
      <c r="O348" s="101"/>
      <c r="P348" s="101"/>
      <c r="Q348" s="101"/>
      <c r="R348" s="101"/>
      <c r="S348" s="101"/>
      <c r="T348" s="101"/>
      <c r="U348" s="101"/>
    </row>
    <row r="349" spans="1:21" ht="18" customHeight="1" x14ac:dyDescent="0.25">
      <c r="A349" s="93"/>
      <c r="B349" s="102"/>
      <c r="C349" s="95"/>
      <c r="D349" s="96"/>
      <c r="E349" s="97"/>
      <c r="F349" s="97"/>
      <c r="G349" s="96"/>
      <c r="H349" s="98"/>
      <c r="I349" s="99"/>
      <c r="J349" s="100"/>
      <c r="K349" s="101"/>
      <c r="L349" s="101"/>
      <c r="M349" s="101"/>
      <c r="N349" s="101"/>
      <c r="O349" s="101"/>
      <c r="P349" s="101"/>
      <c r="Q349" s="101"/>
      <c r="R349" s="101"/>
      <c r="S349" s="101"/>
      <c r="T349" s="101"/>
      <c r="U349" s="101"/>
    </row>
    <row r="350" spans="1:21" ht="18" customHeight="1" x14ac:dyDescent="0.25">
      <c r="A350" s="93"/>
      <c r="B350" s="102"/>
      <c r="C350" s="95"/>
      <c r="D350" s="96"/>
      <c r="E350" s="97"/>
      <c r="F350" s="97"/>
      <c r="G350" s="96"/>
      <c r="H350" s="98"/>
      <c r="I350" s="99"/>
      <c r="J350" s="100"/>
      <c r="K350" s="101"/>
      <c r="L350" s="101"/>
      <c r="M350" s="101"/>
      <c r="N350" s="101"/>
      <c r="O350" s="101"/>
      <c r="P350" s="101"/>
      <c r="Q350" s="101"/>
      <c r="R350" s="101"/>
      <c r="S350" s="101"/>
      <c r="T350" s="101"/>
      <c r="U350" s="101"/>
    </row>
    <row r="351" spans="1:21" ht="18" customHeight="1" x14ac:dyDescent="0.25">
      <c r="A351" s="93"/>
      <c r="B351" s="102"/>
      <c r="C351" s="95"/>
      <c r="D351" s="96"/>
      <c r="E351" s="97"/>
      <c r="F351" s="97"/>
      <c r="G351" s="96"/>
      <c r="H351" s="98"/>
      <c r="I351" s="99"/>
      <c r="J351" s="100"/>
      <c r="K351" s="101"/>
      <c r="L351" s="101"/>
      <c r="M351" s="101"/>
      <c r="N351" s="101"/>
      <c r="O351" s="101"/>
      <c r="P351" s="101"/>
      <c r="Q351" s="101"/>
      <c r="R351" s="101"/>
      <c r="S351" s="101"/>
      <c r="T351" s="101"/>
      <c r="U351" s="101"/>
    </row>
    <row r="352" spans="1:21" ht="18" customHeight="1" x14ac:dyDescent="0.25">
      <c r="A352" s="93"/>
      <c r="B352" s="102"/>
      <c r="C352" s="95"/>
      <c r="D352" s="96"/>
      <c r="E352" s="97"/>
      <c r="F352" s="97"/>
      <c r="G352" s="96"/>
      <c r="H352" s="98"/>
      <c r="I352" s="99"/>
      <c r="J352" s="100"/>
      <c r="K352" s="101"/>
      <c r="L352" s="101"/>
      <c r="M352" s="101"/>
      <c r="N352" s="101"/>
      <c r="O352" s="101"/>
      <c r="P352" s="101"/>
      <c r="Q352" s="101"/>
      <c r="R352" s="101"/>
      <c r="S352" s="101"/>
      <c r="T352" s="101"/>
      <c r="U352" s="101"/>
    </row>
    <row r="353" spans="1:21" ht="18" customHeight="1" x14ac:dyDescent="0.25">
      <c r="A353" s="93"/>
      <c r="B353" s="102"/>
      <c r="C353" s="95"/>
      <c r="D353" s="96"/>
      <c r="E353" s="97"/>
      <c r="F353" s="97"/>
      <c r="G353" s="96"/>
      <c r="H353" s="98"/>
      <c r="I353" s="99"/>
      <c r="J353" s="100"/>
      <c r="K353" s="101"/>
      <c r="L353" s="101"/>
      <c r="M353" s="101"/>
      <c r="N353" s="101"/>
      <c r="O353" s="101"/>
      <c r="P353" s="101"/>
      <c r="Q353" s="101"/>
      <c r="R353" s="101"/>
      <c r="S353" s="101"/>
      <c r="T353" s="101"/>
      <c r="U353" s="101"/>
    </row>
    <row r="354" spans="1:21" ht="18" customHeight="1" x14ac:dyDescent="0.25">
      <c r="A354" s="93"/>
      <c r="B354" s="102"/>
      <c r="C354" s="95"/>
      <c r="D354" s="96"/>
      <c r="E354" s="97"/>
      <c r="F354" s="97"/>
      <c r="G354" s="96"/>
      <c r="H354" s="98"/>
      <c r="I354" s="99"/>
      <c r="J354" s="100"/>
      <c r="K354" s="101"/>
      <c r="L354" s="101"/>
      <c r="M354" s="101"/>
      <c r="N354" s="101"/>
      <c r="O354" s="101"/>
      <c r="P354" s="101"/>
      <c r="Q354" s="101"/>
      <c r="R354" s="101"/>
      <c r="S354" s="101"/>
      <c r="T354" s="101"/>
      <c r="U354" s="101"/>
    </row>
    <row r="355" spans="1:21" ht="18" customHeight="1" x14ac:dyDescent="0.25">
      <c r="A355" s="93"/>
      <c r="B355" s="102"/>
      <c r="C355" s="95"/>
      <c r="D355" s="96"/>
      <c r="E355" s="97"/>
      <c r="F355" s="97"/>
      <c r="G355" s="96"/>
      <c r="H355" s="98"/>
      <c r="I355" s="99"/>
      <c r="J355" s="100"/>
      <c r="K355" s="101"/>
      <c r="L355" s="101"/>
      <c r="M355" s="101"/>
      <c r="N355" s="101"/>
      <c r="O355" s="101"/>
      <c r="P355" s="101"/>
      <c r="Q355" s="101"/>
      <c r="R355" s="101"/>
      <c r="S355" s="101"/>
      <c r="T355" s="101"/>
      <c r="U355" s="101"/>
    </row>
    <row r="356" spans="1:21" ht="18" customHeight="1" x14ac:dyDescent="0.25">
      <c r="A356" s="93"/>
      <c r="B356" s="102"/>
      <c r="C356" s="95"/>
      <c r="D356" s="96"/>
      <c r="E356" s="97"/>
      <c r="F356" s="97"/>
      <c r="G356" s="96"/>
      <c r="H356" s="98"/>
      <c r="I356" s="99"/>
      <c r="J356" s="100"/>
      <c r="K356" s="101"/>
      <c r="L356" s="101"/>
      <c r="M356" s="101"/>
      <c r="N356" s="101"/>
      <c r="O356" s="101"/>
      <c r="P356" s="101"/>
      <c r="Q356" s="101"/>
      <c r="R356" s="101"/>
      <c r="S356" s="101"/>
      <c r="T356" s="101"/>
      <c r="U356" s="101"/>
    </row>
    <row r="357" spans="1:21" ht="18" customHeight="1" x14ac:dyDescent="0.25">
      <c r="A357" s="93"/>
      <c r="B357" s="102"/>
      <c r="C357" s="95"/>
      <c r="D357" s="96"/>
      <c r="E357" s="97"/>
      <c r="F357" s="97"/>
      <c r="G357" s="96"/>
      <c r="H357" s="98"/>
      <c r="I357" s="99"/>
      <c r="J357" s="100"/>
      <c r="K357" s="101"/>
      <c r="L357" s="101"/>
      <c r="M357" s="101"/>
      <c r="N357" s="101"/>
      <c r="O357" s="101"/>
      <c r="P357" s="101"/>
      <c r="Q357" s="101"/>
      <c r="R357" s="101"/>
      <c r="S357" s="101"/>
      <c r="T357" s="101"/>
      <c r="U357" s="101"/>
    </row>
    <row r="358" spans="1:21" ht="18" customHeight="1" x14ac:dyDescent="0.25">
      <c r="A358" s="93"/>
      <c r="B358" s="102"/>
      <c r="C358" s="95"/>
      <c r="D358" s="96"/>
      <c r="E358" s="97"/>
      <c r="F358" s="97"/>
      <c r="G358" s="96"/>
      <c r="H358" s="98"/>
      <c r="I358" s="99"/>
      <c r="J358" s="100"/>
      <c r="K358" s="101"/>
      <c r="L358" s="101"/>
      <c r="M358" s="101"/>
      <c r="N358" s="101"/>
      <c r="O358" s="101"/>
      <c r="P358" s="101"/>
      <c r="Q358" s="101"/>
      <c r="R358" s="101"/>
      <c r="S358" s="101"/>
      <c r="T358" s="101"/>
      <c r="U358" s="101"/>
    </row>
    <row r="359" spans="1:21" ht="18" customHeight="1" x14ac:dyDescent="0.25">
      <c r="A359" s="93"/>
      <c r="B359" s="102"/>
      <c r="C359" s="95"/>
      <c r="D359" s="96"/>
      <c r="E359" s="97"/>
      <c r="F359" s="97"/>
      <c r="G359" s="96"/>
      <c r="H359" s="98"/>
      <c r="I359" s="99"/>
      <c r="J359" s="100"/>
      <c r="K359" s="101"/>
      <c r="L359" s="101"/>
      <c r="M359" s="101"/>
      <c r="N359" s="101"/>
      <c r="O359" s="101"/>
      <c r="P359" s="101"/>
      <c r="Q359" s="101"/>
      <c r="R359" s="101"/>
      <c r="S359" s="101"/>
      <c r="T359" s="101"/>
      <c r="U359" s="101"/>
    </row>
    <row r="360" spans="1:21" ht="18" customHeight="1" x14ac:dyDescent="0.25">
      <c r="A360" s="93"/>
      <c r="B360" s="102"/>
      <c r="C360" s="95"/>
      <c r="D360" s="96"/>
      <c r="E360" s="97"/>
      <c r="F360" s="97"/>
      <c r="G360" s="96"/>
      <c r="H360" s="98"/>
      <c r="I360" s="99"/>
      <c r="J360" s="100"/>
      <c r="K360" s="101"/>
      <c r="L360" s="101"/>
      <c r="M360" s="101"/>
      <c r="N360" s="101"/>
      <c r="O360" s="101"/>
      <c r="P360" s="101"/>
      <c r="Q360" s="101"/>
      <c r="R360" s="101"/>
      <c r="S360" s="101"/>
      <c r="T360" s="101"/>
      <c r="U360" s="101"/>
    </row>
    <row r="361" spans="1:21" ht="18" customHeight="1" x14ac:dyDescent="0.25">
      <c r="A361" s="93"/>
      <c r="B361" s="102"/>
      <c r="C361" s="95"/>
      <c r="D361" s="96"/>
      <c r="E361" s="97"/>
      <c r="F361" s="97"/>
      <c r="G361" s="96"/>
      <c r="H361" s="98"/>
      <c r="I361" s="99"/>
      <c r="J361" s="100"/>
      <c r="K361" s="101"/>
      <c r="L361" s="101"/>
      <c r="M361" s="101"/>
      <c r="N361" s="101"/>
      <c r="O361" s="101"/>
      <c r="P361" s="101"/>
      <c r="Q361" s="101"/>
      <c r="R361" s="101"/>
      <c r="S361" s="101"/>
      <c r="T361" s="101"/>
      <c r="U361" s="101"/>
    </row>
    <row r="362" spans="1:21" ht="18" customHeight="1" x14ac:dyDescent="0.25">
      <c r="A362" s="93"/>
      <c r="B362" s="102"/>
      <c r="C362" s="95"/>
      <c r="D362" s="96"/>
      <c r="E362" s="97"/>
      <c r="F362" s="97"/>
      <c r="G362" s="96"/>
      <c r="H362" s="98"/>
      <c r="I362" s="99"/>
      <c r="J362" s="100"/>
      <c r="K362" s="101"/>
      <c r="L362" s="101"/>
      <c r="M362" s="101"/>
      <c r="N362" s="101"/>
      <c r="O362" s="101"/>
      <c r="P362" s="101"/>
      <c r="Q362" s="101"/>
      <c r="R362" s="101"/>
      <c r="S362" s="101"/>
      <c r="T362" s="101"/>
      <c r="U362" s="101"/>
    </row>
    <row r="363" spans="1:21" ht="18" customHeight="1" x14ac:dyDescent="0.25">
      <c r="A363" s="93"/>
      <c r="B363" s="102"/>
      <c r="C363" s="95"/>
      <c r="D363" s="96"/>
      <c r="E363" s="97"/>
      <c r="F363" s="97"/>
      <c r="G363" s="96"/>
      <c r="H363" s="98"/>
      <c r="I363" s="99"/>
      <c r="J363" s="100"/>
      <c r="K363" s="101"/>
      <c r="L363" s="101"/>
      <c r="M363" s="101"/>
      <c r="N363" s="101"/>
      <c r="O363" s="101"/>
      <c r="P363" s="101"/>
      <c r="Q363" s="101"/>
      <c r="R363" s="101"/>
      <c r="S363" s="101"/>
      <c r="T363" s="101"/>
      <c r="U363" s="101"/>
    </row>
    <row r="364" spans="1:21" ht="18" customHeight="1" x14ac:dyDescent="0.25">
      <c r="A364" s="93"/>
      <c r="B364" s="102"/>
      <c r="C364" s="95"/>
      <c r="D364" s="96"/>
      <c r="E364" s="97"/>
      <c r="F364" s="97"/>
      <c r="G364" s="96"/>
      <c r="H364" s="98"/>
      <c r="I364" s="99"/>
      <c r="J364" s="100"/>
      <c r="K364" s="101"/>
      <c r="L364" s="101"/>
      <c r="M364" s="101"/>
      <c r="N364" s="101"/>
      <c r="O364" s="101"/>
      <c r="P364" s="101"/>
      <c r="Q364" s="101"/>
      <c r="R364" s="101"/>
      <c r="S364" s="101"/>
      <c r="T364" s="101"/>
      <c r="U364" s="101"/>
    </row>
    <row r="365" spans="1:21" ht="18" customHeight="1" x14ac:dyDescent="0.25">
      <c r="A365" s="93"/>
      <c r="B365" s="102"/>
      <c r="C365" s="95"/>
      <c r="D365" s="96"/>
      <c r="E365" s="97"/>
      <c r="F365" s="97"/>
      <c r="G365" s="96"/>
      <c r="H365" s="98"/>
      <c r="I365" s="99"/>
      <c r="J365" s="100"/>
      <c r="K365" s="101"/>
      <c r="L365" s="101"/>
      <c r="M365" s="101"/>
      <c r="N365" s="101"/>
      <c r="O365" s="101"/>
      <c r="P365" s="101"/>
      <c r="Q365" s="101"/>
      <c r="R365" s="101"/>
      <c r="S365" s="101"/>
      <c r="T365" s="101"/>
      <c r="U365" s="101"/>
    </row>
    <row r="366" spans="1:21" ht="18" customHeight="1" x14ac:dyDescent="0.25">
      <c r="A366" s="93"/>
      <c r="B366" s="102"/>
      <c r="C366" s="95"/>
      <c r="D366" s="96"/>
      <c r="E366" s="97"/>
      <c r="F366" s="97"/>
      <c r="G366" s="96"/>
      <c r="H366" s="98"/>
      <c r="I366" s="99"/>
      <c r="J366" s="100"/>
      <c r="K366" s="101"/>
      <c r="L366" s="101"/>
      <c r="M366" s="101"/>
      <c r="N366" s="101"/>
      <c r="O366" s="101"/>
      <c r="P366" s="101"/>
      <c r="Q366" s="101"/>
      <c r="R366" s="101"/>
      <c r="S366" s="101"/>
      <c r="T366" s="101"/>
      <c r="U366" s="101"/>
    </row>
    <row r="367" spans="1:21" ht="18" customHeight="1" x14ac:dyDescent="0.25">
      <c r="A367" s="93"/>
      <c r="B367" s="102"/>
      <c r="C367" s="95"/>
      <c r="D367" s="96"/>
      <c r="E367" s="97"/>
      <c r="F367" s="97"/>
      <c r="G367" s="96"/>
      <c r="H367" s="98"/>
      <c r="I367" s="99"/>
      <c r="J367" s="100"/>
      <c r="K367" s="101"/>
      <c r="L367" s="101"/>
      <c r="M367" s="101"/>
      <c r="N367" s="101"/>
      <c r="O367" s="101"/>
      <c r="P367" s="101"/>
      <c r="Q367" s="101"/>
      <c r="R367" s="101"/>
      <c r="S367" s="101"/>
      <c r="T367" s="101"/>
      <c r="U367" s="101"/>
    </row>
    <row r="368" spans="1:21" ht="18" customHeight="1" x14ac:dyDescent="0.25">
      <c r="A368" s="93"/>
      <c r="B368" s="102"/>
      <c r="C368" s="95"/>
      <c r="D368" s="96"/>
      <c r="E368" s="97"/>
      <c r="F368" s="97"/>
      <c r="G368" s="96"/>
      <c r="H368" s="98"/>
      <c r="I368" s="99"/>
      <c r="J368" s="100"/>
      <c r="K368" s="101"/>
      <c r="L368" s="101"/>
      <c r="M368" s="101"/>
      <c r="N368" s="101"/>
      <c r="O368" s="101"/>
      <c r="P368" s="101"/>
      <c r="Q368" s="101"/>
      <c r="R368" s="101"/>
      <c r="S368" s="101"/>
      <c r="T368" s="101"/>
      <c r="U368" s="101"/>
    </row>
    <row r="369" spans="1:21" ht="18" customHeight="1" x14ac:dyDescent="0.25">
      <c r="A369" s="93"/>
      <c r="B369" s="102"/>
      <c r="C369" s="95"/>
      <c r="D369" s="96"/>
      <c r="E369" s="97"/>
      <c r="F369" s="97"/>
      <c r="G369" s="96"/>
      <c r="H369" s="98"/>
      <c r="I369" s="99"/>
      <c r="J369" s="100"/>
      <c r="K369" s="101"/>
      <c r="L369" s="101"/>
      <c r="M369" s="101"/>
      <c r="N369" s="101"/>
      <c r="O369" s="101"/>
      <c r="P369" s="101"/>
      <c r="Q369" s="101"/>
      <c r="R369" s="101"/>
      <c r="S369" s="101"/>
      <c r="T369" s="101"/>
      <c r="U369" s="101"/>
    </row>
    <row r="370" spans="1:21" ht="18" customHeight="1" x14ac:dyDescent="0.25">
      <c r="A370" s="93"/>
      <c r="B370" s="102"/>
      <c r="C370" s="95"/>
      <c r="D370" s="96"/>
      <c r="E370" s="97"/>
      <c r="F370" s="97"/>
      <c r="G370" s="96"/>
      <c r="H370" s="98"/>
      <c r="I370" s="99"/>
      <c r="J370" s="100"/>
      <c r="K370" s="101"/>
      <c r="L370" s="101"/>
      <c r="M370" s="101"/>
      <c r="N370" s="101"/>
      <c r="O370" s="101"/>
      <c r="P370" s="101"/>
      <c r="Q370" s="101"/>
      <c r="R370" s="101"/>
      <c r="S370" s="101"/>
      <c r="T370" s="101"/>
      <c r="U370" s="101"/>
    </row>
    <row r="371" spans="1:21" ht="18" customHeight="1" x14ac:dyDescent="0.25">
      <c r="A371" s="93"/>
      <c r="B371" s="102"/>
      <c r="C371" s="95"/>
      <c r="D371" s="96"/>
      <c r="E371" s="97"/>
      <c r="F371" s="97"/>
      <c r="G371" s="96"/>
      <c r="H371" s="98"/>
      <c r="I371" s="99"/>
      <c r="J371" s="100"/>
      <c r="K371" s="101"/>
      <c r="L371" s="101"/>
      <c r="M371" s="101"/>
      <c r="N371" s="101"/>
      <c r="O371" s="101"/>
      <c r="P371" s="101"/>
      <c r="Q371" s="101"/>
      <c r="R371" s="101"/>
      <c r="S371" s="101"/>
      <c r="T371" s="101"/>
      <c r="U371" s="101"/>
    </row>
    <row r="372" spans="1:21" ht="18" customHeight="1" x14ac:dyDescent="0.25">
      <c r="A372" s="93"/>
      <c r="B372" s="102"/>
      <c r="C372" s="95"/>
      <c r="D372" s="96"/>
      <c r="E372" s="97"/>
      <c r="F372" s="97"/>
      <c r="G372" s="96"/>
      <c r="H372" s="98"/>
      <c r="I372" s="99"/>
      <c r="J372" s="100"/>
      <c r="K372" s="101"/>
      <c r="L372" s="101"/>
      <c r="M372" s="101"/>
      <c r="N372" s="101"/>
      <c r="O372" s="101"/>
      <c r="P372" s="101"/>
      <c r="Q372" s="101"/>
      <c r="R372" s="101"/>
      <c r="S372" s="101"/>
      <c r="T372" s="101"/>
      <c r="U372" s="101"/>
    </row>
    <row r="373" spans="1:21" ht="18" customHeight="1" x14ac:dyDescent="0.25">
      <c r="A373" s="93"/>
      <c r="B373" s="102"/>
      <c r="C373" s="95"/>
      <c r="D373" s="96"/>
      <c r="E373" s="97"/>
      <c r="F373" s="97"/>
      <c r="G373" s="96"/>
      <c r="H373" s="98"/>
      <c r="I373" s="99"/>
      <c r="J373" s="100"/>
      <c r="K373" s="101"/>
      <c r="L373" s="101"/>
      <c r="M373" s="101"/>
      <c r="N373" s="101"/>
      <c r="O373" s="101"/>
      <c r="P373" s="101"/>
      <c r="Q373" s="101"/>
      <c r="R373" s="101"/>
      <c r="S373" s="101"/>
      <c r="T373" s="101"/>
      <c r="U373" s="101"/>
    </row>
    <row r="374" spans="1:21" ht="18" customHeight="1" x14ac:dyDescent="0.25">
      <c r="A374" s="93"/>
      <c r="B374" s="102"/>
      <c r="C374" s="95"/>
      <c r="D374" s="96"/>
      <c r="E374" s="97"/>
      <c r="F374" s="97"/>
      <c r="G374" s="96"/>
      <c r="H374" s="98"/>
      <c r="I374" s="99"/>
      <c r="J374" s="100"/>
      <c r="K374" s="101"/>
      <c r="L374" s="101"/>
      <c r="M374" s="101"/>
      <c r="N374" s="101"/>
      <c r="O374" s="101"/>
      <c r="P374" s="101"/>
      <c r="Q374" s="101"/>
      <c r="R374" s="101"/>
      <c r="S374" s="101"/>
      <c r="T374" s="101"/>
      <c r="U374" s="101"/>
    </row>
    <row r="375" spans="1:21" ht="18" customHeight="1" x14ac:dyDescent="0.25">
      <c r="A375" s="93"/>
      <c r="B375" s="102"/>
      <c r="C375" s="95"/>
      <c r="D375" s="96"/>
      <c r="E375" s="97"/>
      <c r="F375" s="97"/>
      <c r="G375" s="96"/>
      <c r="H375" s="98"/>
      <c r="I375" s="99"/>
      <c r="J375" s="100"/>
      <c r="K375" s="101"/>
      <c r="L375" s="101"/>
      <c r="M375" s="101"/>
      <c r="N375" s="101"/>
      <c r="O375" s="101"/>
      <c r="P375" s="101"/>
      <c r="Q375" s="101"/>
      <c r="R375" s="101"/>
      <c r="S375" s="101"/>
      <c r="T375" s="101"/>
      <c r="U375" s="101"/>
    </row>
    <row r="376" spans="1:21" ht="18" customHeight="1" x14ac:dyDescent="0.25">
      <c r="A376" s="93"/>
      <c r="B376" s="102"/>
      <c r="C376" s="95"/>
      <c r="D376" s="96"/>
      <c r="E376" s="97"/>
      <c r="F376" s="97"/>
      <c r="G376" s="96"/>
      <c r="H376" s="98"/>
      <c r="I376" s="99"/>
      <c r="J376" s="100"/>
      <c r="K376" s="101"/>
      <c r="L376" s="101"/>
      <c r="M376" s="101"/>
      <c r="N376" s="101"/>
      <c r="O376" s="101"/>
      <c r="P376" s="101"/>
      <c r="Q376" s="101"/>
      <c r="R376" s="101"/>
      <c r="S376" s="101"/>
      <c r="T376" s="101"/>
      <c r="U376" s="101"/>
    </row>
    <row r="377" spans="1:21" ht="18" customHeight="1" x14ac:dyDescent="0.25">
      <c r="A377" s="93"/>
      <c r="B377" s="102"/>
      <c r="C377" s="95"/>
      <c r="D377" s="96"/>
      <c r="E377" s="97"/>
      <c r="F377" s="97"/>
      <c r="G377" s="96"/>
      <c r="H377" s="98"/>
      <c r="I377" s="99"/>
      <c r="J377" s="100"/>
      <c r="K377" s="101"/>
      <c r="L377" s="101"/>
      <c r="M377" s="101"/>
      <c r="N377" s="101"/>
      <c r="O377" s="101"/>
      <c r="P377" s="101"/>
      <c r="Q377" s="101"/>
      <c r="R377" s="101"/>
      <c r="S377" s="101"/>
      <c r="T377" s="101"/>
      <c r="U377" s="101"/>
    </row>
    <row r="378" spans="1:21" ht="18" customHeight="1" x14ac:dyDescent="0.25">
      <c r="A378" s="93"/>
      <c r="B378" s="102"/>
      <c r="C378" s="95"/>
      <c r="D378" s="96"/>
      <c r="E378" s="97"/>
      <c r="F378" s="97"/>
      <c r="G378" s="96"/>
      <c r="H378" s="98"/>
      <c r="I378" s="99"/>
      <c r="J378" s="100"/>
      <c r="K378" s="101"/>
      <c r="L378" s="101"/>
      <c r="M378" s="101"/>
      <c r="N378" s="101"/>
      <c r="O378" s="101"/>
      <c r="P378" s="101"/>
      <c r="Q378" s="101"/>
      <c r="R378" s="101"/>
      <c r="S378" s="101"/>
      <c r="T378" s="101"/>
      <c r="U378" s="101"/>
    </row>
    <row r="379" spans="1:21" ht="18" customHeight="1" x14ac:dyDescent="0.25">
      <c r="A379" s="93"/>
      <c r="B379" s="102"/>
      <c r="C379" s="95"/>
      <c r="D379" s="96"/>
      <c r="E379" s="97"/>
      <c r="F379" s="97"/>
      <c r="G379" s="96"/>
      <c r="H379" s="98"/>
      <c r="I379" s="99"/>
      <c r="J379" s="100"/>
      <c r="K379" s="101"/>
      <c r="L379" s="101"/>
      <c r="M379" s="101"/>
      <c r="N379" s="101"/>
      <c r="O379" s="101"/>
      <c r="P379" s="101"/>
      <c r="Q379" s="101"/>
      <c r="R379" s="101"/>
      <c r="S379" s="101"/>
      <c r="T379" s="101"/>
      <c r="U379" s="101"/>
    </row>
    <row r="380" spans="1:21" ht="18" customHeight="1" x14ac:dyDescent="0.25">
      <c r="A380" s="93"/>
      <c r="B380" s="102"/>
      <c r="C380" s="95"/>
      <c r="D380" s="96"/>
      <c r="E380" s="97"/>
      <c r="F380" s="97"/>
      <c r="G380" s="96"/>
      <c r="H380" s="98"/>
      <c r="I380" s="99"/>
      <c r="J380" s="100"/>
      <c r="K380" s="101"/>
      <c r="L380" s="101"/>
      <c r="M380" s="101"/>
      <c r="N380" s="101"/>
      <c r="O380" s="101"/>
      <c r="P380" s="101"/>
      <c r="Q380" s="101"/>
      <c r="R380" s="101"/>
      <c r="S380" s="101"/>
      <c r="T380" s="101"/>
      <c r="U380" s="101"/>
    </row>
    <row r="381" spans="1:21" ht="18" customHeight="1" x14ac:dyDescent="0.25">
      <c r="A381" s="93"/>
      <c r="B381" s="102"/>
      <c r="C381" s="95"/>
      <c r="D381" s="96"/>
      <c r="E381" s="97"/>
      <c r="F381" s="97"/>
      <c r="G381" s="96"/>
      <c r="H381" s="98"/>
      <c r="I381" s="99"/>
      <c r="J381" s="100"/>
      <c r="K381" s="101"/>
      <c r="L381" s="101"/>
      <c r="M381" s="101"/>
      <c r="N381" s="101"/>
      <c r="O381" s="101"/>
      <c r="P381" s="101"/>
      <c r="Q381" s="101"/>
      <c r="R381" s="101"/>
      <c r="S381" s="101"/>
      <c r="T381" s="101"/>
      <c r="U381" s="101"/>
    </row>
    <row r="382" spans="1:21" ht="18" customHeight="1" x14ac:dyDescent="0.25">
      <c r="A382" s="93"/>
      <c r="B382" s="102"/>
      <c r="C382" s="95"/>
      <c r="D382" s="96"/>
      <c r="E382" s="97"/>
      <c r="F382" s="97"/>
      <c r="G382" s="96"/>
      <c r="H382" s="98"/>
      <c r="I382" s="99"/>
      <c r="J382" s="100"/>
      <c r="K382" s="101"/>
      <c r="L382" s="101"/>
      <c r="M382" s="101"/>
      <c r="N382" s="101"/>
      <c r="O382" s="101"/>
      <c r="P382" s="101"/>
      <c r="Q382" s="101"/>
      <c r="R382" s="101"/>
      <c r="S382" s="101"/>
      <c r="T382" s="101"/>
      <c r="U382" s="101"/>
    </row>
    <row r="383" spans="1:21" ht="18" customHeight="1" x14ac:dyDescent="0.25">
      <c r="A383" s="93"/>
      <c r="B383" s="102"/>
      <c r="C383" s="95"/>
      <c r="D383" s="96"/>
      <c r="E383" s="97"/>
      <c r="F383" s="97"/>
      <c r="G383" s="96"/>
      <c r="H383" s="98"/>
      <c r="I383" s="99"/>
      <c r="J383" s="100"/>
      <c r="K383" s="101"/>
      <c r="L383" s="101"/>
      <c r="M383" s="101"/>
      <c r="N383" s="101"/>
      <c r="O383" s="101"/>
      <c r="P383" s="101"/>
      <c r="Q383" s="101"/>
      <c r="R383" s="101"/>
      <c r="S383" s="101"/>
      <c r="T383" s="101"/>
      <c r="U383" s="101"/>
    </row>
    <row r="384" spans="1:21" ht="18" customHeight="1" x14ac:dyDescent="0.25">
      <c r="A384" s="93"/>
      <c r="B384" s="102"/>
      <c r="C384" s="95"/>
      <c r="D384" s="96"/>
      <c r="E384" s="97"/>
      <c r="F384" s="97"/>
      <c r="G384" s="96"/>
      <c r="H384" s="98"/>
      <c r="I384" s="99"/>
      <c r="J384" s="100"/>
      <c r="K384" s="101"/>
      <c r="L384" s="101"/>
      <c r="M384" s="101"/>
      <c r="N384" s="101"/>
      <c r="O384" s="101"/>
      <c r="P384" s="101"/>
      <c r="Q384" s="101"/>
      <c r="R384" s="101"/>
      <c r="S384" s="101"/>
      <c r="T384" s="101"/>
      <c r="U384" s="101"/>
    </row>
    <row r="385" spans="1:21" ht="18" customHeight="1" x14ac:dyDescent="0.25">
      <c r="A385" s="93"/>
      <c r="B385" s="102"/>
      <c r="C385" s="95"/>
      <c r="D385" s="96"/>
      <c r="E385" s="97"/>
      <c r="F385" s="97"/>
      <c r="G385" s="96"/>
      <c r="H385" s="98"/>
      <c r="I385" s="99"/>
      <c r="J385" s="100"/>
      <c r="K385" s="101"/>
      <c r="L385" s="101"/>
      <c r="M385" s="101"/>
      <c r="N385" s="101"/>
      <c r="O385" s="101"/>
      <c r="P385" s="101"/>
      <c r="Q385" s="101"/>
      <c r="R385" s="101"/>
      <c r="S385" s="101"/>
      <c r="T385" s="101"/>
      <c r="U385" s="101"/>
    </row>
    <row r="386" spans="1:21" ht="18" customHeight="1" x14ac:dyDescent="0.25">
      <c r="A386" s="93"/>
      <c r="B386" s="102"/>
      <c r="C386" s="95"/>
      <c r="D386" s="96"/>
      <c r="E386" s="97"/>
      <c r="F386" s="97"/>
      <c r="G386" s="96"/>
      <c r="H386" s="98"/>
      <c r="I386" s="99"/>
      <c r="J386" s="100"/>
      <c r="K386" s="101"/>
      <c r="L386" s="101"/>
      <c r="M386" s="101"/>
      <c r="N386" s="101"/>
      <c r="O386" s="101"/>
      <c r="P386" s="101"/>
      <c r="Q386" s="101"/>
      <c r="R386" s="101"/>
      <c r="S386" s="101"/>
      <c r="T386" s="101"/>
      <c r="U386" s="101"/>
    </row>
    <row r="387" spans="1:21" ht="18" customHeight="1" x14ac:dyDescent="0.25">
      <c r="A387" s="93"/>
      <c r="B387" s="102"/>
      <c r="C387" s="95"/>
      <c r="D387" s="96"/>
      <c r="E387" s="97"/>
      <c r="F387" s="97"/>
      <c r="G387" s="96"/>
      <c r="H387" s="98"/>
      <c r="I387" s="99"/>
      <c r="J387" s="100"/>
      <c r="K387" s="101"/>
      <c r="L387" s="101"/>
      <c r="M387" s="101"/>
      <c r="N387" s="101"/>
      <c r="O387" s="101"/>
      <c r="P387" s="101"/>
      <c r="Q387" s="101"/>
      <c r="R387" s="101"/>
      <c r="S387" s="101"/>
      <c r="T387" s="101"/>
      <c r="U387" s="101"/>
    </row>
    <row r="388" spans="1:21" ht="18" customHeight="1" x14ac:dyDescent="0.25">
      <c r="A388" s="93"/>
      <c r="B388" s="102"/>
      <c r="C388" s="95"/>
      <c r="D388" s="96"/>
      <c r="E388" s="97"/>
      <c r="F388" s="97"/>
      <c r="G388" s="96"/>
      <c r="H388" s="98"/>
      <c r="I388" s="99"/>
      <c r="J388" s="100"/>
      <c r="K388" s="101"/>
      <c r="L388" s="101"/>
      <c r="M388" s="101"/>
      <c r="N388" s="101"/>
      <c r="O388" s="101"/>
      <c r="P388" s="101"/>
      <c r="Q388" s="101"/>
      <c r="R388" s="101"/>
      <c r="S388" s="101"/>
      <c r="T388" s="101"/>
      <c r="U388" s="101"/>
    </row>
    <row r="389" spans="1:21" ht="18" customHeight="1" x14ac:dyDescent="0.25">
      <c r="A389" s="93"/>
      <c r="B389" s="102"/>
      <c r="C389" s="95"/>
      <c r="D389" s="96"/>
      <c r="E389" s="97"/>
      <c r="F389" s="97"/>
      <c r="G389" s="96"/>
      <c r="H389" s="98"/>
      <c r="I389" s="99"/>
      <c r="J389" s="100"/>
      <c r="K389" s="101"/>
      <c r="L389" s="101"/>
      <c r="M389" s="101"/>
      <c r="N389" s="101"/>
      <c r="O389" s="101"/>
      <c r="P389" s="101"/>
      <c r="Q389" s="101"/>
      <c r="R389" s="101"/>
      <c r="S389" s="101"/>
      <c r="T389" s="101"/>
      <c r="U389" s="101"/>
    </row>
    <row r="390" spans="1:21" ht="18" customHeight="1" x14ac:dyDescent="0.25">
      <c r="A390" s="93"/>
      <c r="B390" s="102"/>
      <c r="C390" s="95"/>
      <c r="D390" s="96"/>
      <c r="E390" s="97"/>
      <c r="F390" s="97"/>
      <c r="G390" s="96"/>
      <c r="H390" s="98"/>
      <c r="I390" s="99"/>
      <c r="J390" s="100"/>
      <c r="K390" s="101"/>
      <c r="L390" s="101"/>
      <c r="M390" s="101"/>
      <c r="N390" s="101"/>
      <c r="O390" s="101"/>
      <c r="P390" s="101"/>
      <c r="Q390" s="101"/>
      <c r="R390" s="101"/>
      <c r="S390" s="101"/>
      <c r="T390" s="101"/>
      <c r="U390" s="101"/>
    </row>
    <row r="391" spans="1:21" ht="18" customHeight="1" x14ac:dyDescent="0.25">
      <c r="A391" s="93"/>
      <c r="B391" s="102"/>
      <c r="C391" s="95"/>
      <c r="D391" s="96"/>
      <c r="E391" s="97"/>
      <c r="F391" s="97"/>
      <c r="G391" s="96"/>
      <c r="H391" s="98"/>
      <c r="I391" s="99"/>
      <c r="J391" s="100"/>
      <c r="K391" s="101"/>
      <c r="L391" s="101"/>
      <c r="M391" s="101"/>
      <c r="N391" s="101"/>
      <c r="O391" s="101"/>
      <c r="P391" s="101"/>
      <c r="Q391" s="101"/>
      <c r="R391" s="101"/>
      <c r="S391" s="101"/>
      <c r="T391" s="101"/>
      <c r="U391" s="101"/>
    </row>
    <row r="392" spans="1:21" ht="18" customHeight="1" x14ac:dyDescent="0.25">
      <c r="A392" s="93"/>
      <c r="B392" s="102"/>
      <c r="C392" s="95"/>
      <c r="D392" s="96"/>
      <c r="E392" s="97"/>
      <c r="F392" s="97"/>
      <c r="G392" s="96"/>
      <c r="H392" s="98"/>
      <c r="I392" s="99"/>
      <c r="J392" s="100"/>
      <c r="K392" s="101"/>
      <c r="L392" s="101"/>
      <c r="M392" s="101"/>
      <c r="N392" s="101"/>
      <c r="O392" s="101"/>
      <c r="P392" s="101"/>
      <c r="Q392" s="101"/>
      <c r="R392" s="101"/>
      <c r="S392" s="101"/>
      <c r="T392" s="101"/>
      <c r="U392" s="101"/>
    </row>
    <row r="393" spans="1:21" ht="18" customHeight="1" x14ac:dyDescent="0.25">
      <c r="A393" s="93"/>
      <c r="B393" s="102"/>
      <c r="C393" s="95"/>
      <c r="D393" s="96"/>
      <c r="E393" s="97"/>
      <c r="F393" s="97"/>
      <c r="G393" s="96"/>
      <c r="H393" s="98"/>
      <c r="I393" s="99"/>
      <c r="J393" s="100"/>
      <c r="K393" s="101"/>
      <c r="L393" s="101"/>
      <c r="M393" s="101"/>
      <c r="N393" s="101"/>
      <c r="O393" s="101"/>
      <c r="P393" s="101"/>
      <c r="Q393" s="101"/>
      <c r="R393" s="101"/>
      <c r="S393" s="101"/>
      <c r="T393" s="101"/>
      <c r="U393" s="101"/>
    </row>
    <row r="394" spans="1:21" ht="18" customHeight="1" x14ac:dyDescent="0.25">
      <c r="A394" s="93"/>
      <c r="B394" s="102"/>
      <c r="C394" s="95"/>
      <c r="D394" s="96"/>
      <c r="E394" s="97"/>
      <c r="F394" s="97"/>
      <c r="G394" s="96"/>
      <c r="H394" s="98"/>
      <c r="I394" s="99"/>
      <c r="J394" s="100"/>
      <c r="K394" s="101"/>
      <c r="L394" s="101"/>
      <c r="M394" s="101"/>
      <c r="N394" s="101"/>
      <c r="O394" s="101"/>
      <c r="P394" s="101"/>
      <c r="Q394" s="101"/>
      <c r="R394" s="101"/>
      <c r="S394" s="101"/>
      <c r="T394" s="101"/>
      <c r="U394" s="101"/>
    </row>
    <row r="395" spans="1:21" ht="18" customHeight="1" x14ac:dyDescent="0.25">
      <c r="A395" s="93"/>
      <c r="B395" s="102"/>
      <c r="C395" s="95"/>
      <c r="D395" s="96"/>
      <c r="E395" s="97"/>
      <c r="F395" s="97"/>
      <c r="G395" s="96"/>
      <c r="H395" s="98"/>
      <c r="I395" s="99"/>
      <c r="J395" s="100"/>
      <c r="K395" s="101"/>
      <c r="L395" s="101"/>
      <c r="M395" s="101"/>
      <c r="N395" s="101"/>
      <c r="O395" s="101"/>
      <c r="P395" s="101"/>
      <c r="Q395" s="101"/>
      <c r="R395" s="101"/>
      <c r="S395" s="101"/>
      <c r="T395" s="101"/>
      <c r="U395" s="101"/>
    </row>
    <row r="396" spans="1:21" ht="18" customHeight="1" x14ac:dyDescent="0.25">
      <c r="A396" s="93"/>
      <c r="B396" s="102"/>
      <c r="C396" s="95"/>
      <c r="D396" s="96"/>
      <c r="E396" s="97"/>
      <c r="F396" s="97"/>
      <c r="G396" s="96"/>
      <c r="H396" s="98"/>
      <c r="I396" s="99"/>
      <c r="J396" s="100"/>
      <c r="K396" s="101"/>
      <c r="L396" s="101"/>
      <c r="M396" s="101"/>
      <c r="N396" s="101"/>
      <c r="O396" s="101"/>
      <c r="P396" s="101"/>
      <c r="Q396" s="101"/>
      <c r="R396" s="101"/>
      <c r="S396" s="101"/>
      <c r="T396" s="101"/>
      <c r="U396" s="101"/>
    </row>
    <row r="397" spans="1:21" ht="18" customHeight="1" x14ac:dyDescent="0.25">
      <c r="A397" s="93"/>
      <c r="B397" s="102"/>
      <c r="C397" s="95"/>
      <c r="D397" s="96"/>
      <c r="E397" s="97"/>
      <c r="F397" s="97"/>
      <c r="G397" s="96"/>
      <c r="H397" s="98"/>
      <c r="I397" s="99"/>
      <c r="J397" s="100"/>
      <c r="K397" s="101"/>
      <c r="L397" s="101"/>
      <c r="M397" s="101"/>
      <c r="N397" s="101"/>
      <c r="O397" s="101"/>
      <c r="P397" s="101"/>
      <c r="Q397" s="101"/>
      <c r="R397" s="101"/>
      <c r="S397" s="101"/>
      <c r="T397" s="101"/>
      <c r="U397" s="101"/>
    </row>
    <row r="398" spans="1:21" ht="18" customHeight="1" x14ac:dyDescent="0.25">
      <c r="A398" s="93"/>
      <c r="B398" s="102"/>
      <c r="C398" s="95"/>
      <c r="D398" s="96"/>
      <c r="E398" s="97"/>
      <c r="F398" s="97"/>
      <c r="G398" s="96"/>
      <c r="H398" s="98"/>
      <c r="I398" s="99"/>
      <c r="J398" s="100"/>
      <c r="K398" s="101"/>
      <c r="L398" s="2"/>
      <c r="M398" s="2"/>
      <c r="N398" s="2"/>
      <c r="O398" s="2"/>
      <c r="P398" s="2"/>
      <c r="Q398" s="2"/>
      <c r="R398" s="2"/>
      <c r="S398" s="2"/>
      <c r="T398" s="2"/>
      <c r="U398" s="2"/>
    </row>
    <row r="399" spans="1:21" ht="18" customHeight="1" x14ac:dyDescent="0.25">
      <c r="A399" s="93"/>
      <c r="B399" s="102"/>
      <c r="C399" s="95"/>
      <c r="D399" s="96"/>
      <c r="E399" s="97"/>
      <c r="F399" s="97"/>
      <c r="G399" s="96"/>
      <c r="H399" s="98"/>
      <c r="I399" s="103"/>
      <c r="J399" s="104"/>
      <c r="K399" s="2"/>
      <c r="L399" s="2"/>
      <c r="M399" s="2"/>
      <c r="N399" s="2"/>
      <c r="O399" s="2"/>
      <c r="P399" s="2"/>
      <c r="Q399" s="2"/>
      <c r="R399" s="2"/>
      <c r="S399" s="2"/>
      <c r="T399" s="2"/>
      <c r="U399" s="2"/>
    </row>
    <row r="400" spans="1:21" ht="18" customHeight="1" x14ac:dyDescent="0.25">
      <c r="A400" s="93"/>
      <c r="B400" s="102"/>
      <c r="C400" s="95"/>
      <c r="D400" s="96"/>
      <c r="E400" s="97"/>
      <c r="F400" s="97"/>
      <c r="G400" s="96"/>
      <c r="H400" s="98"/>
      <c r="I400" s="103"/>
      <c r="J400" s="104"/>
      <c r="K400" s="2"/>
      <c r="L400" s="2"/>
      <c r="M400" s="2"/>
      <c r="N400" s="2"/>
      <c r="O400" s="2"/>
      <c r="P400" s="2"/>
      <c r="Q400" s="2"/>
      <c r="R400" s="2"/>
      <c r="S400" s="2"/>
      <c r="T400" s="2"/>
      <c r="U400" s="2"/>
    </row>
    <row r="401" spans="1:21" ht="18" customHeight="1" x14ac:dyDescent="0.25">
      <c r="A401" s="93"/>
      <c r="B401" s="102"/>
      <c r="C401" s="95"/>
      <c r="D401" s="96"/>
      <c r="E401" s="97"/>
      <c r="F401" s="97"/>
      <c r="G401" s="96"/>
      <c r="H401" s="98"/>
      <c r="I401" s="103"/>
      <c r="J401" s="104"/>
      <c r="K401" s="2"/>
      <c r="L401" s="2"/>
      <c r="M401" s="2"/>
      <c r="N401" s="2"/>
      <c r="O401" s="2"/>
      <c r="P401" s="2"/>
      <c r="Q401" s="2"/>
      <c r="R401" s="2"/>
      <c r="S401" s="2"/>
      <c r="T401" s="2"/>
      <c r="U401" s="2"/>
    </row>
    <row r="402" spans="1:21" ht="15.75" customHeight="1" x14ac:dyDescent="0.25">
      <c r="A402" s="104"/>
      <c r="B402" s="102"/>
      <c r="C402" s="105"/>
      <c r="D402" s="105"/>
      <c r="E402" s="106"/>
      <c r="F402" s="106"/>
      <c r="G402" s="105"/>
      <c r="H402" s="107"/>
      <c r="I402" s="103"/>
      <c r="J402" s="104"/>
      <c r="K402" s="2"/>
      <c r="L402" s="2"/>
      <c r="M402" s="2"/>
      <c r="N402" s="2"/>
      <c r="O402" s="2"/>
      <c r="P402" s="2"/>
      <c r="Q402" s="2"/>
      <c r="R402" s="2"/>
      <c r="S402" s="2"/>
      <c r="T402" s="2"/>
      <c r="U402" s="2"/>
    </row>
    <row r="403" spans="1:21" ht="15.75" customHeight="1" x14ac:dyDescent="0.25">
      <c r="A403" s="104"/>
      <c r="B403" s="102"/>
      <c r="C403" s="105"/>
      <c r="D403" s="105"/>
      <c r="E403" s="106"/>
      <c r="F403" s="106"/>
      <c r="G403" s="105"/>
      <c r="H403" s="107"/>
      <c r="I403" s="103"/>
      <c r="J403" s="104"/>
      <c r="K403" s="2"/>
      <c r="L403" s="2"/>
      <c r="M403" s="2"/>
      <c r="N403" s="2"/>
      <c r="O403" s="2"/>
      <c r="P403" s="2"/>
      <c r="Q403" s="2"/>
      <c r="R403" s="2"/>
      <c r="S403" s="2"/>
      <c r="T403" s="2"/>
      <c r="U403" s="2"/>
    </row>
    <row r="404" spans="1:21" ht="15.75" customHeight="1" x14ac:dyDescent="0.25">
      <c r="A404" s="104"/>
      <c r="B404" s="102"/>
      <c r="C404" s="105"/>
      <c r="D404" s="105"/>
      <c r="E404" s="106"/>
      <c r="F404" s="106"/>
      <c r="G404" s="105"/>
      <c r="H404" s="107"/>
      <c r="I404" s="103"/>
      <c r="J404" s="104"/>
      <c r="K404" s="2"/>
      <c r="L404" s="2"/>
      <c r="M404" s="2"/>
      <c r="N404" s="2"/>
      <c r="O404" s="2"/>
      <c r="P404" s="2"/>
      <c r="Q404" s="2"/>
      <c r="R404" s="2"/>
      <c r="S404" s="2"/>
      <c r="T404" s="2"/>
      <c r="U404" s="2"/>
    </row>
    <row r="405" spans="1:21" ht="18" customHeight="1" x14ac:dyDescent="0.25">
      <c r="A405" s="93"/>
      <c r="B405" s="102"/>
      <c r="C405" s="95"/>
      <c r="D405" s="96"/>
      <c r="E405" s="97"/>
      <c r="F405" s="97"/>
      <c r="G405" s="97"/>
      <c r="H405" s="107"/>
      <c r="I405" s="103"/>
      <c r="J405" s="104"/>
      <c r="K405" s="2"/>
      <c r="L405" s="2"/>
      <c r="M405" s="2"/>
      <c r="N405" s="2"/>
      <c r="O405" s="2"/>
      <c r="P405" s="2"/>
      <c r="Q405" s="2"/>
      <c r="R405" s="2"/>
      <c r="S405" s="2"/>
      <c r="T405" s="2"/>
      <c r="U405" s="2"/>
    </row>
    <row r="406" spans="1:21" ht="18" customHeight="1" x14ac:dyDescent="0.25">
      <c r="A406" s="93"/>
      <c r="B406" s="102"/>
      <c r="C406" s="95"/>
      <c r="D406" s="96"/>
      <c r="E406" s="97"/>
      <c r="F406" s="97"/>
      <c r="G406" s="97"/>
      <c r="H406" s="107"/>
      <c r="I406" s="103"/>
      <c r="J406" s="104"/>
      <c r="K406" s="2"/>
      <c r="L406" s="2"/>
      <c r="M406" s="2"/>
      <c r="N406" s="2"/>
      <c r="O406" s="2"/>
      <c r="P406" s="2"/>
      <c r="Q406" s="2"/>
      <c r="R406" s="2"/>
      <c r="S406" s="2"/>
      <c r="T406" s="2"/>
      <c r="U406" s="2"/>
    </row>
    <row r="407" spans="1:21" ht="18" customHeight="1" x14ac:dyDescent="0.25">
      <c r="A407" s="93"/>
      <c r="B407" s="102"/>
      <c r="C407" s="95"/>
      <c r="D407" s="96"/>
      <c r="E407" s="97"/>
      <c r="F407" s="97"/>
      <c r="G407" s="108"/>
      <c r="H407" s="107"/>
      <c r="I407" s="103"/>
      <c r="J407" s="104"/>
      <c r="K407" s="2"/>
      <c r="L407" s="2"/>
      <c r="M407" s="2"/>
      <c r="N407" s="2"/>
      <c r="O407" s="2"/>
      <c r="P407" s="2"/>
      <c r="Q407" s="2"/>
      <c r="R407" s="2"/>
      <c r="S407" s="2"/>
      <c r="T407" s="2"/>
      <c r="U407" s="2"/>
    </row>
  </sheetData>
  <mergeCells count="128">
    <mergeCell ref="H83:J83"/>
    <mergeCell ref="H234:J234"/>
    <mergeCell ref="H218:J218"/>
    <mergeCell ref="H225:J225"/>
    <mergeCell ref="H227:J227"/>
    <mergeCell ref="B1:J1"/>
    <mergeCell ref="A2:B2"/>
    <mergeCell ref="C2:D2"/>
    <mergeCell ref="G2:J2"/>
    <mergeCell ref="A3:B3"/>
    <mergeCell ref="F3:J3"/>
    <mergeCell ref="D4:F4"/>
    <mergeCell ref="H4:J4"/>
    <mergeCell ref="H119:J119"/>
    <mergeCell ref="H88:J88"/>
    <mergeCell ref="H94:J94"/>
    <mergeCell ref="H96:J96"/>
    <mergeCell ref="H101:J101"/>
    <mergeCell ref="H103:J103"/>
    <mergeCell ref="H138:J138"/>
    <mergeCell ref="H141:J141"/>
    <mergeCell ref="H147:J147"/>
    <mergeCell ref="H152:J152"/>
    <mergeCell ref="H154:J154"/>
    <mergeCell ref="K8:U8"/>
    <mergeCell ref="K22:N22"/>
    <mergeCell ref="C113:E113"/>
    <mergeCell ref="C192:E192"/>
    <mergeCell ref="C213:E213"/>
    <mergeCell ref="C231:E231"/>
    <mergeCell ref="C307:E307"/>
    <mergeCell ref="C315:E315"/>
    <mergeCell ref="C330:E330"/>
    <mergeCell ref="C245:E245"/>
    <mergeCell ref="H58:J58"/>
    <mergeCell ref="H80:J80"/>
    <mergeCell ref="H49:J49"/>
    <mergeCell ref="H51:J51"/>
    <mergeCell ref="H55:J55"/>
    <mergeCell ref="H30:J30"/>
    <mergeCell ref="H43:J43"/>
    <mergeCell ref="H35:J35"/>
    <mergeCell ref="H37:J37"/>
    <mergeCell ref="H39:J39"/>
    <mergeCell ref="H41:J41"/>
    <mergeCell ref="H107:J107"/>
    <mergeCell ref="H110:J110"/>
    <mergeCell ref="H116:J116"/>
    <mergeCell ref="K335:R335"/>
    <mergeCell ref="A4:A5"/>
    <mergeCell ref="H5:J5"/>
    <mergeCell ref="C64:E64"/>
    <mergeCell ref="C71:E71"/>
    <mergeCell ref="C85:E85"/>
    <mergeCell ref="B4:B5"/>
    <mergeCell ref="C4:C5"/>
    <mergeCell ref="C22:E22"/>
    <mergeCell ref="C33:E33"/>
    <mergeCell ref="H7:J7"/>
    <mergeCell ref="H10:J10"/>
    <mergeCell ref="H13:J13"/>
    <mergeCell ref="H16:J16"/>
    <mergeCell ref="H19:J19"/>
    <mergeCell ref="H24:J24"/>
    <mergeCell ref="C261:E261"/>
    <mergeCell ref="H27:J27"/>
    <mergeCell ref="H77:J77"/>
    <mergeCell ref="H62:J62"/>
    <mergeCell ref="H66:J66"/>
    <mergeCell ref="H69:J69"/>
    <mergeCell ref="H74:J74"/>
    <mergeCell ref="H46:J46"/>
    <mergeCell ref="A337:D337"/>
    <mergeCell ref="C331:E331"/>
    <mergeCell ref="D332:E332"/>
    <mergeCell ref="D333:E333"/>
    <mergeCell ref="C334:E334"/>
    <mergeCell ref="A335:H335"/>
    <mergeCell ref="A336:D336"/>
    <mergeCell ref="E336:G336"/>
    <mergeCell ref="C290:E290"/>
    <mergeCell ref="H298:J298"/>
    <mergeCell ref="H301:J301"/>
    <mergeCell ref="H304:J304"/>
    <mergeCell ref="H310:J310"/>
    <mergeCell ref="H313:J313"/>
    <mergeCell ref="H318:J318"/>
    <mergeCell ref="H321:J321"/>
    <mergeCell ref="H323:J323"/>
    <mergeCell ref="H327:J327"/>
    <mergeCell ref="H324:J324"/>
    <mergeCell ref="H122:J122"/>
    <mergeCell ref="H125:J125"/>
    <mergeCell ref="H129:J129"/>
    <mergeCell ref="H132:J132"/>
    <mergeCell ref="H135:J135"/>
    <mergeCell ref="H174:J174"/>
    <mergeCell ref="H177:J177"/>
    <mergeCell ref="H181:J181"/>
    <mergeCell ref="H184:J184"/>
    <mergeCell ref="H187:J187"/>
    <mergeCell ref="H159:J159"/>
    <mergeCell ref="H161:J161"/>
    <mergeCell ref="H163:J163"/>
    <mergeCell ref="H168:J168"/>
    <mergeCell ref="H171:J171"/>
    <mergeCell ref="H237:J237"/>
    <mergeCell ref="H242:J242"/>
    <mergeCell ref="H240:J240"/>
    <mergeCell ref="H223:J223"/>
    <mergeCell ref="H251:J251"/>
    <mergeCell ref="H255:J255"/>
    <mergeCell ref="H258:J258"/>
    <mergeCell ref="H248:J248"/>
    <mergeCell ref="H190:J190"/>
    <mergeCell ref="H195:J195"/>
    <mergeCell ref="H264:J264"/>
    <mergeCell ref="H267:J267"/>
    <mergeCell ref="H270:J270"/>
    <mergeCell ref="H276:J276"/>
    <mergeCell ref="H273:J273"/>
    <mergeCell ref="H285:J285"/>
    <mergeCell ref="H288:J288"/>
    <mergeCell ref="H292:J292"/>
    <mergeCell ref="H279:J279"/>
    <mergeCell ref="H281:J281"/>
    <mergeCell ref="H283:J283"/>
    <mergeCell ref="H295:J295"/>
  </mergeCells>
  <pageMargins left="0.25" right="0.25" top="0.75" bottom="0.75" header="0.3" footer="0.3"/>
  <pageSetup scale="47" fitToHeight="0" orientation="landscape" r:id="rId1"/>
  <headerFooter>
    <oddFooter>&amp;RPágina &amp;P de</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C2DC43-896C-44C4-9D0A-7A2B3A0756F1}">
  <dimension ref="A1:A15"/>
  <sheetViews>
    <sheetView topLeftCell="A4" workbookViewId="0">
      <selection activeCell="A16" sqref="A16"/>
    </sheetView>
  </sheetViews>
  <sheetFormatPr defaultRowHeight="15" x14ac:dyDescent="0.25"/>
  <sheetData>
    <row r="1" spans="1:1" x14ac:dyDescent="0.25">
      <c r="A1">
        <f>((18+13.32)*2+23.26+0.55+5.74+34.23+29+34.78)+2.3</f>
        <v>192.5</v>
      </c>
    </row>
    <row r="2" spans="1:1" x14ac:dyDescent="0.25">
      <c r="A2">
        <f>(5.54+5.59*2+6.09+2.72+6.29)*0.3+ (6*5+15.43*2)*2</f>
        <v>131.26599999999999</v>
      </c>
    </row>
    <row r="3" spans="1:1" x14ac:dyDescent="0.25">
      <c r="A3">
        <f>(3.4+1.44+22.08+3.4+32.37)*0.2</f>
        <v>12.538</v>
      </c>
    </row>
    <row r="4" spans="1:1" x14ac:dyDescent="0.25">
      <c r="A4">
        <f>2.15*3.95+(3*2)*2</f>
        <v>20.4925</v>
      </c>
    </row>
    <row r="5" spans="1:1" x14ac:dyDescent="0.25">
      <c r="A5">
        <f>(14.53*2*3.35)+(6.34*2*3.35)+(34.23*1*2)+(28.85*1*2)+(34.93*1*2)+(23.31*1*2)+(0.55*1*2)+(5.74*1*2)+(18*1.5*4)+(13.32*1.5*4)+((3.06+3.65+0.4+0.4+1.04+2.01+32.77+1.48+(((20.2*0.4+((0.17+0.51)/2)*7.21+0.4*2.13+0.4*2.32+1.04*3.12+((0.2+0.54)/2)*7.2)/2.2))*2)*2)</f>
        <v>705.71663636363644</v>
      </c>
    </row>
    <row r="6" spans="1:1" x14ac:dyDescent="0.25">
      <c r="A6">
        <f>(7.09+5.59)*3.35+(3.85*1.1*2)</f>
        <v>50.948</v>
      </c>
    </row>
    <row r="7" spans="1:1" x14ac:dyDescent="0.25">
      <c r="A7">
        <f>(8.01+5.59)*2*2+(6.09+2.8)*4*1.8</f>
        <v>118.40800000000002</v>
      </c>
    </row>
    <row r="8" spans="1:1" x14ac:dyDescent="0.25">
      <c r="A8">
        <f>1.6+1.55+1.6+0.34+5.99*2+6.14*2+0.7*2</f>
        <v>30.75</v>
      </c>
    </row>
    <row r="9" spans="1:1" x14ac:dyDescent="0.25">
      <c r="A9">
        <f>32.37*3+((1.73+1.48)/2)*6.59+((1.03+2.01)/2)*22.56+2*22.08+3.44*5.15+2*3.06+2.3*14+8.76*2.3</f>
        <v>262.32214999999997</v>
      </c>
    </row>
    <row r="10" spans="1:1" x14ac:dyDescent="0.25">
      <c r="A10">
        <f>(4.2*5.54)*2*2.35+(5.54+3.2)*2*3.15+5.59*2*1.35+(5.59+1.27)*2*3.15+(2.72+2)*2*3.15+(1.5+2.72)*2*3.15+(2.29+2.72)*2*1.35+(2+2.4)*2*1.35+(3.94+2.4)*2*1.35+(2.8+6.09)*4*1.35+(6.39+7)*4*2.35+(6.39+6.98)*2*2.35+(6+7.04)*4*2.35+(7.43+6)*2*2.35+(5.54+7.54)*4*2.35</f>
        <v>866.93960000000004</v>
      </c>
    </row>
    <row r="11" spans="1:1" x14ac:dyDescent="0.25">
      <c r="A11">
        <f>(4.2+5.54)*2*0.8+(6.39+7)*4*0.8+(6.39+6.98)*2*0.8+(7.04+6)*4*0.8+(6+7.43)*2*0.8+(7.54+5.54)*4*0.8+6.14*2*3.35+(29.15+33.53+22.56+34.23+0.5+6.59)*3.45+(21.84+16.72)*2*3.45+(13.32+18)*2*1.5+34.23*2*1+28.82*2*1+34.93*2*1+23.11*2*1+0.7*2*1+5.89*2*1</f>
        <v>1278.0500000000002</v>
      </c>
    </row>
    <row r="12" spans="1:1" x14ac:dyDescent="0.25">
      <c r="A12">
        <f>5.1*0.2*13+0.9*2.1*2*13</f>
        <v>62.4</v>
      </c>
    </row>
    <row r="13" spans="1:1" x14ac:dyDescent="0.25">
      <c r="A13">
        <f>5*0.2*4+0.8*2.1*2*4+0.9*1.6*2*2+0.7*1.6*2*4+12*2.6*1.8+4*2.25*0.7+4*2.6*0.7+13*2.4*0.7+2*1*0.7+3*1.6*0.7+3*1.6*1+2*1.5*1.3</f>
        <v>137.20000000000005</v>
      </c>
    </row>
    <row r="14" spans="1:1" x14ac:dyDescent="0.25">
      <c r="A14">
        <f>4.2*5.54*2*2.35+(5.54+3.2)*2*3.15+5.59*2*1.35+(5.59+1.27)*2*3.15+(2.72+2)*2*3.15+(1.5+2.72)*2*3.15+(2.29+2.72)*2*1.35+(2+2.4)*2*1.35+(3.94+2.4)*2*1.35+(2.8+6.09)*4*1.35+(6.39+7)*4*2.35+(6.39+6.98)*2*2.35+(6+7.04)*4*2.35+(7.43+6)*2*2.35+(5.54+7.54)*4*2.35</f>
        <v>866.93960000000004</v>
      </c>
    </row>
    <row r="15" spans="1:1" x14ac:dyDescent="0.25">
      <c r="A15">
        <f>(2.8*2+3.03+1.32*5+0.98+0.8)*1.8</f>
        <v>30.618000000000002</v>
      </c>
    </row>
  </sheetData>
  <pageMargins left="0.511811024" right="0.511811024" top="0.78740157499999996" bottom="0.78740157499999996" header="0.31496062000000002" footer="0.3149606200000000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C992"/>
  <sheetViews>
    <sheetView tabSelected="1" topLeftCell="A3" workbookViewId="0">
      <selection activeCell="C22" sqref="C22"/>
    </sheetView>
  </sheetViews>
  <sheetFormatPr defaultColWidth="14.42578125" defaultRowHeight="15" customHeight="1" x14ac:dyDescent="0.25"/>
  <cols>
    <col min="1" max="1" width="8" customWidth="1"/>
    <col min="2" max="2" width="46.5703125" customWidth="1"/>
    <col min="3" max="3" width="21.7109375" bestFit="1" customWidth="1"/>
    <col min="4" max="4" width="8" customWidth="1"/>
    <col min="5" max="5" width="8.140625" bestFit="1" customWidth="1"/>
    <col min="6" max="6" width="10.140625" bestFit="1" customWidth="1"/>
    <col min="7" max="7" width="7.140625" bestFit="1" customWidth="1"/>
    <col min="8" max="8" width="10.140625" bestFit="1" customWidth="1"/>
    <col min="9" max="9" width="7.140625" bestFit="1" customWidth="1"/>
    <col min="10" max="10" width="10.140625" bestFit="1" customWidth="1"/>
    <col min="11" max="11" width="7.140625" bestFit="1" customWidth="1"/>
    <col min="12" max="12" width="10.140625" bestFit="1" customWidth="1"/>
    <col min="13" max="13" width="7.140625" bestFit="1" customWidth="1"/>
    <col min="14" max="14" width="11.7109375" bestFit="1" customWidth="1"/>
    <col min="15" max="15" width="7.140625" bestFit="1" customWidth="1"/>
    <col min="16" max="16" width="11.7109375" bestFit="1" customWidth="1"/>
    <col min="17" max="17" width="7.140625" bestFit="1" customWidth="1"/>
    <col min="18" max="18" width="11.7109375" bestFit="1" customWidth="1"/>
    <col min="19" max="19" width="7.140625" bestFit="1" customWidth="1"/>
    <col min="20" max="20" width="11.7109375" bestFit="1" customWidth="1"/>
    <col min="21" max="21" width="7.140625" bestFit="1" customWidth="1"/>
    <col min="22" max="22" width="11.7109375" bestFit="1" customWidth="1"/>
    <col min="23" max="23" width="7.140625" bestFit="1" customWidth="1"/>
    <col min="24" max="24" width="11.7109375" bestFit="1" customWidth="1"/>
    <col min="25" max="25" width="7.140625" bestFit="1" customWidth="1"/>
    <col min="26" max="26" width="11.7109375" bestFit="1" customWidth="1"/>
    <col min="27" max="27" width="8.140625" bestFit="1" customWidth="1"/>
    <col min="28" max="28" width="11.7109375" bestFit="1" customWidth="1"/>
    <col min="29" max="29" width="12.7109375" bestFit="1" customWidth="1"/>
  </cols>
  <sheetData>
    <row r="1" spans="1:29" ht="18" customHeight="1" x14ac:dyDescent="0.25">
      <c r="A1" s="191" t="s">
        <v>343</v>
      </c>
      <c r="B1" s="192"/>
      <c r="C1" s="192"/>
      <c r="D1" s="192"/>
      <c r="E1" s="192"/>
      <c r="F1" s="192"/>
      <c r="G1" s="192"/>
      <c r="H1" s="192"/>
      <c r="I1" s="192"/>
      <c r="J1" s="192"/>
      <c r="K1" s="192"/>
      <c r="L1" s="192"/>
      <c r="M1" s="192"/>
      <c r="N1" s="192"/>
      <c r="O1" s="192"/>
      <c r="P1" s="192"/>
      <c r="Q1" s="192"/>
      <c r="R1" s="192"/>
      <c r="S1" s="192"/>
      <c r="T1" s="192"/>
      <c r="U1" s="192"/>
      <c r="V1" s="192"/>
      <c r="W1" s="192"/>
      <c r="X1" s="192"/>
      <c r="Y1" s="192"/>
      <c r="Z1" s="192"/>
      <c r="AA1" s="192"/>
      <c r="AB1" s="192"/>
      <c r="AC1" s="193"/>
    </row>
    <row r="2" spans="1:29" ht="15.75" customHeight="1" x14ac:dyDescent="0.25">
      <c r="A2" s="109"/>
      <c r="B2" s="194" t="s">
        <v>477</v>
      </c>
      <c r="C2" s="192"/>
      <c r="D2" s="192"/>
      <c r="E2" s="192"/>
      <c r="F2" s="192"/>
      <c r="G2" s="192"/>
      <c r="H2" s="192"/>
      <c r="I2" s="192"/>
      <c r="J2" s="192"/>
      <c r="K2" s="192"/>
      <c r="L2" s="192"/>
      <c r="M2" s="192"/>
      <c r="N2" s="192"/>
      <c r="O2" s="192"/>
      <c r="P2" s="192"/>
      <c r="Q2" s="192"/>
      <c r="R2" s="192"/>
      <c r="S2" s="192"/>
      <c r="T2" s="193"/>
      <c r="U2" s="194" t="s">
        <v>344</v>
      </c>
      <c r="V2" s="192"/>
      <c r="W2" s="192"/>
      <c r="X2" s="192"/>
      <c r="Y2" s="192"/>
      <c r="Z2" s="192"/>
      <c r="AA2" s="192"/>
      <c r="AB2" s="192"/>
      <c r="AC2" s="193"/>
    </row>
    <row r="3" spans="1:29" ht="15.75" customHeight="1" x14ac:dyDescent="0.25">
      <c r="A3" s="109"/>
      <c r="B3" s="194" t="s">
        <v>478</v>
      </c>
      <c r="C3" s="192"/>
      <c r="D3" s="192"/>
      <c r="E3" s="192"/>
      <c r="F3" s="192"/>
      <c r="G3" s="192"/>
      <c r="H3" s="192"/>
      <c r="I3" s="192"/>
      <c r="J3" s="192"/>
      <c r="K3" s="192"/>
      <c r="L3" s="192"/>
      <c r="M3" s="192"/>
      <c r="N3" s="192"/>
      <c r="O3" s="192"/>
      <c r="P3" s="192"/>
      <c r="Q3" s="192"/>
      <c r="R3" s="192"/>
      <c r="S3" s="192"/>
      <c r="T3" s="193"/>
      <c r="U3" s="194" t="s">
        <v>479</v>
      </c>
      <c r="V3" s="192"/>
      <c r="W3" s="192"/>
      <c r="X3" s="192"/>
      <c r="Y3" s="192"/>
      <c r="Z3" s="192"/>
      <c r="AA3" s="192"/>
      <c r="AB3" s="192"/>
      <c r="AC3" s="193"/>
    </row>
    <row r="4" spans="1:29" ht="15.75" customHeight="1" x14ac:dyDescent="0.25">
      <c r="A4" s="110"/>
      <c r="B4" s="194" t="s">
        <v>488</v>
      </c>
      <c r="C4" s="192"/>
      <c r="D4" s="192"/>
      <c r="E4" s="192"/>
      <c r="F4" s="192"/>
      <c r="G4" s="192"/>
      <c r="H4" s="192"/>
      <c r="I4" s="192"/>
      <c r="J4" s="192"/>
      <c r="K4" s="192"/>
      <c r="L4" s="192"/>
      <c r="M4" s="192"/>
      <c r="N4" s="192"/>
      <c r="O4" s="192"/>
      <c r="P4" s="192"/>
      <c r="Q4" s="192"/>
      <c r="R4" s="192"/>
      <c r="S4" s="192"/>
      <c r="T4" s="192"/>
      <c r="U4" s="192"/>
      <c r="V4" s="192"/>
      <c r="W4" s="192"/>
      <c r="X4" s="192"/>
      <c r="Y4" s="192"/>
      <c r="Z4" s="192"/>
      <c r="AA4" s="192"/>
      <c r="AB4" s="192"/>
      <c r="AC4" s="193"/>
    </row>
    <row r="5" spans="1:29" ht="15" customHeight="1" x14ac:dyDescent="0.25">
      <c r="A5" s="195" t="s">
        <v>5</v>
      </c>
      <c r="B5" s="196" t="s">
        <v>6</v>
      </c>
      <c r="C5" s="197" t="s">
        <v>345</v>
      </c>
      <c r="D5" s="198" t="s">
        <v>346</v>
      </c>
      <c r="E5" s="199" t="s">
        <v>347</v>
      </c>
      <c r="F5" s="193"/>
      <c r="G5" s="199" t="s">
        <v>348</v>
      </c>
      <c r="H5" s="193"/>
      <c r="I5" s="199" t="s">
        <v>349</v>
      </c>
      <c r="J5" s="193"/>
      <c r="K5" s="199" t="s">
        <v>350</v>
      </c>
      <c r="L5" s="193"/>
      <c r="M5" s="199" t="s">
        <v>351</v>
      </c>
      <c r="N5" s="193"/>
      <c r="O5" s="199" t="s">
        <v>352</v>
      </c>
      <c r="P5" s="193"/>
      <c r="Q5" s="199" t="s">
        <v>480</v>
      </c>
      <c r="R5" s="193"/>
      <c r="S5" s="199" t="s">
        <v>481</v>
      </c>
      <c r="T5" s="193"/>
      <c r="U5" s="199" t="s">
        <v>482</v>
      </c>
      <c r="V5" s="193"/>
      <c r="W5" s="199" t="s">
        <v>483</v>
      </c>
      <c r="X5" s="193"/>
      <c r="Y5" s="199" t="s">
        <v>484</v>
      </c>
      <c r="Z5" s="193"/>
      <c r="AA5" s="199" t="s">
        <v>485</v>
      </c>
      <c r="AB5" s="193"/>
      <c r="AC5" s="200" t="s">
        <v>353</v>
      </c>
    </row>
    <row r="6" spans="1:29" x14ac:dyDescent="0.25">
      <c r="A6" s="201"/>
      <c r="B6" s="201"/>
      <c r="C6" s="201"/>
      <c r="D6" s="201"/>
      <c r="E6" s="111" t="s">
        <v>354</v>
      </c>
      <c r="F6" s="112" t="s">
        <v>355</v>
      </c>
      <c r="G6" s="111" t="s">
        <v>354</v>
      </c>
      <c r="H6" s="112" t="s">
        <v>355</v>
      </c>
      <c r="I6" s="111" t="s">
        <v>354</v>
      </c>
      <c r="J6" s="112" t="s">
        <v>355</v>
      </c>
      <c r="K6" s="111" t="s">
        <v>354</v>
      </c>
      <c r="L6" s="112" t="s">
        <v>355</v>
      </c>
      <c r="M6" s="111" t="s">
        <v>354</v>
      </c>
      <c r="N6" s="112" t="s">
        <v>355</v>
      </c>
      <c r="O6" s="111" t="s">
        <v>354</v>
      </c>
      <c r="P6" s="112" t="s">
        <v>355</v>
      </c>
      <c r="Q6" s="111" t="s">
        <v>354</v>
      </c>
      <c r="R6" s="112" t="s">
        <v>355</v>
      </c>
      <c r="S6" s="111" t="s">
        <v>354</v>
      </c>
      <c r="T6" s="112" t="s">
        <v>355</v>
      </c>
      <c r="U6" s="111" t="s">
        <v>354</v>
      </c>
      <c r="V6" s="112" t="s">
        <v>355</v>
      </c>
      <c r="W6" s="111" t="s">
        <v>354</v>
      </c>
      <c r="X6" s="112" t="s">
        <v>355</v>
      </c>
      <c r="Y6" s="111" t="s">
        <v>354</v>
      </c>
      <c r="Z6" s="112" t="s">
        <v>355</v>
      </c>
      <c r="AA6" s="111" t="s">
        <v>354</v>
      </c>
      <c r="AB6" s="112" t="s">
        <v>355</v>
      </c>
      <c r="AC6" s="201"/>
    </row>
    <row r="7" spans="1:29" x14ac:dyDescent="0.25">
      <c r="A7" s="202">
        <v>1</v>
      </c>
      <c r="B7" s="203" t="str">
        <f>[1]PLANILHA!B6</f>
        <v>INSTALAÇÃO DOS SERVIÇOS DE ENGENHARIA</v>
      </c>
      <c r="C7" s="204">
        <f>PLANILHA!G22</f>
        <v>41956.702260299993</v>
      </c>
      <c r="D7" s="205">
        <f>C7/$C$23</f>
        <v>2.312402910913303E-2</v>
      </c>
      <c r="E7" s="206">
        <v>1</v>
      </c>
      <c r="F7" s="204">
        <f>C7*E7</f>
        <v>41956.702260299993</v>
      </c>
      <c r="G7" s="206"/>
      <c r="H7" s="204">
        <f>C7*G7</f>
        <v>0</v>
      </c>
      <c r="I7" s="206"/>
      <c r="J7" s="204">
        <f>C7*I7</f>
        <v>0</v>
      </c>
      <c r="K7" s="206"/>
      <c r="L7" s="204">
        <f>C7*K7</f>
        <v>0</v>
      </c>
      <c r="M7" s="206"/>
      <c r="N7" s="204">
        <f>C7*M7</f>
        <v>0</v>
      </c>
      <c r="O7" s="206"/>
      <c r="P7" s="204">
        <f>C7*O7</f>
        <v>0</v>
      </c>
      <c r="Q7" s="206"/>
      <c r="R7" s="204">
        <f t="shared" ref="R7:R21" si="0">C7*Q7</f>
        <v>0</v>
      </c>
      <c r="S7" s="206"/>
      <c r="T7" s="204">
        <f t="shared" ref="T7:T21" si="1">C7*S7</f>
        <v>0</v>
      </c>
      <c r="U7" s="206"/>
      <c r="V7" s="204">
        <f t="shared" ref="V7:V21" si="2">C7*U7</f>
        <v>0</v>
      </c>
      <c r="W7" s="206"/>
      <c r="X7" s="204">
        <f t="shared" ref="X7:X21" si="3">C7*W7</f>
        <v>0</v>
      </c>
      <c r="Y7" s="206"/>
      <c r="Z7" s="204">
        <f t="shared" ref="Z7:Z21" si="4">C7*Y7</f>
        <v>0</v>
      </c>
      <c r="AA7" s="206"/>
      <c r="AB7" s="204">
        <f t="shared" ref="AB7:AB21" si="5">C7*AA7</f>
        <v>0</v>
      </c>
      <c r="AC7" s="204">
        <f>R7+T7+V7+X7+Z7+AB7+P7+N7+L7+J7+H7+F7</f>
        <v>41956.702260299993</v>
      </c>
    </row>
    <row r="8" spans="1:29" x14ac:dyDescent="0.25">
      <c r="A8" s="202">
        <v>2</v>
      </c>
      <c r="B8" s="114" t="str">
        <f>[1]PLANILHA!B22</f>
        <v>TRABALHOS EM TERRA</v>
      </c>
      <c r="C8" s="204">
        <f>PLANILHA!G33</f>
        <v>16458.577709830002</v>
      </c>
      <c r="D8" s="205">
        <f>C8/$C$23</f>
        <v>9.0709853147146694E-3</v>
      </c>
      <c r="E8" s="115">
        <v>1</v>
      </c>
      <c r="F8" s="204">
        <f t="shared" ref="F8:F21" si="6">C8*E8</f>
        <v>16458.577709830002</v>
      </c>
      <c r="G8" s="115"/>
      <c r="H8" s="204">
        <f t="shared" ref="H8:H21" si="7">C8*G8</f>
        <v>0</v>
      </c>
      <c r="I8" s="115"/>
      <c r="J8" s="204">
        <f t="shared" ref="J8:J21" si="8">C8*I8</f>
        <v>0</v>
      </c>
      <c r="K8" s="115"/>
      <c r="L8" s="204">
        <f t="shared" ref="L8:L21" si="9">C8*K8</f>
        <v>0</v>
      </c>
      <c r="M8" s="115"/>
      <c r="N8" s="204">
        <f t="shared" ref="N8:N21" si="10">C8*M8</f>
        <v>0</v>
      </c>
      <c r="O8" s="115"/>
      <c r="P8" s="204">
        <f t="shared" ref="P8:P21" si="11">C8*O8</f>
        <v>0</v>
      </c>
      <c r="Q8" s="115"/>
      <c r="R8" s="204">
        <f t="shared" si="0"/>
        <v>0</v>
      </c>
      <c r="S8" s="115"/>
      <c r="T8" s="204">
        <f t="shared" si="1"/>
        <v>0</v>
      </c>
      <c r="U8" s="115"/>
      <c r="V8" s="204">
        <f t="shared" si="2"/>
        <v>0</v>
      </c>
      <c r="W8" s="115"/>
      <c r="X8" s="204">
        <f t="shared" si="3"/>
        <v>0</v>
      </c>
      <c r="Y8" s="115"/>
      <c r="Z8" s="204">
        <f t="shared" si="4"/>
        <v>0</v>
      </c>
      <c r="AA8" s="115"/>
      <c r="AB8" s="204">
        <f t="shared" si="5"/>
        <v>0</v>
      </c>
      <c r="AC8" s="204">
        <f t="shared" ref="AC8:AC22" si="12">R8+T8+V8+X8+Z8+AB8+P8+N8+L8+J8+H8+F8</f>
        <v>16458.577709830002</v>
      </c>
    </row>
    <row r="9" spans="1:29" x14ac:dyDescent="0.25">
      <c r="A9" s="113">
        <v>3</v>
      </c>
      <c r="B9" s="114" t="str">
        <f>[1]PLANILHA!B33</f>
        <v>SONDAGEM, FUNDAÇÕES, MUROS E CONTENÇÕES</v>
      </c>
      <c r="C9" s="204">
        <f>PLANILHA!G64</f>
        <v>315027.13994706003</v>
      </c>
      <c r="D9" s="205">
        <f>C9/$C$23</f>
        <v>0.17362414970338649</v>
      </c>
      <c r="E9" s="115">
        <v>0.5</v>
      </c>
      <c r="F9" s="204">
        <f t="shared" si="6"/>
        <v>157513.56997353001</v>
      </c>
      <c r="G9" s="115">
        <v>0.5</v>
      </c>
      <c r="H9" s="204">
        <f t="shared" si="7"/>
        <v>157513.56997353001</v>
      </c>
      <c r="I9" s="115"/>
      <c r="J9" s="204">
        <f t="shared" si="8"/>
        <v>0</v>
      </c>
      <c r="K9" s="115"/>
      <c r="L9" s="204">
        <f t="shared" si="9"/>
        <v>0</v>
      </c>
      <c r="M9" s="115"/>
      <c r="N9" s="204">
        <f t="shared" si="10"/>
        <v>0</v>
      </c>
      <c r="O9" s="115"/>
      <c r="P9" s="204">
        <f t="shared" si="11"/>
        <v>0</v>
      </c>
      <c r="Q9" s="115"/>
      <c r="R9" s="204">
        <f t="shared" si="0"/>
        <v>0</v>
      </c>
      <c r="S9" s="115"/>
      <c r="T9" s="204">
        <f t="shared" si="1"/>
        <v>0</v>
      </c>
      <c r="U9" s="115"/>
      <c r="V9" s="204">
        <f t="shared" si="2"/>
        <v>0</v>
      </c>
      <c r="W9" s="115"/>
      <c r="X9" s="204">
        <f t="shared" si="3"/>
        <v>0</v>
      </c>
      <c r="Y9" s="115"/>
      <c r="Z9" s="204">
        <f t="shared" si="4"/>
        <v>0</v>
      </c>
      <c r="AA9" s="115"/>
      <c r="AB9" s="204">
        <f t="shared" si="5"/>
        <v>0</v>
      </c>
      <c r="AC9" s="204">
        <f t="shared" si="12"/>
        <v>315027.13994706003</v>
      </c>
    </row>
    <row r="10" spans="1:29" x14ac:dyDescent="0.25">
      <c r="A10" s="202">
        <v>4</v>
      </c>
      <c r="B10" s="114" t="str">
        <f>[1]PLANILHA!B61</f>
        <v>SUPERESTRUTURA</v>
      </c>
      <c r="C10" s="204">
        <f>PLANILHA!G71</f>
        <v>309831.10813040001</v>
      </c>
      <c r="D10" s="205">
        <f>C10/$C$23</f>
        <v>0.17076040721392688</v>
      </c>
      <c r="E10" s="115">
        <v>0.25</v>
      </c>
      <c r="F10" s="204">
        <f t="shared" si="6"/>
        <v>77457.777032600003</v>
      </c>
      <c r="G10" s="115">
        <v>0.25</v>
      </c>
      <c r="H10" s="204">
        <f t="shared" si="7"/>
        <v>77457.777032600003</v>
      </c>
      <c r="I10" s="115">
        <v>0.15</v>
      </c>
      <c r="J10" s="204">
        <f t="shared" si="8"/>
        <v>46474.66621956</v>
      </c>
      <c r="K10" s="115">
        <v>0.15</v>
      </c>
      <c r="L10" s="204">
        <f t="shared" si="9"/>
        <v>46474.66621956</v>
      </c>
      <c r="M10" s="115">
        <v>0.1</v>
      </c>
      <c r="N10" s="204">
        <f t="shared" si="10"/>
        <v>30983.110813040003</v>
      </c>
      <c r="O10" s="115">
        <v>0.1</v>
      </c>
      <c r="P10" s="204">
        <f t="shared" si="11"/>
        <v>30983.110813040003</v>
      </c>
      <c r="Q10" s="115"/>
      <c r="R10" s="204">
        <f t="shared" si="0"/>
        <v>0</v>
      </c>
      <c r="S10" s="115"/>
      <c r="T10" s="204">
        <f t="shared" si="1"/>
        <v>0</v>
      </c>
      <c r="U10" s="115"/>
      <c r="V10" s="204">
        <f t="shared" si="2"/>
        <v>0</v>
      </c>
      <c r="W10" s="115"/>
      <c r="X10" s="204">
        <f t="shared" si="3"/>
        <v>0</v>
      </c>
      <c r="Y10" s="115"/>
      <c r="Z10" s="204">
        <f t="shared" si="4"/>
        <v>0</v>
      </c>
      <c r="AA10" s="115"/>
      <c r="AB10" s="204">
        <f t="shared" si="5"/>
        <v>0</v>
      </c>
      <c r="AC10" s="204">
        <f t="shared" si="12"/>
        <v>309831.10813040001</v>
      </c>
    </row>
    <row r="11" spans="1:29" x14ac:dyDescent="0.25">
      <c r="A11" s="113">
        <v>5</v>
      </c>
      <c r="B11" s="114" t="str">
        <f>[1]PLANILHA!B76</f>
        <v>ALVENARIA</v>
      </c>
      <c r="C11" s="204">
        <f>PLANILHA!G85</f>
        <v>71739.491583909999</v>
      </c>
      <c r="D11" s="205">
        <f>C11/$C$23</f>
        <v>3.9538524295090242E-2</v>
      </c>
      <c r="E11" s="115"/>
      <c r="F11" s="204">
        <f t="shared" si="6"/>
        <v>0</v>
      </c>
      <c r="G11" s="115">
        <v>0.2</v>
      </c>
      <c r="H11" s="204">
        <f t="shared" si="7"/>
        <v>14347.898316782001</v>
      </c>
      <c r="I11" s="115">
        <v>0.2</v>
      </c>
      <c r="J11" s="204">
        <f t="shared" si="8"/>
        <v>14347.898316782001</v>
      </c>
      <c r="K11" s="115">
        <v>0.2</v>
      </c>
      <c r="L11" s="204">
        <f t="shared" si="9"/>
        <v>14347.898316782001</v>
      </c>
      <c r="M11" s="115">
        <v>0.2</v>
      </c>
      <c r="N11" s="204">
        <f t="shared" si="10"/>
        <v>14347.898316782001</v>
      </c>
      <c r="O11" s="115">
        <v>0.1</v>
      </c>
      <c r="P11" s="204">
        <f t="shared" si="11"/>
        <v>7173.9491583910003</v>
      </c>
      <c r="Q11" s="115">
        <v>0.1</v>
      </c>
      <c r="R11" s="204">
        <f t="shared" si="0"/>
        <v>7173.9491583910003</v>
      </c>
      <c r="S11" s="115"/>
      <c r="T11" s="204">
        <f t="shared" si="1"/>
        <v>0</v>
      </c>
      <c r="U11" s="115"/>
      <c r="V11" s="204">
        <f t="shared" si="2"/>
        <v>0</v>
      </c>
      <c r="W11" s="115"/>
      <c r="X11" s="204">
        <f t="shared" si="3"/>
        <v>0</v>
      </c>
      <c r="Y11" s="115"/>
      <c r="Z11" s="204">
        <f t="shared" si="4"/>
        <v>0</v>
      </c>
      <c r="AA11" s="115"/>
      <c r="AB11" s="204">
        <f t="shared" si="5"/>
        <v>0</v>
      </c>
      <c r="AC11" s="204">
        <f t="shared" si="12"/>
        <v>71739.491583909999</v>
      </c>
    </row>
    <row r="12" spans="1:29" x14ac:dyDescent="0.25">
      <c r="A12" s="202">
        <v>6</v>
      </c>
      <c r="B12" s="114" t="str">
        <f>[1]PLANILHA!B82</f>
        <v>COBERTURA E FORRO</v>
      </c>
      <c r="C12" s="204">
        <f>PLANILHA!G113</f>
        <v>386720.57303768001</v>
      </c>
      <c r="D12" s="205">
        <f>C12/$C$23</f>
        <v>0.2131372893070643</v>
      </c>
      <c r="E12" s="115"/>
      <c r="F12" s="204">
        <f t="shared" si="6"/>
        <v>0</v>
      </c>
      <c r="G12" s="115"/>
      <c r="H12" s="204">
        <f t="shared" si="7"/>
        <v>0</v>
      </c>
      <c r="I12" s="115"/>
      <c r="J12" s="204">
        <f t="shared" si="8"/>
        <v>0</v>
      </c>
      <c r="K12" s="115"/>
      <c r="L12" s="204">
        <f t="shared" si="9"/>
        <v>0</v>
      </c>
      <c r="M12" s="115">
        <v>0.25</v>
      </c>
      <c r="N12" s="204">
        <f t="shared" si="10"/>
        <v>96680.143259420001</v>
      </c>
      <c r="O12" s="115">
        <v>0.25</v>
      </c>
      <c r="P12" s="204">
        <f t="shared" si="11"/>
        <v>96680.143259420001</v>
      </c>
      <c r="Q12" s="115">
        <v>0.25</v>
      </c>
      <c r="R12" s="204">
        <f t="shared" si="0"/>
        <v>96680.143259420001</v>
      </c>
      <c r="S12" s="115">
        <v>0.25</v>
      </c>
      <c r="T12" s="204">
        <f t="shared" si="1"/>
        <v>96680.143259420001</v>
      </c>
      <c r="U12" s="115"/>
      <c r="V12" s="204">
        <f t="shared" si="2"/>
        <v>0</v>
      </c>
      <c r="W12" s="115"/>
      <c r="X12" s="204">
        <f t="shared" si="3"/>
        <v>0</v>
      </c>
      <c r="Y12" s="115"/>
      <c r="Z12" s="204">
        <f t="shared" si="4"/>
        <v>0</v>
      </c>
      <c r="AA12" s="115"/>
      <c r="AB12" s="204">
        <f t="shared" si="5"/>
        <v>0</v>
      </c>
      <c r="AC12" s="204">
        <f t="shared" si="12"/>
        <v>386720.57303768001</v>
      </c>
    </row>
    <row r="13" spans="1:29" x14ac:dyDescent="0.25">
      <c r="A13" s="113">
        <v>7</v>
      </c>
      <c r="B13" s="116" t="str">
        <f>[1]PLANILHA!B119</f>
        <v>INSTALAÇÕES HIDRÁULICAS</v>
      </c>
      <c r="C13" s="204">
        <f>PLANILHA!G192</f>
        <v>66851.062711999999</v>
      </c>
      <c r="D13" s="205">
        <f>C13/$C$23</f>
        <v>3.6844314182229838E-2</v>
      </c>
      <c r="E13" s="115">
        <v>0.5</v>
      </c>
      <c r="F13" s="204">
        <f t="shared" si="6"/>
        <v>33425.531356</v>
      </c>
      <c r="G13" s="115">
        <v>0.25</v>
      </c>
      <c r="H13" s="204">
        <f t="shared" si="7"/>
        <v>16712.765678</v>
      </c>
      <c r="I13" s="115">
        <v>0.25</v>
      </c>
      <c r="J13" s="204">
        <f t="shared" si="8"/>
        <v>16712.765678</v>
      </c>
      <c r="K13" s="115"/>
      <c r="L13" s="204">
        <f t="shared" si="9"/>
        <v>0</v>
      </c>
      <c r="M13" s="115"/>
      <c r="N13" s="204">
        <f t="shared" si="10"/>
        <v>0</v>
      </c>
      <c r="O13" s="115"/>
      <c r="P13" s="204">
        <f t="shared" si="11"/>
        <v>0</v>
      </c>
      <c r="Q13" s="115"/>
      <c r="R13" s="204">
        <f t="shared" si="0"/>
        <v>0</v>
      </c>
      <c r="S13" s="115"/>
      <c r="T13" s="204">
        <f t="shared" si="1"/>
        <v>0</v>
      </c>
      <c r="U13" s="115"/>
      <c r="V13" s="204">
        <f t="shared" si="2"/>
        <v>0</v>
      </c>
      <c r="W13" s="115"/>
      <c r="X13" s="204">
        <f t="shared" si="3"/>
        <v>0</v>
      </c>
      <c r="Y13" s="115"/>
      <c r="Z13" s="204">
        <f t="shared" si="4"/>
        <v>0</v>
      </c>
      <c r="AA13" s="115"/>
      <c r="AB13" s="204">
        <f t="shared" si="5"/>
        <v>0</v>
      </c>
      <c r="AC13" s="204">
        <f t="shared" si="12"/>
        <v>66851.062711999999</v>
      </c>
    </row>
    <row r="14" spans="1:29" x14ac:dyDescent="0.25">
      <c r="A14" s="202">
        <v>8</v>
      </c>
      <c r="B14" s="114" t="str">
        <f>[1]PLANILHA!B198</f>
        <v>INSTALAÇÕES SANITÁRIAS</v>
      </c>
      <c r="C14" s="204">
        <f>PLANILHA!G213</f>
        <v>3195.8850060000004</v>
      </c>
      <c r="D14" s="205">
        <f>C14/$C$23</f>
        <v>1.7613809934274229E-3</v>
      </c>
      <c r="E14" s="115">
        <v>0.5</v>
      </c>
      <c r="F14" s="204">
        <f t="shared" si="6"/>
        <v>1597.9425030000002</v>
      </c>
      <c r="G14" s="115">
        <v>0.25</v>
      </c>
      <c r="H14" s="204">
        <f t="shared" si="7"/>
        <v>798.97125150000011</v>
      </c>
      <c r="I14" s="115">
        <v>0.25</v>
      </c>
      <c r="J14" s="204">
        <f t="shared" si="8"/>
        <v>798.97125150000011</v>
      </c>
      <c r="K14" s="115"/>
      <c r="L14" s="204">
        <f t="shared" si="9"/>
        <v>0</v>
      </c>
      <c r="M14" s="115"/>
      <c r="N14" s="204">
        <f t="shared" si="10"/>
        <v>0</v>
      </c>
      <c r="O14" s="115"/>
      <c r="P14" s="204">
        <f t="shared" si="11"/>
        <v>0</v>
      </c>
      <c r="Q14" s="115"/>
      <c r="R14" s="204">
        <f t="shared" si="0"/>
        <v>0</v>
      </c>
      <c r="S14" s="115"/>
      <c r="T14" s="204">
        <f t="shared" si="1"/>
        <v>0</v>
      </c>
      <c r="U14" s="115"/>
      <c r="V14" s="204">
        <f t="shared" si="2"/>
        <v>0</v>
      </c>
      <c r="W14" s="115"/>
      <c r="X14" s="204">
        <f t="shared" si="3"/>
        <v>0</v>
      </c>
      <c r="Y14" s="115"/>
      <c r="Z14" s="204">
        <f t="shared" si="4"/>
        <v>0</v>
      </c>
      <c r="AA14" s="115"/>
      <c r="AB14" s="204">
        <f t="shared" si="5"/>
        <v>0</v>
      </c>
      <c r="AC14" s="204">
        <f t="shared" si="12"/>
        <v>3195.8850060000004</v>
      </c>
    </row>
    <row r="15" spans="1:29" x14ac:dyDescent="0.25">
      <c r="A15" s="202">
        <v>10</v>
      </c>
      <c r="B15" s="114" t="str">
        <f>[1]PLANILHA!B340</f>
        <v>ESQUADRIAS DE MADEIRA</v>
      </c>
      <c r="C15" s="204">
        <f>PLANILHA!G231</f>
        <v>34607.832448999994</v>
      </c>
      <c r="D15" s="205">
        <f>C15/$C$23</f>
        <v>1.9073770860011163E-2</v>
      </c>
      <c r="E15" s="115"/>
      <c r="F15" s="204">
        <f t="shared" si="6"/>
        <v>0</v>
      </c>
      <c r="G15" s="115"/>
      <c r="H15" s="204">
        <f t="shared" si="7"/>
        <v>0</v>
      </c>
      <c r="I15" s="115"/>
      <c r="J15" s="204">
        <f t="shared" si="8"/>
        <v>0</v>
      </c>
      <c r="K15" s="115">
        <v>0.2</v>
      </c>
      <c r="L15" s="204">
        <f t="shared" si="9"/>
        <v>6921.5664897999995</v>
      </c>
      <c r="M15" s="115">
        <v>0.2</v>
      </c>
      <c r="N15" s="204">
        <f t="shared" si="10"/>
        <v>6921.5664897999995</v>
      </c>
      <c r="O15" s="115">
        <v>0.2</v>
      </c>
      <c r="P15" s="204">
        <f t="shared" si="11"/>
        <v>6921.5664897999995</v>
      </c>
      <c r="Q15" s="115">
        <v>0.2</v>
      </c>
      <c r="R15" s="204">
        <f t="shared" si="0"/>
        <v>6921.5664897999995</v>
      </c>
      <c r="S15" s="115">
        <v>0.2</v>
      </c>
      <c r="T15" s="204">
        <f t="shared" si="1"/>
        <v>6921.5664897999995</v>
      </c>
      <c r="U15" s="115"/>
      <c r="V15" s="204">
        <f t="shared" si="2"/>
        <v>0</v>
      </c>
      <c r="W15" s="115"/>
      <c r="X15" s="204">
        <f t="shared" si="3"/>
        <v>0</v>
      </c>
      <c r="Y15" s="115"/>
      <c r="Z15" s="204">
        <f t="shared" si="4"/>
        <v>0</v>
      </c>
      <c r="AA15" s="115"/>
      <c r="AB15" s="204">
        <f t="shared" si="5"/>
        <v>0</v>
      </c>
      <c r="AC15" s="204">
        <f t="shared" si="12"/>
        <v>34607.832448999994</v>
      </c>
    </row>
    <row r="16" spans="1:29" x14ac:dyDescent="0.25">
      <c r="A16" s="113">
        <v>11</v>
      </c>
      <c r="B16" s="114" t="str">
        <f>[1]PLANILHA!B359</f>
        <v>ESQUADRIAS METÁLICAS</v>
      </c>
      <c r="C16" s="204">
        <f>PLANILHA!G245</f>
        <v>123427.74129638002</v>
      </c>
      <c r="D16" s="205">
        <f>C16/$C$23</f>
        <v>6.8026001302601544E-2</v>
      </c>
      <c r="E16" s="115"/>
      <c r="F16" s="204">
        <f t="shared" si="6"/>
        <v>0</v>
      </c>
      <c r="G16" s="115"/>
      <c r="H16" s="204">
        <f t="shared" si="7"/>
        <v>0</v>
      </c>
      <c r="I16" s="115"/>
      <c r="J16" s="204">
        <f t="shared" si="8"/>
        <v>0</v>
      </c>
      <c r="K16" s="115"/>
      <c r="L16" s="204">
        <f t="shared" si="9"/>
        <v>0</v>
      </c>
      <c r="M16" s="115">
        <v>0.2</v>
      </c>
      <c r="N16" s="204">
        <f t="shared" si="10"/>
        <v>24685.548259276005</v>
      </c>
      <c r="O16" s="115">
        <v>0.2</v>
      </c>
      <c r="P16" s="204">
        <f t="shared" si="11"/>
        <v>24685.548259276005</v>
      </c>
      <c r="Q16" s="115">
        <v>0.2</v>
      </c>
      <c r="R16" s="204">
        <f t="shared" si="0"/>
        <v>24685.548259276005</v>
      </c>
      <c r="S16" s="115">
        <v>0.2</v>
      </c>
      <c r="T16" s="204">
        <f t="shared" si="1"/>
        <v>24685.548259276005</v>
      </c>
      <c r="U16" s="115">
        <v>0.2</v>
      </c>
      <c r="V16" s="204">
        <f t="shared" si="2"/>
        <v>24685.548259276005</v>
      </c>
      <c r="W16" s="115"/>
      <c r="X16" s="204">
        <f t="shared" si="3"/>
        <v>0</v>
      </c>
      <c r="Y16" s="115"/>
      <c r="Z16" s="204">
        <f t="shared" si="4"/>
        <v>0</v>
      </c>
      <c r="AA16" s="115"/>
      <c r="AB16" s="204">
        <f t="shared" si="5"/>
        <v>0</v>
      </c>
      <c r="AC16" s="204">
        <f t="shared" si="12"/>
        <v>123427.74129638003</v>
      </c>
    </row>
    <row r="17" spans="1:29" x14ac:dyDescent="0.25">
      <c r="A17" s="202">
        <v>12</v>
      </c>
      <c r="B17" s="116" t="str">
        <f>[1]PLANILHA!B371</f>
        <v>FERRAGENS</v>
      </c>
      <c r="C17" s="204">
        <f>PLANILHA!G261</f>
        <v>2240.7072639999997</v>
      </c>
      <c r="D17" s="205">
        <f>C17/$C$23</f>
        <v>1.2349440543807731E-3</v>
      </c>
      <c r="E17" s="115"/>
      <c r="F17" s="204">
        <f t="shared" si="6"/>
        <v>0</v>
      </c>
      <c r="G17" s="115"/>
      <c r="H17" s="204">
        <f t="shared" si="7"/>
        <v>0</v>
      </c>
      <c r="I17" s="115">
        <v>0.25</v>
      </c>
      <c r="J17" s="204">
        <f t="shared" si="8"/>
        <v>560.17681599999992</v>
      </c>
      <c r="K17" s="115"/>
      <c r="L17" s="204">
        <f t="shared" si="9"/>
        <v>0</v>
      </c>
      <c r="M17" s="115"/>
      <c r="N17" s="204">
        <f t="shared" si="10"/>
        <v>0</v>
      </c>
      <c r="O17" s="115"/>
      <c r="P17" s="204">
        <f t="shared" si="11"/>
        <v>0</v>
      </c>
      <c r="Q17" s="115"/>
      <c r="R17" s="204">
        <f t="shared" si="0"/>
        <v>0</v>
      </c>
      <c r="S17" s="115">
        <v>0.25</v>
      </c>
      <c r="T17" s="204">
        <f t="shared" si="1"/>
        <v>560.17681599999992</v>
      </c>
      <c r="U17" s="115">
        <v>0.25</v>
      </c>
      <c r="V17" s="204">
        <f t="shared" si="2"/>
        <v>560.17681599999992</v>
      </c>
      <c r="W17" s="115">
        <v>0.25</v>
      </c>
      <c r="X17" s="204">
        <f t="shared" si="3"/>
        <v>560.17681599999992</v>
      </c>
      <c r="Y17" s="115"/>
      <c r="Z17" s="204">
        <f t="shared" si="4"/>
        <v>0</v>
      </c>
      <c r="AA17" s="115"/>
      <c r="AB17" s="204">
        <f t="shared" si="5"/>
        <v>0</v>
      </c>
      <c r="AC17" s="204">
        <f t="shared" si="12"/>
        <v>2240.7072639999997</v>
      </c>
    </row>
    <row r="18" spans="1:29" x14ac:dyDescent="0.25">
      <c r="A18" s="113">
        <v>13</v>
      </c>
      <c r="B18" s="114" t="str">
        <f>[1]PLANILHA!B399</f>
        <v>REVESTIMENTO</v>
      </c>
      <c r="C18" s="204">
        <f>PLANILHA!G290</f>
        <v>130301.31495225</v>
      </c>
      <c r="D18" s="205">
        <f>C18/$C$23</f>
        <v>7.1814304690127381E-2</v>
      </c>
      <c r="E18" s="115"/>
      <c r="F18" s="204">
        <f t="shared" si="6"/>
        <v>0</v>
      </c>
      <c r="G18" s="115"/>
      <c r="H18" s="204">
        <f t="shared" si="7"/>
        <v>0</v>
      </c>
      <c r="I18" s="115"/>
      <c r="J18" s="204">
        <f t="shared" si="8"/>
        <v>0</v>
      </c>
      <c r="K18" s="115">
        <v>0.2</v>
      </c>
      <c r="L18" s="204">
        <f t="shared" si="9"/>
        <v>26060.262990450003</v>
      </c>
      <c r="M18" s="115">
        <v>0.2</v>
      </c>
      <c r="N18" s="204">
        <f t="shared" si="10"/>
        <v>26060.262990450003</v>
      </c>
      <c r="O18" s="115">
        <v>0.2</v>
      </c>
      <c r="P18" s="204">
        <f t="shared" si="11"/>
        <v>26060.262990450003</v>
      </c>
      <c r="Q18" s="115">
        <v>0.2</v>
      </c>
      <c r="R18" s="204">
        <f t="shared" si="0"/>
        <v>26060.262990450003</v>
      </c>
      <c r="S18" s="115">
        <v>0.1</v>
      </c>
      <c r="T18" s="204">
        <f t="shared" si="1"/>
        <v>13030.131495225001</v>
      </c>
      <c r="U18" s="115">
        <v>0.05</v>
      </c>
      <c r="V18" s="204">
        <f t="shared" si="2"/>
        <v>6515.0657476125007</v>
      </c>
      <c r="W18" s="115">
        <v>0.05</v>
      </c>
      <c r="X18" s="204">
        <f t="shared" si="3"/>
        <v>6515.0657476125007</v>
      </c>
      <c r="Y18" s="115"/>
      <c r="Z18" s="204">
        <f t="shared" si="4"/>
        <v>0</v>
      </c>
      <c r="AA18" s="115"/>
      <c r="AB18" s="204">
        <f t="shared" si="5"/>
        <v>0</v>
      </c>
      <c r="AC18" s="204">
        <f t="shared" si="12"/>
        <v>130301.31495225002</v>
      </c>
    </row>
    <row r="19" spans="1:29" x14ac:dyDescent="0.25">
      <c r="A19" s="202">
        <v>14</v>
      </c>
      <c r="B19" s="114" t="str">
        <f>[1]PLANILHA!B419</f>
        <v>PISOS E RODAPÉS</v>
      </c>
      <c r="C19" s="204">
        <f>PLANILHA!G307</f>
        <v>174034.24720689998</v>
      </c>
      <c r="D19" s="205">
        <f>C19/$C$23</f>
        <v>9.5917285715906367E-2</v>
      </c>
      <c r="E19" s="115"/>
      <c r="F19" s="204">
        <f t="shared" si="6"/>
        <v>0</v>
      </c>
      <c r="G19" s="115"/>
      <c r="H19" s="204">
        <f t="shared" si="7"/>
        <v>0</v>
      </c>
      <c r="I19" s="115"/>
      <c r="J19" s="204">
        <f t="shared" si="8"/>
        <v>0</v>
      </c>
      <c r="K19" s="115">
        <v>0.2</v>
      </c>
      <c r="L19" s="204">
        <f t="shared" si="9"/>
        <v>34806.84944138</v>
      </c>
      <c r="M19" s="115">
        <v>0.2</v>
      </c>
      <c r="N19" s="204">
        <f t="shared" si="10"/>
        <v>34806.84944138</v>
      </c>
      <c r="O19" s="115">
        <v>0.2</v>
      </c>
      <c r="P19" s="204">
        <f t="shared" si="11"/>
        <v>34806.84944138</v>
      </c>
      <c r="Q19" s="115">
        <v>0.2</v>
      </c>
      <c r="R19" s="204">
        <f t="shared" si="0"/>
        <v>34806.84944138</v>
      </c>
      <c r="S19" s="115">
        <v>0.1</v>
      </c>
      <c r="T19" s="204">
        <f t="shared" si="1"/>
        <v>17403.42472069</v>
      </c>
      <c r="U19" s="115">
        <v>0.05</v>
      </c>
      <c r="V19" s="204">
        <f t="shared" si="2"/>
        <v>8701.712360345</v>
      </c>
      <c r="W19" s="115">
        <v>0.05</v>
      </c>
      <c r="X19" s="204">
        <f t="shared" si="3"/>
        <v>8701.712360345</v>
      </c>
      <c r="Y19" s="115"/>
      <c r="Z19" s="204">
        <f t="shared" si="4"/>
        <v>0</v>
      </c>
      <c r="AA19" s="115"/>
      <c r="AB19" s="204">
        <f t="shared" si="5"/>
        <v>0</v>
      </c>
      <c r="AC19" s="204">
        <f t="shared" si="12"/>
        <v>174034.24720690001</v>
      </c>
    </row>
    <row r="20" spans="1:29" ht="15.75" customHeight="1" x14ac:dyDescent="0.25">
      <c r="A20" s="113">
        <v>15</v>
      </c>
      <c r="B20" s="114" t="str">
        <f>[1]PLANILHA!B449</f>
        <v>VIDROS</v>
      </c>
      <c r="C20" s="204">
        <f>PLANILHA!G315</f>
        <v>15646.932640679999</v>
      </c>
      <c r="D20" s="205">
        <f>C20/$C$23</f>
        <v>8.6236550148052794E-3</v>
      </c>
      <c r="E20" s="115"/>
      <c r="F20" s="204">
        <f t="shared" si="6"/>
        <v>0</v>
      </c>
      <c r="G20" s="115"/>
      <c r="H20" s="204">
        <f t="shared" si="7"/>
        <v>0</v>
      </c>
      <c r="I20" s="115"/>
      <c r="J20" s="204">
        <f t="shared" si="8"/>
        <v>0</v>
      </c>
      <c r="K20" s="115"/>
      <c r="L20" s="204">
        <f t="shared" si="9"/>
        <v>0</v>
      </c>
      <c r="M20" s="115"/>
      <c r="N20" s="204">
        <f t="shared" si="10"/>
        <v>0</v>
      </c>
      <c r="O20" s="115"/>
      <c r="P20" s="204">
        <f t="shared" si="11"/>
        <v>0</v>
      </c>
      <c r="Q20" s="115"/>
      <c r="R20" s="204">
        <f t="shared" si="0"/>
        <v>0</v>
      </c>
      <c r="S20" s="115"/>
      <c r="T20" s="204">
        <f t="shared" si="1"/>
        <v>0</v>
      </c>
      <c r="U20" s="115"/>
      <c r="V20" s="204">
        <f t="shared" si="2"/>
        <v>0</v>
      </c>
      <c r="W20" s="115"/>
      <c r="X20" s="204">
        <f t="shared" si="3"/>
        <v>0</v>
      </c>
      <c r="Y20" s="115"/>
      <c r="Z20" s="204">
        <f t="shared" si="4"/>
        <v>0</v>
      </c>
      <c r="AA20" s="115">
        <v>1</v>
      </c>
      <c r="AB20" s="204">
        <f t="shared" si="5"/>
        <v>15646.932640679999</v>
      </c>
      <c r="AC20" s="204">
        <f t="shared" si="12"/>
        <v>15646.932640679999</v>
      </c>
    </row>
    <row r="21" spans="1:29" ht="15.75" customHeight="1" x14ac:dyDescent="0.25">
      <c r="A21" s="202">
        <v>16</v>
      </c>
      <c r="B21" s="114" t="str">
        <f>[1]PLANILHA!B454</f>
        <v>PINTURA</v>
      </c>
      <c r="C21" s="204">
        <f>PLANILHA!G330</f>
        <v>122380.74279448998</v>
      </c>
      <c r="D21" s="205">
        <f>C21/$C$23</f>
        <v>6.744895824319426E-2</v>
      </c>
      <c r="E21" s="115"/>
      <c r="F21" s="204">
        <f t="shared" si="6"/>
        <v>0</v>
      </c>
      <c r="G21" s="115"/>
      <c r="H21" s="204">
        <f t="shared" si="7"/>
        <v>0</v>
      </c>
      <c r="I21" s="115"/>
      <c r="J21" s="204">
        <f t="shared" si="8"/>
        <v>0</v>
      </c>
      <c r="K21" s="115"/>
      <c r="L21" s="204">
        <f t="shared" si="9"/>
        <v>0</v>
      </c>
      <c r="M21" s="115"/>
      <c r="N21" s="204">
        <f t="shared" si="10"/>
        <v>0</v>
      </c>
      <c r="O21" s="115"/>
      <c r="P21" s="204">
        <f t="shared" si="11"/>
        <v>0</v>
      </c>
      <c r="Q21" s="115"/>
      <c r="R21" s="204">
        <f t="shared" si="0"/>
        <v>0</v>
      </c>
      <c r="S21" s="115">
        <v>0.3</v>
      </c>
      <c r="T21" s="204">
        <f t="shared" si="1"/>
        <v>36714.222838346992</v>
      </c>
      <c r="U21" s="115">
        <v>0.25</v>
      </c>
      <c r="V21" s="204">
        <f t="shared" si="2"/>
        <v>30595.185698622496</v>
      </c>
      <c r="W21" s="115">
        <v>0.25</v>
      </c>
      <c r="X21" s="204">
        <f t="shared" si="3"/>
        <v>30595.185698622496</v>
      </c>
      <c r="Y21" s="115">
        <v>0.1</v>
      </c>
      <c r="Z21" s="204">
        <f t="shared" si="4"/>
        <v>12238.074279449</v>
      </c>
      <c r="AA21" s="115">
        <v>0.1</v>
      </c>
      <c r="AB21" s="204">
        <f t="shared" si="5"/>
        <v>12238.074279449</v>
      </c>
      <c r="AC21" s="204">
        <f t="shared" si="12"/>
        <v>122380.74279448998</v>
      </c>
    </row>
    <row r="22" spans="1:29" ht="15.75" customHeight="1" x14ac:dyDescent="0.25">
      <c r="A22" s="207" t="s">
        <v>356</v>
      </c>
      <c r="B22" s="193"/>
      <c r="C22" s="117"/>
      <c r="D22" s="118"/>
      <c r="E22" s="115">
        <f>F22/C23</f>
        <v>0.18100003866685133</v>
      </c>
      <c r="F22" s="117">
        <f>SUM(F7:F21)</f>
        <v>328410.10083526006</v>
      </c>
      <c r="G22" s="118">
        <f>H22/C23</f>
        <v>0.14706130530810738</v>
      </c>
      <c r="H22" s="117">
        <f>SUM(H7:H21)</f>
        <v>266830.98225241207</v>
      </c>
      <c r="I22" s="118">
        <f>J22/C23</f>
        <v>4.348192574861659E-2</v>
      </c>
      <c r="J22" s="117">
        <f>SUM(J7:J21)</f>
        <v>78894.478281842006</v>
      </c>
      <c r="K22" s="118">
        <f>L22/C23</f>
        <v>7.0882838194316067E-2</v>
      </c>
      <c r="L22" s="117">
        <f>SUM(L7:L21)</f>
        <v>128611.24345797201</v>
      </c>
      <c r="M22" s="118">
        <f>N22/C23</f>
        <v>0.12923434042090612</v>
      </c>
      <c r="N22" s="117">
        <f>SUM(N7:N21)</f>
        <v>234485.37957014801</v>
      </c>
      <c r="O22" s="118">
        <f>P22/C23</f>
        <v>0.12528048799139707</v>
      </c>
      <c r="P22" s="117">
        <f>SUM(P7:P21)</f>
        <v>227311.430411757</v>
      </c>
      <c r="Q22" s="115">
        <f>R22/C23</f>
        <v>0.10820444727000439</v>
      </c>
      <c r="R22" s="117">
        <f>SUM(R7:R21)</f>
        <v>196328.319598717</v>
      </c>
      <c r="S22" s="118">
        <f>T22/C23</f>
        <v>0.10802085928644548</v>
      </c>
      <c r="T22" s="117">
        <f>SUM(T7:T21)</f>
        <v>195995.21387875802</v>
      </c>
      <c r="U22" s="118">
        <f>V22/C23</f>
        <v>3.916275535521576E-2</v>
      </c>
      <c r="V22" s="117">
        <f>SUM(V7:V21)</f>
        <v>71057.688881856011</v>
      </c>
      <c r="W22" s="118">
        <f>X22/C23</f>
        <v>2.5557555094695449E-2</v>
      </c>
      <c r="X22" s="117">
        <f>SUM(X7:X21)</f>
        <v>46372.140622579995</v>
      </c>
      <c r="Y22" s="118">
        <f>Z22/C23</f>
        <v>6.7448958243194277E-3</v>
      </c>
      <c r="Z22" s="117">
        <f>SUM(Z7:Z21)</f>
        <v>12238.074279449</v>
      </c>
      <c r="AA22" s="118">
        <f>AB22/C23</f>
        <v>1.5368550839124707E-2</v>
      </c>
      <c r="AB22" s="117">
        <f>SUM(AB7:AB21)</f>
        <v>27885.006920128999</v>
      </c>
      <c r="AC22" s="204">
        <f t="shared" si="12"/>
        <v>1814420.0589908801</v>
      </c>
    </row>
    <row r="23" spans="1:29" ht="15.75" customHeight="1" x14ac:dyDescent="0.25">
      <c r="A23" s="207" t="s">
        <v>357</v>
      </c>
      <c r="B23" s="193"/>
      <c r="C23" s="119">
        <f>SUM(C7:C21)</f>
        <v>1814420.0589908806</v>
      </c>
      <c r="D23" s="120">
        <f>SUM(D7:D22)</f>
        <v>0.99999999999999967</v>
      </c>
      <c r="E23" s="115">
        <f>F23/C23</f>
        <v>0.18100003866685133</v>
      </c>
      <c r="F23" s="117">
        <f>F22</f>
        <v>328410.10083526006</v>
      </c>
      <c r="G23" s="115">
        <f>H23/C23</f>
        <v>0.32806134397495867</v>
      </c>
      <c r="H23" s="117">
        <f>F23+H22</f>
        <v>595241.08308767213</v>
      </c>
      <c r="I23" s="115">
        <f>J23/C23</f>
        <v>0.37154326972357526</v>
      </c>
      <c r="J23" s="117">
        <f>H23+J22</f>
        <v>674135.56136951409</v>
      </c>
      <c r="K23" s="115">
        <f>L23/C23</f>
        <v>0.44242610791789139</v>
      </c>
      <c r="L23" s="117">
        <f>J23+L22</f>
        <v>802746.80482748616</v>
      </c>
      <c r="M23" s="115">
        <f>N23/C23</f>
        <v>0.57166044833879748</v>
      </c>
      <c r="N23" s="117">
        <f>L23+N22</f>
        <v>1037232.1843976341</v>
      </c>
      <c r="O23" s="115">
        <f>P23/C23</f>
        <v>0.69694093633019449</v>
      </c>
      <c r="P23" s="117">
        <f>N23+P22</f>
        <v>1264543.6148093911</v>
      </c>
      <c r="Q23" s="115">
        <f>R23/C23</f>
        <v>0.80514538360019883</v>
      </c>
      <c r="R23" s="117">
        <f>P23+R22</f>
        <v>1460871.934408108</v>
      </c>
      <c r="S23" s="115">
        <f>T23/C23</f>
        <v>0.91316624288664439</v>
      </c>
      <c r="T23" s="117">
        <f>R23+T22</f>
        <v>1656867.148286866</v>
      </c>
      <c r="U23" s="115">
        <f>V23/C23</f>
        <v>0.95232899824186001</v>
      </c>
      <c r="V23" s="117">
        <f>T23+V22</f>
        <v>1727924.8371687219</v>
      </c>
      <c r="W23" s="115">
        <f>X23/C23</f>
        <v>0.9778865533365555</v>
      </c>
      <c r="X23" s="117">
        <f>V23+X22</f>
        <v>1774296.9777913019</v>
      </c>
      <c r="Y23" s="115">
        <f>Z23/C23</f>
        <v>0.98463144916087486</v>
      </c>
      <c r="Z23" s="117">
        <f>X23+Z22</f>
        <v>1786535.0520707509</v>
      </c>
      <c r="AA23" s="115">
        <f>AB23/C23</f>
        <v>0.99999999999999967</v>
      </c>
      <c r="AB23" s="117">
        <f>Z23+AB22</f>
        <v>1814420.0589908799</v>
      </c>
      <c r="AC23" s="204"/>
    </row>
    <row r="24" spans="1:29" ht="15.75" customHeight="1" x14ac:dyDescent="0.25">
      <c r="A24" s="208" t="s">
        <v>489</v>
      </c>
      <c r="B24" s="192"/>
      <c r="C24" s="192"/>
      <c r="D24" s="192"/>
      <c r="E24" s="192"/>
      <c r="F24" s="192"/>
      <c r="G24" s="192"/>
      <c r="H24" s="192"/>
      <c r="I24" s="192"/>
      <c r="J24" s="192"/>
      <c r="K24" s="192"/>
      <c r="L24" s="192"/>
      <c r="M24" s="192"/>
      <c r="N24" s="192"/>
      <c r="O24" s="192"/>
      <c r="P24" s="192"/>
      <c r="Q24" s="192"/>
      <c r="R24" s="192"/>
      <c r="S24" s="192"/>
      <c r="T24" s="192"/>
      <c r="U24" s="192"/>
      <c r="V24" s="192"/>
      <c r="W24" s="192"/>
      <c r="X24" s="192"/>
      <c r="Y24" s="192"/>
      <c r="Z24" s="192"/>
      <c r="AA24" s="192"/>
      <c r="AB24" s="192"/>
      <c r="AC24" s="193"/>
    </row>
    <row r="25" spans="1:29" ht="15.75" customHeight="1" x14ac:dyDescent="0.25">
      <c r="A25" s="208" t="s">
        <v>486</v>
      </c>
      <c r="B25" s="192"/>
      <c r="C25" s="192"/>
      <c r="D25" s="192"/>
      <c r="E25" s="192"/>
      <c r="F25" s="192"/>
      <c r="G25" s="192"/>
      <c r="H25" s="192"/>
      <c r="I25" s="192"/>
      <c r="J25" s="192"/>
      <c r="K25" s="192"/>
      <c r="L25" s="192"/>
      <c r="M25" s="192"/>
      <c r="N25" s="192"/>
      <c r="O25" s="192"/>
      <c r="P25" s="192"/>
      <c r="Q25" s="192"/>
      <c r="R25" s="192"/>
      <c r="S25" s="192"/>
      <c r="T25" s="192"/>
      <c r="U25" s="192"/>
      <c r="V25" s="192"/>
      <c r="W25" s="192"/>
      <c r="X25" s="192"/>
      <c r="Y25" s="192"/>
      <c r="Z25" s="192"/>
      <c r="AA25" s="192"/>
      <c r="AB25" s="192"/>
      <c r="AC25" s="193"/>
    </row>
    <row r="26" spans="1:29" ht="15.75" customHeight="1" x14ac:dyDescent="0.25">
      <c r="A26" s="208" t="s">
        <v>487</v>
      </c>
      <c r="B26" s="192"/>
      <c r="C26" s="192"/>
      <c r="D26" s="192"/>
      <c r="E26" s="192"/>
      <c r="F26" s="192"/>
      <c r="G26" s="192"/>
      <c r="H26" s="192"/>
      <c r="I26" s="192"/>
      <c r="J26" s="192"/>
      <c r="K26" s="192"/>
      <c r="L26" s="192"/>
      <c r="M26" s="192"/>
      <c r="N26" s="192"/>
      <c r="O26" s="192"/>
      <c r="P26" s="192"/>
      <c r="Q26" s="192"/>
      <c r="R26" s="192"/>
      <c r="S26" s="192"/>
      <c r="T26" s="192"/>
      <c r="U26" s="192"/>
      <c r="V26" s="192"/>
      <c r="W26" s="192"/>
      <c r="X26" s="192"/>
      <c r="Y26" s="192"/>
      <c r="Z26" s="192"/>
      <c r="AA26" s="192"/>
      <c r="AB26" s="192"/>
      <c r="AC26" s="193"/>
    </row>
    <row r="27" spans="1:29" ht="15.75" customHeight="1" x14ac:dyDescent="0.25"/>
    <row r="28" spans="1:29" ht="15.75" customHeight="1" x14ac:dyDescent="0.25">
      <c r="Z28" s="209"/>
    </row>
    <row r="29" spans="1:29" ht="15.75" customHeight="1" x14ac:dyDescent="0.25"/>
    <row r="30" spans="1:29" ht="15.75" customHeight="1" x14ac:dyDescent="0.25"/>
    <row r="31" spans="1:29" ht="15.75" customHeight="1" x14ac:dyDescent="0.25"/>
    <row r="32" spans="1:29"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sheetData>
  <mergeCells count="28">
    <mergeCell ref="A24:AC24"/>
    <mergeCell ref="A25:AC25"/>
    <mergeCell ref="A26:AC26"/>
    <mergeCell ref="Y5:Z5"/>
    <mergeCell ref="AA5:AB5"/>
    <mergeCell ref="AC5:AC6"/>
    <mergeCell ref="A22:B22"/>
    <mergeCell ref="A23:B23"/>
    <mergeCell ref="D5:D6"/>
    <mergeCell ref="E5:F5"/>
    <mergeCell ref="G5:H5"/>
    <mergeCell ref="I5:J5"/>
    <mergeCell ref="K5:L5"/>
    <mergeCell ref="M5:N5"/>
    <mergeCell ref="O5:P5"/>
    <mergeCell ref="B5:B6"/>
    <mergeCell ref="C5:C6"/>
    <mergeCell ref="Q5:R5"/>
    <mergeCell ref="A5:A6"/>
    <mergeCell ref="A1:AC1"/>
    <mergeCell ref="B2:T2"/>
    <mergeCell ref="U2:AC2"/>
    <mergeCell ref="B3:T3"/>
    <mergeCell ref="U3:AC3"/>
    <mergeCell ref="B4:AC4"/>
    <mergeCell ref="S5:T5"/>
    <mergeCell ref="U5:V5"/>
    <mergeCell ref="W5:X5"/>
  </mergeCells>
  <pageMargins left="0.25" right="0.25" top="0.75" bottom="0.75" header="0.3" footer="0.3"/>
  <pageSetup scale="41"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3</vt:i4>
      </vt:variant>
    </vt:vector>
  </HeadingPairs>
  <TitlesOfParts>
    <vt:vector size="3" baseType="lpstr">
      <vt:lpstr>PLANILHA</vt:lpstr>
      <vt:lpstr>Planilha1</vt:lpstr>
      <vt:lpstr>CRONOGRAMA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SEE</dc:creator>
  <cp:lastModifiedBy>HUILDYS OLIVEIRA</cp:lastModifiedBy>
  <cp:lastPrinted>2026-04-14T19:10:06Z</cp:lastPrinted>
  <dcterms:created xsi:type="dcterms:W3CDTF">2012-05-28T19:15:19Z</dcterms:created>
  <dcterms:modified xsi:type="dcterms:W3CDTF">2026-04-14T20:23:06Z</dcterms:modified>
</cp:coreProperties>
</file>