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01"/>
  <workbookPr updateLinks="never" defaultThemeVersion="124226"/>
  <mc:AlternateContent xmlns:mc="http://schemas.openxmlformats.org/markup-compatibility/2006">
    <mc:Choice Requires="x15">
      <x15ac:absPath xmlns:x15ac="http://schemas.microsoft.com/office/spreadsheetml/2010/11/ac" url="G:\.shortcut-targets-by-id\1p3ZFfihBhY0jQ0tU1Li7rqQ2HQ2msjO6\PM-IGARATINGA\2025 - Serviços\SERV-040 - CANIL IGARATINGA\"/>
    </mc:Choice>
  </mc:AlternateContent>
  <xr:revisionPtr revIDLastSave="0" documentId="13_ncr:1_{C10A1B0B-144A-4E07-A662-043C1156DD5C}" xr6:coauthVersionLast="47" xr6:coauthVersionMax="47" xr10:uidLastSave="{00000000-0000-0000-0000-000000000000}"/>
  <bookViews>
    <workbookView xWindow="-120" yWindow="-120" windowWidth="29040" windowHeight="15720" tabRatio="662" xr2:uid="{00000000-000D-0000-FFFF-FFFF00000000}"/>
  </bookViews>
  <sheets>
    <sheet name="PLANILHA ORÇAMENTÁRIA" sheetId="13" r:id="rId1"/>
    <sheet name="CRONOGRAMA FF" sheetId="25" r:id="rId2"/>
    <sheet name="COMPOSIÇÃO BDI" sheetId="31" r:id="rId3"/>
    <sheet name="MEMÓRIA DE CÁLCULO" sheetId="32" r:id="rId4"/>
    <sheet name="COMPOSIÇÃO 01" sheetId="33" r:id="rId5"/>
    <sheet name="COMPOSIÇÃO 02" sheetId="34" r:id="rId6"/>
  </sheets>
  <externalReferences>
    <externalReference r:id="rId7"/>
    <externalReference r:id="rId8"/>
    <externalReference r:id="rId9"/>
  </externalReferences>
  <definedNames>
    <definedName name="ACOMPANHAMENTO" hidden="1">IF(VALUE([1]MENU!$O$4)=2,"BM","PLE")</definedName>
    <definedName name="_xlnm.Print_Area" localSheetId="0">'PLANILHA ORÇAMENTÁRIA'!$A$1:$I$77</definedName>
    <definedName name="AUTOEVENTO" hidden="1">[1]CÁLCULO!$A$12</definedName>
    <definedName name="BDI.Opcao" hidden="1">[2]DADOS!$F$18</definedName>
    <definedName name="BDI.TipoObra" hidden="1">[2]BDI!$A$138:$A$146</definedName>
    <definedName name="BM.AFAcumulado" hidden="1">[1]BM!$R1</definedName>
    <definedName name="BM.AFAnterior" hidden="1">[1]BM!$Q1</definedName>
    <definedName name="BM.MaxMed" hidden="1">IF([0]!RegimeExecucao="Global",1,[1]BM!$G1)</definedName>
    <definedName name="BM.MEDAcumulado" hidden="1">IF(COUNTIF([1]BM!$AB$13:$AM$13,BM.medicao)&gt;0,SUM(OFFSET([1]BM!$AB1,0,0,1,MATCH(BM.medicao,[1]BM!$AB$13:$AM$13,0))),0)</definedName>
    <definedName name="BM.MEDAnterior" hidden="1">IF(COUNTIF([1]BM!$AB$13:$AM$13,BM.medicao-1)&gt;0,SUM(OFFSET([1]BM!$AB1,0,0,1,MATCH(BM.medicao-1,[1]BM!$AB$13:$AM$13,0))),0)</definedName>
    <definedName name="BM.medicao" hidden="1">OFFSET([1]BM!$O$7,1,0)</definedName>
    <definedName name="BM.MinMed" hidden="1">IF([0]!RegimeExecucao="Global",-1,-[1]BM!$G1)</definedName>
    <definedName name="CAIXA.Modo" hidden="1">[1]BM!$A$3</definedName>
    <definedName name="CÁLCULO.NúmeroDeEventos" hidden="1">IF(AUTOEVENTO&lt;&gt;"manual",MAX([1]CÁLCULO!$M$15:$M$32),MAX(OFFSET([1]EVENTOS!$C$14:$C$20,1,0)))</definedName>
    <definedName name="CÁLCULO.NúmeroDeFrentes" hidden="1">COLUMN([1]CÁLCULO!$AA$15)-COLUMN([1]CÁLCULO!$Q$15)</definedName>
    <definedName name="CÁLCULO.TotalAdmLocal" hidden="1">IF(AUTOEVENTO="manual",SUMIF([1]CÁLCULO!$M$15:$M$32,1,[1]ORÇAMENTO!$X$15:$X$32),0)</definedName>
    <definedName name="CRONO.ColunaPadrão" hidden="1">#REF!</definedName>
    <definedName name="CRONO.Filtro" hidden="1">#REF!</definedName>
    <definedName name="CRONO.FirstCol" hidden="1">#REF!</definedName>
    <definedName name="CRONO.firstrow" hidden="1">#REF!</definedName>
    <definedName name="CRONO.Frenterow" hidden="1">#REF!</definedName>
    <definedName name="CRONO.LastCol" hidden="1">#REF!</definedName>
    <definedName name="CRONO.lastrow" hidden="1">#REF!</definedName>
    <definedName name="CRONO.LinhaPadrão" hidden="1">#REF!</definedName>
    <definedName name="CRONO.LinhasNecessarias" hidden="1">COUNTIF([1]QCI!$B$13:$B$15,"Manual")+COUNTIF([1]QCI!$B$13:$B$15,"SemiAuto")+COUNT(ORÇAMENTO.ListaCrono)</definedName>
    <definedName name="CRONO.margemrow" hidden="1">#REF!</definedName>
    <definedName name="CRONO.MaxParc" hidden="1">#REF!+#REF!</definedName>
    <definedName name="CRONO.NivelExibicao" hidden="1">#REF!</definedName>
    <definedName name="CRONO.Parcela1" hidden="1">#REF!</definedName>
    <definedName name="CRONOPLE.ValorDoEvento" hidden="1">SUMIF([1]CÁLCULO!$M$15:$M$32,[1]CRONOPLE!$B1,OFFSET([1]CÁLCULO!$AA$15:$AA$32,0,[1]CRONOPLE!A$12))</definedName>
    <definedName name="DESONERACAO" hidden="1">IF(OR(Import.Desoneracao="DESONERADO",Import.Desoneracao="SIM"),"SIM","NÃO")</definedName>
    <definedName name="ÉServiço">[3]BM!$E1&lt;&gt;""</definedName>
    <definedName name="EVENTOS.Lista" hidden="1">[1]EVENTOS!$C$15:OFFSET([1]EVENTOS!$C$20,-1,0)</definedName>
    <definedName name="EVENTOS.ListaValidacao" hidden="1">[1]EVENTOS!$B$15:OFFSET([1]EVENTOS!$B$20,-1,0)</definedName>
    <definedName name="Excel_BuiltIn_Database">#REF!</definedName>
    <definedName name="Excel_BuiltIn_Print_Area_1_1">#REF!</definedName>
    <definedName name="Excel_BuiltIn_Print_Area_1_1_1">#REF!</definedName>
    <definedName name="Excel_BuiltIn_Print_Area_1_1_1_1">#REF!</definedName>
    <definedName name="Excel_BuiltIn_Print_Area_1_1_1_1_1">#REF!</definedName>
    <definedName name="Excel_BuiltIn_Print_Area_1_9">#REF!</definedName>
    <definedName name="Excel_BuiltIn_Print_Area_2_1">#REF!</definedName>
    <definedName name="Excel_BuiltIn_Print_Area_8_1_1_1">#REF!</definedName>
    <definedName name="Excel_BuiltIn_Print_Area_9">#REF!</definedName>
    <definedName name="Excel_BuiltIn_Print_Area_9_1">#REF!</definedName>
    <definedName name="Excel_BuiltIn_Print_Titles_1_1">#REF!</definedName>
    <definedName name="Excel_BuiltIn_Print_Titles_2">#REF!</definedName>
    <definedName name="Excel_BuiltIn_Print_Titles_9">#REF!</definedName>
    <definedName name="Import.Apelido" hidden="1">[2]DADOS!$F$16</definedName>
    <definedName name="Import.BMAFAcumulado" hidden="1">OFFSET([1]BM!$R$15,1,0):OFFSET([1]BM!$R$32,-1,0)</definedName>
    <definedName name="Import.CNPJ" hidden="1">[1]DADOS!$F$38</definedName>
    <definedName name="Import.Código" hidden="1">OFFSET([1]ORÇAMENTO!$Q$15,1,0):OFFSET([1]ORÇAMENTO!$Q$32,-1,0)</definedName>
    <definedName name="Import.Contrapartida" hidden="1">[1]DADOS!$F$10</definedName>
    <definedName name="Import.CPMaxPerc" hidden="1">[1]DADOS!$F$13</definedName>
    <definedName name="Import.CPMinAbsoluta" hidden="1">[1]DADOS!$F$12</definedName>
    <definedName name="Import.CPMinPerc" hidden="1">[1]DADOS!$F$11</definedName>
    <definedName name="Import.CR" hidden="1">[1]DADOS!$F$7</definedName>
    <definedName name="Import.CRONOPLE" hidden="1">OFFSET([1]CRONOPLE!$F$15,1,1):OFFSET([1]CRONOPLE!$AF$20,-1,-1)</definedName>
    <definedName name="Import.CTEF" hidden="1">[1]DADOS!$F$36</definedName>
    <definedName name="Import.CustoUnitário" hidden="1">OFFSET([1]ORÇAMENTO!$U$15,1,0):OFFSET([1]ORÇAMENTO!$U$32,-1,0)</definedName>
    <definedName name="Import.DataBase" hidden="1">OFFSET([1]DADOS!$G$19,0,-1)</definedName>
    <definedName name="Import.DataBaseLicit" hidden="1">OFFSET([1]DADOS!$G$40,0,-1)</definedName>
    <definedName name="Import.DataInicioObra" hidden="1">[1]DADOS!$F$46</definedName>
    <definedName name="Import.DescLote" hidden="1">[2]DADOS!$F$17</definedName>
    <definedName name="Import.Descrição" hidden="1">OFFSET([1]ORÇAMENTO!$R$15,1,0):OFFSET([1]ORÇAMENTO!$R$32,-1,0)</definedName>
    <definedName name="Import.Desoneracao" hidden="1">OFFSET([2]DADOS!$G$18,0,-1)</definedName>
    <definedName name="Import.empresa" hidden="1">[1]DADOS!$F$37</definedName>
    <definedName name="Import.Eventos.Nomes" hidden="1">OFFSET([1]EVENTOS!$D$15,1,0):OFFSET([1]EVENTOS!$D$20,-1,0)</definedName>
    <definedName name="Import.Fonte" hidden="1">OFFSET([1]ORÇAMENTO!$P$15,1,0):OFFSET([1]ORÇAMENTO!$P$32,-1,0)</definedName>
    <definedName name="Import.FrenteDeObra" hidden="1">[1]CÁLCULO!$Q$12:OFFSET([1]CÁLCULO!$AA$12,0,-1)</definedName>
    <definedName name="Import.Município" hidden="1">[2]DADOS!$F$6</definedName>
    <definedName name="Import.Nível" hidden="1">OFFSET([1]ORÇAMENTO!$M$15,1,0):OFFSET([1]ORÇAMENTO!$M$32,-1,0)</definedName>
    <definedName name="Import.OpcaoBDI" hidden="1">OFFSET([1]ORÇAMENTO!$V$15,1,0):OFFSET([1]ORÇAMENTO!$V$32,-1,0)</definedName>
    <definedName name="Import.ORÇAMENTO.DivRecurso" hidden="1">OFFSET([1]ORÇAMENTO!$Y$15,1,0):OFFSET([1]ORÇAMENTO!$Y$32,-1,0)</definedName>
    <definedName name="Import.PLE" hidden="1">OFFSET([1]PLE!$G$15,1,1):OFFSET([1]PLE!$AG$20,-1,-1)</definedName>
    <definedName name="Import.PLQ" hidden="1">OFFSET([1]CÁLCULO!$P$15,1,1):OFFSET([1]CÁLCULO!$AA$32,-1,-1)</definedName>
    <definedName name="Import.PLQ.MemCalc" hidden="1">OFFSET([1]CÁLCULO!$I$15,1,0):OFFSET([1]CÁLCULO!$I$32,-1,0)</definedName>
    <definedName name="Import.Proponente" hidden="1">[1]DADOS!$F$5</definedName>
    <definedName name="Import.QCI.Divisao" hidden="1">OFFSET([1]QCI!$V$13,1,0):OFFSET([1]QCI!$V$15,-1,0)</definedName>
    <definedName name="Import.QCI.ItemInv" hidden="1">OFFSET([1]QCI!$E$13,1,0):OFFSET([1]QCI!$E$15,-1,0)</definedName>
    <definedName name="Import.QCI.Qtde" hidden="1">OFFSET([1]QCI!$I$13,1,0):OFFSET([1]QCI!$I$15,-1,0)</definedName>
    <definedName name="Import.QCI.Situacao" hidden="1">OFFSET([1]QCI!$H$13,1,0):OFFSET([1]QCI!$H$15,-1,0)</definedName>
    <definedName name="Import.QCI.SubItemInv" hidden="1">OFFSET([1]QCI!$F$13,1,0):OFFSET([1]QCI!$F$15,-1,0)</definedName>
    <definedName name="Import.QCICP" hidden="1">OFFSET([1]QCI!$W$13,1,0):OFFSET([1]QCI!$W$15,-1,0)</definedName>
    <definedName name="Import.QCIDesc" hidden="1">OFFSET([1]QCI!$R$13,1,0):OFFSET([1]QCI!$R$15,-1,0)</definedName>
    <definedName name="Import.QCIInv" hidden="1">OFFSET([1]QCI!$U$13,1,0):OFFSET([1]QCI!$U$15,-1,0)</definedName>
    <definedName name="Import.QCILote" hidden="1">OFFSET([1]QCI!$T$13,1,0):OFFSET([1]QCI!$T$15,-1,0)</definedName>
    <definedName name="Import.QCIOutros" hidden="1">OFFSET([1]QCI!$X$13,1,0):OFFSET([1]QCI!$X$15,-1,0)</definedName>
    <definedName name="Import.Quantidade" hidden="1">OFFSET([1]ORÇAMENTO!$AJ$15,1,0):OFFSET([1]ORÇAMENTO!$AJ$32,-1,0)</definedName>
    <definedName name="import.recurso" hidden="1">[1]DADOS!$F$4</definedName>
    <definedName name="Import.RegimeExecução" hidden="1">OFFSET([1]DADOS!$G$39,0,-1)</definedName>
    <definedName name="Import.Repasse" hidden="1">[1]DADOS!$F$9</definedName>
    <definedName name="Import.RespFiscalização" hidden="1">[1]DADOS!$F$50:$F$53</definedName>
    <definedName name="Import.RespOrçamento" hidden="1">[2]DADOS!$F$22:$F$24</definedName>
    <definedName name="Import.SICONV" hidden="1">[1]DADOS!$F$8</definedName>
    <definedName name="Import.Unidade" hidden="1">OFFSET([1]ORÇAMENTO!$S$15,1,0):OFFSET([1]ORÇAMENTO!$S$32,-1,0)</definedName>
    <definedName name="Import.UnitarioLicitado" hidden="1">OFFSET([1]ORÇAMENTO!$AL$15,1,0):OFFSET([1]ORÇAMENTO!$AL$32,-1,0)</definedName>
    <definedName name="MENU.CRONO" hidden="1">OFFSET(#REF!,1,0)</definedName>
    <definedName name="Objeto" hidden="1">[1]MENU!$J$1</definedName>
    <definedName name="ORÇAMENTO.BancoRef" hidden="1">[1]ORÇAMENTO!$F$8</definedName>
    <definedName name="ORÇAMENTO.CodBarra" hidden="1">IF(ORÇAMENTO.Fonte="Sinapi",SUBSTITUTE(SUBSTITUTE(ORÇAMENTO.Codigo,"/00","/"),"/0","/"),ORÇAMENTO.Codigo)</definedName>
    <definedName name="ORÇAMENTO.Codigo" hidden="1">[1]ORÇAMENTO!$Q1</definedName>
    <definedName name="ORÇAMENTO.CustoUnitario" hidden="1">ROUND([1]ORÇAMENTO!$U1,15-13*[1]ORÇAMENTO!$AF$8)</definedName>
    <definedName name="ORÇAMENTO.Descricao" hidden="1">[1]ORÇAMENTO!$R1</definedName>
    <definedName name="ORÇAMENTO.Fonte" hidden="1">[1]ORÇAMENTO!$P1</definedName>
    <definedName name="ORÇAMENTO.ListaCrono" hidden="1">OFFSET([1]ORÇAMENTO!$AD$15,1,0):OFFSET([1]ORÇAMENTO!$AD$32,-1,0)</definedName>
    <definedName name="ORÇAMENTO.MáximoListaCrono" hidden="1">MAX(ORÇAMENTO.ListaCrono)</definedName>
    <definedName name="ORÇAMENTO.Nivel" hidden="1">[1]ORÇAMENTO!$M1</definedName>
    <definedName name="ORÇAMENTO.OpcaoBDI" hidden="1">[1]ORÇAMENTO!$V1</definedName>
    <definedName name="ORÇAMENTO.PasteFormat1" hidden="1">OFFSET([1]ORÇAMENTO!$P$15,1,0):OFFSET([1]ORÇAMENTO!$S$32,-1,0)</definedName>
    <definedName name="ORÇAMENTO.PasteFormat2" hidden="1">OFFSET([1]ORÇAMENTO!$U$15,1,0):OFFSET([1]ORÇAMENTO!$V$32,-1,0)</definedName>
    <definedName name="ORÇAMENTO.PrecoUnitarioLicitado" hidden="1">[1]ORÇAMENTO!$AL1</definedName>
    <definedName name="ORÇAMENTO.RangeQuant" hidden="1">OFFSET([1]ORÇAMENTO!$T$15,1,0):OFFSET([1]ORÇAMENTO!$T$32,-1,0)</definedName>
    <definedName name="ORÇAMENTO.SumCPMANUAL" hidden="1">SUMIF([1]ORÇAMENTO!$Z$15:$Z$32,"CP",[1]ORÇAMENTO!$AA$15:$AA$32)</definedName>
    <definedName name="ORÇAMENTO.SumINVMANUAL" hidden="1">SUMIF([1]ORÇAMENTO!$Z$15:$Z$32,"RP",[1]ORÇAMENTO!$X$15:$X$32)+SUMIF([1]ORÇAMENTO!$Z$15:$Z$32,"CP",[1]ORÇAMENTO!$X$15:$X$32)+SUMIF([1]ORÇAMENTO!$Z$15:$Z$32,"OU",[1]ORÇAMENTO!$X$15:$X$32)</definedName>
    <definedName name="ORÇAMENTO.SumOUTROSMANUAL" hidden="1">SUMIF([1]ORÇAMENTO!$Z$15:$Z$32,"OU",[1]ORÇAMENTO!$AB$15:$AB$32)</definedName>
    <definedName name="ORÇAMENTO.SumREPASSEMANUAL" hidden="1">ORÇAMENTO.SumINVMANUAL-ORÇAMENTO.SumCPMANUAL-ORÇAMENTO.SumOUTROSMANUAL</definedName>
    <definedName name="ORÇAMENTO.Unidade" hidden="1">[1]ORÇAMENTO!$S1</definedName>
    <definedName name="PLE.firstrow" hidden="1">[1]PLE!$15:$15</definedName>
    <definedName name="PLE.lastrow" hidden="1">[1]PLE!$20:$20</definedName>
    <definedName name="PLE.Medicao" hidden="1">[1]PLE!$J$9</definedName>
    <definedName name="PLE.ValorDoEvento" hidden="1">SUMIF([1]CÁLCULO!$M$15:$M$32,[1]PLE!$B1,OFFSET([1]CÁLCULO!$AA$15:$AA$32,0,[1]PLE!A$12))</definedName>
    <definedName name="PO.ValoresBDI" hidden="1">OFFSET([1]ORÇAMENTO!$AH$15,1,0):OFFSET([1]ORÇAMENTO!$AH$32,-1,0)</definedName>
    <definedName name="QCI.CPManual" hidden="1">ROUND([1]QCI!$W1,2)</definedName>
    <definedName name="QCI.DescManual" hidden="1">[1]QCI!$R1</definedName>
    <definedName name="QCI.Divisao" hidden="1">[1]QCI!$V1</definedName>
    <definedName name="QCI.ExisteManual" hidden="1">(COUNTIF([1]QCI!$B$13:$B$15,"Manual")+COUNTIF([1]QCI!$B$13:$B$15,"SemiAuto"))&gt;0</definedName>
    <definedName name="QCI.InvManual" hidden="1">ROUND([1]QCI!$U1,2)</definedName>
    <definedName name="QCI.ItemInvestimento" hidden="1">OFFSET([1]DADOS!$J$2,1,0,COUNTA([1]DADOS!$J:$J)-1,1)</definedName>
    <definedName name="QCI.LoteManual" hidden="1">[1]QCI!$T1</definedName>
    <definedName name="QCI.MaxCPManual" hidden="1">[1]QCI!$O1-[1]QCI!$X1</definedName>
    <definedName name="QCI.MaxOUManual" hidden="1">[1]QCI!$O1-[1]QCI!$W1</definedName>
    <definedName name="QCI.OutrosManual" hidden="1">ROUND([1]QCI!$X1,2)</definedName>
    <definedName name="QCI.SubItemInvestimento" hidden="1">OFFSET([1]DADOS!$A$2,1,MATCH([1]QCI!$E1,[1]DADOS!$2:$2,0)-1,INDEX([1]DADOS!$2:$2,MATCH([1]QCI!$E1,[1]DADOS!$2:$2,0)+1))</definedName>
    <definedName name="QCI.SumCPMANUAL" hidden="1">SUMIF([1]QCI!$B$13:$B$15,"Manual",[1]QCI!$AA$13:$AA$15)</definedName>
    <definedName name="QCI.SumINVMANUAL" hidden="1">SUMIF([1]QCI!$B$13:$B$15,"Manual",[1]QCI!$O$13:$O$15)</definedName>
    <definedName name="QCI.SumOUTROSMANUAL" hidden="1">SUMIF([1]QCI!$B$13:$B$15,"Manual",[1]QCI!$AB$13:$AB$15)</definedName>
    <definedName name="QCI.SumREPASSEMANUAL" hidden="1">QCI.SumINVMANUAL-QCI.CPManual-QCI.OutrosManual</definedName>
    <definedName name="REFERENCIA.Descricao" hidden="1">IF(ISNUMBER([1]ORÇAMENTO!$AF1),OFFSET(INDIRECT(ORÇAMENTO.BancoRef),[1]ORÇAMENTO!$AF1-1,3,1),[1]ORÇAMENTO!$AF1)</definedName>
    <definedName name="REFERENCIA.Desonerado" hidden="1">IF(ISNUMBER([1]ORÇAMENTO!$AF1),VALUE(OFFSET(INDIRECT(ORÇAMENTO.BancoRef),[1]ORÇAMENTO!$AF1-1,5,1)),0)</definedName>
    <definedName name="REFERENCIA.NaoDesonerado" hidden="1">IF(ISNUMBER([1]ORÇAMENTO!$AF1),VALUE(OFFSET(INDIRECT(ORÇAMENTO.BancoRef),[1]ORÇAMENTO!$AF1-1,6,1)),0)</definedName>
    <definedName name="REFERENCIA.Unidade" hidden="1">IF(ISNUMBER([1]ORÇAMENTO!$AF1),OFFSET(INDIRECT(ORÇAMENTO.BancoRef),[1]ORÇAMENTO!$AF1-1,4,1),"-")</definedName>
    <definedName name="RegimeExecucao">IF(OR([3]DADOS!$A$33="Empreitada Preço Global",[3]DADOS!$A$33="Empreitada Integral"),"Global","Unitário")</definedName>
    <definedName name="RRE.MaxCPAcum" hidden="1">[1]RRE!$AD$17</definedName>
    <definedName name="RRE.MaxCPAnt" hidden="1">[1]RRE!$AC$17</definedName>
    <definedName name="RRE.MaxOUAcum" hidden="1">[1]RRE!$AD$18</definedName>
    <definedName name="RRE.MaxOUAnt" hidden="1">[1]RRE!$AC$18</definedName>
    <definedName name="RRE.Numero" hidden="1">OFFSET([1]RRE!$O$7,0,1)</definedName>
    <definedName name="RRE.VIMeta" hidden="1">[1]RRE!$L1</definedName>
    <definedName name="SENHAGT" hidden="1">"PM3CAIXA"</definedName>
    <definedName name="SomaAgrup" hidden="1">SUMIF(OFFSET([1]ORÇAMENTO!$C1,1,0,[1]ORÇAMENTO!$D1),"S",OFFSET([1]ORÇAMENTO!A1,1,0,[1]ORÇAMENTO!$D1))</definedName>
    <definedName name="SomaAgrupBM" hidden="1">SUMIF(OFFSET([1]BM!$A1,1,0,[1]BM!$B1),"S",OFFSET([1]BM!A1,1,0,[1]BM!$B1))</definedName>
    <definedName name="TIPOORCAMENTO" hidden="1">IF(VALUE([1]MENU!$O$3)=2,"Licitado","Proposto")</definedName>
    <definedName name="_xlnm.Print_Titles" localSheetId="0">'PLANILHA ORÇAMENTÁRIA'!$1:$8</definedName>
    <definedName name="Versao" hidden="1">[1]MENU!$J$2</definedName>
    <definedName name="VTOTAL1" hidden="1">ROUND([1]ORÇAMENTO!$T1*[1]ORÇAMENTO!$W1,15-13*[1]ORÇAMENTO!$AF$11)</definedName>
    <definedName name="VTOTALBM" hidden="1">IF([1]BM!$I1=0,0,CHOOSE(MATCH([0]!RegimeExecucao,{"Global","Unitário"},0),ROUND(ROUND([1]BM!XFB1,15-13*[1]BM!$A$9)/100*[1]BM!$I1,15-13*[1]ORÇAMENTO!$AF$11),ROUND(ROUND([1]BM!XFB1,15-13*[1]BM!$A$9)*ROUND([1]BM!$H1,15-13*[1]ORÇAMENTO!$AF$10),15-13*[1]ORÇAMENTO!$AF$11)))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26" i="25" l="1"/>
  <c r="H24" i="25"/>
  <c r="G24" i="25"/>
  <c r="E18" i="25"/>
  <c r="G14" i="25"/>
  <c r="F14" i="25"/>
  <c r="F12" i="25"/>
  <c r="E12" i="25"/>
  <c r="E10" i="25"/>
  <c r="E8" i="25"/>
  <c r="D26" i="25"/>
  <c r="D24" i="25"/>
  <c r="D22" i="25"/>
  <c r="G22" i="25" s="1"/>
  <c r="D20" i="25"/>
  <c r="H20" i="25" s="1"/>
  <c r="D18" i="25"/>
  <c r="G18" i="25" s="1"/>
  <c r="D16" i="25"/>
  <c r="G16" i="25" s="1"/>
  <c r="D14" i="25"/>
  <c r="D12" i="25"/>
  <c r="D10" i="25"/>
  <c r="D8" i="25"/>
  <c r="D28" i="25" s="1"/>
  <c r="A25" i="25"/>
  <c r="A23" i="25"/>
  <c r="A21" i="25"/>
  <c r="A19" i="25"/>
  <c r="A17" i="25"/>
  <c r="A15" i="25"/>
  <c r="A13" i="25"/>
  <c r="A11" i="25"/>
  <c r="A9" i="25"/>
  <c r="A7" i="25"/>
  <c r="D56" i="32"/>
  <c r="O57" i="32"/>
  <c r="O58" i="32"/>
  <c r="O56" i="32"/>
  <c r="N54" i="32"/>
  <c r="N53" i="32"/>
  <c r="E52" i="32"/>
  <c r="E61" i="32" s="1"/>
  <c r="D61" i="32" s="1"/>
  <c r="K52" i="32"/>
  <c r="D60" i="32"/>
  <c r="D59" i="32"/>
  <c r="H71" i="32"/>
  <c r="P71" i="32" s="1"/>
  <c r="D71" i="32" s="1"/>
  <c r="H70" i="32"/>
  <c r="P70" i="32" s="1"/>
  <c r="D70" i="32" s="1"/>
  <c r="D67" i="32"/>
  <c r="C68" i="32"/>
  <c r="B68" i="32"/>
  <c r="H51" i="13"/>
  <c r="I51" i="13" s="1"/>
  <c r="H18" i="25" l="1"/>
  <c r="H16" i="25"/>
  <c r="F20" i="25"/>
  <c r="F18" i="25"/>
  <c r="F16" i="25"/>
  <c r="F22" i="25"/>
  <c r="F28" i="25" s="1"/>
  <c r="F27" i="25" s="1"/>
  <c r="G20" i="25"/>
  <c r="G28" i="25" s="1"/>
  <c r="G27" i="25" s="1"/>
  <c r="E20" i="25"/>
  <c r="E28" i="25" s="1"/>
  <c r="E22" i="25"/>
  <c r="H22" i="25"/>
  <c r="H28" i="25"/>
  <c r="H27" i="25" s="1"/>
  <c r="N52" i="32"/>
  <c r="D52" i="32" s="1"/>
  <c r="D66" i="32"/>
  <c r="H64" i="32"/>
  <c r="D64" i="32" s="1"/>
  <c r="H80" i="32"/>
  <c r="D80" i="32" s="1"/>
  <c r="H79" i="32"/>
  <c r="D79" i="32" s="1"/>
  <c r="H78" i="32"/>
  <c r="D78" i="32" s="1"/>
  <c r="H86" i="32"/>
  <c r="D86" i="32" s="1"/>
  <c r="O85" i="32"/>
  <c r="D85" i="32" s="1"/>
  <c r="O90" i="32"/>
  <c r="D90" i="32" s="1"/>
  <c r="O89" i="32"/>
  <c r="D89" i="32" s="1"/>
  <c r="O87" i="32"/>
  <c r="D87" i="32" s="1"/>
  <c r="D88" i="32" s="1"/>
  <c r="D92" i="32"/>
  <c r="H50" i="32"/>
  <c r="L41" i="32"/>
  <c r="L50" i="32" s="1"/>
  <c r="H41" i="32"/>
  <c r="H45" i="32" s="1"/>
  <c r="L44" i="32"/>
  <c r="H44" i="32"/>
  <c r="L43" i="32"/>
  <c r="H43" i="32"/>
  <c r="L42" i="32"/>
  <c r="H42" i="32"/>
  <c r="K44" i="32"/>
  <c r="K43" i="32"/>
  <c r="K42" i="32"/>
  <c r="K40" i="32"/>
  <c r="O34" i="32"/>
  <c r="O33" i="32"/>
  <c r="O32" i="32"/>
  <c r="P32" i="32" s="1"/>
  <c r="D32" i="32" s="1"/>
  <c r="P29" i="32"/>
  <c r="P30" i="32"/>
  <c r="P28" i="32"/>
  <c r="E27" i="32"/>
  <c r="N27" i="32" s="1"/>
  <c r="E26" i="32"/>
  <c r="N26" i="32" s="1"/>
  <c r="E25" i="32"/>
  <c r="N25" i="32" s="1"/>
  <c r="E19" i="32"/>
  <c r="E24" i="32"/>
  <c r="N24" i="32" s="1"/>
  <c r="E23" i="32"/>
  <c r="N23" i="32" s="1"/>
  <c r="E22" i="32"/>
  <c r="K22" i="32"/>
  <c r="K19" i="32"/>
  <c r="E21" i="32"/>
  <c r="O21" i="32" s="1"/>
  <c r="E20" i="32"/>
  <c r="O20" i="32" s="1"/>
  <c r="H15" i="32"/>
  <c r="N15" i="32" s="1"/>
  <c r="D15" i="32" s="1"/>
  <c r="P14" i="32"/>
  <c r="P13" i="32"/>
  <c r="P12" i="32"/>
  <c r="P11" i="32"/>
  <c r="P10" i="32"/>
  <c r="D10" i="32" s="1"/>
  <c r="N9" i="32"/>
  <c r="D9" i="32" s="1"/>
  <c r="N8" i="32"/>
  <c r="D8" i="32" s="1"/>
  <c r="P7" i="32"/>
  <c r="D7" i="32" s="1"/>
  <c r="D50" i="32" l="1"/>
  <c r="O41" i="32"/>
  <c r="L45" i="32"/>
  <c r="O45" i="32" s="1"/>
  <c r="O43" i="32"/>
  <c r="D28" i="32"/>
  <c r="O42" i="32"/>
  <c r="O44" i="32"/>
  <c r="D33" i="32"/>
  <c r="N22" i="32"/>
  <c r="D22" i="32" s="1"/>
  <c r="D25" i="32"/>
  <c r="O19" i="32"/>
  <c r="D19" i="32" s="1"/>
  <c r="E16" i="32"/>
  <c r="N16" i="32" s="1"/>
  <c r="D16" i="32" s="1"/>
  <c r="D11" i="32"/>
  <c r="D42" i="32" l="1"/>
  <c r="D17" i="32"/>
  <c r="D5" i="32" l="1"/>
  <c r="O4" i="32"/>
  <c r="D4" i="32" s="1"/>
  <c r="C92" i="32"/>
  <c r="C85" i="32"/>
  <c r="C86" i="32"/>
  <c r="C87" i="32"/>
  <c r="C88" i="32"/>
  <c r="C89" i="32"/>
  <c r="C90" i="32"/>
  <c r="C84" i="32"/>
  <c r="C74" i="32"/>
  <c r="C75" i="32"/>
  <c r="C76" i="32"/>
  <c r="C77" i="32"/>
  <c r="C78" i="32"/>
  <c r="C79" i="32"/>
  <c r="C80" i="32"/>
  <c r="C81" i="32"/>
  <c r="C82" i="32"/>
  <c r="C73" i="32"/>
  <c r="B92" i="32"/>
  <c r="B85" i="32"/>
  <c r="B86" i="32"/>
  <c r="B87" i="32"/>
  <c r="B88" i="32"/>
  <c r="B89" i="32"/>
  <c r="B90" i="32"/>
  <c r="B84" i="32"/>
  <c r="B79" i="32"/>
  <c r="B80" i="32"/>
  <c r="B81" i="32"/>
  <c r="B82" i="32"/>
  <c r="B74" i="32"/>
  <c r="B75" i="32"/>
  <c r="B76" i="32"/>
  <c r="B77" i="32"/>
  <c r="B78" i="32"/>
  <c r="B73" i="32"/>
  <c r="B52" i="32"/>
  <c r="H61" i="13"/>
  <c r="I61" i="13" s="1"/>
  <c r="H60" i="13"/>
  <c r="I60" i="13" s="1"/>
  <c r="H72" i="13"/>
  <c r="I72" i="13" s="1"/>
  <c r="H71" i="13"/>
  <c r="I71" i="13" s="1"/>
  <c r="H58" i="13"/>
  <c r="I58" i="13" s="1"/>
  <c r="H53" i="13"/>
  <c r="I53" i="13" s="1"/>
  <c r="G36" i="34"/>
  <c r="E30" i="34"/>
  <c r="E32" i="34" s="1"/>
  <c r="H32" i="34" s="1"/>
  <c r="G27" i="34"/>
  <c r="G22" i="34"/>
  <c r="G24" i="34" s="1"/>
  <c r="E31" i="34" l="1"/>
  <c r="H31" i="34" s="1"/>
  <c r="H30" i="34"/>
  <c r="G33" i="34"/>
  <c r="G38" i="34" s="1"/>
  <c r="C63" i="32" l="1"/>
  <c r="C64" i="32"/>
  <c r="C65" i="32"/>
  <c r="C66" i="32"/>
  <c r="C67" i="32"/>
  <c r="C69" i="32"/>
  <c r="C70" i="32"/>
  <c r="C71" i="32"/>
  <c r="B63" i="32"/>
  <c r="B64" i="32"/>
  <c r="B65" i="32"/>
  <c r="B66" i="32"/>
  <c r="B67" i="32"/>
  <c r="B69" i="32"/>
  <c r="B70" i="32"/>
  <c r="B71" i="32"/>
  <c r="C52" i="32"/>
  <c r="C56" i="32"/>
  <c r="C59" i="32"/>
  <c r="C60" i="32"/>
  <c r="C61" i="32"/>
  <c r="B56" i="32"/>
  <c r="B59" i="32"/>
  <c r="B60" i="32"/>
  <c r="B61" i="32"/>
  <c r="L49" i="32"/>
  <c r="I49" i="32"/>
  <c r="L40" i="32"/>
  <c r="H40" i="32"/>
  <c r="D48" i="32"/>
  <c r="O38" i="32"/>
  <c r="D38" i="32" s="1"/>
  <c r="O37" i="32"/>
  <c r="D37" i="32" s="1"/>
  <c r="O49" i="32" l="1"/>
  <c r="D46" i="32"/>
  <c r="D47" i="32"/>
  <c r="D49" i="32"/>
  <c r="O40" i="32"/>
  <c r="D40" i="32" s="1"/>
  <c r="H75" i="13"/>
  <c r="I75" i="13" s="1"/>
  <c r="I74" i="13" s="1"/>
  <c r="H68" i="13"/>
  <c r="I68" i="13" s="1"/>
  <c r="H69" i="13"/>
  <c r="I69" i="13" s="1"/>
  <c r="H70" i="13"/>
  <c r="I70" i="13" s="1"/>
  <c r="H73" i="13"/>
  <c r="I73" i="13" s="1"/>
  <c r="H67" i="13"/>
  <c r="I67" i="13" s="1"/>
  <c r="H57" i="13"/>
  <c r="I57" i="13" s="1"/>
  <c r="H59" i="13"/>
  <c r="I59" i="13" s="1"/>
  <c r="H62" i="13"/>
  <c r="I62" i="13" s="1"/>
  <c r="H63" i="13"/>
  <c r="I63" i="13" s="1"/>
  <c r="H64" i="13"/>
  <c r="I64" i="13" s="1"/>
  <c r="H65" i="13"/>
  <c r="I65" i="13" s="1"/>
  <c r="H56" i="13"/>
  <c r="I56" i="13" s="1"/>
  <c r="H47" i="13"/>
  <c r="I47" i="13" s="1"/>
  <c r="H48" i="13"/>
  <c r="I48" i="13" s="1"/>
  <c r="H49" i="13"/>
  <c r="I49" i="13" s="1"/>
  <c r="H50" i="13"/>
  <c r="I50" i="13" s="1"/>
  <c r="H52" i="13"/>
  <c r="I52" i="13" s="1"/>
  <c r="H54" i="13"/>
  <c r="I54" i="13" s="1"/>
  <c r="H46" i="13"/>
  <c r="I46" i="13" s="1"/>
  <c r="H44" i="13"/>
  <c r="I44" i="13" s="1"/>
  <c r="H41" i="13"/>
  <c r="I41" i="13" s="1"/>
  <c r="H42" i="13"/>
  <c r="I42" i="13" s="1"/>
  <c r="H43" i="13"/>
  <c r="I43" i="13" s="1"/>
  <c r="H40" i="13"/>
  <c r="I40" i="13" s="1"/>
  <c r="B5" i="32"/>
  <c r="I45" i="13" l="1"/>
  <c r="I39" i="13"/>
  <c r="I66" i="13"/>
  <c r="I55" i="13"/>
  <c r="H33" i="13"/>
  <c r="I33" i="13" s="1"/>
  <c r="H34" i="13"/>
  <c r="I34" i="13" s="1"/>
  <c r="H35" i="13"/>
  <c r="I35" i="13" s="1"/>
  <c r="H36" i="13"/>
  <c r="I36" i="13" s="1"/>
  <c r="H37" i="13"/>
  <c r="I37" i="13" s="1"/>
  <c r="H38" i="13"/>
  <c r="I38" i="13" s="1"/>
  <c r="H32" i="13"/>
  <c r="I32" i="13" s="1"/>
  <c r="C40" i="32"/>
  <c r="C42" i="32"/>
  <c r="C46" i="32"/>
  <c r="C47" i="32"/>
  <c r="C48" i="32"/>
  <c r="C49" i="32"/>
  <c r="C50" i="32"/>
  <c r="B40" i="32"/>
  <c r="B42" i="32"/>
  <c r="B46" i="32"/>
  <c r="B47" i="32"/>
  <c r="B48" i="32"/>
  <c r="B49" i="32"/>
  <c r="B50" i="32"/>
  <c r="C32" i="32"/>
  <c r="C33" i="32"/>
  <c r="C37" i="32"/>
  <c r="C38" i="32"/>
  <c r="B32" i="32"/>
  <c r="B33" i="32"/>
  <c r="B37" i="32"/>
  <c r="B38" i="32"/>
  <c r="C19" i="32"/>
  <c r="C22" i="32"/>
  <c r="C25" i="32"/>
  <c r="C28" i="32"/>
  <c r="B19" i="32"/>
  <c r="B22" i="32"/>
  <c r="B25" i="32"/>
  <c r="B28" i="32"/>
  <c r="C7" i="32"/>
  <c r="C8" i="32"/>
  <c r="C9" i="32"/>
  <c r="C10" i="32"/>
  <c r="C11" i="32"/>
  <c r="C15" i="32"/>
  <c r="C16" i="32"/>
  <c r="C17" i="32"/>
  <c r="B17" i="32"/>
  <c r="B16" i="32"/>
  <c r="B15" i="32"/>
  <c r="B11" i="32"/>
  <c r="B10" i="32"/>
  <c r="B9" i="32"/>
  <c r="B8" i="32"/>
  <c r="B7" i="32"/>
  <c r="C5" i="32"/>
  <c r="C4" i="32"/>
  <c r="B4" i="32"/>
  <c r="H30" i="13"/>
  <c r="I30" i="13" s="1"/>
  <c r="H28" i="13"/>
  <c r="I28" i="13" s="1"/>
  <c r="H29" i="13"/>
  <c r="I29" i="13" s="1"/>
  <c r="H27" i="13"/>
  <c r="I27" i="13" s="1"/>
  <c r="H23" i="13"/>
  <c r="I23" i="13" s="1"/>
  <c r="H24" i="13"/>
  <c r="I24" i="13" s="1"/>
  <c r="H25" i="13"/>
  <c r="I25" i="13" s="1"/>
  <c r="H22" i="13"/>
  <c r="I22" i="13" s="1"/>
  <c r="H14" i="13"/>
  <c r="I14" i="13" s="1"/>
  <c r="H15" i="13"/>
  <c r="I15" i="13" s="1"/>
  <c r="H16" i="13"/>
  <c r="I16" i="13" s="1"/>
  <c r="H17" i="13"/>
  <c r="I17" i="13" s="1"/>
  <c r="H18" i="13"/>
  <c r="I18" i="13" s="1"/>
  <c r="H19" i="13"/>
  <c r="I19" i="13" s="1"/>
  <c r="H20" i="13"/>
  <c r="I20" i="13" s="1"/>
  <c r="H13" i="13"/>
  <c r="I13" i="13" s="1"/>
  <c r="H11" i="13"/>
  <c r="I11" i="13" s="1"/>
  <c r="H10" i="13"/>
  <c r="I10" i="13" s="1"/>
  <c r="I12" i="13" l="1"/>
  <c r="I21" i="13"/>
  <c r="I26" i="13"/>
  <c r="I31" i="13"/>
  <c r="I9" i="13"/>
  <c r="P7" i="33"/>
  <c r="F29" i="33" s="1"/>
  <c r="H29" i="33" s="1"/>
  <c r="G30" i="33" s="1"/>
  <c r="H18" i="33"/>
  <c r="H17" i="33"/>
  <c r="G76" i="13" l="1"/>
  <c r="G19" i="33"/>
  <c r="G24" i="33" s="1"/>
  <c r="G26" i="33" s="1"/>
  <c r="G38" i="33"/>
  <c r="A26" i="31" l="1"/>
  <c r="J15" i="31"/>
  <c r="J12" i="31"/>
  <c r="J20" i="31" s="1"/>
  <c r="D23" i="25" l="1"/>
  <c r="A3" i="25"/>
  <c r="D15" i="25" l="1"/>
  <c r="D11" i="25"/>
  <c r="D7" i="25"/>
  <c r="D9" i="25"/>
  <c r="D13" i="25"/>
  <c r="D21" i="25"/>
  <c r="D17" i="25" l="1"/>
  <c r="E27" i="25" l="1"/>
  <c r="D19" i="25"/>
  <c r="D27" i="25" s="1"/>
  <c r="D25" i="25"/>
</calcChain>
</file>

<file path=xl/comments1.xml><?xml version="1.0" encoding="utf-8"?>
<comments xmlns="http://schemas.openxmlformats.org/spreadsheetml/2006/main" xmlns:mc="http://schemas.openxmlformats.org/markup-compatibility/2006" xmlns:xr="http://schemas.microsoft.com/office/spreadsheetml/2014/revision" mc:Ignorable="xr">
  <authors>
    <author>pc</author>
  </authors>
  <commentList>
    <comment ref="O38" authorId="0" shapeId="0" xr:uid="{00000000-0006-0000-0100-000001000000}">
      <text>
        <r>
          <rPr>
            <b/>
            <sz val="9"/>
            <color indexed="81"/>
            <rFont val="Segoe UI"/>
            <charset val="1"/>
          </rPr>
          <t>pc:</t>
        </r>
        <r>
          <rPr>
            <sz val="9"/>
            <color indexed="81"/>
            <rFont val="Segoe UI"/>
            <charset val="1"/>
          </rPr>
          <t xml:space="preserve">
PERÍMETRO</t>
        </r>
      </text>
    </comment>
  </commentList>
</comments>
</file>

<file path=xl/sharedStrings.xml><?xml version="1.0" encoding="utf-8"?>
<sst xmlns="http://schemas.openxmlformats.org/spreadsheetml/2006/main" count="605" uniqueCount="336">
  <si>
    <t>ITEM</t>
  </si>
  <si>
    <t>DESCRIÇÃO</t>
  </si>
  <si>
    <t>PLANILHA ORÇAMENTÁRIA DE CUSTOS</t>
  </si>
  <si>
    <t>CÓDIGO</t>
  </si>
  <si>
    <t>DIRETA</t>
  </si>
  <si>
    <t>INDIRETA</t>
  </si>
  <si>
    <t xml:space="preserve">FORMA DE EXECUÇÃO: </t>
  </si>
  <si>
    <t>m²</t>
  </si>
  <si>
    <t>Físico %</t>
  </si>
  <si>
    <t>Financeiro</t>
  </si>
  <si>
    <t>UNID.</t>
  </si>
  <si>
    <t>TOTAL</t>
  </si>
  <si>
    <t>QUANT.</t>
  </si>
  <si>
    <t>PREÇO UNITÁRIO S/ BDI</t>
  </si>
  <si>
    <t xml:space="preserve">CUSTO TOTAL </t>
  </si>
  <si>
    <t>CUSTO UNITÁRIO C/ BDI</t>
  </si>
  <si>
    <t xml:space="preserve">VALOR TOTAL </t>
  </si>
  <si>
    <t>( X )</t>
  </si>
  <si>
    <t>FONTE</t>
  </si>
  <si>
    <t>SEINFRA</t>
  </si>
  <si>
    <t>CRONOGRAMA FÍSICO-FINANCEIRO</t>
  </si>
  <si>
    <t>ETAPAS/DESCRIÇÃO</t>
  </si>
  <si>
    <t>FÍSICO/ FINANCEIRO</t>
  </si>
  <si>
    <t>TOTAL  ETAPAS</t>
  </si>
  <si>
    <t>MÊS 1</t>
  </si>
  <si>
    <t>MÊS 2</t>
  </si>
  <si>
    <t>MÊS 3</t>
  </si>
  <si>
    <t>MÊS 4</t>
  </si>
  <si>
    <t>PREFEITURA MUNICIPAL DE IGARATINGA</t>
  </si>
  <si>
    <t>COMPOSIÇÃO DO BDI</t>
  </si>
  <si>
    <t>L</t>
  </si>
  <si>
    <t>SG</t>
  </si>
  <si>
    <t>R</t>
  </si>
  <si>
    <t>DF</t>
  </si>
  <si>
    <t>Sobre a base de cálculo, definir a respectiva alíquota do ISS (entre 2% e 5%):</t>
  </si>
  <si>
    <t>Itens</t>
  </si>
  <si>
    <t>Siglas</t>
  </si>
  <si>
    <t>% Adotado</t>
  </si>
  <si>
    <t>AC</t>
  </si>
  <si>
    <t>Administração Central</t>
  </si>
  <si>
    <t>Lucro</t>
  </si>
  <si>
    <t>Despesas Financeiras</t>
  </si>
  <si>
    <t>Seguros, Garantia e Risco</t>
  </si>
  <si>
    <t>Seguros e Garantia</t>
  </si>
  <si>
    <t>Riscos</t>
  </si>
  <si>
    <t>Tributos</t>
  </si>
  <si>
    <t>I</t>
  </si>
  <si>
    <t>ISS</t>
  </si>
  <si>
    <t>PIS</t>
  </si>
  <si>
    <t>COFINS</t>
  </si>
  <si>
    <t>COF.</t>
  </si>
  <si>
    <t>CPRB (0 OU 4,5% - DESONERAÇÃO)</t>
  </si>
  <si>
    <t>BDI sem desoneração</t>
  </si>
  <si>
    <t>BDI</t>
  </si>
  <si>
    <t>Os valores de BDI foram calculados com o emprego da fórmula:</t>
  </si>
  <si>
    <t>BDI =</t>
  </si>
  <si>
    <t>(1 + AC + S+ R + G)*(1 + DF)*(1 + L)</t>
  </si>
  <si>
    <t xml:space="preserve"> - 1</t>
  </si>
  <si>
    <t>(1-CP-ISS-CRPB)</t>
  </si>
  <si>
    <t>S+R+G</t>
  </si>
  <si>
    <t>CRPB</t>
  </si>
  <si>
    <t>Eng.º Civil - CREA-MG 64.880/D</t>
  </si>
  <si>
    <t>SUBTOTAL:</t>
  </si>
  <si>
    <t>ED-50451</t>
  </si>
  <si>
    <t>PINTURA ACRÍLICA EM PAREDE, DUAS (2) DEMÃOS, COM APLICAÇÃO MANUAL, EXCLUSIVE SELADOR ACRÍLICO E MASSA ACRÍLICA/CORRIDA (PVA)</t>
  </si>
  <si>
    <t>MEMÓRIA DE CÁLCULO</t>
  </si>
  <si>
    <t>UND.</t>
  </si>
  <si>
    <t>QNT.</t>
  </si>
  <si>
    <t>Nº</t>
  </si>
  <si>
    <t>PESO ESPECÍFICO</t>
  </si>
  <si>
    <t>DIÂMETRO</t>
  </si>
  <si>
    <t>COMP.</t>
  </si>
  <si>
    <t>LARGURA</t>
  </si>
  <si>
    <t>ALTURA</t>
  </si>
  <si>
    <t>DESCONTOS</t>
  </si>
  <si>
    <t>PESO (KG)</t>
  </si>
  <si>
    <t>ÁREA (M²)</t>
  </si>
  <si>
    <t>VOLUME (M³)</t>
  </si>
  <si>
    <t>LOCAIS E DETALHES</t>
  </si>
  <si>
    <t>PROFUN.</t>
  </si>
  <si>
    <t>MUNICÍPIO DE IGARATINGA</t>
  </si>
  <si>
    <t>RAIO</t>
  </si>
  <si>
    <t>COBERTURA EM TELHA METÁLICA GALVANIZADA TRAPEZOIDAL, TIPO DUPLA TERMOACÚSTICA COM DUAS FACES TRAPEZOIDAIS, ESP. 0,43MM, PREENCHIMENTO EM POLIESTIRENO EXPANDIDO/ISOPOR COM ESP. 30MM, ACABAMENTO NATURAL, INCLUSIVE ACESSÓRIOS PARA FIXAÇÃO, FORNECIMENTO E INSTALAÇÃO</t>
  </si>
  <si>
    <t>ED-48429</t>
  </si>
  <si>
    <t>(  )</t>
  </si>
  <si>
    <t>FOLHAS: 01</t>
  </si>
  <si>
    <t>Conforme legislação tributária, definir estimativa de percentual da base de cálculo para o ISS:</t>
  </si>
  <si>
    <t>ED-50986</t>
  </si>
  <si>
    <t>PORTÃO EM TUBO DE AÇO GALVANIZADO COM COSTURA, DIÂMETRO DE 1.1/2" (38,1MM), ESP. 2MM, COM TELA QUADRICULADA ONDULADA, TRAMA DE 1/2" (12,70MM), FIO 12 (2,77MM), EXCLUSIVE CADEADO E PINTURA</t>
  </si>
  <si>
    <t>ED-50496</t>
  </si>
  <si>
    <t>PINTURA ESMALTE BASE SOLVENTE EM TUBO GALVANIZADO, DUAS (2) DEMÃOS, COM APLICAÇÃO MANUAL, INCLUSIVE UMA (1) DEMÃO DE FUNDO ANTICORROSIVO</t>
  </si>
  <si>
    <t>M</t>
  </si>
  <si>
    <t>COBERTURA</t>
  </si>
  <si>
    <t>DATA: 10/11/2025</t>
  </si>
  <si>
    <t>REBOCO COM ARGAMASSA, TRAÇO 1:2:8 (CIMENTO, CAL E AREIA), ESP. 20MM, APLICAÇÃO MANUAL, INCLUSIVE ARGAMASSA COM PREPARO MECANIZADO, EXCLUSIVE CHAPISCO</t>
  </si>
  <si>
    <t>ED-50761</t>
  </si>
  <si>
    <t>SERVIÇOS PRELIMINARES</t>
  </si>
  <si>
    <t xml:space="preserve">FUNDAÇÃO </t>
  </si>
  <si>
    <t xml:space="preserve">ESTRUTURA </t>
  </si>
  <si>
    <t>PISOS E CONTRAPISOS</t>
  </si>
  <si>
    <t>VEDAÇÕES</t>
  </si>
  <si>
    <t>HIDRÁULICO</t>
  </si>
  <si>
    <t>ELÉTRICO</t>
  </si>
  <si>
    <t>ESQUADRIAS</t>
  </si>
  <si>
    <t xml:space="preserve">SERVIÇOS FINAIS </t>
  </si>
  <si>
    <t>FINAIS</t>
  </si>
  <si>
    <t>ED-16660</t>
  </si>
  <si>
    <t>FORNECIMENTO E COLOCAÇÃO DE PLACA DE OBRA EM CHAPA GALVANIZADA #26, ESP. 0,45 MM, PLOTADA COM ADESIVO VINÍLICO, AFIXADA COM REBITES 4,8X40 MM, EM ESTRUTURA METÁLICA DE METALON 20X20 MM, ESP. 1,25 MM, INCLUSIVE SUPORTE EM EUCALIPTO AUTOCLAVADO PINTADO COM TINTA PVA DUAS (2) DEMÃOS</t>
  </si>
  <si>
    <t>ED-17989</t>
  </si>
  <si>
    <t>LOCAÇÃO DE OBRA COM GABARITO DE TÁBUAS CORRIDAS PONTALETADAS A CADA 2,00M, REAPROVEITAMENTO (2X), INCLUSIVE ACOMPANHAMENTO DE EQUIPE TOPOGRÁFICA PARA MARCAÇÃO DE PONTO TOPOGRÁFICO</t>
  </si>
  <si>
    <t>ED-29801</t>
  </si>
  <si>
    <t>PERFURAÇÃO MANUAL DE ESTACA TIPO BROCA A TRADO, INCLUSIVE AFASTAMENTO, EXCLUSIVE ARMAÇÃO, CONCRETO ESTRUTURAL, TRANSPORTE E RETIRADA DO MATERIAL ESCAVADO</t>
  </si>
  <si>
    <t>ED-29551</t>
  </si>
  <si>
    <t>CORTE, DOBRA E MONTAGEM DE AÇO CA-50, DIÂMETRO 10MM, INCLUSIVE ESPAÇADOR</t>
  </si>
  <si>
    <t>ED-29548</t>
  </si>
  <si>
    <t>CORTE, DOBRA E MONTAGEM DE AÇO CA-60, DIÂMETRO 5MM, INCLUSIVE ESPAÇADOR</t>
  </si>
  <si>
    <t>ED-49786</t>
  </si>
  <si>
    <t xml:space="preserve">FORNECIMENTO DE CONCRETO ESTRUTURAL, PREPARADO EM OBRA COM BETONEIRA, COM FCK 20MPA, INCLUSIVE LANÇAMENTO, ADENSAMENTO E ACABAMENTO (FUNDAÇÃO) </t>
  </si>
  <si>
    <t>ED-51107</t>
  </si>
  <si>
    <t>ESCAVAÇÃO MANUAL DE VALA COM PROFUNDIDADE MENOR OU IGUAL A 1,5M, INCLUSIVE DESCARGA LATERAL</t>
  </si>
  <si>
    <t>ESTRUTURA</t>
  </si>
  <si>
    <t>ED-31567</t>
  </si>
  <si>
    <t>FÔRMA E DESFORMA PARA PILAR DE MADEIRA COM TÁBUA E SARRAFO, REAPROVEITAMENTO (3X), EXCLUSIVE ESCORAMENTO</t>
  </si>
  <si>
    <t>ED-49812</t>
  </si>
  <si>
    <t xml:space="preserve">LASTRO DE CONCRETO MAGRO, INCLUSIVE TRANSPORTE, LANÇAMENTO E ADENSAMENTO </t>
  </si>
  <si>
    <t>ED-50569</t>
  </si>
  <si>
    <t xml:space="preserve">CONTRAPISO DESEMPENADO COM ARGAMASSA, TRAÇO 1:3 (CIMENTO E AREIA), ESP. 50MM, INCLUSIVE ARGAMASSA COM PREPARO MECANIZADO </t>
  </si>
  <si>
    <t>ED-50542</t>
  </si>
  <si>
    <t>REVESTIMENTO COM CERÂMICA APLICADO EM PISO, ACABAMENTO ESMALTADO, AMBIENTE INTERNO, PADRÃO EXTRA, DIMENSÃO DA PEÇA ATÉ 2025 CM2, PEI V, ASSENTAMENTO COM ARGAMASSA INDUSTRIALIZADA, INCLUSIVE REJUNTAMENTO</t>
  </si>
  <si>
    <t>ED-50771</t>
  </si>
  <si>
    <t>RODAPÉ COM REVESTIMENTO EM CERÂMICA ESMALTADA COMERCIAL, ALTURA 10CM, PEI IV, ASSENTAMENTO COM ARGAMASSA INDUSTRIALIZADA, INCLUSIVE REJUNTAMENTO</t>
  </si>
  <si>
    <t>VEDAÇÕES E REVESTIMENTOS</t>
  </si>
  <si>
    <t>ED-48231</t>
  </si>
  <si>
    <t>ALVENARIA DE VEDAÇÃO COM TIJOLO CERÂMICO FURADO, ESP. 9CM, PARA REVESTIMENTO, INCLUSIVE ARGAMASSA PARA ASSENTAMENTO</t>
  </si>
  <si>
    <t>ED-50727</t>
  </si>
  <si>
    <t>CHAPISCO COM ARGAMASSA, TRAÇO 1:3 (CIMENTO E AREIA), ESP. 5MM, APLICADO EM ALVENARIA/ESTRUTURA DE CONCRETO COM COLHER, INCLUSIVE ARGAMASSA COM PREPARO MECANIZADO</t>
  </si>
  <si>
    <t>ED-50514</t>
  </si>
  <si>
    <t>PREPARAÇÃO PARA EMASSAMENTO OU PINTURA (LÁTEX/ACRÍLICA) EM PAREDE, INCLUSIVE UMA (1) DEMÃO DE SELADOR ACRÍLICO</t>
  </si>
  <si>
    <t xml:space="preserve">Município de Igaratinga   </t>
  </si>
  <si>
    <t xml:space="preserve">Estado de Minas Gerais      </t>
  </si>
  <si>
    <t xml:space="preserve">CNPJ: 18.313.825/0001-21        </t>
  </si>
  <si>
    <t>COMPOSIÇÃO Nº. 001</t>
  </si>
  <si>
    <t>(A) Equipamento</t>
  </si>
  <si>
    <t>Código</t>
  </si>
  <si>
    <t>Ut. Pr.</t>
  </si>
  <si>
    <t>Ut. Impr</t>
  </si>
  <si>
    <t>Vl. Hr. Prod</t>
  </si>
  <si>
    <t>Vl. Hr Imp.</t>
  </si>
  <si>
    <t>Consumo</t>
  </si>
  <si>
    <t>Custo Horário</t>
  </si>
  <si>
    <t>(A) Total:</t>
  </si>
  <si>
    <t>(B) Mão-de-obra</t>
  </si>
  <si>
    <t>Eq. Salarial</t>
  </si>
  <si>
    <t>Sal/Hora</t>
  </si>
  <si>
    <t>Encargos (%)</t>
  </si>
  <si>
    <t>(B) Total:</t>
  </si>
  <si>
    <t>(C) Itens de Incidência</t>
  </si>
  <si>
    <t>%</t>
  </si>
  <si>
    <t>M.O.</t>
  </si>
  <si>
    <t>Equip.</t>
  </si>
  <si>
    <t>Mat.</t>
  </si>
  <si>
    <t>Custo</t>
  </si>
  <si>
    <t>(C) Total:</t>
  </si>
  <si>
    <t xml:space="preserve">Custo Horário da Execução (A) + (B) + (C) </t>
  </si>
  <si>
    <t>(D) Produção da Equipe</t>
  </si>
  <si>
    <t>(E) Custo Unitário da Execução [(A) + (B) + (C)] / (D)</t>
  </si>
  <si>
    <t>(F) Materiais</t>
  </si>
  <si>
    <t>Unid.</t>
  </si>
  <si>
    <t>Custo Unitário</t>
  </si>
  <si>
    <t>Custo Geral</t>
  </si>
  <si>
    <t>(F) Total:</t>
  </si>
  <si>
    <t>(G) Serviços</t>
  </si>
  <si>
    <t>(G) Total:</t>
  </si>
  <si>
    <t>(H) Itens de Transporte</t>
  </si>
  <si>
    <t>Fórmula</t>
  </si>
  <si>
    <t>X1 X2 X3</t>
  </si>
  <si>
    <t>(H) Total:</t>
  </si>
  <si>
    <t>Custo Direto Total (E) + (F) + (G) + (H):</t>
  </si>
  <si>
    <t>Flávio L. Greco S.</t>
  </si>
  <si>
    <t>UNIDADE: m</t>
  </si>
  <si>
    <t>MURO EM PLACA DE CONCRETO PRÉ-MOLDADA, COM H=1,80 (4 PLACAS), INCLUINDO POSTES DE FIXAÇÃO, TRANSPORTE E INSTALAÇÃO</t>
  </si>
  <si>
    <t>Cotação</t>
  </si>
  <si>
    <t>FORNECEDOR</t>
  </si>
  <si>
    <t>TELEFONE</t>
  </si>
  <si>
    <t>CNJP</t>
  </si>
  <si>
    <t xml:space="preserve">PREÇO </t>
  </si>
  <si>
    <t>(37) 99971-1520</t>
  </si>
  <si>
    <t>Cerâmica e Lajes Santo Antônio</t>
  </si>
  <si>
    <t>20.666.145/0001-33</t>
  </si>
  <si>
    <t>COTAÇÃO</t>
  </si>
  <si>
    <t>Soufer Materiais de Construção Ltda</t>
  </si>
  <si>
    <t>(37) 3231-4040</t>
  </si>
  <si>
    <t>29.825.436/0001-00</t>
  </si>
  <si>
    <t xml:space="preserve">CIDADE </t>
  </si>
  <si>
    <t>Pará de Minas - MG</t>
  </si>
  <si>
    <t>Igaratinga - MG</t>
  </si>
  <si>
    <t>Valor mediano</t>
  </si>
  <si>
    <t xml:space="preserve">Pré-moldados Nova Serrana </t>
  </si>
  <si>
    <t>Nova Serrana - MG</t>
  </si>
  <si>
    <t>(37) 3226-3879</t>
  </si>
  <si>
    <t>12.594.573/0001-70</t>
  </si>
  <si>
    <t xml:space="preserve">PLACAS DE CONCRETO PRÉ-MOLDADA, H=1,80 INCLUINDO POSTES DE FIXAÇÃO E TRANSPORTE </t>
  </si>
  <si>
    <t>SERVENTE COM ENCARGOS COMPLEMENTARES</t>
  </si>
  <si>
    <t>ED-50367</t>
  </si>
  <si>
    <t>PEDREIRO COM ENCARGOS COMPLEMENTARES</t>
  </si>
  <si>
    <t>ED-50381</t>
  </si>
  <si>
    <t>COMP-001</t>
  </si>
  <si>
    <t>-</t>
  </si>
  <si>
    <t>CAIXA DE PASSAGEM EM ALVENARIA E TAMPA DE CONCRETO, FUNDO DE BRITA, TIPO 1, DIMENSÃO (50X50X60)CM, INCLUSIVE ESCAVAÇÃO, REATERRO E BOTA-FORA</t>
  </si>
  <si>
    <t>ED-49170</t>
  </si>
  <si>
    <t>un</t>
  </si>
  <si>
    <t>m</t>
  </si>
  <si>
    <t>FORNECIMENTO E ASSENTAMENTO DE TUBO PVC RÍGIDO SOLDÁVEL, ÁGUA FRIA, DN 32 MM (1") , INCLUSIVE CONEXÕES</t>
  </si>
  <si>
    <t>ED-50020</t>
  </si>
  <si>
    <t>REGISTRO DE ESFERA, TIPO PVC SOLDÁVEL DN 32MM (1"), INCLUSIVE VOLANTE PARA ACIONAMENTO</t>
  </si>
  <si>
    <t>ED-50001</t>
  </si>
  <si>
    <t>ED-50266</t>
  </si>
  <si>
    <t>LIMPEZA FINAL PARA ENTREGA DA OBRA</t>
  </si>
  <si>
    <t>m³</t>
  </si>
  <si>
    <t>MUNICíPIO DE IGARATINGA</t>
  </si>
  <si>
    <r>
      <rPr>
        <b/>
        <sz val="12"/>
        <color theme="1"/>
        <rFont val="Arial"/>
        <family val="2"/>
      </rPr>
      <t>LOCAL:</t>
    </r>
    <r>
      <rPr>
        <sz val="12"/>
        <color theme="1"/>
        <rFont val="Arial"/>
        <family val="2"/>
      </rPr>
      <t xml:space="preserve"> Parque de exposições, zona rural do Município de Igaratinga-MG.</t>
    </r>
  </si>
  <si>
    <r>
      <t xml:space="preserve">PRAZO DE EXECUÇÃO: </t>
    </r>
    <r>
      <rPr>
        <sz val="12"/>
        <rFont val="Arial"/>
        <family val="2"/>
      </rPr>
      <t>4 meses</t>
    </r>
  </si>
  <si>
    <t>ED-20603</t>
  </si>
  <si>
    <t>FORNECIMENTO DE ESTRUTURA METÁLICA E ENGRADAMENTO METÁLICO, EM AÇO, PARA TELHADO, EXCLUSIVE TELHA, INCLUSIVE FABRICAÇÃO, TRANSPORTE, MONTAGEM E APLICAÇÃO DE FUNDO PREPARADOR ANTICORROSIVO EM SUPERFÍCIE METÁLICA, UMA (1) DEMÃO</t>
  </si>
  <si>
    <t>kg</t>
  </si>
  <si>
    <t>ED-50495</t>
  </si>
  <si>
    <t>PINTURA ESMALTE BASE SOLVENTE EM SUPERFÍCIES METÁLICAS, DUAS (2) DEMÃOS, COM APLICAÇÃO MANUAL, INCLUSIVE UMA (1) DEMÃO DE FUNDO ANTICORROSIVO</t>
  </si>
  <si>
    <t>ED-50678</t>
  </si>
  <si>
    <t>RUFO E CONTRARRUFO EM CHAPA GALVANIZADA, ESP. 0,65MM (GSG-24), COM DESENVOLVIMENTO DE 33CM, INCLUSIVE IÇAMENTO MANUAL VERTICAL</t>
  </si>
  <si>
    <t>CHUMBAMENTO EM PISO PARA TUBO DE AÇO COM SEÇÃO REDONDA OU QUADRADA, DIMENSÃO DA SEÇÃO TRANSVERSAL DE ATÉ 4" (100MM), EM CONCRETO NÃO ESTRUTURAL, PREPARADO EM OBRA COM BETONEIRA, COM FCK 15MPA, INCLUSIVE ESCAVAÇÃO E TRANSPORTE COM RETIRADA DO MATERIAL ESCAVADO (EM CAÇAMBA)</t>
  </si>
  <si>
    <t>ESCAVAÇÃO MANUAL DE TERRA (DESATERRO MANUAL), INCLUSIVE DESCARGA LATERAL, EXCLUSIVE RETIRADA E TRANSPORTE DO MATERIAL ESCAVADO</t>
  </si>
  <si>
    <t>ED-51110
SEINFRA</t>
  </si>
  <si>
    <t>M³</t>
  </si>
  <si>
    <t>TRANSPORTE DE MATERIAL DEMOLIDO EM CAÇAMBA, EXCLUSIVE CARGA MANUAL OU MECÂNICA</t>
  </si>
  <si>
    <t>ED-51125
SEINFRA</t>
  </si>
  <si>
    <t>FORNECIMENTO DE CONCRETO NÃO ESTRUTURAL, PREPARADO EM OBRA COM BETONEIRA, COM FCK 15MPA, INCLUSIVE LANÇAMENTO, ADENSAMENTO E ACABAMENTO</t>
  </si>
  <si>
    <t>ED-49616
SEINFRA</t>
  </si>
  <si>
    <t>COMPOSIÇÃO Nº. 002</t>
  </si>
  <si>
    <t>UNIDADE: M (Metro linear)</t>
  </si>
  <si>
    <t>COMP-002</t>
  </si>
  <si>
    <t>ED-50221</t>
  </si>
  <si>
    <t xml:space="preserve">PONTO DE EMBUTIR PARA ÁGUA FRIA EM TUBO PVC RÍGIDO SOLDÁVEL, DN 20MM (1/2"), EMBUTIDO NA ALVENARIA COM DISTÂNCIA DE ATÉ CINCO (5) METROS DA TOMADA DE ÁGUA, INCLUSIVE CONEXÕES E FIXAÇÃO DO TUBO COM ENCHIMENTO DO RASGO NA ALVENARIA/CONCRETO COM ARGAMASSA </t>
  </si>
  <si>
    <t>ED-48552</t>
  </si>
  <si>
    <t>CANALETA PARA DRENAGEM, PRÉ-MOLDADA, TIPO MEIA CANA, DIÂMETRO 30CM, EXCLUSIVE TAMPA, INCLUSIVE ASSENTAMENTO EM ARGAMASSA, TRAÇO 1:3 (CIMENTO E AREIA), ESCAVAÇÃO, TRANSPORTE E RETIRADA DO MATERIAL ESCAVADO (EM CAÇAMBA)</t>
  </si>
  <si>
    <t>ED-50030</t>
  </si>
  <si>
    <t>FORNECIMENTO E ASSENTAMENTO DE TUBO PVC RÍGIDO, ESGOTO, PBV - SÉRIE NORMAL, DN 150 MM (6"), INCLUSIVE CONEXÕES</t>
  </si>
  <si>
    <t>ED-51120</t>
  </si>
  <si>
    <t>REATERRO MANUAL DE VALA, INCLUSIVE ESPALHAMENTO E COMPACTAÇÃO MANUAL COM SOQUETE</t>
  </si>
  <si>
    <t>ED-50232</t>
  </si>
  <si>
    <t>PONTO DE EMBUTIR PARA UMA (1) TOMADA PADRÃO, TRÊS (3) POLOS (2P+T/10A-250V), COM PLACA 4"X2" DE UM (1) POSTO, COM ELETRODUTO FLEXÍVEL CORRUGADO, ANTI-CHAMA, DN 25MM (3/4"), EMBUTIDO NA ALVENARIA E CABO DE COBRE FLEXÍVEL, CLASSE 5, ISOLAMENTO TIPO LSHF/ATOX, NÃO HALOGENADO, SEÇÃO 2,5MM2 (70°C-450/750V), COM DISTÂNCIA DE ATÉ DEZ (10) METROS DO PONTO DE DERIVAÇÃO, INCLUSIVE CAIXA DE LIGAÇÃO, SUPORTE E FIXAÇÃO DO ELETRODUTO COM ENCHIMENTO DO RASGO NA ALVENARIA/CONCRETO COM ARGAMASSA</t>
  </si>
  <si>
    <t xml:space="preserve">PONTO DE EMBUTIR PARA UM (1) INTERRUPTOR SIMPLES (10A-250V), COM PLACA 4"X2" DE UM (1) POSTO, COM ELETRODUTO FLEXÍVEL CORRUGADO, ANTI-CHAMA, DN 25MM (3/4"), EMBUTIDO NA ALVENARIA E CABO DE COBRE FLEXÍVEL, CLASSE 5, ISOLAMENTO TIPO LSHF/ATOX, NÃO HALOGENADO, SEÇÃO 1,5MM2 (70°C-450/750V), COM DISTÂNCIA DE ATÉ DEZ (10) METROS DO PONTO DE DERIVAÇÃO, INCLUSIVE CAIXA DE LIGAÇÃO, SUPORTE E FIXAÇÃO DO ELETRODUTO COM ENCHIMENTO DO RASGO NA ALVENARIA/CONCRETO COM ARGAMASSA </t>
  </si>
  <si>
    <t>PONTO DE EMBUTIR PARA UMA (1) LUMINÁRIA,COM ELETRODUTO DE PVC RÍGIDO ROSCÁVEL, DN 20MM (3/4"), EMBUTIDO NA LAJE E CABO DE COBRE FLEXÍVEL, CLASSE 5, ISOLAMENTO TIPO LSHF/ATOX, NÃO HALOGENADO, SEÇÃO 1,5MM2 (70°C-450/750V), COM DISTÂNCIA DE ATÉ CINCO (5) METROS DO PONTO DE DERIVAÇÃO, EXCLUSIVE LUMINÁRIA, INCLUSIVE CAIXA DE LIGAÇÃO OCTOGONAL, SUPORTE E FIXAÇÃO DO ELETRODUTO</t>
  </si>
  <si>
    <t>ED-50227</t>
  </si>
  <si>
    <t>ED-50228</t>
  </si>
  <si>
    <t>ED-13344</t>
  </si>
  <si>
    <t>LÂMPADA LED, BASE E27, POTÊNCIA DE 20W, BULBO A70, TEMPERATURA DA COR 6500K, TENSÃO 110-127V, EXCLUSIVE LUMINÁRIA</t>
  </si>
  <si>
    <t>ED-49319</t>
  </si>
  <si>
    <t>ELETRODUTO DE AÇO GALVANIZADO MÉDIO, DIÂMETRO DE 32MM (1.1/4"), INCLUSIVE ACESSÓRIOS PARA FIXAÇÃO E CONEXÕES</t>
  </si>
  <si>
    <t>QUADRO DE DISTRIBUIÇÃO DE EMBUTIR EM PVC PARA 4 DISJUNTORES DIN, INCLUSIVE BARRAMENTOS NEUTRO/TERRA, EXCLUSIVE BARRAMENTO DE FASE</t>
  </si>
  <si>
    <t>ED-14177</t>
  </si>
  <si>
    <t>ED-34476</t>
  </si>
  <si>
    <t>DISJUNTOR BIPOLAR TIPO DIN, CORRENTE NOMINAL DE 25A, FORNECIMENTO E INSTALAÇÃO, INCLUSIVE TERMINAL ILHÓS</t>
  </si>
  <si>
    <t>ED-26408</t>
  </si>
  <si>
    <t>PORTA PARA ALAMBRADO, COM UMA (1) FOLHA, DIMENSÃO (90X210)CM, EM TELA DE ARAME GALVANIZADO COM TRAMA LOSANGULAR DE 2" (50,8MM) E FIO BWG12 (2,77MM), EXCLUSIVE PINTURA, INCLUSIVE FIXAÇÃO E FORNECIMENTO EM QUADROS DE TUBOS DE AÇO CARBONO GALVANIZADO DIÂMETRO DE 50MM (2"), BATENTE, DOBRADIÇAS E CADEADO COM LARGURA DE 50MM</t>
  </si>
  <si>
    <t>ED-23034</t>
  </si>
  <si>
    <t>PORTA METÁLICA, TIPO DE ABRIR, COM UMA (1) FOLHA, EM CHAPA GALVANIZADA LAMBRIL, MODELO QUADRADO, INCLUSIVE PINTURA ANTICORROSIVA A BASE DE ÓXIDO DE FERRO (ZARCÃO), UMA (1) DEMÃO, FORNECIMENTO E ASSENTAMENTO, EXCLUSIVE FECHADURA E DOBRADIÇA</t>
  </si>
  <si>
    <t>ED-50997</t>
  </si>
  <si>
    <t>PEITORIL DE GRANITO, NA COR CINZA ANDORINHA, COM PINGADEIRA, ESP. 2CM, ACABAMENTO POLIDO, ASSENTAMENTO COM ARGAMASSA INDUSTRIALIZADA, INCLUSIVE REJUNTAMENTO</t>
  </si>
  <si>
    <r>
      <rPr>
        <b/>
        <sz val="12"/>
        <rFont val="Arial"/>
        <family val="2"/>
      </rPr>
      <t>REFERÊNCIA:</t>
    </r>
    <r>
      <rPr>
        <sz val="12"/>
        <rFont val="Arial"/>
        <family val="2"/>
      </rPr>
      <t xml:space="preserve"> Seinfra 07/2025; Sudecap 07/2025 - Sem Desoneração</t>
    </r>
  </si>
  <si>
    <t>SUDECAP</t>
  </si>
  <si>
    <t>13.01.04</t>
  </si>
  <si>
    <t>JANELAS DE ALUMÍNIO DE CORRER, 4 FOLHAS, COM VIDROS, BATENTES E FERRAGENS, SEM CONTRA MARCO REF 94573</t>
  </si>
  <si>
    <t>ED-48386</t>
  </si>
  <si>
    <t>CERCA DE MOURÃO H = 2,80 M - MOURÃO PRÉ-FABRICADO DE CONCRETO PONTA VIRADA A CADA 2,50 M, 3 FIOS DE ARAME FARPADO E TELA GALVANIZADA # 2" FIO 12, INCLUSIVE FUNDAÇÃO</t>
  </si>
  <si>
    <t>ED-22350</t>
  </si>
  <si>
    <t>REFLETOR DE LED, POTÊNCIA DE 200W, EXCLUSIVE SUPORTE E POSTE</t>
  </si>
  <si>
    <t>ED-48966</t>
  </si>
  <si>
    <t>CABO ISOLADO DE COBRE FLEXÍVEL, CLASSE 5, ISOLAMENTO TIPO LSHF/ATOX, NÃO HALOGENADO E ANTICHAMA, DIÂMETRO DA SEÇÃO DE 10MM2, TEMPERATURA DE TRABALHO 70°C, TENSÃO NOMINAL DE OPERAÇÃO 450/750V</t>
  </si>
  <si>
    <t>ED-48961</t>
  </si>
  <si>
    <t>CABO ISOLADO DE COBRE FLEXÍVEL, CLASSE 5, ISOLAMENTO TIPO LSHF/ATOX, NÃO HALOGENADO E ANTICHAMA, DIÂMETRO DA SEÇÃO DE 6MM2, TEMPERATURA DE TRABALHO 70°C, TENSÃO NOMINAL DE OPERAÇÃO 450/750V</t>
  </si>
  <si>
    <r>
      <rPr>
        <b/>
        <sz val="12"/>
        <rFont val="Arial"/>
        <family val="2"/>
      </rPr>
      <t>OBRA:</t>
    </r>
    <r>
      <rPr>
        <sz val="12"/>
        <rFont val="Arial"/>
        <family val="2"/>
      </rPr>
      <t xml:space="preserve"> Construção do Centro de Apoio a Zoonoses</t>
    </r>
  </si>
  <si>
    <t>Frontal e lateral</t>
  </si>
  <si>
    <t>6 estacas, DN 30cm, 3,00m profundidade</t>
  </si>
  <si>
    <t xml:space="preserve">Baldrame vertical </t>
  </si>
  <si>
    <t xml:space="preserve">Baldrame horizontal </t>
  </si>
  <si>
    <t>Baldrames</t>
  </si>
  <si>
    <t>4 barras por viga</t>
  </si>
  <si>
    <t>Estribo c/20cm</t>
  </si>
  <si>
    <t>3 Vigas, 2 Faces</t>
  </si>
  <si>
    <t>2 Vigas, 2 Faces</t>
  </si>
  <si>
    <t>6 Pilares, 4 Barras</t>
  </si>
  <si>
    <t>6 Pilares, 2 Faces</t>
  </si>
  <si>
    <t>3 Vigas, 4 Barras</t>
  </si>
  <si>
    <t>2 Vigas, 4 Barras</t>
  </si>
  <si>
    <t>6 Pilares</t>
  </si>
  <si>
    <t>3 Vigas</t>
  </si>
  <si>
    <t>2 Vigas</t>
  </si>
  <si>
    <t>Sala de apoio e depósito</t>
  </si>
  <si>
    <t>Baias cobertas</t>
  </si>
  <si>
    <t xml:space="preserve">Baia descoberta </t>
  </si>
  <si>
    <t>Circulação</t>
  </si>
  <si>
    <t>Igual área de chapisco</t>
  </si>
  <si>
    <t xml:space="preserve">Sala de apoio </t>
  </si>
  <si>
    <t xml:space="preserve">Depósito </t>
  </si>
  <si>
    <t>Área externa</t>
  </si>
  <si>
    <t>Mureta</t>
  </si>
  <si>
    <t>Alambrado</t>
  </si>
  <si>
    <t xml:space="preserve">Sala de apoio e depósito </t>
  </si>
  <si>
    <t>Igual área da porta x2</t>
  </si>
  <si>
    <t>Sala de apoio</t>
  </si>
  <si>
    <t>Sala de apoio, depósito e refletores</t>
  </si>
  <si>
    <t>Terra</t>
  </si>
  <si>
    <t>2 Fases</t>
  </si>
  <si>
    <t>Baias</t>
  </si>
  <si>
    <t>Ligação principal</t>
  </si>
  <si>
    <t>ED-50323</t>
  </si>
  <si>
    <t>TORNEIRA METÁLICA PARA IRRIGAÇÃO/JARDIM, ACABAMENTO CROMADO, APLICAÇÃO DE PAREDE</t>
  </si>
  <si>
    <t>HIDROSSANITÁRIO</t>
  </si>
  <si>
    <t>Área Autocad</t>
  </si>
  <si>
    <t>https://www.pessoaacos.com.br/produtos/perfil-c-de-aco/</t>
  </si>
  <si>
    <t xml:space="preserve">Pilar metálico 10x8 - chapa 12 - 2.65mm --- 3,58k/m, duplado 7,16k/m, colocado na projeção das baias a cada 3m em 2 fileiras </t>
  </si>
  <si>
    <t>Viga metálica 10x8 - chapa 12 - 2.65mm --- 3,58k/m, duplado 7,16k/m, colocadas na projeção total da cobertura</t>
  </si>
  <si>
    <t xml:space="preserve">Ripa metálica 5x2,5 - chapa 12 - 2.65mm --- 1,90k/m, colocadas em 3 fileiras no comprimento total da cobertura </t>
  </si>
  <si>
    <t>Pilar</t>
  </si>
  <si>
    <t>Viga</t>
  </si>
  <si>
    <t>Ripa</t>
  </si>
  <si>
    <t>PREVISÃO DE EXECUÇÃO DAS OBRAS: 4 MESES</t>
  </si>
  <si>
    <t>DATA: 13/11/2025</t>
  </si>
  <si>
    <r>
      <t>FOLHA N</t>
    </r>
    <r>
      <rPr>
        <b/>
        <sz val="9"/>
        <rFont val="Calibri"/>
        <family val="2"/>
        <scheme val="minor"/>
      </rPr>
      <t>º</t>
    </r>
    <r>
      <rPr>
        <b/>
        <sz val="9"/>
        <rFont val="Arial Nova"/>
        <family val="2"/>
      </rPr>
      <t>: 01/01</t>
    </r>
  </si>
  <si>
    <r>
      <rPr>
        <b/>
        <sz val="9"/>
        <rFont val="Arial Nova"/>
        <family val="2"/>
      </rPr>
      <t>OBRA:</t>
    </r>
    <r>
      <rPr>
        <sz val="9"/>
        <rFont val="Arial Nova"/>
        <family val="2"/>
      </rPr>
      <t xml:space="preserve"> Construção do Centro de Apoio a Zoonoses</t>
    </r>
  </si>
  <si>
    <r>
      <rPr>
        <b/>
        <sz val="9"/>
        <rFont val="Arial Nova"/>
        <family val="2"/>
      </rPr>
      <t>LOCAL:</t>
    </r>
    <r>
      <rPr>
        <sz val="9"/>
        <rFont val="Arial Nova"/>
        <family val="2"/>
      </rPr>
      <t xml:space="preserve"> Parque de exposições, zona rural do Município de Igaratinga-MG.</t>
    </r>
  </si>
  <si>
    <r>
      <t xml:space="preserve">Flávio Lucas Greco Santos
</t>
    </r>
    <r>
      <rPr>
        <sz val="12"/>
        <rFont val="Arial"/>
        <family val="2"/>
      </rPr>
      <t xml:space="preserve"> CREA-MG 64.880/D</t>
    </r>
  </si>
  <si>
    <r>
      <t xml:space="preserve">Flávio Lucas Greco Santos
</t>
    </r>
    <r>
      <rPr>
        <sz val="12"/>
        <rFont val="Arial Nova"/>
        <family val="2"/>
      </rPr>
      <t>CREA-MG: 64.880/D</t>
    </r>
  </si>
  <si>
    <r>
      <t xml:space="preserve">Flávio Lucas Greco Santos
</t>
    </r>
    <r>
      <rPr>
        <sz val="10"/>
        <rFont val="Arial"/>
        <family val="2"/>
      </rPr>
      <t>CREA-MG: 64.880/D</t>
    </r>
  </si>
  <si>
    <r>
      <t xml:space="preserve">OBRA: </t>
    </r>
    <r>
      <rPr>
        <sz val="10"/>
        <rFont val="Arial"/>
        <family val="2"/>
      </rPr>
      <t>Construção do Centro de Apoio a Zoonoses</t>
    </r>
  </si>
  <si>
    <t>FOLHAS: 03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</si>
</sst>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4" formatCode="_-&quot;R$&quot;\ * #,##0.00_-;\-&quot;R$&quot;\ * #,##0.00_-;_-&quot;R$&quot;\ * &quot;-&quot;??_-;_-@_-"/>
    <numFmt numFmtId="43" formatCode="_-* #,##0.00_-;\-* #,##0.00_-;_-* &quot;-&quot;??_-;_-@_-"/>
    <numFmt numFmtId="164" formatCode="_-&quot;R$&quot;* #,##0.00_-;\-&quot;R$&quot;* #,##0.00_-;_-&quot;R$&quot;* &quot;-&quot;??_-;_-@_-"/>
    <numFmt numFmtId="165" formatCode="_(* #,##0.00_);_(* \(#,##0.00\);_(* &quot;-&quot;??_);_(@_)"/>
    <numFmt numFmtId="166" formatCode="_(* #,##0.00_);_(* \(#,##0.00\);_(* \-??_);_(@_)"/>
    <numFmt numFmtId="167" formatCode="&quot;R$&quot;#,##0.00"/>
    <numFmt numFmtId="168" formatCode="&quot;R$&quot;\ #,##0.00"/>
    <numFmt numFmtId="169" formatCode="0.0000"/>
    <numFmt numFmtId="170" formatCode="0.000"/>
  </numFmts>
  <fonts count="43" x14ac:knownFonts="1">
    <font>
      <sz val="10"/>
      <name val="Arial"/>
    </font>
    <font>
      <sz val="11"/>
      <color theme="1"/>
      <name val="Calibri"/>
      <family val="2"/>
      <scheme val="minor"/>
    </font>
    <font>
      <sz val="10"/>
      <name val="Arial"/>
      <family val="2"/>
    </font>
    <font>
      <sz val="8"/>
      <name val="Arial"/>
      <family val="2"/>
    </font>
    <font>
      <b/>
      <sz val="10"/>
      <name val="Arial"/>
      <family val="2"/>
    </font>
    <font>
      <b/>
      <sz val="12"/>
      <name val="Arial"/>
      <family val="2"/>
    </font>
    <font>
      <sz val="10"/>
      <name val="Arial"/>
      <family val="2"/>
    </font>
    <font>
      <sz val="12"/>
      <name val="Arial"/>
      <family val="2"/>
    </font>
    <font>
      <b/>
      <sz val="11"/>
      <name val="Arial"/>
      <family val="2"/>
    </font>
    <font>
      <sz val="11"/>
      <name val="Arial"/>
      <family val="2"/>
    </font>
    <font>
      <b/>
      <sz val="10"/>
      <color indexed="8"/>
      <name val="Arial"/>
      <family val="2"/>
    </font>
    <font>
      <u/>
      <sz val="10"/>
      <color indexed="12"/>
      <name val="Arial"/>
      <family val="2"/>
    </font>
    <font>
      <b/>
      <sz val="12"/>
      <color indexed="8"/>
      <name val="Arial"/>
      <family val="2"/>
    </font>
    <font>
      <sz val="10"/>
      <name val="Arial"/>
      <family val="2"/>
    </font>
    <font>
      <b/>
      <u/>
      <sz val="10"/>
      <name val="Arial Nova"/>
      <family val="2"/>
    </font>
    <font>
      <b/>
      <sz val="9"/>
      <name val="Arial Nova"/>
      <family val="2"/>
    </font>
    <font>
      <sz val="9"/>
      <name val="Arial Nova"/>
      <family val="2"/>
    </font>
    <font>
      <b/>
      <u/>
      <sz val="12"/>
      <name val="Arial"/>
      <family val="2"/>
    </font>
    <font>
      <sz val="12"/>
      <color theme="1"/>
      <name val="Arial"/>
      <family val="2"/>
    </font>
    <font>
      <b/>
      <sz val="12"/>
      <color theme="1"/>
      <name val="Arial"/>
      <family val="2"/>
    </font>
    <font>
      <b/>
      <sz val="28"/>
      <name val="Arial"/>
      <family val="2"/>
    </font>
    <font>
      <sz val="9"/>
      <name val="Arial"/>
      <family val="2"/>
    </font>
    <font>
      <i/>
      <sz val="12"/>
      <name val="Calibri"/>
      <family val="2"/>
    </font>
    <font>
      <i/>
      <u/>
      <sz val="12"/>
      <name val="Calibri"/>
      <family val="2"/>
    </font>
    <font>
      <u/>
      <sz val="10"/>
      <name val="Arial"/>
      <family val="2"/>
    </font>
    <font>
      <sz val="10"/>
      <color theme="1"/>
      <name val="Arial"/>
      <family val="2"/>
    </font>
    <font>
      <b/>
      <sz val="11"/>
      <color theme="1"/>
      <name val="Arial"/>
      <family val="2"/>
    </font>
    <font>
      <sz val="8"/>
      <color theme="1"/>
      <name val="Arial"/>
      <family val="2"/>
    </font>
    <font>
      <b/>
      <sz val="9"/>
      <color theme="1"/>
      <name val="Arial"/>
      <family val="2"/>
    </font>
    <font>
      <b/>
      <sz val="26"/>
      <name val="Arial Nova"/>
      <family val="2"/>
    </font>
    <font>
      <sz val="9"/>
      <name val="Arial Nova"/>
    </font>
    <font>
      <b/>
      <sz val="20"/>
      <name val="Arial"/>
      <family val="2"/>
    </font>
    <font>
      <sz val="9"/>
      <color indexed="81"/>
      <name val="Segoe UI"/>
      <charset val="1"/>
    </font>
    <font>
      <b/>
      <sz val="9"/>
      <color indexed="81"/>
      <name val="Segoe UI"/>
      <charset val="1"/>
    </font>
    <font>
      <b/>
      <sz val="26"/>
      <name val="Times New Roman"/>
      <family val="1"/>
    </font>
    <font>
      <b/>
      <sz val="14"/>
      <name val="Times New Roman"/>
      <family val="1"/>
    </font>
    <font>
      <b/>
      <sz val="12"/>
      <name val="Times New Roman"/>
      <family val="1"/>
    </font>
    <font>
      <b/>
      <sz val="10"/>
      <color rgb="FFFF0000"/>
      <name val="Arial"/>
      <family val="2"/>
    </font>
    <font>
      <b/>
      <sz val="10"/>
      <color theme="1"/>
      <name val="Arial"/>
      <family val="2"/>
    </font>
    <font>
      <sz val="10"/>
      <color theme="3"/>
      <name val="Arial"/>
      <family val="2"/>
    </font>
    <font>
      <b/>
      <sz val="9"/>
      <name val="Calibri"/>
      <family val="2"/>
      <scheme val="minor"/>
    </font>
    <font>
      <b/>
      <sz val="12"/>
      <name val="Arial Nova"/>
      <family val="2"/>
    </font>
    <font>
      <sz val="12"/>
      <name val="Arial Nova"/>
      <family val="2"/>
    </font>
  </fonts>
  <fills count="14">
    <fill>
      <patternFill patternType="none"/>
    </fill>
    <fill>
      <patternFill patternType="gray125"/>
    </fill>
    <fill>
      <patternFill patternType="solid">
        <fgColor indexed="22"/>
        <bgColor indexed="64"/>
      </patternFill>
    </fill>
    <fill>
      <patternFill patternType="solid">
        <fgColor indexed="9"/>
        <bgColor indexed="64"/>
      </patternFill>
    </fill>
    <fill>
      <patternFill patternType="solid">
        <fgColor theme="0"/>
        <bgColor indexed="64"/>
      </patternFill>
    </fill>
    <fill>
      <patternFill patternType="solid">
        <fgColor theme="0" tint="-0.14999847407452621"/>
        <bgColor indexed="64"/>
      </patternFill>
    </fill>
    <fill>
      <patternFill patternType="solid">
        <fgColor indexed="43"/>
        <bgColor indexed="26"/>
      </patternFill>
    </fill>
    <fill>
      <patternFill patternType="solid">
        <fgColor theme="0"/>
        <bgColor indexed="26"/>
      </patternFill>
    </fill>
    <fill>
      <patternFill patternType="solid">
        <fgColor theme="0" tint="-0.249977111117893"/>
        <bgColor indexed="64"/>
      </patternFill>
    </fill>
    <fill>
      <patternFill patternType="solid">
        <fgColor theme="0" tint="-4.9989318521683403E-2"/>
        <bgColor indexed="64"/>
      </patternFill>
    </fill>
    <fill>
      <patternFill patternType="solid">
        <fgColor theme="0" tint="-0.499984740745262"/>
        <bgColor indexed="64"/>
      </patternFill>
    </fill>
    <fill>
      <patternFill patternType="solid">
        <fgColor theme="0" tint="-0.14999847407452621"/>
        <bgColor indexed="44"/>
      </patternFill>
    </fill>
    <fill>
      <patternFill patternType="solid">
        <fgColor rgb="FF92D050"/>
        <bgColor indexed="64"/>
      </patternFill>
    </fill>
    <fill>
      <patternFill patternType="solid">
        <fgColor theme="6" tint="0.59999389629810485"/>
        <bgColor indexed="64"/>
      </patternFill>
    </fill>
  </fills>
  <borders count="54">
    <border>
      <left/>
      <right/>
      <top/>
      <bottom/>
      <diagonal/>
    </border>
    <border>
      <left/>
      <right/>
      <top style="thin">
        <color indexed="62"/>
      </top>
      <bottom style="double">
        <color indexed="62"/>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bottom/>
      <diagonal/>
    </border>
    <border>
      <left/>
      <right style="thin">
        <color indexed="64"/>
      </right>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medium">
        <color indexed="64"/>
      </left>
      <right/>
      <top style="thin">
        <color indexed="64"/>
      </top>
      <bottom style="thin">
        <color indexed="64"/>
      </bottom>
      <diagonal/>
    </border>
    <border>
      <left style="thin">
        <color indexed="64"/>
      </left>
      <right/>
      <top/>
      <bottom/>
      <diagonal/>
    </border>
    <border>
      <left style="thin">
        <color indexed="64"/>
      </left>
      <right style="thin">
        <color indexed="64"/>
      </right>
      <top/>
      <bottom/>
      <diagonal/>
    </border>
    <border>
      <left/>
      <right/>
      <top style="thin">
        <color indexed="64"/>
      </top>
      <bottom/>
      <diagonal/>
    </border>
    <border>
      <left/>
      <right/>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right style="medium">
        <color indexed="64"/>
      </right>
      <top/>
      <bottom style="thin">
        <color indexed="64"/>
      </bottom>
      <diagonal/>
    </border>
    <border>
      <left style="thin">
        <color indexed="64"/>
      </left>
      <right style="medium">
        <color indexed="64"/>
      </right>
      <top/>
      <bottom/>
      <diagonal/>
    </border>
    <border>
      <left style="medium">
        <color indexed="64"/>
      </left>
      <right/>
      <top style="thin">
        <color indexed="64"/>
      </top>
      <bottom/>
      <diagonal/>
    </border>
    <border>
      <left style="medium">
        <color indexed="64"/>
      </left>
      <right/>
      <top/>
      <bottom style="thin">
        <color indexed="64"/>
      </bottom>
      <diagonal/>
    </border>
    <border diagonalUp="1">
      <left style="thin">
        <color indexed="64"/>
      </left>
      <right style="thin">
        <color indexed="64"/>
      </right>
      <top style="thin">
        <color indexed="64"/>
      </top>
      <bottom style="thin">
        <color indexed="64"/>
      </bottom>
      <diagonal style="thin">
        <color indexed="64"/>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5">
    <xf numFmtId="0" fontId="0" fillId="0" borderId="0"/>
    <xf numFmtId="0" fontId="11" fillId="0" borderId="0" applyNumberFormat="0" applyFill="0" applyBorder="0" applyAlignment="0" applyProtection="0">
      <alignment vertical="top"/>
      <protection locked="0"/>
    </xf>
    <xf numFmtId="164" fontId="6" fillId="0" borderId="0" applyFont="0" applyFill="0" applyBorder="0" applyAlignment="0" applyProtection="0"/>
    <xf numFmtId="0" fontId="6" fillId="0" borderId="0"/>
    <xf numFmtId="0" fontId="6" fillId="0" borderId="0"/>
    <xf numFmtId="9" fontId="6" fillId="0" borderId="0" applyFont="0" applyFill="0" applyBorder="0" applyAlignment="0" applyProtection="0"/>
    <xf numFmtId="166" fontId="6" fillId="0" borderId="0" applyFill="0" applyBorder="0" applyAlignment="0" applyProtection="0"/>
    <xf numFmtId="0" fontId="10" fillId="0" borderId="1" applyNumberFormat="0" applyFill="0" applyAlignment="0" applyProtection="0"/>
    <xf numFmtId="165" fontId="2" fillId="0" borderId="0" applyFont="0" applyFill="0" applyBorder="0" applyAlignment="0" applyProtection="0"/>
    <xf numFmtId="166" fontId="6" fillId="0" borderId="0" applyFill="0" applyBorder="0" applyAlignment="0" applyProtection="0"/>
    <xf numFmtId="43" fontId="6" fillId="0" borderId="0" applyFont="0" applyFill="0" applyBorder="0" applyAlignment="0" applyProtection="0"/>
    <xf numFmtId="0" fontId="2" fillId="0" borderId="0"/>
    <xf numFmtId="0" fontId="1" fillId="0" borderId="0"/>
    <xf numFmtId="165" fontId="2" fillId="0" borderId="0" applyFont="0" applyFill="0" applyBorder="0" applyAlignment="0" applyProtection="0"/>
    <xf numFmtId="44" fontId="13" fillId="0" borderId="0" applyFont="0" applyFill="0" applyBorder="0" applyAlignment="0" applyProtection="0"/>
  </cellStyleXfs>
  <cellXfs count="270">
    <xf numFmtId="0" fontId="0" fillId="0" borderId="0" xfId="0"/>
    <xf numFmtId="0" fontId="5" fillId="5" borderId="5" xfId="0" applyFont="1" applyFill="1" applyBorder="1" applyAlignment="1">
      <alignment horizontal="center" vertical="center"/>
    </xf>
    <xf numFmtId="0" fontId="5" fillId="5" borderId="6" xfId="0" applyFont="1" applyFill="1" applyBorder="1" applyAlignment="1">
      <alignment horizontal="center" vertical="center"/>
    </xf>
    <xf numFmtId="0" fontId="12" fillId="5" borderId="6" xfId="0" applyFont="1" applyFill="1" applyBorder="1" applyAlignment="1">
      <alignment horizontal="center" vertical="center"/>
    </xf>
    <xf numFmtId="0" fontId="7" fillId="0" borderId="0" xfId="0" applyFont="1" applyAlignment="1">
      <alignment horizontal="center" vertical="center"/>
    </xf>
    <xf numFmtId="165" fontId="5" fillId="5" borderId="6" xfId="8" applyFont="1" applyFill="1" applyBorder="1" applyAlignment="1">
      <alignment horizontal="center" vertical="center" wrapText="1"/>
    </xf>
    <xf numFmtId="165" fontId="5" fillId="5" borderId="8" xfId="8" applyFont="1" applyFill="1" applyBorder="1" applyAlignment="1">
      <alignment horizontal="center" vertical="center" wrapText="1"/>
    </xf>
    <xf numFmtId="0" fontId="5" fillId="5" borderId="7" xfId="0" applyFont="1" applyFill="1" applyBorder="1" applyAlignment="1">
      <alignment horizontal="center" vertical="center"/>
    </xf>
    <xf numFmtId="0" fontId="7" fillId="0" borderId="0" xfId="0" applyFont="1" applyAlignment="1">
      <alignment vertical="center"/>
    </xf>
    <xf numFmtId="0" fontId="7" fillId="5" borderId="0" xfId="0" applyFont="1" applyFill="1" applyAlignment="1">
      <alignment vertical="center"/>
    </xf>
    <xf numFmtId="165" fontId="7" fillId="0" borderId="0" xfId="8" applyFont="1" applyAlignment="1">
      <alignment vertical="center"/>
    </xf>
    <xf numFmtId="49" fontId="16" fillId="3" borderId="4" xfId="3" applyNumberFormat="1" applyFont="1" applyFill="1" applyBorder="1" applyAlignment="1">
      <alignment horizontal="center" vertical="center" wrapText="1"/>
    </xf>
    <xf numFmtId="167" fontId="16" fillId="3" borderId="4" xfId="14" applyNumberFormat="1" applyFont="1" applyFill="1" applyBorder="1" applyAlignment="1">
      <alignment horizontal="center" vertical="center" wrapText="1"/>
    </xf>
    <xf numFmtId="0" fontId="9" fillId="0" borderId="4" xfId="3" applyFont="1" applyBorder="1" applyAlignment="1">
      <alignment horizontal="center" vertical="center"/>
    </xf>
    <xf numFmtId="10" fontId="9" fillId="7" borderId="9" xfId="3" applyNumberFormat="1" applyFont="1" applyFill="1" applyBorder="1" applyAlignment="1" applyProtection="1">
      <alignment horizontal="center" vertical="center"/>
      <protection locked="0"/>
    </xf>
    <xf numFmtId="10" fontId="9" fillId="0" borderId="9" xfId="3" applyNumberFormat="1" applyFont="1" applyBorder="1" applyAlignment="1">
      <alignment horizontal="center" vertical="center"/>
    </xf>
    <xf numFmtId="0" fontId="0" fillId="0" borderId="0" xfId="3" applyFont="1" applyAlignment="1">
      <alignment horizontal="center" vertical="top"/>
    </xf>
    <xf numFmtId="0" fontId="22" fillId="0" borderId="0" xfId="3" applyFont="1" applyAlignment="1">
      <alignment vertical="center"/>
    </xf>
    <xf numFmtId="0" fontId="0" fillId="0" borderId="14" xfId="3" applyFont="1" applyBorder="1" applyAlignment="1">
      <alignment horizontal="center" vertical="top"/>
    </xf>
    <xf numFmtId="0" fontId="2" fillId="0" borderId="0" xfId="0" applyFont="1" applyAlignment="1">
      <alignment horizontal="left" vertical="center" wrapText="1"/>
    </xf>
    <xf numFmtId="0" fontId="26" fillId="0" borderId="0" xfId="0" applyFont="1" applyAlignment="1">
      <alignment horizontal="center" vertical="center" wrapText="1"/>
    </xf>
    <xf numFmtId="0" fontId="2" fillId="0" borderId="0" xfId="0" applyFont="1" applyAlignment="1">
      <alignment horizontal="center" vertical="center" wrapText="1"/>
    </xf>
    <xf numFmtId="0" fontId="25" fillId="0" borderId="0" xfId="0" applyFont="1" applyAlignment="1">
      <alignment horizontal="center" vertical="center" wrapText="1"/>
    </xf>
    <xf numFmtId="0" fontId="27" fillId="0" borderId="0" xfId="0" applyFont="1" applyAlignment="1">
      <alignment horizontal="center" vertical="center" wrapText="1"/>
    </xf>
    <xf numFmtId="0" fontId="28" fillId="9" borderId="4" xfId="0" applyFont="1" applyFill="1" applyBorder="1" applyAlignment="1">
      <alignment horizontal="center" vertical="center" wrapText="1"/>
    </xf>
    <xf numFmtId="10" fontId="21" fillId="6" borderId="9" xfId="3" applyNumberFormat="1" applyFont="1" applyFill="1" applyBorder="1" applyAlignment="1" applyProtection="1">
      <alignment horizontal="center" vertical="center"/>
      <protection locked="0"/>
    </xf>
    <xf numFmtId="0" fontId="5" fillId="0" borderId="4" xfId="0" applyFont="1" applyBorder="1" applyAlignment="1">
      <alignment vertical="center"/>
    </xf>
    <xf numFmtId="0" fontId="8" fillId="5" borderId="4" xfId="3" applyFont="1" applyFill="1" applyBorder="1" applyAlignment="1">
      <alignment horizontal="center" vertical="center"/>
    </xf>
    <xf numFmtId="4" fontId="8" fillId="5" borderId="9" xfId="3" applyNumberFormat="1" applyFont="1" applyFill="1" applyBorder="1" applyAlignment="1">
      <alignment horizontal="center" vertical="center" wrapText="1"/>
    </xf>
    <xf numFmtId="0" fontId="8" fillId="11" borderId="16" xfId="3" applyFont="1" applyFill="1" applyBorder="1" applyAlignment="1">
      <alignment horizontal="center" vertical="center" wrapText="1"/>
    </xf>
    <xf numFmtId="10" fontId="8" fillId="11" borderId="35" xfId="3" applyNumberFormat="1" applyFont="1" applyFill="1" applyBorder="1" applyAlignment="1">
      <alignment horizontal="center" vertical="center"/>
    </xf>
    <xf numFmtId="0" fontId="0" fillId="0" borderId="0" xfId="3" applyFont="1" applyAlignment="1">
      <alignment vertical="center"/>
    </xf>
    <xf numFmtId="0" fontId="0" fillId="0" borderId="14" xfId="3" applyFont="1" applyBorder="1" applyAlignment="1">
      <alignment vertical="center"/>
    </xf>
    <xf numFmtId="168" fontId="5" fillId="0" borderId="4" xfId="0" applyNumberFormat="1" applyFont="1" applyBorder="1" applyAlignment="1">
      <alignment vertical="center"/>
    </xf>
    <xf numFmtId="168" fontId="5" fillId="0" borderId="4" xfId="0" applyNumberFormat="1" applyFont="1" applyBorder="1" applyAlignment="1">
      <alignment horizontal="center" vertical="center"/>
    </xf>
    <xf numFmtId="168" fontId="5" fillId="5" borderId="6" xfId="8" applyNumberFormat="1" applyFont="1" applyFill="1" applyBorder="1" applyAlignment="1">
      <alignment horizontal="center" vertical="center" wrapText="1"/>
    </xf>
    <xf numFmtId="168" fontId="7" fillId="0" borderId="0" xfId="8" applyNumberFormat="1" applyFont="1" applyAlignment="1">
      <alignment vertical="center"/>
    </xf>
    <xf numFmtId="0" fontId="2" fillId="0" borderId="4" xfId="0" applyFont="1" applyBorder="1" applyAlignment="1">
      <alignment horizontal="center" vertical="center" wrapText="1"/>
    </xf>
    <xf numFmtId="0" fontId="2" fillId="0" borderId="4" xfId="0" applyFont="1" applyBorder="1" applyAlignment="1">
      <alignment horizontal="left" vertical="center" wrapText="1"/>
    </xf>
    <xf numFmtId="0" fontId="2" fillId="0" borderId="4" xfId="0" applyFont="1" applyBorder="1" applyAlignment="1">
      <alignment horizontal="center" vertical="center"/>
    </xf>
    <xf numFmtId="0" fontId="2" fillId="0" borderId="0" xfId="0" applyFont="1" applyAlignment="1">
      <alignment vertical="center"/>
    </xf>
    <xf numFmtId="0" fontId="2" fillId="0" borderId="4" xfId="0" applyFont="1" applyBorder="1" applyAlignment="1">
      <alignment vertical="center" wrapText="1"/>
    </xf>
    <xf numFmtId="0" fontId="2" fillId="0" borderId="4" xfId="0" applyFont="1" applyBorder="1" applyAlignment="1">
      <alignment horizontal="left" vertical="center"/>
    </xf>
    <xf numFmtId="0" fontId="4" fillId="5" borderId="4" xfId="0" applyFont="1" applyFill="1" applyBorder="1" applyAlignment="1">
      <alignment horizontal="left" vertical="top"/>
    </xf>
    <xf numFmtId="0" fontId="4" fillId="5" borderId="4" xfId="0" applyFont="1" applyFill="1" applyBorder="1" applyAlignment="1">
      <alignment vertical="top"/>
    </xf>
    <xf numFmtId="0" fontId="4" fillId="5" borderId="4" xfId="0" applyFont="1" applyFill="1" applyBorder="1" applyAlignment="1">
      <alignment horizontal="left" vertical="top" wrapText="1"/>
    </xf>
    <xf numFmtId="0" fontId="0" fillId="0" borderId="0" xfId="0" applyAlignment="1">
      <alignment vertical="top"/>
    </xf>
    <xf numFmtId="0" fontId="4" fillId="0" borderId="0" xfId="0" applyFont="1" applyAlignment="1">
      <alignment horizontal="left" vertical="top"/>
    </xf>
    <xf numFmtId="0" fontId="4" fillId="0" borderId="0" xfId="0" applyFont="1" applyAlignment="1">
      <alignment vertical="top"/>
    </xf>
    <xf numFmtId="0" fontId="4" fillId="0" borderId="0" xfId="0" applyFont="1" applyAlignment="1">
      <alignment horizontal="center" vertical="top" wrapText="1"/>
    </xf>
    <xf numFmtId="0" fontId="4" fillId="0" borderId="0" xfId="0" applyFont="1" applyAlignment="1">
      <alignment horizontal="right" vertical="top"/>
    </xf>
    <xf numFmtId="0" fontId="4" fillId="5" borderId="4" xfId="0" applyFont="1" applyFill="1" applyBorder="1"/>
    <xf numFmtId="0" fontId="2" fillId="0" borderId="41" xfId="0" applyFont="1" applyBorder="1" applyAlignment="1">
      <alignment horizontal="center" vertical="center"/>
    </xf>
    <xf numFmtId="2" fontId="0" fillId="0" borderId="4" xfId="0" applyNumberFormat="1" applyBorder="1" applyAlignment="1">
      <alignment horizontal="center" vertical="center"/>
    </xf>
    <xf numFmtId="169" fontId="0" fillId="0" borderId="4" xfId="0" applyNumberFormat="1" applyBorder="1" applyAlignment="1">
      <alignment horizontal="center" vertical="center"/>
    </xf>
    <xf numFmtId="0" fontId="0" fillId="0" borderId="0" xfId="0" applyAlignment="1">
      <alignment vertical="center"/>
    </xf>
    <xf numFmtId="2" fontId="2" fillId="0" borderId="0" xfId="0" applyNumberFormat="1" applyFont="1" applyAlignment="1">
      <alignment horizontal="right" vertical="top"/>
    </xf>
    <xf numFmtId="0" fontId="4" fillId="5" borderId="4" xfId="0" applyFont="1" applyFill="1" applyBorder="1" applyAlignment="1">
      <alignment horizontal="center"/>
    </xf>
    <xf numFmtId="0" fontId="4" fillId="5" borderId="4" xfId="0" applyFont="1" applyFill="1" applyBorder="1" applyAlignment="1">
      <alignment horizontal="right"/>
    </xf>
    <xf numFmtId="0" fontId="4" fillId="5" borderId="4" xfId="0" applyFont="1" applyFill="1" applyBorder="1" applyAlignment="1">
      <alignment vertical="center" wrapText="1"/>
    </xf>
    <xf numFmtId="0" fontId="4" fillId="5" borderId="4" xfId="0" applyFont="1" applyFill="1" applyBorder="1" applyAlignment="1">
      <alignment vertical="center"/>
    </xf>
    <xf numFmtId="0" fontId="4" fillId="5" borderId="4" xfId="0" applyFont="1" applyFill="1" applyBorder="1" applyAlignment="1">
      <alignment horizontal="right" vertical="center"/>
    </xf>
    <xf numFmtId="0" fontId="0" fillId="0" borderId="0" xfId="0" applyAlignment="1">
      <alignment horizontal="left"/>
    </xf>
    <xf numFmtId="0" fontId="0" fillId="0" borderId="0" xfId="0" applyAlignment="1">
      <alignment horizontal="center" vertical="center"/>
    </xf>
    <xf numFmtId="44" fontId="0" fillId="0" borderId="4" xfId="14" applyFont="1" applyBorder="1" applyAlignment="1">
      <alignment horizontal="center" vertical="center"/>
    </xf>
    <xf numFmtId="0" fontId="4" fillId="5" borderId="4" xfId="0" applyFont="1" applyFill="1" applyBorder="1" applyAlignment="1">
      <alignment horizontal="center" vertical="center"/>
    </xf>
    <xf numFmtId="44" fontId="4" fillId="5" borderId="4" xfId="14" applyFont="1" applyFill="1" applyBorder="1" applyAlignment="1">
      <alignment horizontal="center" vertical="center"/>
    </xf>
    <xf numFmtId="168" fontId="2" fillId="4" borderId="4" xfId="8" applyNumberFormat="1" applyFont="1" applyFill="1" applyBorder="1" applyAlignment="1">
      <alignment horizontal="center" vertical="center" wrapText="1"/>
    </xf>
    <xf numFmtId="168" fontId="2" fillId="4" borderId="9" xfId="8" applyNumberFormat="1" applyFont="1" applyFill="1" applyBorder="1" applyAlignment="1">
      <alignment horizontal="center" vertical="center" wrapText="1"/>
    </xf>
    <xf numFmtId="168" fontId="5" fillId="8" borderId="9" xfId="8" applyNumberFormat="1" applyFont="1" applyFill="1" applyBorder="1" applyAlignment="1">
      <alignment horizontal="center" vertical="center" wrapText="1"/>
    </xf>
    <xf numFmtId="0" fontId="5" fillId="0" borderId="4" xfId="0" applyFont="1" applyBorder="1" applyAlignment="1">
      <alignment horizontal="left" vertical="center"/>
    </xf>
    <xf numFmtId="0" fontId="25" fillId="0" borderId="4" xfId="0" applyFont="1" applyBorder="1" applyAlignment="1">
      <alignment horizontal="center" vertical="center" wrapText="1"/>
    </xf>
    <xf numFmtId="2" fontId="2" fillId="0" borderId="4" xfId="0" applyNumberFormat="1" applyFont="1" applyBorder="1" applyAlignment="1">
      <alignment horizontal="center" vertical="center" wrapText="1"/>
    </xf>
    <xf numFmtId="2" fontId="2" fillId="12" borderId="4" xfId="0" applyNumberFormat="1" applyFont="1" applyFill="1" applyBorder="1" applyAlignment="1">
      <alignment horizontal="center" vertical="center" wrapText="1"/>
    </xf>
    <xf numFmtId="170" fontId="2" fillId="0" borderId="4" xfId="0" applyNumberFormat="1" applyFont="1" applyBorder="1" applyAlignment="1">
      <alignment horizontal="center" vertical="center" wrapText="1"/>
    </xf>
    <xf numFmtId="2" fontId="2" fillId="13" borderId="4" xfId="0" applyNumberFormat="1" applyFont="1" applyFill="1" applyBorder="1" applyAlignment="1">
      <alignment horizontal="center" vertical="center"/>
    </xf>
    <xf numFmtId="168" fontId="2" fillId="13" borderId="4" xfId="8" applyNumberFormat="1" applyFont="1" applyFill="1" applyBorder="1" applyAlignment="1">
      <alignment horizontal="center" vertical="center" wrapText="1"/>
    </xf>
    <xf numFmtId="49" fontId="15" fillId="8" borderId="4" xfId="3" applyNumberFormat="1" applyFont="1" applyFill="1" applyBorder="1" applyAlignment="1">
      <alignment horizontal="center" vertical="center" wrapText="1"/>
    </xf>
    <xf numFmtId="10" fontId="15" fillId="8" borderId="4" xfId="3" applyNumberFormat="1" applyFont="1" applyFill="1" applyBorder="1" applyAlignment="1">
      <alignment horizontal="center" vertical="center" wrapText="1"/>
    </xf>
    <xf numFmtId="10" fontId="15" fillId="8" borderId="9" xfId="3" applyNumberFormat="1" applyFont="1" applyFill="1" applyBorder="1" applyAlignment="1">
      <alignment horizontal="center" vertical="center" wrapText="1"/>
    </xf>
    <xf numFmtId="167" fontId="16" fillId="3" borderId="9" xfId="14" applyNumberFormat="1" applyFont="1" applyFill="1" applyBorder="1" applyAlignment="1">
      <alignment horizontal="center" vertical="center" wrapText="1"/>
    </xf>
    <xf numFmtId="0" fontId="15" fillId="3" borderId="10" xfId="3" applyFont="1" applyFill="1" applyBorder="1" applyAlignment="1">
      <alignment horizontal="center" vertical="center" wrapText="1"/>
    </xf>
    <xf numFmtId="0" fontId="15" fillId="3" borderId="10" xfId="3" applyFont="1" applyFill="1" applyBorder="1" applyAlignment="1">
      <alignment horizontal="center" vertical="center"/>
    </xf>
    <xf numFmtId="0" fontId="15" fillId="3" borderId="11" xfId="3" applyFont="1" applyFill="1" applyBorder="1" applyAlignment="1">
      <alignment horizontal="center" vertical="center"/>
    </xf>
    <xf numFmtId="49" fontId="15" fillId="8" borderId="44" xfId="3" applyNumberFormat="1" applyFont="1" applyFill="1" applyBorder="1" applyAlignment="1">
      <alignment horizontal="center" vertical="center" wrapText="1"/>
    </xf>
    <xf numFmtId="167" fontId="15" fillId="8" borderId="44" xfId="3" applyNumberFormat="1" applyFont="1" applyFill="1" applyBorder="1" applyAlignment="1">
      <alignment horizontal="center" vertical="center" wrapText="1"/>
    </xf>
    <xf numFmtId="167" fontId="15" fillId="8" borderId="45" xfId="3" applyNumberFormat="1" applyFont="1" applyFill="1" applyBorder="1" applyAlignment="1">
      <alignment horizontal="center" vertical="center" wrapText="1"/>
    </xf>
    <xf numFmtId="165" fontId="5" fillId="2" borderId="17" xfId="8" applyFont="1" applyFill="1" applyBorder="1" applyAlignment="1">
      <alignment horizontal="center" vertical="center" wrapText="1"/>
    </xf>
    <xf numFmtId="165" fontId="5" fillId="2" borderId="19" xfId="8" applyFont="1" applyFill="1" applyBorder="1" applyAlignment="1">
      <alignment horizontal="center" vertical="center" wrapText="1"/>
    </xf>
    <xf numFmtId="0" fontId="5" fillId="8" borderId="22" xfId="0" applyFont="1" applyFill="1" applyBorder="1" applyAlignment="1" applyProtection="1">
      <alignment horizontal="center" vertical="center" wrapText="1"/>
      <protection locked="0"/>
    </xf>
    <xf numFmtId="0" fontId="5" fillId="8" borderId="3" xfId="0" applyFont="1" applyFill="1" applyBorder="1" applyAlignment="1" applyProtection="1">
      <alignment horizontal="center" vertical="center" wrapText="1"/>
      <protection locked="0"/>
    </xf>
    <xf numFmtId="0" fontId="20" fillId="0" borderId="28" xfId="0" applyFont="1" applyBorder="1" applyAlignment="1">
      <alignment horizontal="center" vertical="center" wrapText="1"/>
    </xf>
    <xf numFmtId="0" fontId="20" fillId="0" borderId="29" xfId="0" applyFont="1" applyBorder="1" applyAlignment="1">
      <alignment horizontal="center" vertical="center"/>
    </xf>
    <xf numFmtId="0" fontId="20" fillId="0" borderId="30" xfId="0" applyFont="1" applyBorder="1" applyAlignment="1">
      <alignment horizontal="center" vertical="center"/>
    </xf>
    <xf numFmtId="0" fontId="7" fillId="0" borderId="22" xfId="0" applyFont="1" applyBorder="1" applyAlignment="1">
      <alignment horizontal="left" vertical="center" wrapText="1"/>
    </xf>
    <xf numFmtId="0" fontId="7" fillId="0" borderId="3" xfId="0" applyFont="1" applyBorder="1" applyAlignment="1">
      <alignment horizontal="left" vertical="center" wrapText="1"/>
    </xf>
    <xf numFmtId="0" fontId="7" fillId="0" borderId="19" xfId="0" applyFont="1" applyBorder="1" applyAlignment="1">
      <alignment horizontal="left" vertical="center" wrapText="1"/>
    </xf>
    <xf numFmtId="0" fontId="7" fillId="0" borderId="22" xfId="0" applyFont="1" applyBorder="1" applyAlignment="1">
      <alignment horizontal="left" vertical="center"/>
    </xf>
    <xf numFmtId="0" fontId="7" fillId="0" borderId="3" xfId="0" applyFont="1" applyBorder="1" applyAlignment="1">
      <alignment horizontal="left" vertical="center"/>
    </xf>
    <xf numFmtId="0" fontId="7" fillId="0" borderId="19" xfId="0" applyFont="1" applyBorder="1" applyAlignment="1">
      <alignment horizontal="left" vertical="center"/>
    </xf>
    <xf numFmtId="0" fontId="18" fillId="0" borderId="15" xfId="0" applyFont="1" applyBorder="1" applyAlignment="1">
      <alignment horizontal="left" vertical="center" wrapText="1"/>
    </xf>
    <xf numFmtId="0" fontId="18" fillId="0" borderId="4" xfId="0" applyFont="1" applyBorder="1" applyAlignment="1">
      <alignment horizontal="left" vertical="center" wrapText="1"/>
    </xf>
    <xf numFmtId="0" fontId="17" fillId="5" borderId="22" xfId="0" applyFont="1" applyFill="1" applyBorder="1" applyAlignment="1">
      <alignment horizontal="center" vertical="center"/>
    </xf>
    <xf numFmtId="0" fontId="17" fillId="5" borderId="3" xfId="0" applyFont="1" applyFill="1" applyBorder="1" applyAlignment="1">
      <alignment horizontal="center" vertical="center"/>
    </xf>
    <xf numFmtId="0" fontId="5" fillId="5" borderId="3" xfId="0" applyFont="1" applyFill="1" applyBorder="1" applyAlignment="1">
      <alignment horizontal="center" vertical="center"/>
    </xf>
    <xf numFmtId="0" fontId="5" fillId="5" borderId="2" xfId="0" applyFont="1" applyFill="1" applyBorder="1" applyAlignment="1">
      <alignment horizontal="center" vertical="center"/>
    </xf>
    <xf numFmtId="0" fontId="5" fillId="0" borderId="22" xfId="0" applyFont="1" applyBorder="1" applyAlignment="1">
      <alignment horizontal="left" vertical="center"/>
    </xf>
    <xf numFmtId="0" fontId="5" fillId="0" borderId="3" xfId="0" applyFont="1" applyBorder="1" applyAlignment="1">
      <alignment horizontal="left" vertical="center"/>
    </xf>
    <xf numFmtId="0" fontId="5" fillId="0" borderId="19" xfId="0" applyFont="1" applyBorder="1" applyAlignment="1">
      <alignment horizontal="left" vertical="center"/>
    </xf>
    <xf numFmtId="0" fontId="5" fillId="0" borderId="21" xfId="0" applyFont="1" applyBorder="1" applyAlignment="1">
      <alignment horizontal="center" vertical="center"/>
    </xf>
    <xf numFmtId="0" fontId="5" fillId="0" borderId="20" xfId="0" applyFont="1" applyBorder="1" applyAlignment="1">
      <alignment horizontal="center" vertical="center"/>
    </xf>
    <xf numFmtId="0" fontId="5" fillId="0" borderId="18" xfId="0" applyFont="1" applyBorder="1" applyAlignment="1">
      <alignment horizontal="center" vertical="center"/>
    </xf>
    <xf numFmtId="0" fontId="5" fillId="0" borderId="13" xfId="0" applyFont="1" applyBorder="1" applyAlignment="1">
      <alignment horizontal="center" vertical="center"/>
    </xf>
    <xf numFmtId="49" fontId="5" fillId="0" borderId="21" xfId="0" applyNumberFormat="1" applyFont="1" applyBorder="1" applyAlignment="1">
      <alignment horizontal="center" vertical="center"/>
    </xf>
    <xf numFmtId="49" fontId="5" fillId="0" borderId="36" xfId="0" applyNumberFormat="1" applyFont="1" applyBorder="1" applyAlignment="1">
      <alignment horizontal="center" vertical="center"/>
    </xf>
    <xf numFmtId="49" fontId="5" fillId="0" borderId="18" xfId="0" applyNumberFormat="1" applyFont="1" applyBorder="1" applyAlignment="1">
      <alignment horizontal="center" vertical="center"/>
    </xf>
    <xf numFmtId="49" fontId="5" fillId="0" borderId="37" xfId="0" applyNumberFormat="1" applyFont="1" applyBorder="1" applyAlignment="1">
      <alignment horizontal="center" vertical="center"/>
    </xf>
    <xf numFmtId="0" fontId="5" fillId="0" borderId="16" xfId="0" applyFont="1" applyBorder="1" applyAlignment="1">
      <alignment horizontal="center" vertical="center"/>
    </xf>
    <xf numFmtId="0" fontId="5" fillId="0" borderId="24" xfId="0" applyFont="1" applyBorder="1" applyAlignment="1">
      <alignment horizontal="center" vertical="center"/>
    </xf>
    <xf numFmtId="10" fontId="5" fillId="0" borderId="35" xfId="0" applyNumberFormat="1" applyFont="1" applyBorder="1" applyAlignment="1">
      <alignment horizontal="center" vertical="center"/>
    </xf>
    <xf numFmtId="0" fontId="5" fillId="0" borderId="38" xfId="0" applyFont="1" applyBorder="1" applyAlignment="1">
      <alignment horizontal="center" vertical="center"/>
    </xf>
    <xf numFmtId="0" fontId="15" fillId="3" borderId="39" xfId="3" applyFont="1" applyFill="1" applyBorder="1" applyAlignment="1">
      <alignment horizontal="left" vertical="center" wrapText="1"/>
    </xf>
    <xf numFmtId="0" fontId="15" fillId="3" borderId="20" xfId="3" applyFont="1" applyFill="1" applyBorder="1" applyAlignment="1">
      <alignment horizontal="left" vertical="center" wrapText="1"/>
    </xf>
    <xf numFmtId="0" fontId="15" fillId="3" borderId="40" xfId="3" applyFont="1" applyFill="1" applyBorder="1" applyAlignment="1">
      <alignment horizontal="left" vertical="center" wrapText="1"/>
    </xf>
    <xf numFmtId="0" fontId="15" fillId="3" borderId="13" xfId="3" applyFont="1" applyFill="1" applyBorder="1" applyAlignment="1">
      <alignment horizontal="left" vertical="center" wrapText="1"/>
    </xf>
    <xf numFmtId="0" fontId="41" fillId="3" borderId="5" xfId="3" applyFont="1" applyFill="1" applyBorder="1" applyAlignment="1">
      <alignment horizontal="center" wrapText="1"/>
    </xf>
    <xf numFmtId="0" fontId="41" fillId="3" borderId="6" xfId="3" applyFont="1" applyFill="1" applyBorder="1" applyAlignment="1">
      <alignment horizontal="center" wrapText="1"/>
    </xf>
    <xf numFmtId="0" fontId="41" fillId="3" borderId="8" xfId="3" applyFont="1" applyFill="1" applyBorder="1" applyAlignment="1">
      <alignment horizontal="center" wrapText="1"/>
    </xf>
    <xf numFmtId="0" fontId="29" fillId="0" borderId="46" xfId="0" applyFont="1" applyBorder="1" applyAlignment="1">
      <alignment horizontal="center" vertical="center"/>
    </xf>
    <xf numFmtId="0" fontId="29" fillId="0" borderId="47" xfId="0" applyFont="1" applyBorder="1" applyAlignment="1">
      <alignment horizontal="center" vertical="center"/>
    </xf>
    <xf numFmtId="0" fontId="29" fillId="0" borderId="48" xfId="0" applyFont="1" applyBorder="1" applyAlignment="1">
      <alignment horizontal="center" vertical="center"/>
    </xf>
    <xf numFmtId="0" fontId="15" fillId="8" borderId="15" xfId="3" applyFont="1" applyFill="1" applyBorder="1" applyAlignment="1">
      <alignment horizontal="center" vertical="center" wrapText="1"/>
    </xf>
    <xf numFmtId="0" fontId="15" fillId="8" borderId="4" xfId="3" applyFont="1" applyFill="1" applyBorder="1" applyAlignment="1">
      <alignment horizontal="center" vertical="center" wrapText="1"/>
    </xf>
    <xf numFmtId="0" fontId="15" fillId="8" borderId="43" xfId="3" applyFont="1" applyFill="1" applyBorder="1" applyAlignment="1">
      <alignment horizontal="center" vertical="center" wrapText="1"/>
    </xf>
    <xf numFmtId="0" fontId="15" fillId="8" borderId="44" xfId="3" applyFont="1" applyFill="1" applyBorder="1" applyAlignment="1">
      <alignment horizontal="center" vertical="center" wrapText="1"/>
    </xf>
    <xf numFmtId="0" fontId="14" fillId="8" borderId="28" xfId="3" applyFont="1" applyFill="1" applyBorder="1" applyAlignment="1">
      <alignment horizontal="center" vertical="center"/>
    </xf>
    <xf numFmtId="0" fontId="14" fillId="8" borderId="29" xfId="3" applyFont="1" applyFill="1" applyBorder="1" applyAlignment="1">
      <alignment horizontal="center" vertical="center"/>
    </xf>
    <xf numFmtId="0" fontId="14" fillId="8" borderId="30" xfId="3" applyFont="1" applyFill="1" applyBorder="1" applyAlignment="1">
      <alignment horizontal="center" vertical="center"/>
    </xf>
    <xf numFmtId="0" fontId="16" fillId="3" borderId="43" xfId="3" applyFont="1" applyFill="1" applyBorder="1" applyAlignment="1">
      <alignment horizontal="left" vertical="center" wrapText="1"/>
    </xf>
    <xf numFmtId="0" fontId="16" fillId="3" borderId="44" xfId="3" applyFont="1" applyFill="1" applyBorder="1" applyAlignment="1">
      <alignment horizontal="left" vertical="center" wrapText="1"/>
    </xf>
    <xf numFmtId="0" fontId="15" fillId="3" borderId="28" xfId="3" applyFont="1" applyFill="1" applyBorder="1" applyAlignment="1">
      <alignment horizontal="center" vertical="center"/>
    </xf>
    <xf numFmtId="0" fontId="15" fillId="3" borderId="49" xfId="3" applyFont="1" applyFill="1" applyBorder="1" applyAlignment="1">
      <alignment horizontal="center" vertical="center"/>
    </xf>
    <xf numFmtId="0" fontId="15" fillId="3" borderId="44" xfId="3" applyFont="1" applyFill="1" applyBorder="1" applyAlignment="1">
      <alignment horizontal="center" vertical="center" wrapText="1"/>
    </xf>
    <xf numFmtId="0" fontId="15" fillId="3" borderId="45" xfId="3" applyFont="1" applyFill="1" applyBorder="1" applyAlignment="1">
      <alignment horizontal="center" vertical="center" wrapText="1"/>
    </xf>
    <xf numFmtId="0" fontId="16" fillId="3" borderId="22" xfId="3" applyFont="1" applyFill="1" applyBorder="1" applyAlignment="1">
      <alignment horizontal="left" vertical="center" wrapText="1"/>
    </xf>
    <xf numFmtId="0" fontId="30" fillId="3" borderId="3" xfId="3" applyFont="1" applyFill="1" applyBorder="1" applyAlignment="1">
      <alignment horizontal="left" vertical="center" wrapText="1"/>
    </xf>
    <xf numFmtId="0" fontId="30" fillId="3" borderId="19" xfId="3" applyFont="1" applyFill="1" applyBorder="1" applyAlignment="1">
      <alignment horizontal="left" vertical="center" wrapText="1"/>
    </xf>
    <xf numFmtId="0" fontId="15" fillId="3" borderId="22" xfId="3" applyFont="1" applyFill="1" applyBorder="1" applyAlignment="1">
      <alignment horizontal="left" vertical="center"/>
    </xf>
    <xf numFmtId="0" fontId="15" fillId="3" borderId="3" xfId="3" applyFont="1" applyFill="1" applyBorder="1" applyAlignment="1">
      <alignment horizontal="left" vertical="center"/>
    </xf>
    <xf numFmtId="0" fontId="15" fillId="3" borderId="19" xfId="3" applyFont="1" applyFill="1" applyBorder="1" applyAlignment="1">
      <alignment horizontal="left" vertical="center"/>
    </xf>
    <xf numFmtId="0" fontId="15" fillId="3" borderId="4" xfId="3" applyFont="1" applyFill="1" applyBorder="1" applyAlignment="1">
      <alignment horizontal="center" vertical="center"/>
    </xf>
    <xf numFmtId="0" fontId="15" fillId="3" borderId="4" xfId="3" applyFont="1" applyFill="1" applyBorder="1" applyAlignment="1">
      <alignment horizontal="center" vertical="center" wrapText="1"/>
    </xf>
    <xf numFmtId="0" fontId="15" fillId="3" borderId="9" xfId="3" applyFont="1" applyFill="1" applyBorder="1" applyAlignment="1">
      <alignment horizontal="center" vertical="center" wrapText="1"/>
    </xf>
    <xf numFmtId="0" fontId="4" fillId="0" borderId="31" xfId="3" applyFont="1" applyBorder="1" applyAlignment="1">
      <alignment horizontal="center" wrapText="1"/>
    </xf>
    <xf numFmtId="0" fontId="4" fillId="0" borderId="32" xfId="3" applyFont="1" applyBorder="1" applyAlignment="1">
      <alignment horizontal="center"/>
    </xf>
    <xf numFmtId="0" fontId="4" fillId="0" borderId="33" xfId="3" applyFont="1" applyBorder="1" applyAlignment="1">
      <alignment horizontal="center"/>
    </xf>
    <xf numFmtId="0" fontId="22" fillId="0" borderId="12" xfId="3" applyFont="1" applyBorder="1" applyAlignment="1">
      <alignment horizontal="center" vertical="center"/>
    </xf>
    <xf numFmtId="0" fontId="0" fillId="0" borderId="0" xfId="3" applyFont="1" applyAlignment="1">
      <alignment horizontal="center" vertical="center"/>
    </xf>
    <xf numFmtId="0" fontId="23" fillId="0" borderId="0" xfId="3" applyFont="1" applyAlignment="1">
      <alignment horizontal="center"/>
    </xf>
    <xf numFmtId="0" fontId="22" fillId="0" borderId="0" xfId="3" applyFont="1" applyAlignment="1">
      <alignment horizontal="center" vertical="top"/>
    </xf>
    <xf numFmtId="0" fontId="24" fillId="0" borderId="40" xfId="3" applyFont="1" applyBorder="1" applyAlignment="1">
      <alignment horizontal="center" vertical="top"/>
    </xf>
    <xf numFmtId="0" fontId="24" fillId="0" borderId="26" xfId="3" applyFont="1" applyBorder="1" applyAlignment="1">
      <alignment horizontal="center" vertical="top"/>
    </xf>
    <xf numFmtId="0" fontId="24" fillId="0" borderId="37" xfId="3" applyFont="1" applyBorder="1" applyAlignment="1">
      <alignment horizontal="center" vertical="top"/>
    </xf>
    <xf numFmtId="0" fontId="21" fillId="0" borderId="15" xfId="3" applyFont="1" applyBorder="1" applyAlignment="1">
      <alignment horizontal="left" vertical="center" wrapText="1"/>
    </xf>
    <xf numFmtId="0" fontId="21" fillId="0" borderId="4" xfId="3" applyFont="1" applyBorder="1" applyAlignment="1">
      <alignment horizontal="left" vertical="center" wrapText="1"/>
    </xf>
    <xf numFmtId="0" fontId="21" fillId="0" borderId="9" xfId="3" applyFont="1" applyBorder="1" applyAlignment="1">
      <alignment horizontal="left" vertical="center" wrapText="1"/>
    </xf>
    <xf numFmtId="0" fontId="0" fillId="0" borderId="39" xfId="3" applyFont="1" applyBorder="1" applyAlignment="1">
      <alignment horizontal="center"/>
    </xf>
    <xf numFmtId="0" fontId="0" fillId="0" borderId="25" xfId="3" applyFont="1" applyBorder="1" applyAlignment="1">
      <alignment horizontal="center"/>
    </xf>
    <xf numFmtId="0" fontId="0" fillId="0" borderId="36" xfId="3" applyFont="1" applyBorder="1" applyAlignment="1">
      <alignment horizontal="center"/>
    </xf>
    <xf numFmtId="0" fontId="2" fillId="0" borderId="15" xfId="3" applyFont="1" applyBorder="1" applyAlignment="1">
      <alignment horizontal="left" vertical="center" wrapText="1"/>
    </xf>
    <xf numFmtId="0" fontId="0" fillId="0" borderId="4" xfId="3" applyFont="1" applyBorder="1" applyAlignment="1">
      <alignment horizontal="left" vertical="center" wrapText="1"/>
    </xf>
    <xf numFmtId="0" fontId="0" fillId="0" borderId="15" xfId="3" applyFont="1" applyBorder="1" applyAlignment="1">
      <alignment horizontal="left" vertical="center" wrapText="1"/>
    </xf>
    <xf numFmtId="0" fontId="8" fillId="11" borderId="34" xfId="3" applyFont="1" applyFill="1" applyBorder="1" applyAlignment="1">
      <alignment horizontal="center" vertical="center" wrapText="1"/>
    </xf>
    <xf numFmtId="0" fontId="8" fillId="11" borderId="16" xfId="3" applyFont="1" applyFill="1" applyBorder="1" applyAlignment="1">
      <alignment horizontal="center" vertical="center" wrapText="1"/>
    </xf>
    <xf numFmtId="0" fontId="31" fillId="0" borderId="27" xfId="3" applyFont="1" applyBorder="1" applyAlignment="1">
      <alignment horizontal="center" vertical="center"/>
    </xf>
    <xf numFmtId="0" fontId="31" fillId="0" borderId="10" xfId="3" applyFont="1" applyBorder="1" applyAlignment="1">
      <alignment horizontal="center" vertical="center"/>
    </xf>
    <xf numFmtId="0" fontId="31" fillId="0" borderId="11" xfId="3" applyFont="1" applyBorder="1" applyAlignment="1">
      <alignment horizontal="center" vertical="center"/>
    </xf>
    <xf numFmtId="0" fontId="5" fillId="5" borderId="15" xfId="3" applyFont="1" applyFill="1" applyBorder="1" applyAlignment="1">
      <alignment horizontal="center" vertical="center"/>
    </xf>
    <xf numFmtId="0" fontId="5" fillId="5" borderId="4" xfId="3" applyFont="1" applyFill="1" applyBorder="1" applyAlignment="1">
      <alignment horizontal="center" vertical="center"/>
    </xf>
    <xf numFmtId="0" fontId="5" fillId="5" borderId="9" xfId="3" applyFont="1" applyFill="1" applyBorder="1" applyAlignment="1">
      <alignment horizontal="center" vertical="center"/>
    </xf>
    <xf numFmtId="0" fontId="4" fillId="0" borderId="22" xfId="3" applyFont="1" applyBorder="1" applyAlignment="1">
      <alignment horizontal="left" vertical="center" wrapText="1"/>
    </xf>
    <xf numFmtId="0" fontId="4" fillId="0" borderId="3" xfId="3" applyFont="1" applyBorder="1" applyAlignment="1">
      <alignment horizontal="left" vertical="center" wrapText="1"/>
    </xf>
    <xf numFmtId="0" fontId="4" fillId="0" borderId="19" xfId="3" applyFont="1" applyBorder="1" applyAlignment="1">
      <alignment horizontal="left" vertical="center" wrapText="1"/>
    </xf>
    <xf numFmtId="0" fontId="4" fillId="0" borderId="17" xfId="3" applyFont="1" applyBorder="1" applyAlignment="1">
      <alignment horizontal="center" vertical="center" wrapText="1"/>
    </xf>
    <xf numFmtId="0" fontId="4" fillId="0" borderId="3" xfId="3" applyFont="1" applyBorder="1" applyAlignment="1">
      <alignment horizontal="center" vertical="center" wrapText="1"/>
    </xf>
    <xf numFmtId="0" fontId="4" fillId="0" borderId="2" xfId="3" applyFont="1" applyBorder="1" applyAlignment="1">
      <alignment horizontal="center" vertical="center" wrapText="1"/>
    </xf>
    <xf numFmtId="0" fontId="21" fillId="0" borderId="22" xfId="3" applyFont="1" applyBorder="1" applyAlignment="1">
      <alignment horizontal="center"/>
    </xf>
    <xf numFmtId="0" fontId="21" fillId="0" borderId="3" xfId="3" applyFont="1" applyBorder="1" applyAlignment="1">
      <alignment horizontal="center"/>
    </xf>
    <xf numFmtId="0" fontId="21" fillId="0" borderId="2" xfId="3" applyFont="1" applyBorder="1" applyAlignment="1">
      <alignment horizontal="center"/>
    </xf>
    <xf numFmtId="0" fontId="21" fillId="0" borderId="15" xfId="3" applyFont="1" applyBorder="1" applyAlignment="1">
      <alignment horizontal="left" vertical="center"/>
    </xf>
    <xf numFmtId="0" fontId="21" fillId="0" borderId="4" xfId="3" applyFont="1" applyBorder="1" applyAlignment="1">
      <alignment horizontal="left" vertical="center"/>
    </xf>
    <xf numFmtId="0" fontId="8" fillId="5" borderId="15" xfId="3" applyFont="1" applyFill="1" applyBorder="1" applyAlignment="1">
      <alignment horizontal="center" vertical="center"/>
    </xf>
    <xf numFmtId="0" fontId="8" fillId="5" borderId="4" xfId="3" applyFont="1" applyFill="1" applyBorder="1" applyAlignment="1">
      <alignment horizontal="center" vertical="center"/>
    </xf>
    <xf numFmtId="0" fontId="2" fillId="0" borderId="16" xfId="0" applyFont="1" applyBorder="1" applyAlignment="1">
      <alignment horizontal="center" vertical="center" wrapText="1"/>
    </xf>
    <xf numFmtId="0" fontId="2" fillId="0" borderId="24" xfId="0" applyFont="1" applyBorder="1" applyAlignment="1">
      <alignment horizontal="center" vertical="center" wrapText="1"/>
    </xf>
    <xf numFmtId="0" fontId="2" fillId="0" borderId="42" xfId="0" applyFont="1" applyBorder="1" applyAlignment="1">
      <alignment horizontal="center" vertical="center" wrapText="1"/>
    </xf>
    <xf numFmtId="0" fontId="2" fillId="0" borderId="16" xfId="0" applyFont="1" applyBorder="1" applyAlignment="1">
      <alignment horizontal="left" vertical="center" wrapText="1"/>
    </xf>
    <xf numFmtId="0" fontId="2" fillId="0" borderId="24" xfId="0" applyFont="1" applyBorder="1" applyAlignment="1">
      <alignment horizontal="left" vertical="center" wrapText="1"/>
    </xf>
    <xf numFmtId="0" fontId="2" fillId="0" borderId="42" xfId="0" applyFont="1" applyBorder="1" applyAlignment="1">
      <alignment horizontal="left" vertical="center" wrapText="1"/>
    </xf>
    <xf numFmtId="2" fontId="2" fillId="12" borderId="16" xfId="0" applyNumberFormat="1" applyFont="1" applyFill="1" applyBorder="1" applyAlignment="1">
      <alignment horizontal="center" vertical="center" wrapText="1"/>
    </xf>
    <xf numFmtId="2" fontId="2" fillId="12" borderId="24" xfId="0" applyNumberFormat="1" applyFont="1" applyFill="1" applyBorder="1" applyAlignment="1">
      <alignment horizontal="center" vertical="center" wrapText="1"/>
    </xf>
    <xf numFmtId="2" fontId="2" fillId="12" borderId="42" xfId="0" applyNumberFormat="1" applyFont="1" applyFill="1" applyBorder="1" applyAlignment="1">
      <alignment horizontal="center" vertical="center" wrapText="1"/>
    </xf>
    <xf numFmtId="0" fontId="39" fillId="0" borderId="4" xfId="0" applyFont="1" applyBorder="1" applyAlignment="1">
      <alignment horizontal="right"/>
    </xf>
    <xf numFmtId="2" fontId="2" fillId="12" borderId="21" xfId="0" applyNumberFormat="1" applyFont="1" applyFill="1" applyBorder="1" applyAlignment="1">
      <alignment horizontal="center" vertical="center" wrapText="1"/>
    </xf>
    <xf numFmtId="2" fontId="2" fillId="12" borderId="23" xfId="0" applyNumberFormat="1" applyFont="1" applyFill="1" applyBorder="1" applyAlignment="1">
      <alignment horizontal="center" vertical="center" wrapText="1"/>
    </xf>
    <xf numFmtId="2" fontId="2" fillId="12" borderId="18" xfId="0" applyNumberFormat="1" applyFont="1" applyFill="1" applyBorder="1" applyAlignment="1">
      <alignment horizontal="center" vertical="center" wrapText="1"/>
    </xf>
    <xf numFmtId="170" fontId="2" fillId="0" borderId="16" xfId="0" applyNumberFormat="1" applyFont="1" applyBorder="1" applyAlignment="1">
      <alignment horizontal="center" vertical="center" wrapText="1"/>
    </xf>
    <xf numFmtId="170" fontId="2" fillId="0" borderId="24" xfId="0" applyNumberFormat="1" applyFont="1" applyBorder="1" applyAlignment="1">
      <alignment horizontal="center" vertical="center" wrapText="1"/>
    </xf>
    <xf numFmtId="170" fontId="2" fillId="0" borderId="42" xfId="0" applyNumberFormat="1" applyFont="1" applyBorder="1" applyAlignment="1">
      <alignment horizontal="center" vertical="center" wrapText="1"/>
    </xf>
    <xf numFmtId="2" fontId="2" fillId="0" borderId="16" xfId="0" applyNumberFormat="1" applyFont="1" applyBorder="1" applyAlignment="1">
      <alignment horizontal="center" vertical="center" wrapText="1"/>
    </xf>
    <xf numFmtId="2" fontId="2" fillId="0" borderId="24" xfId="0" applyNumberFormat="1" applyFont="1" applyBorder="1" applyAlignment="1">
      <alignment horizontal="center" vertical="center" wrapText="1"/>
    </xf>
    <xf numFmtId="2" fontId="2" fillId="0" borderId="42" xfId="0" applyNumberFormat="1" applyFont="1" applyBorder="1" applyAlignment="1">
      <alignment horizontal="center" vertical="center" wrapText="1"/>
    </xf>
    <xf numFmtId="0" fontId="26" fillId="10" borderId="27" xfId="0" applyFont="1" applyFill="1" applyBorder="1" applyAlignment="1">
      <alignment horizontal="center" vertical="center" wrapText="1"/>
    </xf>
    <xf numFmtId="0" fontId="26" fillId="10" borderId="10" xfId="0" applyFont="1" applyFill="1" applyBorder="1" applyAlignment="1">
      <alignment horizontal="center" vertical="center" wrapText="1"/>
    </xf>
    <xf numFmtId="0" fontId="26" fillId="10" borderId="11" xfId="0" applyFont="1" applyFill="1" applyBorder="1" applyAlignment="1">
      <alignment horizontal="center" vertical="center" wrapText="1"/>
    </xf>
    <xf numFmtId="0" fontId="38" fillId="10" borderId="4" xfId="0" applyFont="1" applyFill="1" applyBorder="1" applyAlignment="1">
      <alignment horizontal="center" vertical="center" wrapText="1"/>
    </xf>
    <xf numFmtId="0" fontId="25" fillId="0" borderId="16" xfId="0" applyFont="1" applyBorder="1" applyAlignment="1">
      <alignment horizontal="center" vertical="center" wrapText="1"/>
    </xf>
    <xf numFmtId="0" fontId="25" fillId="0" borderId="42" xfId="0" applyFont="1" applyBorder="1" applyAlignment="1">
      <alignment horizontal="center" vertical="center" wrapText="1"/>
    </xf>
    <xf numFmtId="0" fontId="0" fillId="0" borderId="0" xfId="0" applyAlignment="1">
      <alignment horizontal="center"/>
    </xf>
    <xf numFmtId="0" fontId="34" fillId="0" borderId="0" xfId="0" applyFont="1" applyAlignment="1">
      <alignment horizontal="right" vertical="center"/>
    </xf>
    <xf numFmtId="0" fontId="35" fillId="0" borderId="0" xfId="0" applyFont="1" applyAlignment="1">
      <alignment horizontal="right" vertical="center"/>
    </xf>
    <xf numFmtId="0" fontId="36" fillId="0" borderId="0" xfId="0" applyFont="1" applyAlignment="1">
      <alignment horizontal="right" vertical="center"/>
    </xf>
    <xf numFmtId="2" fontId="2" fillId="5" borderId="4" xfId="0" applyNumberFormat="1" applyFont="1" applyFill="1" applyBorder="1" applyAlignment="1">
      <alignment horizontal="right" vertical="top"/>
    </xf>
    <xf numFmtId="0" fontId="4" fillId="5" borderId="4" xfId="0" applyFont="1" applyFill="1" applyBorder="1" applyAlignment="1">
      <alignment horizontal="left"/>
    </xf>
    <xf numFmtId="0" fontId="2" fillId="0" borderId="4" xfId="0" applyFont="1" applyBorder="1" applyAlignment="1">
      <alignment vertical="center" wrapText="1"/>
    </xf>
    <xf numFmtId="0" fontId="0" fillId="0" borderId="4" xfId="0" applyBorder="1" applyAlignment="1">
      <alignment vertical="center" wrapText="1"/>
    </xf>
    <xf numFmtId="0" fontId="4" fillId="0" borderId="0" xfId="0" applyFont="1" applyAlignment="1">
      <alignment horizontal="center"/>
    </xf>
    <xf numFmtId="0" fontId="37" fillId="0" borderId="0" xfId="0" applyFont="1" applyAlignment="1">
      <alignment horizontal="center"/>
    </xf>
    <xf numFmtId="0" fontId="2" fillId="0" borderId="0" xfId="0" applyFont="1" applyAlignment="1">
      <alignment horizontal="left" vertical="center" wrapText="1"/>
    </xf>
    <xf numFmtId="0" fontId="2" fillId="0" borderId="0" xfId="0" applyFont="1" applyAlignment="1">
      <alignment horizontal="right" vertical="center" wrapText="1"/>
    </xf>
    <xf numFmtId="0" fontId="4" fillId="0" borderId="4" xfId="0" applyFont="1" applyBorder="1" applyAlignment="1">
      <alignment horizontal="right" vertical="top"/>
    </xf>
    <xf numFmtId="2" fontId="4" fillId="5" borderId="4" xfId="0" applyNumberFormat="1" applyFont="1" applyFill="1" applyBorder="1" applyAlignment="1">
      <alignment horizontal="right" vertical="top"/>
    </xf>
    <xf numFmtId="0" fontId="0" fillId="0" borderId="0" xfId="0" applyAlignment="1">
      <alignment horizontal="left"/>
    </xf>
    <xf numFmtId="0" fontId="4" fillId="5" borderId="4" xfId="0" applyFont="1" applyFill="1" applyBorder="1"/>
    <xf numFmtId="0" fontId="4" fillId="5" borderId="17" xfId="0" applyFont="1" applyFill="1" applyBorder="1" applyAlignment="1">
      <alignment horizontal="right"/>
    </xf>
    <xf numFmtId="0" fontId="4" fillId="5" borderId="19" xfId="0" applyFont="1" applyFill="1" applyBorder="1" applyAlignment="1">
      <alignment horizontal="right"/>
    </xf>
    <xf numFmtId="44" fontId="0" fillId="0" borderId="4" xfId="0" applyNumberFormat="1" applyBorder="1" applyAlignment="1">
      <alignment horizontal="center" vertical="center"/>
    </xf>
    <xf numFmtId="0" fontId="0" fillId="0" borderId="4" xfId="0" applyBorder="1" applyAlignment="1">
      <alignment horizontal="center" vertical="center"/>
    </xf>
    <xf numFmtId="0" fontId="0" fillId="0" borderId="0" xfId="0" applyAlignment="1">
      <alignment vertical="center"/>
    </xf>
    <xf numFmtId="0" fontId="0" fillId="0" borderId="0" xfId="0" applyAlignment="1">
      <alignment horizontal="center" vertical="center"/>
    </xf>
    <xf numFmtId="0" fontId="0" fillId="0" borderId="0" xfId="0"/>
    <xf numFmtId="0" fontId="4" fillId="5" borderId="4" xfId="0" applyFont="1" applyFill="1" applyBorder="1" applyAlignment="1">
      <alignment horizontal="right"/>
    </xf>
    <xf numFmtId="168" fontId="4" fillId="5" borderId="4" xfId="0" applyNumberFormat="1" applyFont="1" applyFill="1" applyBorder="1" applyAlignment="1">
      <alignment horizontal="right" vertical="top"/>
    </xf>
    <xf numFmtId="0" fontId="4" fillId="0" borderId="0" xfId="0" applyFont="1" applyAlignment="1">
      <alignment horizontal="center" vertical="center"/>
    </xf>
    <xf numFmtId="0" fontId="2" fillId="0" borderId="0" xfId="0" applyFont="1" applyAlignment="1">
      <alignment horizontal="center" vertical="center"/>
    </xf>
    <xf numFmtId="0" fontId="4" fillId="5" borderId="4" xfId="0" applyFont="1" applyFill="1" applyBorder="1" applyAlignment="1">
      <alignment horizontal="center" vertical="center"/>
    </xf>
    <xf numFmtId="0" fontId="0" fillId="0" borderId="17" xfId="0" applyBorder="1" applyAlignment="1">
      <alignment horizontal="center" vertical="center"/>
    </xf>
    <xf numFmtId="0" fontId="0" fillId="0" borderId="3" xfId="0" applyBorder="1" applyAlignment="1">
      <alignment horizontal="center" vertical="center"/>
    </xf>
    <xf numFmtId="0" fontId="0" fillId="0" borderId="19" xfId="0" applyBorder="1" applyAlignment="1">
      <alignment horizontal="center" vertical="center"/>
    </xf>
    <xf numFmtId="2" fontId="0" fillId="0" borderId="4" xfId="0" applyNumberFormat="1" applyBorder="1" applyAlignment="1">
      <alignment horizontal="center" vertical="center"/>
    </xf>
    <xf numFmtId="0" fontId="5" fillId="0" borderId="46" xfId="0" applyFont="1" applyBorder="1" applyAlignment="1">
      <alignment horizontal="center" wrapText="1"/>
    </xf>
    <xf numFmtId="0" fontId="5" fillId="0" borderId="47" xfId="0" applyFont="1" applyBorder="1" applyAlignment="1">
      <alignment horizontal="center" wrapText="1"/>
    </xf>
    <xf numFmtId="0" fontId="5" fillId="0" borderId="48" xfId="0" applyFont="1" applyBorder="1" applyAlignment="1">
      <alignment horizontal="center" wrapText="1"/>
    </xf>
    <xf numFmtId="0" fontId="5" fillId="8" borderId="28" xfId="0" applyFont="1" applyFill="1" applyBorder="1" applyAlignment="1" applyProtection="1">
      <alignment horizontal="center" vertical="center" wrapText="1"/>
      <protection locked="0"/>
    </xf>
    <xf numFmtId="0" fontId="5" fillId="8" borderId="29" xfId="0" applyFont="1" applyFill="1" applyBorder="1" applyAlignment="1" applyProtection="1">
      <alignment horizontal="center" vertical="center" wrapText="1"/>
      <protection locked="0"/>
    </xf>
    <xf numFmtId="165" fontId="5" fillId="2" borderId="50" xfId="8" applyFont="1" applyFill="1" applyBorder="1" applyAlignment="1">
      <alignment horizontal="center" vertical="center" wrapText="1"/>
    </xf>
    <xf numFmtId="165" fontId="5" fillId="2" borderId="49" xfId="8" applyFont="1" applyFill="1" applyBorder="1" applyAlignment="1">
      <alignment horizontal="center" vertical="center" wrapText="1"/>
    </xf>
    <xf numFmtId="168" fontId="5" fillId="8" borderId="11" xfId="8" applyNumberFormat="1" applyFont="1" applyFill="1" applyBorder="1" applyAlignment="1">
      <alignment horizontal="center" vertical="center" wrapText="1"/>
    </xf>
    <xf numFmtId="0" fontId="2" fillId="0" borderId="15" xfId="0" applyFont="1" applyBorder="1" applyAlignment="1">
      <alignment horizontal="center" vertical="center"/>
    </xf>
    <xf numFmtId="0" fontId="5" fillId="8" borderId="43" xfId="0" applyFont="1" applyFill="1" applyBorder="1" applyAlignment="1">
      <alignment horizontal="center" vertical="center"/>
    </xf>
    <xf numFmtId="0" fontId="5" fillId="8" borderId="44" xfId="0" applyFont="1" applyFill="1" applyBorder="1" applyAlignment="1">
      <alignment horizontal="center" vertical="center"/>
    </xf>
    <xf numFmtId="168" fontId="5" fillId="8" borderId="44" xfId="8" applyNumberFormat="1" applyFont="1" applyFill="1" applyBorder="1" applyAlignment="1">
      <alignment horizontal="center" vertical="center"/>
    </xf>
    <xf numFmtId="168" fontId="5" fillId="8" borderId="45" xfId="8" applyNumberFormat="1" applyFont="1" applyFill="1" applyBorder="1" applyAlignment="1">
      <alignment horizontal="center" vertical="center"/>
    </xf>
    <xf numFmtId="0" fontId="5" fillId="0" borderId="31" xfId="0" applyFont="1" applyBorder="1" applyAlignment="1">
      <alignment horizontal="left" vertical="center" wrapText="1"/>
    </xf>
    <xf numFmtId="0" fontId="7" fillId="0" borderId="32" xfId="0" applyFont="1" applyBorder="1" applyAlignment="1">
      <alignment horizontal="left" vertical="center" wrapText="1"/>
    </xf>
    <xf numFmtId="0" fontId="7" fillId="0" borderId="51" xfId="0" applyFont="1" applyBorder="1" applyAlignment="1">
      <alignment horizontal="left" vertical="center" wrapText="1"/>
    </xf>
    <xf numFmtId="0" fontId="5" fillId="0" borderId="44" xfId="0" applyFont="1" applyBorder="1" applyAlignment="1">
      <alignment vertical="center" wrapText="1"/>
    </xf>
    <xf numFmtId="168" fontId="5" fillId="0" borderId="44" xfId="0" applyNumberFormat="1" applyFont="1" applyBorder="1" applyAlignment="1">
      <alignment horizontal="center" vertical="center"/>
    </xf>
    <xf numFmtId="0" fontId="5" fillId="0" borderId="52" xfId="0" applyFont="1" applyBorder="1" applyAlignment="1">
      <alignment horizontal="center" vertical="center"/>
    </xf>
    <xf numFmtId="0" fontId="5" fillId="0" borderId="53" xfId="0" applyFont="1" applyBorder="1" applyAlignment="1">
      <alignment horizontal="center" vertical="center"/>
    </xf>
  </cellXfs>
  <cellStyles count="15">
    <cellStyle name="Hiperlink 2" xfId="1" xr:uid="{00000000-0005-0000-0000-000000000000}"/>
    <cellStyle name="Moeda" xfId="14" builtinId="4"/>
    <cellStyle name="Moeda 2" xfId="2" xr:uid="{00000000-0005-0000-0000-000002000000}"/>
    <cellStyle name="Normal" xfId="0" builtinId="0"/>
    <cellStyle name="Normal 2" xfId="3" xr:uid="{00000000-0005-0000-0000-000004000000}"/>
    <cellStyle name="Normal 2 2" xfId="12" xr:uid="{00000000-0005-0000-0000-000005000000}"/>
    <cellStyle name="Normal 3" xfId="4" xr:uid="{00000000-0005-0000-0000-000006000000}"/>
    <cellStyle name="Normal 4" xfId="11" xr:uid="{00000000-0005-0000-0000-000007000000}"/>
    <cellStyle name="Porcentagem 2" xfId="5" xr:uid="{00000000-0005-0000-0000-000008000000}"/>
    <cellStyle name="Separador de milhares 2 2" xfId="6" xr:uid="{00000000-0005-0000-0000-000009000000}"/>
    <cellStyle name="Total 2" xfId="7" xr:uid="{00000000-0005-0000-0000-00000A000000}"/>
    <cellStyle name="Vírgula" xfId="8" builtinId="3"/>
    <cellStyle name="Vírgula 2" xfId="9" xr:uid="{00000000-0005-0000-0000-00000C000000}"/>
    <cellStyle name="Vírgula 2 2" xfId="13" xr:uid="{00000000-0005-0000-0000-00000D000000}"/>
    <cellStyle name="Vírgula 3" xfId="10" xr:uid="{00000000-0005-0000-0000-00000E000000}"/>
  </cellStyles>
  <dxfs count="1">
    <dxf>
      <font>
        <b/>
        <i val="0"/>
        <condense val="0"/>
        <extend val="0"/>
        <color indexed="9"/>
      </font>
      <fill>
        <patternFill patternType="none">
          <fgColor indexed="64"/>
          <bgColor indexed="65"/>
        </patternFill>
      </fill>
      <border>
        <left/>
        <right/>
        <top style="thin">
          <color indexed="64"/>
        </top>
        <bottom/>
      </border>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2.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1" Type="http://schemas.openxmlformats.org/officeDocument/2006/relationships/image" Target="../media/image4.png"/></Relationships>
</file>

<file path=xl/drawings/_rels/drawing5.xml.rels><?xml version="1.0" encoding="UTF-8" standalone="yes"?>
<Relationships xmlns="http://schemas.openxmlformats.org/package/2006/relationships"><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0</xdr:col>
      <xdr:colOff>296331</xdr:colOff>
      <xdr:row>0</xdr:row>
      <xdr:rowOff>109630</xdr:rowOff>
    </xdr:from>
    <xdr:to>
      <xdr:col>1</xdr:col>
      <xdr:colOff>476249</xdr:colOff>
      <xdr:row>0</xdr:row>
      <xdr:rowOff>750793</xdr:rowOff>
    </xdr:to>
    <xdr:pic>
      <xdr:nvPicPr>
        <xdr:cNvPr id="5" name="Imagem 4">
          <a:extLst>
            <a:ext uri="{FF2B5EF4-FFF2-40B4-BE49-F238E27FC236}">
              <a16:creationId xmlns:a16="http://schemas.microsoft.com/office/drawing/2014/main" id="{00000000-0008-0000-0000-000005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43518" t="35756" r="43767" b="40294"/>
        <a:stretch>
          <a:fillRect/>
        </a:stretch>
      </xdr:blipFill>
      <xdr:spPr bwMode="auto">
        <a:xfrm>
          <a:off x="296331" y="109630"/>
          <a:ext cx="638309" cy="6411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495300</xdr:colOff>
      <xdr:row>0</xdr:row>
      <xdr:rowOff>161925</xdr:rowOff>
    </xdr:from>
    <xdr:to>
      <xdr:col>1</xdr:col>
      <xdr:colOff>428625</xdr:colOff>
      <xdr:row>0</xdr:row>
      <xdr:rowOff>748386</xdr:rowOff>
    </xdr:to>
    <xdr:pic>
      <xdr:nvPicPr>
        <xdr:cNvPr id="4" name="Imagem 3">
          <a:extLst>
            <a:ext uri="{FF2B5EF4-FFF2-40B4-BE49-F238E27FC236}">
              <a16:creationId xmlns:a16="http://schemas.microsoft.com/office/drawing/2014/main" id="{00000000-0008-0000-0200-000004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43518" t="35756" r="43767" b="40294"/>
        <a:stretch>
          <a:fillRect/>
        </a:stretch>
      </xdr:blipFill>
      <xdr:spPr bwMode="auto">
        <a:xfrm>
          <a:off x="495300" y="161925"/>
          <a:ext cx="609600" cy="5864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234473</xdr:colOff>
      <xdr:row>0</xdr:row>
      <xdr:rowOff>126588</xdr:rowOff>
    </xdr:from>
    <xdr:to>
      <xdr:col>1</xdr:col>
      <xdr:colOff>65943</xdr:colOff>
      <xdr:row>0</xdr:row>
      <xdr:rowOff>638113</xdr:rowOff>
    </xdr:to>
    <xdr:pic>
      <xdr:nvPicPr>
        <xdr:cNvPr id="3" name="Imagem 2">
          <a:extLst>
            <a:ext uri="{FF2B5EF4-FFF2-40B4-BE49-F238E27FC236}">
              <a16:creationId xmlns:a16="http://schemas.microsoft.com/office/drawing/2014/main" id="{4566851C-6EC7-4DF6-84A8-86ED44157F7F}"/>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43518" t="35756" r="43767" b="40294"/>
        <a:stretch>
          <a:fillRect/>
        </a:stretch>
      </xdr:blipFill>
      <xdr:spPr bwMode="auto">
        <a:xfrm>
          <a:off x="234473" y="126588"/>
          <a:ext cx="562990" cy="511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0</xdr:col>
      <xdr:colOff>91440</xdr:colOff>
      <xdr:row>0</xdr:row>
      <xdr:rowOff>60960</xdr:rowOff>
    </xdr:from>
    <xdr:to>
      <xdr:col>0</xdr:col>
      <xdr:colOff>815340</xdr:colOff>
      <xdr:row>2</xdr:row>
      <xdr:rowOff>182880</xdr:rowOff>
    </xdr:to>
    <xdr:pic>
      <xdr:nvPicPr>
        <xdr:cNvPr id="2" name="Imagem 1">
          <a:extLst>
            <a:ext uri="{FF2B5EF4-FFF2-40B4-BE49-F238E27FC236}">
              <a16:creationId xmlns:a16="http://schemas.microsoft.com/office/drawing/2014/main" id="{8D7BD152-8FCD-435D-AA52-5D0E3D5AF80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43518" t="35756" r="43767" b="40294"/>
        <a:stretch>
          <a:fillRect/>
        </a:stretch>
      </xdr:blipFill>
      <xdr:spPr bwMode="auto">
        <a:xfrm>
          <a:off x="91440" y="60960"/>
          <a:ext cx="723900" cy="7791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xdr:from>
      <xdr:col>0</xdr:col>
      <xdr:colOff>91440</xdr:colOff>
      <xdr:row>0</xdr:row>
      <xdr:rowOff>60960</xdr:rowOff>
    </xdr:from>
    <xdr:to>
      <xdr:col>0</xdr:col>
      <xdr:colOff>815340</xdr:colOff>
      <xdr:row>2</xdr:row>
      <xdr:rowOff>182880</xdr:rowOff>
    </xdr:to>
    <xdr:pic>
      <xdr:nvPicPr>
        <xdr:cNvPr id="2" name="Imagem 1">
          <a:extLst>
            <a:ext uri="{FF2B5EF4-FFF2-40B4-BE49-F238E27FC236}">
              <a16:creationId xmlns:a16="http://schemas.microsoft.com/office/drawing/2014/main" id="{374A8297-B372-46B0-A85E-4C6AB5D54D1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43518" t="35756" r="43767" b="40294"/>
        <a:stretch>
          <a:fillRect/>
        </a:stretch>
      </xdr:blipFill>
      <xdr:spPr bwMode="auto">
        <a:xfrm>
          <a:off x="91440" y="60960"/>
          <a:ext cx="723900" cy="7791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SERVI&#199;O%20-%20PAVIMENTA&#199;&#195;O%20DE%20LIMAS\NOVO\Planilha%20Or&#231;ament&#225;ria%20-%20Licitado.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d.docs.live.net/FLAVIO%20LUKIM%20GRECO/PMLF/PMLF/2019%20-%20LEANDRO%20FERREIRA/005%20-%20PAVIMENTACAO%20MCID%20-%202018/PAVIMENTA&#199;&#195;O%20CT%201053.056-80-2018%20-%20SICONV%20866837-2018/2-CAIXA/PLANILHA%20M&#218;LTIPLA%20V3.0.5%20MOD-13.07.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about:blank"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NU"/>
      <sheetName val="DADOS"/>
      <sheetName val="NOVO"/>
      <sheetName val="BDI"/>
      <sheetName val="ORÇAMENTO"/>
      <sheetName val="CÁLCULO"/>
      <sheetName val="EVENTOS"/>
      <sheetName val="CRONO"/>
      <sheetName val="CRONOPLE"/>
      <sheetName val="PLE"/>
      <sheetName val="QCI"/>
      <sheetName val="BM"/>
      <sheetName val="RRE"/>
      <sheetName val="OFÍCIO"/>
    </sheetNames>
    <sheetDataSet>
      <sheetData sheetId="0">
        <row r="1">
          <cell r="J1" t="str">
            <v>PM</v>
          </cell>
        </row>
        <row r="2">
          <cell r="J2" t="str">
            <v>v3.0.5</v>
          </cell>
        </row>
        <row r="3">
          <cell r="O3">
            <v>1</v>
          </cell>
        </row>
        <row r="4">
          <cell r="O4">
            <v>1</v>
          </cell>
        </row>
      </sheetData>
      <sheetData sheetId="1">
        <row r="2">
          <cell r="J2" t="str">
            <v>Itens de Investimento</v>
          </cell>
          <cell r="K2" t="str">
            <v>Unidades habitacionais</v>
          </cell>
          <cell r="L2">
            <v>3</v>
          </cell>
          <cell r="M2" t="str">
            <v>Equipamentos comunitários</v>
          </cell>
          <cell r="N2">
            <v>6</v>
          </cell>
          <cell r="O2" t="str">
            <v>Pavimentação</v>
          </cell>
          <cell r="P2">
            <v>6</v>
          </cell>
          <cell r="Q2" t="str">
            <v xml:space="preserve">Drenagem </v>
          </cell>
          <cell r="R2">
            <v>6</v>
          </cell>
          <cell r="S2" t="str">
            <v>Abastecimento de água</v>
          </cell>
          <cell r="T2">
            <v>11</v>
          </cell>
          <cell r="U2" t="str">
            <v>Esgotamento sanitário</v>
          </cell>
          <cell r="V2">
            <v>8</v>
          </cell>
          <cell r="W2" t="str">
            <v>Energia elétrica e iluminação pública</v>
          </cell>
          <cell r="X2">
            <v>4</v>
          </cell>
          <cell r="Y2" t="str">
            <v>Coleta e tratamento de resíduos sólidos</v>
          </cell>
          <cell r="Z2">
            <v>6</v>
          </cell>
          <cell r="AA2" t="str">
            <v xml:space="preserve">Contenção e estabilização de encostas </v>
          </cell>
          <cell r="AB2">
            <v>2</v>
          </cell>
          <cell r="AC2" t="str">
            <v>Regularização fundiária</v>
          </cell>
          <cell r="AD2">
            <v>2</v>
          </cell>
          <cell r="AE2" t="str">
            <v>Aquisição de terreno</v>
          </cell>
          <cell r="AF2">
            <v>2</v>
          </cell>
          <cell r="AG2" t="str">
            <v>Aquisição de equipamentos e insumos</v>
          </cell>
          <cell r="AH2">
            <v>1</v>
          </cell>
          <cell r="AI2" t="str">
            <v>Elaboração de estudos e projetos</v>
          </cell>
          <cell r="AJ2">
            <v>1</v>
          </cell>
          <cell r="AK2" t="str">
            <v>Instrumentos e ações em planejamento e gestão pública</v>
          </cell>
          <cell r="AL2">
            <v>1</v>
          </cell>
          <cell r="AM2" t="str">
            <v>Ações complementares às obras</v>
          </cell>
          <cell r="AN2">
            <v>3</v>
          </cell>
          <cell r="AO2" t="str">
            <v>Gerenciamento</v>
          </cell>
          <cell r="AP2">
            <v>1</v>
          </cell>
          <cell r="AQ2" t="str">
            <v>Trabalho social</v>
          </cell>
          <cell r="AR2">
            <v>4</v>
          </cell>
        </row>
        <row r="3">
          <cell r="J3" t="str">
            <v>Unidades habitacionais</v>
          </cell>
        </row>
        <row r="4">
          <cell r="F4" t="str">
            <v>OGU</v>
          </cell>
          <cell r="J4" t="str">
            <v>Equipamentos comunitários</v>
          </cell>
        </row>
        <row r="5">
          <cell r="F5" t="str">
            <v>MUNICÍPIO DE IGARATINGA</v>
          </cell>
          <cell r="J5" t="str">
            <v>Pavimentação</v>
          </cell>
        </row>
        <row r="6">
          <cell r="J6" t="str">
            <v xml:space="preserve">Drenagem </v>
          </cell>
        </row>
        <row r="7">
          <cell r="F7" t="str">
            <v>1068.628-95/2019</v>
          </cell>
          <cell r="J7" t="str">
            <v>Abastecimento de água</v>
          </cell>
        </row>
        <row r="8">
          <cell r="F8" t="str">
            <v>893948/2019</v>
          </cell>
          <cell r="J8" t="str">
            <v>Esgotamento sanitário</v>
          </cell>
        </row>
        <row r="9">
          <cell r="F9">
            <v>481104</v>
          </cell>
          <cell r="J9" t="str">
            <v>Energia elétrica e iluminação pública</v>
          </cell>
        </row>
        <row r="10">
          <cell r="F10">
            <v>55366.95</v>
          </cell>
          <cell r="J10" t="str">
            <v>Coleta e tratamento de resíduos sólidos</v>
          </cell>
        </row>
        <row r="11">
          <cell r="J11" t="str">
            <v xml:space="preserve">Contenção e estabilização de encostas </v>
          </cell>
        </row>
        <row r="12">
          <cell r="J12" t="str">
            <v>Regularização fundiária</v>
          </cell>
        </row>
        <row r="13">
          <cell r="J13" t="str">
            <v>Aquisição de terreno</v>
          </cell>
        </row>
        <row r="14">
          <cell r="J14" t="str">
            <v>Aquisição de equipamentos e insumos</v>
          </cell>
        </row>
        <row r="15">
          <cell r="J15" t="str">
            <v>Elaboração de estudos e projetos</v>
          </cell>
        </row>
        <row r="16">
          <cell r="J16" t="str">
            <v>Instrumentos e ações em planejamento e gestão pública</v>
          </cell>
        </row>
        <row r="17">
          <cell r="J17" t="str">
            <v>Ações complementares às obras</v>
          </cell>
        </row>
        <row r="18">
          <cell r="J18" t="str">
            <v>Gerenciamento</v>
          </cell>
        </row>
        <row r="19">
          <cell r="J19" t="str">
            <v>Trabalho social</v>
          </cell>
        </row>
        <row r="50">
          <cell r="F50" t="str">
            <v>FLÁVIO LUCAS GRECO SANTOS</v>
          </cell>
        </row>
        <row r="51">
          <cell r="F51" t="str">
            <v>ENGENHEIRO CIVIL</v>
          </cell>
        </row>
        <row r="52">
          <cell r="F52" t="str">
            <v>64880/D</v>
          </cell>
        </row>
        <row r="53">
          <cell r="F53" t="str">
            <v>20210089897</v>
          </cell>
        </row>
      </sheetData>
      <sheetData sheetId="2"/>
      <sheetData sheetId="3"/>
      <sheetData sheetId="4">
        <row r="8">
          <cell r="F8" t="str">
            <v>'[Referência 01-2021.xls]Banco'!$a5:$a$65536</v>
          </cell>
          <cell r="AF8" t="b">
            <v>1</v>
          </cell>
        </row>
        <row r="10">
          <cell r="AF10" t="b">
            <v>1</v>
          </cell>
        </row>
        <row r="11">
          <cell r="AF11" t="b">
            <v>1</v>
          </cell>
        </row>
        <row r="15">
          <cell r="M15" t="str">
            <v>LOTE</v>
          </cell>
          <cell r="X15">
            <v>536780.38</v>
          </cell>
          <cell r="Z15" t="str">
            <v/>
          </cell>
          <cell r="AA15">
            <v>55676.38</v>
          </cell>
          <cell r="AB15">
            <v>0</v>
          </cell>
        </row>
        <row r="16">
          <cell r="X16">
            <v>536780.38</v>
          </cell>
          <cell r="Z16" t="str">
            <v/>
          </cell>
          <cell r="AA16">
            <v>55676.38</v>
          </cell>
          <cell r="AB16">
            <v>0</v>
          </cell>
        </row>
        <row r="17">
          <cell r="X17">
            <v>641.46</v>
          </cell>
          <cell r="Z17" t="str">
            <v/>
          </cell>
          <cell r="AA17">
            <v>66.534046409818487</v>
          </cell>
          <cell r="AB17">
            <v>0</v>
          </cell>
        </row>
        <row r="18">
          <cell r="X18">
            <v>641.46</v>
          </cell>
          <cell r="Z18" t="str">
            <v>RA</v>
          </cell>
          <cell r="AA18">
            <v>66.534046409818487</v>
          </cell>
          <cell r="AB18">
            <v>0</v>
          </cell>
        </row>
        <row r="19">
          <cell r="X19">
            <v>512480.65</v>
          </cell>
          <cell r="Z19" t="str">
            <v/>
          </cell>
          <cell r="AA19">
            <v>53155.943240784989</v>
          </cell>
          <cell r="AB19">
            <v>0</v>
          </cell>
        </row>
        <row r="20">
          <cell r="X20">
            <v>27106.31</v>
          </cell>
          <cell r="Z20" t="str">
            <v>RA</v>
          </cell>
          <cell r="AA20">
            <v>2811.5431789027016</v>
          </cell>
          <cell r="AB20">
            <v>0</v>
          </cell>
        </row>
        <row r="21">
          <cell r="X21">
            <v>466762.01</v>
          </cell>
          <cell r="Z21" t="str">
            <v>RA</v>
          </cell>
          <cell r="AA21">
            <v>48413.876524927757</v>
          </cell>
          <cell r="AB21">
            <v>0</v>
          </cell>
        </row>
        <row r="22">
          <cell r="X22">
            <v>14640.8</v>
          </cell>
          <cell r="Z22" t="str">
            <v>RA</v>
          </cell>
          <cell r="AA22">
            <v>1518.5852066798716</v>
          </cell>
          <cell r="AB22">
            <v>0</v>
          </cell>
        </row>
        <row r="23">
          <cell r="X23">
            <v>3971.53</v>
          </cell>
          <cell r="Z23" t="str">
            <v>RA</v>
          </cell>
          <cell r="AA23">
            <v>411.93833027466468</v>
          </cell>
          <cell r="AB23">
            <v>0</v>
          </cell>
        </row>
        <row r="24">
          <cell r="X24">
            <v>23658.27</v>
          </cell>
          <cell r="Z24" t="str">
            <v/>
          </cell>
          <cell r="AA24">
            <v>2453.9027128051885</v>
          </cell>
          <cell r="AB24">
            <v>0</v>
          </cell>
        </row>
        <row r="25">
          <cell r="X25">
            <v>18467.419999999998</v>
          </cell>
          <cell r="Z25" t="str">
            <v>RA</v>
          </cell>
          <cell r="AA25">
            <v>1915.4930616867925</v>
          </cell>
          <cell r="AB25">
            <v>0</v>
          </cell>
        </row>
        <row r="26">
          <cell r="X26">
            <v>5190.8500000000004</v>
          </cell>
          <cell r="Z26" t="str">
            <v>RA</v>
          </cell>
          <cell r="AA26">
            <v>538.40965111839603</v>
          </cell>
          <cell r="AB26">
            <v>0</v>
          </cell>
        </row>
        <row r="27">
          <cell r="X27">
            <v>0</v>
          </cell>
          <cell r="Z27" t="str">
            <v/>
          </cell>
          <cell r="AA27">
            <v>0</v>
          </cell>
          <cell r="AB27">
            <v>0</v>
          </cell>
        </row>
        <row r="28">
          <cell r="X28">
            <v>0</v>
          </cell>
          <cell r="Z28" t="str">
            <v/>
          </cell>
          <cell r="AA28">
            <v>0</v>
          </cell>
          <cell r="AB28">
            <v>0</v>
          </cell>
        </row>
        <row r="29">
          <cell r="X29">
            <v>0</v>
          </cell>
          <cell r="Z29" t="str">
            <v/>
          </cell>
          <cell r="AA29">
            <v>0</v>
          </cell>
          <cell r="AB29">
            <v>0</v>
          </cell>
        </row>
        <row r="30">
          <cell r="X30">
            <v>0</v>
          </cell>
          <cell r="Z30" t="str">
            <v/>
          </cell>
          <cell r="AA30">
            <v>0</v>
          </cell>
          <cell r="AB30">
            <v>0</v>
          </cell>
        </row>
        <row r="31">
          <cell r="X31">
            <v>0</v>
          </cell>
          <cell r="Z31" t="str">
            <v/>
          </cell>
          <cell r="AA31">
            <v>0</v>
          </cell>
          <cell r="AB31">
            <v>0</v>
          </cell>
        </row>
      </sheetData>
      <sheetData sheetId="5">
        <row r="12">
          <cell r="A12">
            <v>2</v>
          </cell>
          <cell r="Q12" t="str">
            <v>SERVIÇOS PRELIMINARES</v>
          </cell>
          <cell r="AA12" t="str">
            <v>.</v>
          </cell>
        </row>
        <row r="15">
          <cell r="M15">
            <v>1</v>
          </cell>
          <cell r="Q15">
            <v>641.46</v>
          </cell>
        </row>
        <row r="16">
          <cell r="M16" t="str">
            <v/>
          </cell>
        </row>
        <row r="17">
          <cell r="M17" t="str">
            <v/>
          </cell>
        </row>
        <row r="18">
          <cell r="M18">
            <v>2</v>
          </cell>
        </row>
        <row r="19">
          <cell r="M19" t="str">
            <v/>
          </cell>
        </row>
        <row r="20">
          <cell r="M20">
            <v>3</v>
          </cell>
        </row>
        <row r="21">
          <cell r="M21">
            <v>3</v>
          </cell>
        </row>
        <row r="22">
          <cell r="M22">
            <v>3</v>
          </cell>
        </row>
        <row r="23">
          <cell r="M23">
            <v>3</v>
          </cell>
        </row>
        <row r="24">
          <cell r="M24" t="str">
            <v/>
          </cell>
        </row>
        <row r="25">
          <cell r="M25">
            <v>4</v>
          </cell>
        </row>
        <row r="26">
          <cell r="M26">
            <v>4</v>
          </cell>
        </row>
        <row r="27">
          <cell r="M27">
            <v>4</v>
          </cell>
        </row>
        <row r="28">
          <cell r="M28" t="str">
            <v/>
          </cell>
        </row>
        <row r="29">
          <cell r="M29">
            <v>5</v>
          </cell>
        </row>
        <row r="30">
          <cell r="M30">
            <v>5</v>
          </cell>
        </row>
        <row r="31">
          <cell r="M31">
            <v>5</v>
          </cell>
        </row>
      </sheetData>
      <sheetData sheetId="6">
        <row r="14">
          <cell r="C14" t="e">
            <v>#VALUE!</v>
          </cell>
        </row>
        <row r="15">
          <cell r="B15" t="str">
            <v>1.Administração Local</v>
          </cell>
          <cell r="C15">
            <v>1</v>
          </cell>
          <cell r="D15" t="str">
            <v>Administração Local</v>
          </cell>
        </row>
        <row r="16">
          <cell r="C16">
            <v>2</v>
          </cell>
        </row>
        <row r="17">
          <cell r="C17">
            <v>3</v>
          </cell>
        </row>
        <row r="18">
          <cell r="C18">
            <v>4</v>
          </cell>
        </row>
        <row r="19">
          <cell r="C19">
            <v>5</v>
          </cell>
        </row>
      </sheetData>
      <sheetData sheetId="7"/>
      <sheetData sheetId="8"/>
      <sheetData sheetId="9">
        <row r="9">
          <cell r="J9">
            <v>1</v>
          </cell>
        </row>
        <row r="15">
          <cell r="A15" t="str">
            <v/>
          </cell>
          <cell r="B15">
            <v>1</v>
          </cell>
          <cell r="C15" t="str">
            <v>Administração Local</v>
          </cell>
          <cell r="H15" t="str">
            <v>Para aplicação de Adm. Local é necessário definir os eventos manualmente.</v>
          </cell>
        </row>
        <row r="20">
          <cell r="A20" t="str">
            <v>F</v>
          </cell>
        </row>
      </sheetData>
      <sheetData sheetId="10">
        <row r="13">
          <cell r="B13" t="str">
            <v>Busca</v>
          </cell>
          <cell r="E13" t="str">
            <v>Item de Investimento</v>
          </cell>
          <cell r="F13" t="str">
            <v>Subitem de Investimento</v>
          </cell>
          <cell r="H13" t="str">
            <v>Situação</v>
          </cell>
          <cell r="I13" t="str">
            <v>Quantidade</v>
          </cell>
          <cell r="O13" t="str">
            <v>Investimento (R$)</v>
          </cell>
          <cell r="R13" t="str">
            <v>Descrição da Meta</v>
          </cell>
          <cell r="T13" t="str">
            <v>Lote de Licitação / nº do CTEF</v>
          </cell>
          <cell r="U13" t="str">
            <v>Investimento (R$)</v>
          </cell>
          <cell r="V13" t="str">
            <v>Divisão do Investimento</v>
          </cell>
          <cell r="W13" t="str">
            <v>Contrapartida Financeira (R$)</v>
          </cell>
          <cell r="X13" t="str">
            <v>Outros (R$)</v>
          </cell>
        </row>
        <row r="14">
          <cell r="B14" t="str">
            <v>Automático</v>
          </cell>
          <cell r="O14">
            <v>536780.38</v>
          </cell>
          <cell r="AA14">
            <v>55676.38</v>
          </cell>
          <cell r="AB14">
            <v>0</v>
          </cell>
        </row>
        <row r="15">
          <cell r="B15" t="str">
            <v>TR$</v>
          </cell>
          <cell r="O15">
            <v>536780.38</v>
          </cell>
          <cell r="AA15">
            <v>55676.38</v>
          </cell>
          <cell r="AB15">
            <v>0</v>
          </cell>
        </row>
      </sheetData>
      <sheetData sheetId="11">
        <row r="3">
          <cell r="A3" t="b">
            <v>0</v>
          </cell>
        </row>
        <row r="7">
          <cell r="O7" t="str">
            <v>Nº MEDIÇÃO</v>
          </cell>
        </row>
        <row r="9">
          <cell r="A9" t="b">
            <v>1</v>
          </cell>
        </row>
        <row r="13">
          <cell r="AB13">
            <v>1</v>
          </cell>
          <cell r="AC13">
            <v>2</v>
          </cell>
          <cell r="AD13">
            <v>3</v>
          </cell>
          <cell r="AE13">
            <v>4</v>
          </cell>
          <cell r="AF13">
            <v>5</v>
          </cell>
          <cell r="AG13">
            <v>6</v>
          </cell>
          <cell r="AH13">
            <v>7</v>
          </cell>
          <cell r="AI13">
            <v>8</v>
          </cell>
          <cell r="AJ13">
            <v>9</v>
          </cell>
          <cell r="AK13">
            <v>10</v>
          </cell>
          <cell r="AL13">
            <v>11</v>
          </cell>
          <cell r="AM13">
            <v>12</v>
          </cell>
        </row>
      </sheetData>
      <sheetData sheetId="12">
        <row r="7">
          <cell r="O7">
            <v>536470.94999999995</v>
          </cell>
        </row>
        <row r="17">
          <cell r="AC17">
            <v>0</v>
          </cell>
          <cell r="AD17">
            <v>0</v>
          </cell>
        </row>
        <row r="18">
          <cell r="AC18">
            <v>0</v>
          </cell>
          <cell r="AD18">
            <v>0</v>
          </cell>
        </row>
      </sheetData>
      <sheetData sheetId="1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NU"/>
      <sheetName val="DADOS"/>
      <sheetName val="NOVO"/>
      <sheetName val="BDI"/>
      <sheetName val="ORÇAMENTO"/>
      <sheetName val="CÁLCULO"/>
      <sheetName val="EVENTOS"/>
      <sheetName val="CRONO"/>
      <sheetName val="CRONOPLE"/>
      <sheetName val="PLE"/>
      <sheetName val="QCI"/>
      <sheetName val="BM"/>
      <sheetName val="RRE"/>
      <sheetName val="OFÍCIO"/>
    </sheetNames>
    <sheetDataSet>
      <sheetData sheetId="0"/>
      <sheetData sheetId="1" refreshError="1">
        <row r="6">
          <cell r="F6" t="str">
            <v>Leandro Ferreira/MG</v>
          </cell>
        </row>
        <row r="16">
          <cell r="F16" t="str">
            <v>Pavimentação e/ou recapeamento de vias públicas nos Bairros Centro, Bela Vista e Sumare</v>
          </cell>
        </row>
        <row r="17">
          <cell r="F17" t="str">
            <v>Pavimentação e/ou recapeamento de vias públicas nos Bairros Centro, Bela Vista e Sumare</v>
          </cell>
        </row>
        <row r="18">
          <cell r="F18" t="str">
            <v>DESONERADO</v>
          </cell>
        </row>
        <row r="22">
          <cell r="F22" t="str">
            <v>Flávio Lucas Greco Santos</v>
          </cell>
        </row>
        <row r="23">
          <cell r="F23" t="str">
            <v>64.880/D</v>
          </cell>
        </row>
        <row r="24">
          <cell r="F24" t="str">
            <v>4557755</v>
          </cell>
        </row>
      </sheetData>
      <sheetData sheetId="2"/>
      <sheetData sheetId="3" refreshError="1">
        <row r="138">
          <cell r="A138" t="str">
            <v>(SELECIONAR)</v>
          </cell>
        </row>
        <row r="139">
          <cell r="A139" t="str">
            <v>Construção e Reforma de Edifícios</v>
          </cell>
        </row>
        <row r="140">
          <cell r="A140" t="str">
            <v>Construção de Praças Urbanas, Rodovias, Ferrovias e recapeamento e pavimentação de vias urbanas</v>
          </cell>
        </row>
        <row r="141">
          <cell r="A141" t="str">
            <v>Construção de Redes de Abastecimento de Água, Coleta de Esgoto</v>
          </cell>
        </row>
        <row r="142">
          <cell r="A142" t="str">
            <v>Construção e Manutenção de Estações e Redes de Distribuição de Energia Elétrica</v>
          </cell>
        </row>
        <row r="143">
          <cell r="A143" t="str">
            <v>Obras Portuárias, Marítimas e Fluviais</v>
          </cell>
        </row>
        <row r="144">
          <cell r="A144" t="str">
            <v>Fornecimento de Materiais e Equipamentos (aquisição indireta - em conjunto com licitação de obras)</v>
          </cell>
        </row>
        <row r="145">
          <cell r="A145" t="str">
            <v>Fornecimento de Materiais e Equipamentos (aquisição direta)</v>
          </cell>
        </row>
        <row r="146">
          <cell r="A146" t="str">
            <v>Estudos e Projetos, Planos e Gerenciamento e outros correlatos</v>
          </cell>
        </row>
      </sheetData>
      <sheetData sheetId="4"/>
      <sheetData sheetId="5"/>
      <sheetData sheetId="6"/>
      <sheetData sheetId="7"/>
      <sheetData sheetId="8"/>
      <sheetData sheetId="9"/>
      <sheetData sheetId="10"/>
      <sheetData sheetId="11"/>
      <sheetData sheetId="12"/>
      <sheetData sheetId="1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_2_3"/>
      <sheetName val="5_1_1"/>
      <sheetName val="5_1_2"/>
      <sheetName val="19_1_1"/>
      <sheetName val="21_5_1"/>
      <sheetName val="21_36_1"/>
      <sheetName val="MEMÓRIA  (2)"/>
      <sheetName val="MEMÓRIA "/>
      <sheetName val="1ª MEDIÇÃO"/>
      <sheetName val="DADOS"/>
      <sheetName val="BM"/>
      <sheetName val="Plan1"/>
      <sheetName val="BDI"/>
      <sheetName val="CÁLCULO DE BDI"/>
      <sheetName val="PLANILHA "/>
      <sheetName val="MEMÓRIA DE CÁLCULO"/>
      <sheetName val="CRONOGRAMA FÍSICO FINANCEIRO"/>
      <sheetName val="QUANTITATIVOS"/>
      <sheetName val="calcamento-pro-municipio"/>
      <sheetName val="cronograma ff"/>
      <sheetName val="Modelo Planilha Orcamentaria"/>
      <sheetName val="DIVISAO RECURSO"/>
      <sheetName val="PLANILHA ORÇAMENTÁRIA"/>
      <sheetName val="MEMÓRIA DE CÁLCULO "/>
      <sheetName val="MEMORIAL"/>
      <sheetName val="ORÇ SINT."/>
      <sheetName val="BASE SINT."/>
      <sheetName val="COMP UNIT DE PRECO - "/>
      <sheetName val="Orçamento Analítico"/>
      <sheetName val="COMP. UNIT "/>
      <sheetName val="COMP AUX."/>
      <sheetName val="Composição de Custo - 176H"/>
      <sheetName val="Comp. de Custo - 220H"/>
      <sheetName val="Comp. de Custo - 176H SEM SEG"/>
      <sheetName val="Planilha3"/>
      <sheetName val="CUSTO FIXO"/>
      <sheetName val="PLANILHA QUANTITATIVA"/>
      <sheetName val="COMPOSIÇAO DE CUSTO"/>
      <sheetName val="RESUMO REAL"/>
      <sheetName val="ORDEM DE SERVIÇO"/>
    </sheetNames>
    <sheetDataSet>
      <sheetData sheetId="0"/>
      <sheetData sheetId="1"/>
      <sheetData sheetId="2"/>
      <sheetData sheetId="3"/>
      <sheetData sheetId="4"/>
      <sheetData sheetId="5"/>
      <sheetData sheetId="6" refreshError="1"/>
      <sheetData sheetId="7"/>
      <sheetData sheetId="8" refreshError="1"/>
      <sheetData sheetId="9">
        <row r="33">
          <cell r="A33" t="str">
            <v>Empreitada Preço Global</v>
          </cell>
        </row>
      </sheetData>
      <sheetData sheetId="10"/>
      <sheetData sheetId="11"/>
      <sheetData sheetId="12"/>
      <sheetData sheetId="13"/>
      <sheetData sheetId="14"/>
      <sheetData sheetId="15"/>
      <sheetData sheetId="16"/>
      <sheetData sheetId="17"/>
      <sheetData sheetId="18"/>
      <sheetData sheetId="19"/>
      <sheetData sheetId="20"/>
      <sheetData sheetId="21"/>
      <sheetData sheetId="22">
        <row r="3">
          <cell r="A3" t="str">
            <v xml:space="preserve">OBRA: PAVIMENTAÇÃO ASFÁLTICA, DRENAGEM  E SINALIZAÇÃO NA ESTRADA DENOMINADA QUILOMBO DO GAIA. </v>
          </cell>
        </row>
      </sheetData>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92D050"/>
    <pageSetUpPr fitToPage="1"/>
  </sheetPr>
  <dimension ref="A1:I77"/>
  <sheetViews>
    <sheetView tabSelected="1" view="pageBreakPreview" zoomScaleNormal="100" zoomScaleSheetLayoutView="100" workbookViewId="0">
      <selection sqref="A1:I1"/>
    </sheetView>
  </sheetViews>
  <sheetFormatPr defaultColWidth="8.85546875" defaultRowHeight="15" x14ac:dyDescent="0.2"/>
  <cols>
    <col min="1" max="1" width="6.85546875" style="4" bestFit="1" customWidth="1"/>
    <col min="2" max="2" width="17.140625" style="4" customWidth="1"/>
    <col min="3" max="3" width="11.85546875" style="4" bestFit="1" customWidth="1"/>
    <col min="4" max="4" width="105.5703125" style="8" customWidth="1"/>
    <col min="5" max="5" width="7.5703125" style="8" bestFit="1" customWidth="1"/>
    <col min="6" max="6" width="15.7109375" style="8" bestFit="1" customWidth="1"/>
    <col min="7" max="7" width="14" style="36" customWidth="1"/>
    <col min="8" max="8" width="14.28515625" style="10" customWidth="1"/>
    <col min="9" max="9" width="17.140625" style="10" bestFit="1" customWidth="1"/>
    <col min="10" max="10" width="29.28515625" style="8" customWidth="1"/>
    <col min="11" max="11" width="12.7109375" style="8" bestFit="1" customWidth="1"/>
    <col min="12" max="12" width="9.140625" style="8" customWidth="1"/>
    <col min="13" max="13" width="12.7109375" style="8" bestFit="1" customWidth="1"/>
    <col min="14" max="22" width="9.140625" style="8" customWidth="1"/>
    <col min="23" max="23" width="10.140625" style="8" bestFit="1" customWidth="1"/>
    <col min="24" max="24" width="23.85546875" style="8" customWidth="1"/>
    <col min="25" max="25" width="10.140625" style="8" bestFit="1" customWidth="1"/>
    <col min="26" max="16384" width="8.85546875" style="8"/>
  </cols>
  <sheetData>
    <row r="1" spans="1:9" ht="63" customHeight="1" x14ac:dyDescent="0.2">
      <c r="A1" s="91" t="s">
        <v>219</v>
      </c>
      <c r="B1" s="92"/>
      <c r="C1" s="92"/>
      <c r="D1" s="92"/>
      <c r="E1" s="92"/>
      <c r="F1" s="92"/>
      <c r="G1" s="92"/>
      <c r="H1" s="92"/>
      <c r="I1" s="93"/>
    </row>
    <row r="2" spans="1:9" ht="22.15" customHeight="1" x14ac:dyDescent="0.2">
      <c r="A2" s="102" t="s">
        <v>2</v>
      </c>
      <c r="B2" s="103"/>
      <c r="C2" s="104"/>
      <c r="D2" s="104"/>
      <c r="E2" s="104"/>
      <c r="F2" s="104"/>
      <c r="G2" s="104"/>
      <c r="H2" s="104"/>
      <c r="I2" s="105"/>
    </row>
    <row r="3" spans="1:9" ht="19.149999999999999" customHeight="1" x14ac:dyDescent="0.2">
      <c r="A3" s="106" t="s">
        <v>28</v>
      </c>
      <c r="B3" s="107"/>
      <c r="C3" s="107"/>
      <c r="D3" s="107"/>
      <c r="E3" s="108"/>
      <c r="F3" s="109" t="s">
        <v>93</v>
      </c>
      <c r="G3" s="110"/>
      <c r="H3" s="113" t="s">
        <v>335</v>
      </c>
      <c r="I3" s="114"/>
    </row>
    <row r="4" spans="1:9" ht="19.149999999999999" customHeight="1" x14ac:dyDescent="0.2">
      <c r="A4" s="97" t="s">
        <v>280</v>
      </c>
      <c r="B4" s="98"/>
      <c r="C4" s="98"/>
      <c r="D4" s="98"/>
      <c r="E4" s="99"/>
      <c r="F4" s="111"/>
      <c r="G4" s="112"/>
      <c r="H4" s="115"/>
      <c r="I4" s="116"/>
    </row>
    <row r="5" spans="1:9" ht="19.149999999999999" customHeight="1" x14ac:dyDescent="0.2">
      <c r="A5" s="100" t="s">
        <v>220</v>
      </c>
      <c r="B5" s="101"/>
      <c r="C5" s="101"/>
      <c r="D5" s="101"/>
      <c r="E5" s="101"/>
      <c r="F5" s="26" t="s">
        <v>6</v>
      </c>
      <c r="G5" s="33"/>
      <c r="H5" s="117" t="s">
        <v>53</v>
      </c>
      <c r="I5" s="119">
        <v>0.24310000000000001</v>
      </c>
    </row>
    <row r="6" spans="1:9" ht="19.149999999999999" customHeight="1" x14ac:dyDescent="0.2">
      <c r="A6" s="94" t="s">
        <v>268</v>
      </c>
      <c r="B6" s="95"/>
      <c r="C6" s="95"/>
      <c r="D6" s="95"/>
      <c r="E6" s="96"/>
      <c r="F6" s="70" t="s">
        <v>4</v>
      </c>
      <c r="G6" s="34" t="s">
        <v>84</v>
      </c>
      <c r="H6" s="118"/>
      <c r="I6" s="120"/>
    </row>
    <row r="7" spans="1:9" ht="19.149999999999999" customHeight="1" thickBot="1" x14ac:dyDescent="0.25">
      <c r="A7" s="263" t="s">
        <v>221</v>
      </c>
      <c r="B7" s="264"/>
      <c r="C7" s="264"/>
      <c r="D7" s="264"/>
      <c r="E7" s="265"/>
      <c r="F7" s="266" t="s">
        <v>5</v>
      </c>
      <c r="G7" s="267" t="s">
        <v>17</v>
      </c>
      <c r="H7" s="268"/>
      <c r="I7" s="269"/>
    </row>
    <row r="8" spans="1:9" s="9" customFormat="1" ht="44.25" customHeight="1" thickBot="1" x14ac:dyDescent="0.25">
      <c r="A8" s="1" t="s">
        <v>0</v>
      </c>
      <c r="B8" s="7" t="s">
        <v>18</v>
      </c>
      <c r="C8" s="3" t="s">
        <v>3</v>
      </c>
      <c r="D8" s="2" t="s">
        <v>1</v>
      </c>
      <c r="E8" s="2" t="s">
        <v>10</v>
      </c>
      <c r="F8" s="2" t="s">
        <v>12</v>
      </c>
      <c r="G8" s="35" t="s">
        <v>13</v>
      </c>
      <c r="H8" s="5" t="s">
        <v>15</v>
      </c>
      <c r="I8" s="6" t="s">
        <v>14</v>
      </c>
    </row>
    <row r="9" spans="1:9" ht="15.6" customHeight="1" x14ac:dyDescent="0.2">
      <c r="A9" s="253" t="s">
        <v>96</v>
      </c>
      <c r="B9" s="254"/>
      <c r="C9" s="254"/>
      <c r="D9" s="254"/>
      <c r="E9" s="254"/>
      <c r="F9" s="254"/>
      <c r="G9" s="255" t="s">
        <v>62</v>
      </c>
      <c r="H9" s="256"/>
      <c r="I9" s="257">
        <f>SUM(I10:I11)</f>
        <v>5497.4400000000005</v>
      </c>
    </row>
    <row r="10" spans="1:9" s="40" customFormat="1" ht="51" x14ac:dyDescent="0.2">
      <c r="A10" s="258">
        <v>1</v>
      </c>
      <c r="B10" s="39" t="s">
        <v>19</v>
      </c>
      <c r="C10" s="39" t="s">
        <v>106</v>
      </c>
      <c r="D10" s="38" t="s">
        <v>107</v>
      </c>
      <c r="E10" s="39" t="s">
        <v>7</v>
      </c>
      <c r="F10" s="75">
        <v>2.88</v>
      </c>
      <c r="G10" s="76">
        <v>257.01</v>
      </c>
      <c r="H10" s="67">
        <f t="shared" ref="H10:H29" si="0">ROUND((G10)+(G10*$I$5),2)</f>
        <v>319.49</v>
      </c>
      <c r="I10" s="68">
        <f>ROUND(F10*H10,2)</f>
        <v>920.13</v>
      </c>
    </row>
    <row r="11" spans="1:9" s="40" customFormat="1" ht="38.25" x14ac:dyDescent="0.2">
      <c r="A11" s="258">
        <v>2</v>
      </c>
      <c r="B11" s="39" t="s">
        <v>19</v>
      </c>
      <c r="C11" s="39" t="s">
        <v>108</v>
      </c>
      <c r="D11" s="38" t="s">
        <v>109</v>
      </c>
      <c r="E11" s="39" t="s">
        <v>211</v>
      </c>
      <c r="F11" s="75">
        <v>58.28</v>
      </c>
      <c r="G11" s="76">
        <v>63.18</v>
      </c>
      <c r="H11" s="67">
        <f t="shared" si="0"/>
        <v>78.540000000000006</v>
      </c>
      <c r="I11" s="68">
        <f>ROUND(F11*H11,2)</f>
        <v>4577.3100000000004</v>
      </c>
    </row>
    <row r="12" spans="1:9" ht="15.6" customHeight="1" x14ac:dyDescent="0.2">
      <c r="A12" s="89" t="s">
        <v>97</v>
      </c>
      <c r="B12" s="90"/>
      <c r="C12" s="90"/>
      <c r="D12" s="90"/>
      <c r="E12" s="90"/>
      <c r="F12" s="90"/>
      <c r="G12" s="87" t="s">
        <v>62</v>
      </c>
      <c r="H12" s="88"/>
      <c r="I12" s="69">
        <f>SUM(I13:I20)</f>
        <v>9128.94</v>
      </c>
    </row>
    <row r="13" spans="1:9" s="40" customFormat="1" ht="25.5" x14ac:dyDescent="0.2">
      <c r="A13" s="258">
        <v>3</v>
      </c>
      <c r="B13" s="39" t="s">
        <v>19</v>
      </c>
      <c r="C13" s="39" t="s">
        <v>110</v>
      </c>
      <c r="D13" s="38" t="s">
        <v>111</v>
      </c>
      <c r="E13" s="39" t="s">
        <v>218</v>
      </c>
      <c r="F13" s="75">
        <v>1.27</v>
      </c>
      <c r="G13" s="76">
        <v>251.88</v>
      </c>
      <c r="H13" s="67">
        <f t="shared" si="0"/>
        <v>313.11</v>
      </c>
      <c r="I13" s="68">
        <f>ROUND(F13*H13,2)</f>
        <v>397.65</v>
      </c>
    </row>
    <row r="14" spans="1:9" s="40" customFormat="1" ht="12.75" x14ac:dyDescent="0.2">
      <c r="A14" s="258">
        <v>4</v>
      </c>
      <c r="B14" s="39" t="s">
        <v>19</v>
      </c>
      <c r="C14" s="39" t="s">
        <v>112</v>
      </c>
      <c r="D14" s="38" t="s">
        <v>113</v>
      </c>
      <c r="E14" s="39" t="s">
        <v>224</v>
      </c>
      <c r="F14" s="75">
        <v>44.42</v>
      </c>
      <c r="G14" s="76">
        <v>14.31</v>
      </c>
      <c r="H14" s="67">
        <f t="shared" si="0"/>
        <v>17.79</v>
      </c>
      <c r="I14" s="68">
        <f t="shared" ref="I14:I75" si="1">ROUND(F14*H14,2)</f>
        <v>790.23</v>
      </c>
    </row>
    <row r="15" spans="1:9" s="40" customFormat="1" ht="12.75" x14ac:dyDescent="0.2">
      <c r="A15" s="258">
        <v>5</v>
      </c>
      <c r="B15" s="39" t="s">
        <v>19</v>
      </c>
      <c r="C15" s="39" t="s">
        <v>114</v>
      </c>
      <c r="D15" s="38" t="s">
        <v>115</v>
      </c>
      <c r="E15" s="39" t="s">
        <v>224</v>
      </c>
      <c r="F15" s="75">
        <v>9.15</v>
      </c>
      <c r="G15" s="76">
        <v>13.97</v>
      </c>
      <c r="H15" s="67">
        <f t="shared" si="0"/>
        <v>17.37</v>
      </c>
      <c r="I15" s="68">
        <f t="shared" si="1"/>
        <v>158.94</v>
      </c>
    </row>
    <row r="16" spans="1:9" s="40" customFormat="1" ht="25.5" x14ac:dyDescent="0.2">
      <c r="A16" s="258">
        <v>6</v>
      </c>
      <c r="B16" s="39" t="s">
        <v>19</v>
      </c>
      <c r="C16" s="39" t="s">
        <v>116</v>
      </c>
      <c r="D16" s="38" t="s">
        <v>117</v>
      </c>
      <c r="E16" s="39" t="s">
        <v>218</v>
      </c>
      <c r="F16" s="75">
        <v>1.27</v>
      </c>
      <c r="G16" s="76">
        <v>732.21</v>
      </c>
      <c r="H16" s="67">
        <f t="shared" si="0"/>
        <v>910.21</v>
      </c>
      <c r="I16" s="68">
        <f t="shared" si="1"/>
        <v>1155.97</v>
      </c>
    </row>
    <row r="17" spans="1:9" s="40" customFormat="1" ht="25.5" x14ac:dyDescent="0.2">
      <c r="A17" s="258">
        <v>7</v>
      </c>
      <c r="B17" s="39" t="s">
        <v>19</v>
      </c>
      <c r="C17" s="39" t="s">
        <v>118</v>
      </c>
      <c r="D17" s="38" t="s">
        <v>119</v>
      </c>
      <c r="E17" s="39" t="s">
        <v>218</v>
      </c>
      <c r="F17" s="75">
        <v>2.85</v>
      </c>
      <c r="G17" s="76">
        <v>77.290000000000006</v>
      </c>
      <c r="H17" s="67">
        <f t="shared" si="0"/>
        <v>96.08</v>
      </c>
      <c r="I17" s="68">
        <f t="shared" si="1"/>
        <v>273.83</v>
      </c>
    </row>
    <row r="18" spans="1:9" s="40" customFormat="1" ht="12.75" x14ac:dyDescent="0.2">
      <c r="A18" s="258">
        <v>8</v>
      </c>
      <c r="B18" s="39" t="s">
        <v>19</v>
      </c>
      <c r="C18" s="39" t="s">
        <v>112</v>
      </c>
      <c r="D18" s="38" t="s">
        <v>113</v>
      </c>
      <c r="E18" s="39" t="s">
        <v>224</v>
      </c>
      <c r="F18" s="75">
        <v>175.89</v>
      </c>
      <c r="G18" s="76">
        <v>14.31</v>
      </c>
      <c r="H18" s="67">
        <f t="shared" si="0"/>
        <v>17.79</v>
      </c>
      <c r="I18" s="68">
        <f t="shared" si="1"/>
        <v>3129.08</v>
      </c>
    </row>
    <row r="19" spans="1:9" s="40" customFormat="1" ht="12.75" x14ac:dyDescent="0.2">
      <c r="A19" s="258">
        <v>9</v>
      </c>
      <c r="B19" s="39" t="s">
        <v>19</v>
      </c>
      <c r="C19" s="39" t="s">
        <v>114</v>
      </c>
      <c r="D19" s="38" t="s">
        <v>115</v>
      </c>
      <c r="E19" s="39" t="s">
        <v>224</v>
      </c>
      <c r="F19" s="75">
        <v>36.22</v>
      </c>
      <c r="G19" s="76">
        <v>13.97</v>
      </c>
      <c r="H19" s="67">
        <f t="shared" si="0"/>
        <v>17.37</v>
      </c>
      <c r="I19" s="68">
        <f t="shared" si="1"/>
        <v>629.14</v>
      </c>
    </row>
    <row r="20" spans="1:9" s="40" customFormat="1" ht="25.5" x14ac:dyDescent="0.2">
      <c r="A20" s="258">
        <v>10</v>
      </c>
      <c r="B20" s="39" t="s">
        <v>19</v>
      </c>
      <c r="C20" s="39" t="s">
        <v>116</v>
      </c>
      <c r="D20" s="38" t="s">
        <v>117</v>
      </c>
      <c r="E20" s="39" t="s">
        <v>218</v>
      </c>
      <c r="F20" s="75">
        <v>2.85</v>
      </c>
      <c r="G20" s="76">
        <v>732.21</v>
      </c>
      <c r="H20" s="67">
        <f t="shared" si="0"/>
        <v>910.21</v>
      </c>
      <c r="I20" s="68">
        <f t="shared" si="1"/>
        <v>2594.1</v>
      </c>
    </row>
    <row r="21" spans="1:9" ht="15.6" customHeight="1" x14ac:dyDescent="0.2">
      <c r="A21" s="89" t="s">
        <v>120</v>
      </c>
      <c r="B21" s="90"/>
      <c r="C21" s="90"/>
      <c r="D21" s="90"/>
      <c r="E21" s="90"/>
      <c r="F21" s="90"/>
      <c r="G21" s="87" t="s">
        <v>62</v>
      </c>
      <c r="H21" s="88"/>
      <c r="I21" s="69">
        <f>SUM(I22:I25)</f>
        <v>4118.42</v>
      </c>
    </row>
    <row r="22" spans="1:9" s="40" customFormat="1" ht="25.5" x14ac:dyDescent="0.2">
      <c r="A22" s="258">
        <v>11</v>
      </c>
      <c r="B22" s="39" t="s">
        <v>19</v>
      </c>
      <c r="C22" s="39" t="s">
        <v>121</v>
      </c>
      <c r="D22" s="38" t="s">
        <v>122</v>
      </c>
      <c r="E22" s="39" t="s">
        <v>7</v>
      </c>
      <c r="F22" s="75">
        <v>11.31</v>
      </c>
      <c r="G22" s="76">
        <v>96.5</v>
      </c>
      <c r="H22" s="67">
        <f t="shared" si="0"/>
        <v>119.96</v>
      </c>
      <c r="I22" s="68">
        <f t="shared" si="1"/>
        <v>1356.75</v>
      </c>
    </row>
    <row r="23" spans="1:9" s="40" customFormat="1" ht="12.75" x14ac:dyDescent="0.2">
      <c r="A23" s="258">
        <v>12</v>
      </c>
      <c r="B23" s="39" t="s">
        <v>19</v>
      </c>
      <c r="C23" s="39" t="s">
        <v>112</v>
      </c>
      <c r="D23" s="38" t="s">
        <v>113</v>
      </c>
      <c r="E23" s="39" t="s">
        <v>224</v>
      </c>
      <c r="F23" s="75">
        <v>93.04</v>
      </c>
      <c r="G23" s="76">
        <v>14.31</v>
      </c>
      <c r="H23" s="67">
        <f t="shared" si="0"/>
        <v>17.79</v>
      </c>
      <c r="I23" s="68">
        <f t="shared" si="1"/>
        <v>1655.18</v>
      </c>
    </row>
    <row r="24" spans="1:9" s="40" customFormat="1" ht="12.75" x14ac:dyDescent="0.2">
      <c r="A24" s="258">
        <v>13</v>
      </c>
      <c r="B24" s="39" t="s">
        <v>19</v>
      </c>
      <c r="C24" s="39" t="s">
        <v>114</v>
      </c>
      <c r="D24" s="38" t="s">
        <v>115</v>
      </c>
      <c r="E24" s="39" t="s">
        <v>224</v>
      </c>
      <c r="F24" s="75">
        <v>19.16</v>
      </c>
      <c r="G24" s="76">
        <v>13.97</v>
      </c>
      <c r="H24" s="67">
        <f t="shared" si="0"/>
        <v>17.37</v>
      </c>
      <c r="I24" s="68">
        <f t="shared" si="1"/>
        <v>332.81</v>
      </c>
    </row>
    <row r="25" spans="1:9" s="40" customFormat="1" ht="25.5" x14ac:dyDescent="0.2">
      <c r="A25" s="258">
        <v>14</v>
      </c>
      <c r="B25" s="39" t="s">
        <v>19</v>
      </c>
      <c r="C25" s="39" t="s">
        <v>116</v>
      </c>
      <c r="D25" s="38" t="s">
        <v>117</v>
      </c>
      <c r="E25" s="39" t="s">
        <v>218</v>
      </c>
      <c r="F25" s="75">
        <v>0.85</v>
      </c>
      <c r="G25" s="76">
        <v>732.21</v>
      </c>
      <c r="H25" s="67">
        <f t="shared" si="0"/>
        <v>910.21</v>
      </c>
      <c r="I25" s="68">
        <f t="shared" si="1"/>
        <v>773.68</v>
      </c>
    </row>
    <row r="26" spans="1:9" ht="15.6" customHeight="1" x14ac:dyDescent="0.2">
      <c r="A26" s="89" t="s">
        <v>99</v>
      </c>
      <c r="B26" s="90"/>
      <c r="C26" s="90"/>
      <c r="D26" s="90"/>
      <c r="E26" s="90"/>
      <c r="F26" s="90"/>
      <c r="G26" s="87" t="s">
        <v>62</v>
      </c>
      <c r="H26" s="88"/>
      <c r="I26" s="69">
        <f>SUM(I27:I30)</f>
        <v>34997.730000000003</v>
      </c>
    </row>
    <row r="27" spans="1:9" s="40" customFormat="1" ht="12.75" x14ac:dyDescent="0.2">
      <c r="A27" s="258">
        <v>15</v>
      </c>
      <c r="B27" s="39" t="s">
        <v>19</v>
      </c>
      <c r="C27" s="39" t="s">
        <v>123</v>
      </c>
      <c r="D27" s="38" t="s">
        <v>124</v>
      </c>
      <c r="E27" s="39" t="s">
        <v>218</v>
      </c>
      <c r="F27" s="75">
        <v>0.5</v>
      </c>
      <c r="G27" s="76">
        <v>574.62</v>
      </c>
      <c r="H27" s="67">
        <f t="shared" si="0"/>
        <v>714.31</v>
      </c>
      <c r="I27" s="68">
        <f t="shared" si="1"/>
        <v>357.16</v>
      </c>
    </row>
    <row r="28" spans="1:9" s="40" customFormat="1" ht="25.5" x14ac:dyDescent="0.2">
      <c r="A28" s="258">
        <v>16</v>
      </c>
      <c r="B28" s="39" t="s">
        <v>19</v>
      </c>
      <c r="C28" s="39" t="s">
        <v>125</v>
      </c>
      <c r="D28" s="38" t="s">
        <v>126</v>
      </c>
      <c r="E28" s="39" t="s">
        <v>7</v>
      </c>
      <c r="F28" s="75">
        <v>411.3</v>
      </c>
      <c r="G28" s="76">
        <v>63.65</v>
      </c>
      <c r="H28" s="67">
        <f t="shared" si="0"/>
        <v>79.12</v>
      </c>
      <c r="I28" s="68">
        <f t="shared" si="1"/>
        <v>32542.06</v>
      </c>
    </row>
    <row r="29" spans="1:9" s="40" customFormat="1" ht="38.25" x14ac:dyDescent="0.2">
      <c r="A29" s="258">
        <v>17</v>
      </c>
      <c r="B29" s="39" t="s">
        <v>19</v>
      </c>
      <c r="C29" s="39" t="s">
        <v>127</v>
      </c>
      <c r="D29" s="38" t="s">
        <v>128</v>
      </c>
      <c r="E29" s="39" t="s">
        <v>7</v>
      </c>
      <c r="F29" s="75">
        <v>16.66</v>
      </c>
      <c r="G29" s="76">
        <v>83.49</v>
      </c>
      <c r="H29" s="67">
        <f t="shared" si="0"/>
        <v>103.79</v>
      </c>
      <c r="I29" s="68">
        <f t="shared" si="1"/>
        <v>1729.14</v>
      </c>
    </row>
    <row r="30" spans="1:9" s="40" customFormat="1" ht="25.5" x14ac:dyDescent="0.2">
      <c r="A30" s="258">
        <v>18</v>
      </c>
      <c r="B30" s="39" t="s">
        <v>19</v>
      </c>
      <c r="C30" s="39" t="s">
        <v>129</v>
      </c>
      <c r="D30" s="38" t="s">
        <v>130</v>
      </c>
      <c r="E30" s="39" t="s">
        <v>211</v>
      </c>
      <c r="F30" s="75">
        <v>23.1</v>
      </c>
      <c r="G30" s="76">
        <v>12.86</v>
      </c>
      <c r="H30" s="67">
        <f>ROUND((G30)+(G30*$I$5),2)</f>
        <v>15.99</v>
      </c>
      <c r="I30" s="68">
        <f t="shared" si="1"/>
        <v>369.37</v>
      </c>
    </row>
    <row r="31" spans="1:9" ht="15.6" customHeight="1" x14ac:dyDescent="0.2">
      <c r="A31" s="89" t="s">
        <v>131</v>
      </c>
      <c r="B31" s="90"/>
      <c r="C31" s="90"/>
      <c r="D31" s="90"/>
      <c r="E31" s="90"/>
      <c r="F31" s="90"/>
      <c r="G31" s="87" t="s">
        <v>62</v>
      </c>
      <c r="H31" s="88"/>
      <c r="I31" s="69">
        <f>SUM(I32:I38)</f>
        <v>47917.19</v>
      </c>
    </row>
    <row r="32" spans="1:9" s="40" customFormat="1" ht="25.5" x14ac:dyDescent="0.2">
      <c r="A32" s="258">
        <v>19</v>
      </c>
      <c r="B32" s="39" t="s">
        <v>19</v>
      </c>
      <c r="C32" s="39" t="s">
        <v>132</v>
      </c>
      <c r="D32" s="38" t="s">
        <v>133</v>
      </c>
      <c r="E32" s="39" t="s">
        <v>7</v>
      </c>
      <c r="F32" s="75">
        <v>60.11</v>
      </c>
      <c r="G32" s="76">
        <v>58.69</v>
      </c>
      <c r="H32" s="67">
        <f>ROUND((G32)+(G32*$I$5),2)</f>
        <v>72.959999999999994</v>
      </c>
      <c r="I32" s="68">
        <f t="shared" si="1"/>
        <v>4385.63</v>
      </c>
    </row>
    <row r="33" spans="1:9" s="40" customFormat="1" ht="25.5" x14ac:dyDescent="0.2">
      <c r="A33" s="258">
        <v>20</v>
      </c>
      <c r="B33" s="39" t="s">
        <v>19</v>
      </c>
      <c r="C33" s="39" t="s">
        <v>134</v>
      </c>
      <c r="D33" s="38" t="s">
        <v>135</v>
      </c>
      <c r="E33" s="39" t="s">
        <v>7</v>
      </c>
      <c r="F33" s="75">
        <v>101.92</v>
      </c>
      <c r="G33" s="76">
        <v>10.01</v>
      </c>
      <c r="H33" s="67">
        <f t="shared" ref="H33:H56" si="2">ROUND((G33)+(G33*$I$5),2)</f>
        <v>12.44</v>
      </c>
      <c r="I33" s="68">
        <f t="shared" si="1"/>
        <v>1267.8800000000001</v>
      </c>
    </row>
    <row r="34" spans="1:9" s="40" customFormat="1" ht="25.5" x14ac:dyDescent="0.2">
      <c r="A34" s="258">
        <v>21</v>
      </c>
      <c r="B34" s="39" t="s">
        <v>19</v>
      </c>
      <c r="C34" s="39" t="s">
        <v>95</v>
      </c>
      <c r="D34" s="38" t="s">
        <v>94</v>
      </c>
      <c r="E34" s="39" t="s">
        <v>7</v>
      </c>
      <c r="F34" s="75">
        <v>101.92</v>
      </c>
      <c r="G34" s="76">
        <v>38.659999999999997</v>
      </c>
      <c r="H34" s="67">
        <f t="shared" si="2"/>
        <v>48.06</v>
      </c>
      <c r="I34" s="68">
        <f t="shared" si="1"/>
        <v>4898.28</v>
      </c>
    </row>
    <row r="35" spans="1:9" s="40" customFormat="1" ht="25.5" x14ac:dyDescent="0.2">
      <c r="A35" s="258">
        <v>22</v>
      </c>
      <c r="B35" s="39" t="s">
        <v>19</v>
      </c>
      <c r="C35" s="39" t="s">
        <v>136</v>
      </c>
      <c r="D35" s="38" t="s">
        <v>137</v>
      </c>
      <c r="E35" s="39" t="s">
        <v>7</v>
      </c>
      <c r="F35" s="75">
        <v>101.92</v>
      </c>
      <c r="G35" s="76">
        <v>7.62</v>
      </c>
      <c r="H35" s="67">
        <f t="shared" si="2"/>
        <v>9.4700000000000006</v>
      </c>
      <c r="I35" s="68">
        <f t="shared" si="1"/>
        <v>965.18</v>
      </c>
    </row>
    <row r="36" spans="1:9" s="40" customFormat="1" ht="25.5" x14ac:dyDescent="0.2">
      <c r="A36" s="258">
        <v>23</v>
      </c>
      <c r="B36" s="39" t="s">
        <v>19</v>
      </c>
      <c r="C36" s="39" t="s">
        <v>63</v>
      </c>
      <c r="D36" s="38" t="s">
        <v>64</v>
      </c>
      <c r="E36" s="39" t="s">
        <v>7</v>
      </c>
      <c r="F36" s="75">
        <v>101.92</v>
      </c>
      <c r="G36" s="76">
        <v>16.34</v>
      </c>
      <c r="H36" s="67">
        <f t="shared" si="2"/>
        <v>20.309999999999999</v>
      </c>
      <c r="I36" s="68">
        <f t="shared" si="1"/>
        <v>2070</v>
      </c>
    </row>
    <row r="37" spans="1:9" s="40" customFormat="1" ht="25.5" x14ac:dyDescent="0.2">
      <c r="A37" s="258">
        <v>24</v>
      </c>
      <c r="B37" s="39" t="s">
        <v>207</v>
      </c>
      <c r="C37" s="39" t="s">
        <v>206</v>
      </c>
      <c r="D37" s="38" t="s">
        <v>180</v>
      </c>
      <c r="E37" s="39" t="s">
        <v>211</v>
      </c>
      <c r="F37" s="75">
        <v>89.14</v>
      </c>
      <c r="G37" s="76">
        <v>140.27000000000001</v>
      </c>
      <c r="H37" s="67">
        <f t="shared" si="2"/>
        <v>174.37</v>
      </c>
      <c r="I37" s="68">
        <f t="shared" si="1"/>
        <v>15543.34</v>
      </c>
    </row>
    <row r="38" spans="1:9" s="40" customFormat="1" ht="25.5" x14ac:dyDescent="0.2">
      <c r="A38" s="258">
        <v>25</v>
      </c>
      <c r="B38" s="39" t="s">
        <v>19</v>
      </c>
      <c r="C38" s="39" t="s">
        <v>272</v>
      </c>
      <c r="D38" s="38" t="s">
        <v>273</v>
      </c>
      <c r="E38" s="39" t="s">
        <v>211</v>
      </c>
      <c r="F38" s="75">
        <v>47.45</v>
      </c>
      <c r="G38" s="76">
        <v>318.5</v>
      </c>
      <c r="H38" s="67">
        <f t="shared" si="2"/>
        <v>395.93</v>
      </c>
      <c r="I38" s="68">
        <f t="shared" si="1"/>
        <v>18786.88</v>
      </c>
    </row>
    <row r="39" spans="1:9" ht="15.6" customHeight="1" x14ac:dyDescent="0.2">
      <c r="A39" s="89" t="s">
        <v>92</v>
      </c>
      <c r="B39" s="90"/>
      <c r="C39" s="90"/>
      <c r="D39" s="90"/>
      <c r="E39" s="90"/>
      <c r="F39" s="90"/>
      <c r="G39" s="87" t="s">
        <v>62</v>
      </c>
      <c r="H39" s="88"/>
      <c r="I39" s="69">
        <f>SUM(I40:I44)</f>
        <v>61220.479999999989</v>
      </c>
    </row>
    <row r="40" spans="1:9" s="40" customFormat="1" ht="38.25" x14ac:dyDescent="0.2">
      <c r="A40" s="258">
        <v>26</v>
      </c>
      <c r="B40" s="39" t="s">
        <v>19</v>
      </c>
      <c r="C40" s="39" t="s">
        <v>222</v>
      </c>
      <c r="D40" s="38" t="s">
        <v>223</v>
      </c>
      <c r="E40" s="39" t="s">
        <v>224</v>
      </c>
      <c r="F40" s="75">
        <v>927.39</v>
      </c>
      <c r="G40" s="76">
        <v>23.7</v>
      </c>
      <c r="H40" s="67">
        <f t="shared" si="2"/>
        <v>29.46</v>
      </c>
      <c r="I40" s="68">
        <f t="shared" si="1"/>
        <v>27320.91</v>
      </c>
    </row>
    <row r="41" spans="1:9" s="40" customFormat="1" ht="25.5" x14ac:dyDescent="0.2">
      <c r="A41" s="258">
        <v>27</v>
      </c>
      <c r="B41" s="39" t="s">
        <v>19</v>
      </c>
      <c r="C41" s="39" t="s">
        <v>225</v>
      </c>
      <c r="D41" s="38" t="s">
        <v>226</v>
      </c>
      <c r="E41" s="39" t="s">
        <v>7</v>
      </c>
      <c r="F41" s="75">
        <v>47.12</v>
      </c>
      <c r="G41" s="76">
        <v>35.450000000000003</v>
      </c>
      <c r="H41" s="67">
        <f t="shared" si="2"/>
        <v>44.07</v>
      </c>
      <c r="I41" s="68">
        <f t="shared" si="1"/>
        <v>2076.58</v>
      </c>
    </row>
    <row r="42" spans="1:9" s="40" customFormat="1" ht="38.25" x14ac:dyDescent="0.2">
      <c r="A42" s="258">
        <v>28</v>
      </c>
      <c r="B42" s="39" t="s">
        <v>19</v>
      </c>
      <c r="C42" s="39" t="s">
        <v>83</v>
      </c>
      <c r="D42" s="38" t="s">
        <v>82</v>
      </c>
      <c r="E42" s="39" t="s">
        <v>7</v>
      </c>
      <c r="F42" s="75">
        <v>136.75</v>
      </c>
      <c r="G42" s="76">
        <v>162.47999999999999</v>
      </c>
      <c r="H42" s="67">
        <f t="shared" si="2"/>
        <v>201.98</v>
      </c>
      <c r="I42" s="68">
        <f t="shared" si="1"/>
        <v>27620.77</v>
      </c>
    </row>
    <row r="43" spans="1:9" s="40" customFormat="1" ht="25.5" x14ac:dyDescent="0.2">
      <c r="A43" s="258">
        <v>29</v>
      </c>
      <c r="B43" s="39" t="s">
        <v>19</v>
      </c>
      <c r="C43" s="39" t="s">
        <v>227</v>
      </c>
      <c r="D43" s="38" t="s">
        <v>228</v>
      </c>
      <c r="E43" s="39" t="s">
        <v>211</v>
      </c>
      <c r="F43" s="75">
        <v>36.96</v>
      </c>
      <c r="G43" s="76">
        <v>48.95</v>
      </c>
      <c r="H43" s="67">
        <f t="shared" si="2"/>
        <v>60.85</v>
      </c>
      <c r="I43" s="68">
        <f t="shared" si="1"/>
        <v>2249.02</v>
      </c>
    </row>
    <row r="44" spans="1:9" s="40" customFormat="1" ht="51" x14ac:dyDescent="0.2">
      <c r="A44" s="258">
        <v>30</v>
      </c>
      <c r="B44" s="39" t="s">
        <v>207</v>
      </c>
      <c r="C44" s="39" t="s">
        <v>239</v>
      </c>
      <c r="D44" s="38" t="s">
        <v>229</v>
      </c>
      <c r="E44" s="39" t="s">
        <v>211</v>
      </c>
      <c r="F44" s="75">
        <v>20</v>
      </c>
      <c r="G44" s="76">
        <v>78.56</v>
      </c>
      <c r="H44" s="67">
        <f t="shared" si="2"/>
        <v>97.66</v>
      </c>
      <c r="I44" s="68">
        <f t="shared" si="1"/>
        <v>1953.2</v>
      </c>
    </row>
    <row r="45" spans="1:9" s="40" customFormat="1" ht="15.75" x14ac:dyDescent="0.2">
      <c r="A45" s="89" t="s">
        <v>317</v>
      </c>
      <c r="B45" s="90"/>
      <c r="C45" s="90"/>
      <c r="D45" s="90"/>
      <c r="E45" s="90"/>
      <c r="F45" s="90"/>
      <c r="G45" s="87" t="s">
        <v>62</v>
      </c>
      <c r="H45" s="88"/>
      <c r="I45" s="69">
        <f>SUM(I46:I54)</f>
        <v>17903.450000000004</v>
      </c>
    </row>
    <row r="46" spans="1:9" s="40" customFormat="1" ht="38.25" x14ac:dyDescent="0.2">
      <c r="A46" s="258">
        <v>31</v>
      </c>
      <c r="B46" s="39" t="s">
        <v>19</v>
      </c>
      <c r="C46" s="39" t="s">
        <v>240</v>
      </c>
      <c r="D46" s="38" t="s">
        <v>241</v>
      </c>
      <c r="E46" s="39" t="s">
        <v>210</v>
      </c>
      <c r="F46" s="75">
        <v>3</v>
      </c>
      <c r="G46" s="76">
        <v>148.05000000000001</v>
      </c>
      <c r="H46" s="67">
        <f t="shared" si="2"/>
        <v>184.04</v>
      </c>
      <c r="I46" s="68">
        <f t="shared" si="1"/>
        <v>552.12</v>
      </c>
    </row>
    <row r="47" spans="1:9" s="40" customFormat="1" ht="38.25" x14ac:dyDescent="0.2">
      <c r="A47" s="258">
        <v>32</v>
      </c>
      <c r="B47" s="39" t="s">
        <v>19</v>
      </c>
      <c r="C47" s="39" t="s">
        <v>242</v>
      </c>
      <c r="D47" s="38" t="s">
        <v>243</v>
      </c>
      <c r="E47" s="39" t="s">
        <v>211</v>
      </c>
      <c r="F47" s="75">
        <v>41.82</v>
      </c>
      <c r="G47" s="76">
        <v>104.79</v>
      </c>
      <c r="H47" s="67">
        <f t="shared" si="2"/>
        <v>130.26</v>
      </c>
      <c r="I47" s="68">
        <f t="shared" si="1"/>
        <v>5447.47</v>
      </c>
    </row>
    <row r="48" spans="1:9" s="40" customFormat="1" ht="25.5" x14ac:dyDescent="0.2">
      <c r="A48" s="258">
        <v>33</v>
      </c>
      <c r="B48" s="39" t="s">
        <v>19</v>
      </c>
      <c r="C48" s="39" t="s">
        <v>209</v>
      </c>
      <c r="D48" s="38" t="s">
        <v>208</v>
      </c>
      <c r="E48" s="39" t="s">
        <v>210</v>
      </c>
      <c r="F48" s="75">
        <v>1</v>
      </c>
      <c r="G48" s="76">
        <v>459.35</v>
      </c>
      <c r="H48" s="67">
        <f t="shared" si="2"/>
        <v>571.02</v>
      </c>
      <c r="I48" s="68">
        <f t="shared" si="1"/>
        <v>571.02</v>
      </c>
    </row>
    <row r="49" spans="1:9" s="40" customFormat="1" ht="25.5" x14ac:dyDescent="0.2">
      <c r="A49" s="258">
        <v>34</v>
      </c>
      <c r="B49" s="39" t="s">
        <v>19</v>
      </c>
      <c r="C49" s="39" t="s">
        <v>244</v>
      </c>
      <c r="D49" s="38" t="s">
        <v>245</v>
      </c>
      <c r="E49" s="39" t="s">
        <v>211</v>
      </c>
      <c r="F49" s="75">
        <v>21.35</v>
      </c>
      <c r="G49" s="76">
        <v>64.760000000000005</v>
      </c>
      <c r="H49" s="67">
        <f t="shared" si="2"/>
        <v>80.5</v>
      </c>
      <c r="I49" s="68">
        <f t="shared" si="1"/>
        <v>1718.68</v>
      </c>
    </row>
    <row r="50" spans="1:9" s="40" customFormat="1" ht="25.5" x14ac:dyDescent="0.2">
      <c r="A50" s="258">
        <v>35</v>
      </c>
      <c r="B50" s="39" t="s">
        <v>19</v>
      </c>
      <c r="C50" s="39" t="s">
        <v>213</v>
      </c>
      <c r="D50" s="38" t="s">
        <v>212</v>
      </c>
      <c r="E50" s="39" t="s">
        <v>211</v>
      </c>
      <c r="F50" s="75">
        <v>211.71</v>
      </c>
      <c r="G50" s="76">
        <v>31.95</v>
      </c>
      <c r="H50" s="67">
        <f t="shared" si="2"/>
        <v>39.72</v>
      </c>
      <c r="I50" s="68">
        <f t="shared" si="1"/>
        <v>8409.1200000000008</v>
      </c>
    </row>
    <row r="51" spans="1:9" s="40" customFormat="1" ht="12.75" x14ac:dyDescent="0.2">
      <c r="A51" s="258">
        <v>36</v>
      </c>
      <c r="B51" s="39" t="s">
        <v>19</v>
      </c>
      <c r="C51" s="39" t="s">
        <v>315</v>
      </c>
      <c r="D51" s="38" t="s">
        <v>316</v>
      </c>
      <c r="E51" s="39" t="s">
        <v>210</v>
      </c>
      <c r="F51" s="75">
        <v>3</v>
      </c>
      <c r="G51" s="76">
        <v>65.78</v>
      </c>
      <c r="H51" s="67">
        <f t="shared" si="2"/>
        <v>81.77</v>
      </c>
      <c r="I51" s="68">
        <f t="shared" si="1"/>
        <v>245.31</v>
      </c>
    </row>
    <row r="52" spans="1:9" s="40" customFormat="1" ht="12.75" x14ac:dyDescent="0.2">
      <c r="A52" s="258">
        <v>37</v>
      </c>
      <c r="B52" s="39" t="s">
        <v>19</v>
      </c>
      <c r="C52" s="39" t="s">
        <v>215</v>
      </c>
      <c r="D52" s="38" t="s">
        <v>214</v>
      </c>
      <c r="E52" s="39" t="s">
        <v>210</v>
      </c>
      <c r="F52" s="75">
        <v>1</v>
      </c>
      <c r="G52" s="76">
        <v>36.24</v>
      </c>
      <c r="H52" s="67">
        <f t="shared" si="2"/>
        <v>45.05</v>
      </c>
      <c r="I52" s="68">
        <f t="shared" si="1"/>
        <v>45.05</v>
      </c>
    </row>
    <row r="53" spans="1:9" s="40" customFormat="1" ht="25.5" x14ac:dyDescent="0.2">
      <c r="A53" s="258">
        <v>38</v>
      </c>
      <c r="B53" s="39" t="s">
        <v>19</v>
      </c>
      <c r="C53" s="39" t="s">
        <v>118</v>
      </c>
      <c r="D53" s="38" t="s">
        <v>119</v>
      </c>
      <c r="E53" s="39" t="s">
        <v>218</v>
      </c>
      <c r="F53" s="75">
        <v>4.76</v>
      </c>
      <c r="G53" s="76">
        <v>77.290000000000006</v>
      </c>
      <c r="H53" s="67">
        <f t="shared" si="2"/>
        <v>96.08</v>
      </c>
      <c r="I53" s="68">
        <f t="shared" ref="I53" si="3">ROUND(F53*H53,2)</f>
        <v>457.34</v>
      </c>
    </row>
    <row r="54" spans="1:9" s="40" customFormat="1" ht="12.75" x14ac:dyDescent="0.2">
      <c r="A54" s="258">
        <v>39</v>
      </c>
      <c r="B54" s="39" t="s">
        <v>19</v>
      </c>
      <c r="C54" s="39" t="s">
        <v>246</v>
      </c>
      <c r="D54" s="38" t="s">
        <v>247</v>
      </c>
      <c r="E54" s="39" t="s">
        <v>218</v>
      </c>
      <c r="F54" s="75">
        <v>4.76</v>
      </c>
      <c r="G54" s="76">
        <v>77.290000000000006</v>
      </c>
      <c r="H54" s="67">
        <f t="shared" si="2"/>
        <v>96.08</v>
      </c>
      <c r="I54" s="68">
        <f t="shared" si="1"/>
        <v>457.34</v>
      </c>
    </row>
    <row r="55" spans="1:9" s="40" customFormat="1" ht="15.75" x14ac:dyDescent="0.2">
      <c r="A55" s="89" t="s">
        <v>102</v>
      </c>
      <c r="B55" s="90"/>
      <c r="C55" s="90"/>
      <c r="D55" s="90"/>
      <c r="E55" s="90"/>
      <c r="F55" s="90"/>
      <c r="G55" s="87" t="s">
        <v>62</v>
      </c>
      <c r="H55" s="88"/>
      <c r="I55" s="69">
        <f>SUM(I56:I65)</f>
        <v>22933.01</v>
      </c>
    </row>
    <row r="56" spans="1:9" s="40" customFormat="1" ht="76.5" x14ac:dyDescent="0.2">
      <c r="A56" s="258">
        <v>40</v>
      </c>
      <c r="B56" s="39" t="s">
        <v>19</v>
      </c>
      <c r="C56" s="39" t="s">
        <v>248</v>
      </c>
      <c r="D56" s="38" t="s">
        <v>249</v>
      </c>
      <c r="E56" s="39" t="s">
        <v>210</v>
      </c>
      <c r="F56" s="75">
        <v>6</v>
      </c>
      <c r="G56" s="76">
        <v>303.5</v>
      </c>
      <c r="H56" s="67">
        <f t="shared" si="2"/>
        <v>377.28</v>
      </c>
      <c r="I56" s="68">
        <f t="shared" si="1"/>
        <v>2263.6799999999998</v>
      </c>
    </row>
    <row r="57" spans="1:9" s="40" customFormat="1" ht="76.5" x14ac:dyDescent="0.2">
      <c r="A57" s="258">
        <v>41</v>
      </c>
      <c r="B57" s="39" t="s">
        <v>19</v>
      </c>
      <c r="C57" s="39" t="s">
        <v>252</v>
      </c>
      <c r="D57" s="38" t="s">
        <v>250</v>
      </c>
      <c r="E57" s="39" t="s">
        <v>210</v>
      </c>
      <c r="F57" s="75">
        <v>3</v>
      </c>
      <c r="G57" s="76">
        <v>259.25</v>
      </c>
      <c r="H57" s="67">
        <f t="shared" ref="H57:H58" si="4">ROUND((G57)+(G57*$I$5),2)</f>
        <v>322.27</v>
      </c>
      <c r="I57" s="68">
        <f t="shared" si="1"/>
        <v>966.81</v>
      </c>
    </row>
    <row r="58" spans="1:9" s="40" customFormat="1" ht="63.75" x14ac:dyDescent="0.2">
      <c r="A58" s="258">
        <v>42</v>
      </c>
      <c r="B58" s="39" t="s">
        <v>19</v>
      </c>
      <c r="C58" s="39" t="s">
        <v>253</v>
      </c>
      <c r="D58" s="38" t="s">
        <v>251</v>
      </c>
      <c r="E58" s="39" t="s">
        <v>210</v>
      </c>
      <c r="F58" s="75">
        <v>4</v>
      </c>
      <c r="G58" s="76">
        <v>153.86000000000001</v>
      </c>
      <c r="H58" s="67">
        <f t="shared" si="4"/>
        <v>191.26</v>
      </c>
      <c r="I58" s="68">
        <f t="shared" si="1"/>
        <v>765.04</v>
      </c>
    </row>
    <row r="59" spans="1:9" s="40" customFormat="1" ht="25.5" x14ac:dyDescent="0.2">
      <c r="A59" s="258">
        <v>43</v>
      </c>
      <c r="B59" s="39" t="s">
        <v>19</v>
      </c>
      <c r="C59" s="39" t="s">
        <v>254</v>
      </c>
      <c r="D59" s="38" t="s">
        <v>255</v>
      </c>
      <c r="E59" s="39" t="s">
        <v>210</v>
      </c>
      <c r="F59" s="75">
        <v>2</v>
      </c>
      <c r="G59" s="76">
        <v>18.21</v>
      </c>
      <c r="H59" s="67">
        <f t="shared" ref="H59:H61" si="5">ROUND((G59)+(G59*$I$5),2)</f>
        <v>22.64</v>
      </c>
      <c r="I59" s="68">
        <f t="shared" si="1"/>
        <v>45.28</v>
      </c>
    </row>
    <row r="60" spans="1:9" s="40" customFormat="1" ht="12.75" x14ac:dyDescent="0.2">
      <c r="A60" s="258">
        <v>44</v>
      </c>
      <c r="B60" s="39" t="s">
        <v>19</v>
      </c>
      <c r="C60" s="39" t="s">
        <v>274</v>
      </c>
      <c r="D60" s="38" t="s">
        <v>275</v>
      </c>
      <c r="E60" s="39" t="s">
        <v>210</v>
      </c>
      <c r="F60" s="75">
        <v>2</v>
      </c>
      <c r="G60" s="76">
        <v>107.61</v>
      </c>
      <c r="H60" s="67">
        <f t="shared" si="5"/>
        <v>133.77000000000001</v>
      </c>
      <c r="I60" s="68">
        <f t="shared" si="1"/>
        <v>267.54000000000002</v>
      </c>
    </row>
    <row r="61" spans="1:9" s="40" customFormat="1" ht="38.25" x14ac:dyDescent="0.2">
      <c r="A61" s="258">
        <v>45</v>
      </c>
      <c r="B61" s="39" t="s">
        <v>19</v>
      </c>
      <c r="C61" s="39" t="s">
        <v>278</v>
      </c>
      <c r="D61" s="38" t="s">
        <v>279</v>
      </c>
      <c r="E61" s="39" t="s">
        <v>211</v>
      </c>
      <c r="F61" s="75">
        <v>162.08000000000001</v>
      </c>
      <c r="G61" s="76">
        <v>8.7899999999999991</v>
      </c>
      <c r="H61" s="67">
        <f t="shared" si="5"/>
        <v>10.93</v>
      </c>
      <c r="I61" s="68">
        <f t="shared" si="1"/>
        <v>1771.53</v>
      </c>
    </row>
    <row r="62" spans="1:9" s="40" customFormat="1" ht="36" customHeight="1" x14ac:dyDescent="0.2">
      <c r="A62" s="258">
        <v>46</v>
      </c>
      <c r="B62" s="39" t="s">
        <v>19</v>
      </c>
      <c r="C62" s="39" t="s">
        <v>276</v>
      </c>
      <c r="D62" s="38" t="s">
        <v>277</v>
      </c>
      <c r="E62" s="39" t="s">
        <v>211</v>
      </c>
      <c r="F62" s="75">
        <v>324.16000000000003</v>
      </c>
      <c r="G62" s="76">
        <v>15.33</v>
      </c>
      <c r="H62" s="67">
        <f t="shared" ref="H62" si="6">ROUND((G62)+(G62*$I$5),2)</f>
        <v>19.059999999999999</v>
      </c>
      <c r="I62" s="68">
        <f t="shared" si="1"/>
        <v>6178.49</v>
      </c>
    </row>
    <row r="63" spans="1:9" s="40" customFormat="1" ht="25.5" x14ac:dyDescent="0.2">
      <c r="A63" s="258">
        <v>47</v>
      </c>
      <c r="B63" s="39" t="s">
        <v>19</v>
      </c>
      <c r="C63" s="39" t="s">
        <v>256</v>
      </c>
      <c r="D63" s="38" t="s">
        <v>257</v>
      </c>
      <c r="E63" s="39" t="s">
        <v>211</v>
      </c>
      <c r="F63" s="75">
        <v>162.08000000000001</v>
      </c>
      <c r="G63" s="76">
        <v>51.63</v>
      </c>
      <c r="H63" s="67">
        <f t="shared" ref="H63" si="7">ROUND((G63)+(G63*$I$5),2)</f>
        <v>64.180000000000007</v>
      </c>
      <c r="I63" s="68">
        <f t="shared" si="1"/>
        <v>10402.290000000001</v>
      </c>
    </row>
    <row r="64" spans="1:9" s="40" customFormat="1" ht="25.5" x14ac:dyDescent="0.2">
      <c r="A64" s="258">
        <v>48</v>
      </c>
      <c r="B64" s="39" t="s">
        <v>19</v>
      </c>
      <c r="C64" s="39" t="s">
        <v>259</v>
      </c>
      <c r="D64" s="38" t="s">
        <v>258</v>
      </c>
      <c r="E64" s="39" t="s">
        <v>210</v>
      </c>
      <c r="F64" s="75">
        <v>1</v>
      </c>
      <c r="G64" s="76">
        <v>88.17</v>
      </c>
      <c r="H64" s="67">
        <f t="shared" ref="H64" si="8">ROUND((G64)+(G64*$I$5),2)</f>
        <v>109.6</v>
      </c>
      <c r="I64" s="68">
        <f t="shared" si="1"/>
        <v>109.6</v>
      </c>
    </row>
    <row r="65" spans="1:9" s="40" customFormat="1" ht="25.5" x14ac:dyDescent="0.2">
      <c r="A65" s="258">
        <v>49</v>
      </c>
      <c r="B65" s="39" t="s">
        <v>19</v>
      </c>
      <c r="C65" s="39" t="s">
        <v>260</v>
      </c>
      <c r="D65" s="38" t="s">
        <v>261</v>
      </c>
      <c r="E65" s="39" t="s">
        <v>210</v>
      </c>
      <c r="F65" s="75">
        <v>3</v>
      </c>
      <c r="G65" s="76">
        <v>43.64</v>
      </c>
      <c r="H65" s="67">
        <f t="shared" ref="H65:H75" si="9">ROUND((G65)+(G65*$I$5),2)</f>
        <v>54.25</v>
      </c>
      <c r="I65" s="68">
        <f t="shared" si="1"/>
        <v>162.75</v>
      </c>
    </row>
    <row r="66" spans="1:9" s="40" customFormat="1" ht="15.75" x14ac:dyDescent="0.2">
      <c r="A66" s="89" t="s">
        <v>103</v>
      </c>
      <c r="B66" s="90"/>
      <c r="C66" s="90"/>
      <c r="D66" s="90"/>
      <c r="E66" s="90"/>
      <c r="F66" s="90"/>
      <c r="G66" s="87" t="s">
        <v>62</v>
      </c>
      <c r="H66" s="88"/>
      <c r="I66" s="69">
        <f>SUM(I67:I73)</f>
        <v>15170.929999999998</v>
      </c>
    </row>
    <row r="67" spans="1:9" s="40" customFormat="1" ht="51" x14ac:dyDescent="0.2">
      <c r="A67" s="258">
        <v>50</v>
      </c>
      <c r="B67" s="39" t="s">
        <v>19</v>
      </c>
      <c r="C67" s="39" t="s">
        <v>262</v>
      </c>
      <c r="D67" s="38" t="s">
        <v>263</v>
      </c>
      <c r="E67" s="39" t="s">
        <v>210</v>
      </c>
      <c r="F67" s="75">
        <v>2</v>
      </c>
      <c r="G67" s="76">
        <v>944.45</v>
      </c>
      <c r="H67" s="67">
        <f t="shared" si="9"/>
        <v>1174.05</v>
      </c>
      <c r="I67" s="68">
        <f t="shared" si="1"/>
        <v>2348.1</v>
      </c>
    </row>
    <row r="68" spans="1:9" s="40" customFormat="1" ht="25.5" x14ac:dyDescent="0.2">
      <c r="A68" s="258">
        <v>51</v>
      </c>
      <c r="B68" s="39" t="s">
        <v>19</v>
      </c>
      <c r="C68" s="39" t="s">
        <v>87</v>
      </c>
      <c r="D68" s="38" t="s">
        <v>88</v>
      </c>
      <c r="E68" s="39" t="s">
        <v>7</v>
      </c>
      <c r="F68" s="75">
        <v>12.6</v>
      </c>
      <c r="G68" s="76">
        <v>605.58000000000004</v>
      </c>
      <c r="H68" s="67">
        <f t="shared" si="9"/>
        <v>752.8</v>
      </c>
      <c r="I68" s="68">
        <f>ROUND(F68*H68,2)</f>
        <v>9485.2800000000007</v>
      </c>
    </row>
    <row r="69" spans="1:9" s="40" customFormat="1" ht="25.5" x14ac:dyDescent="0.2">
      <c r="A69" s="258">
        <v>52</v>
      </c>
      <c r="B69" s="39" t="s">
        <v>19</v>
      </c>
      <c r="C69" s="39" t="s">
        <v>89</v>
      </c>
      <c r="D69" s="38" t="s">
        <v>90</v>
      </c>
      <c r="E69" s="39" t="s">
        <v>211</v>
      </c>
      <c r="F69" s="75">
        <v>57</v>
      </c>
      <c r="G69" s="76">
        <v>10.51</v>
      </c>
      <c r="H69" s="67">
        <f t="shared" si="9"/>
        <v>13.06</v>
      </c>
      <c r="I69" s="68">
        <f t="shared" si="1"/>
        <v>744.42</v>
      </c>
    </row>
    <row r="70" spans="1:9" s="40" customFormat="1" ht="38.25" x14ac:dyDescent="0.2">
      <c r="A70" s="258">
        <v>53</v>
      </c>
      <c r="B70" s="39" t="s">
        <v>19</v>
      </c>
      <c r="C70" s="39" t="s">
        <v>264</v>
      </c>
      <c r="D70" s="38" t="s">
        <v>265</v>
      </c>
      <c r="E70" s="39" t="s">
        <v>7</v>
      </c>
      <c r="F70" s="75">
        <v>2.94</v>
      </c>
      <c r="G70" s="76">
        <v>425.83</v>
      </c>
      <c r="H70" s="67">
        <f t="shared" si="9"/>
        <v>529.35</v>
      </c>
      <c r="I70" s="68">
        <f t="shared" si="1"/>
        <v>1556.29</v>
      </c>
    </row>
    <row r="71" spans="1:9" s="40" customFormat="1" ht="25.5" x14ac:dyDescent="0.2">
      <c r="A71" s="258">
        <v>54</v>
      </c>
      <c r="B71" s="39" t="s">
        <v>19</v>
      </c>
      <c r="C71" s="39" t="s">
        <v>225</v>
      </c>
      <c r="D71" s="38" t="s">
        <v>226</v>
      </c>
      <c r="E71" s="39" t="s">
        <v>7</v>
      </c>
      <c r="F71" s="75">
        <v>5.88</v>
      </c>
      <c r="G71" s="76">
        <v>35.450000000000003</v>
      </c>
      <c r="H71" s="67">
        <f t="shared" si="9"/>
        <v>44.07</v>
      </c>
      <c r="I71" s="68">
        <f t="shared" ref="I71:I72" si="10">ROUND(F71*H71,2)</f>
        <v>259.13</v>
      </c>
    </row>
    <row r="72" spans="1:9" s="40" customFormat="1" ht="25.5" x14ac:dyDescent="0.2">
      <c r="A72" s="258">
        <v>55</v>
      </c>
      <c r="B72" s="39" t="s">
        <v>269</v>
      </c>
      <c r="C72" s="39" t="s">
        <v>270</v>
      </c>
      <c r="D72" s="38" t="s">
        <v>271</v>
      </c>
      <c r="E72" s="39" t="s">
        <v>7</v>
      </c>
      <c r="F72" s="75">
        <v>2</v>
      </c>
      <c r="G72" s="76">
        <v>267.52999999999997</v>
      </c>
      <c r="H72" s="67">
        <f t="shared" si="9"/>
        <v>332.57</v>
      </c>
      <c r="I72" s="68">
        <f t="shared" si="10"/>
        <v>665.14</v>
      </c>
    </row>
    <row r="73" spans="1:9" s="40" customFormat="1" ht="25.5" x14ac:dyDescent="0.2">
      <c r="A73" s="258">
        <v>56</v>
      </c>
      <c r="B73" s="39" t="s">
        <v>19</v>
      </c>
      <c r="C73" s="39" t="s">
        <v>266</v>
      </c>
      <c r="D73" s="38" t="s">
        <v>267</v>
      </c>
      <c r="E73" s="39" t="s">
        <v>7</v>
      </c>
      <c r="F73" s="75">
        <v>0.3</v>
      </c>
      <c r="G73" s="76">
        <v>301.83999999999997</v>
      </c>
      <c r="H73" s="67">
        <f t="shared" si="9"/>
        <v>375.22</v>
      </c>
      <c r="I73" s="68">
        <f t="shared" si="1"/>
        <v>112.57</v>
      </c>
    </row>
    <row r="74" spans="1:9" s="40" customFormat="1" ht="15.75" x14ac:dyDescent="0.2">
      <c r="A74" s="89" t="s">
        <v>105</v>
      </c>
      <c r="B74" s="90"/>
      <c r="C74" s="90"/>
      <c r="D74" s="90"/>
      <c r="E74" s="90"/>
      <c r="F74" s="90"/>
      <c r="G74" s="87" t="s">
        <v>62</v>
      </c>
      <c r="H74" s="88"/>
      <c r="I74" s="69">
        <f>I75</f>
        <v>4328.84</v>
      </c>
    </row>
    <row r="75" spans="1:9" s="40" customFormat="1" ht="12.75" x14ac:dyDescent="0.2">
      <c r="A75" s="258">
        <v>57</v>
      </c>
      <c r="B75" s="39" t="s">
        <v>19</v>
      </c>
      <c r="C75" s="39" t="s">
        <v>216</v>
      </c>
      <c r="D75" s="38" t="s">
        <v>217</v>
      </c>
      <c r="E75" s="39" t="s">
        <v>7</v>
      </c>
      <c r="F75" s="75">
        <v>418.65</v>
      </c>
      <c r="G75" s="76">
        <v>8.32</v>
      </c>
      <c r="H75" s="67">
        <f t="shared" si="9"/>
        <v>10.34</v>
      </c>
      <c r="I75" s="68">
        <f t="shared" si="1"/>
        <v>4328.84</v>
      </c>
    </row>
    <row r="76" spans="1:9" ht="25.5" customHeight="1" thickBot="1" x14ac:dyDescent="0.25">
      <c r="A76" s="259" t="s">
        <v>16</v>
      </c>
      <c r="B76" s="260"/>
      <c r="C76" s="260"/>
      <c r="D76" s="260"/>
      <c r="E76" s="260"/>
      <c r="F76" s="260"/>
      <c r="G76" s="261">
        <f>SUM(I9+I12+I21+I26+I31+I39+I45+I55+I66+I74)</f>
        <v>223216.43</v>
      </c>
      <c r="H76" s="261"/>
      <c r="I76" s="262"/>
    </row>
    <row r="77" spans="1:9" ht="72.75" customHeight="1" thickBot="1" x14ac:dyDescent="0.3">
      <c r="A77" s="250" t="s">
        <v>331</v>
      </c>
      <c r="B77" s="251"/>
      <c r="C77" s="251"/>
      <c r="D77" s="251"/>
      <c r="E77" s="251"/>
      <c r="F77" s="251"/>
      <c r="G77" s="251"/>
      <c r="H77" s="251"/>
      <c r="I77" s="252"/>
    </row>
  </sheetData>
  <mergeCells count="34">
    <mergeCell ref="A1:I1"/>
    <mergeCell ref="A6:E6"/>
    <mergeCell ref="A7:E7"/>
    <mergeCell ref="A4:E4"/>
    <mergeCell ref="A5:E5"/>
    <mergeCell ref="A2:I2"/>
    <mergeCell ref="A3:E3"/>
    <mergeCell ref="F3:G4"/>
    <mergeCell ref="H3:I4"/>
    <mergeCell ref="H5:H7"/>
    <mergeCell ref="I5:I7"/>
    <mergeCell ref="G9:H9"/>
    <mergeCell ref="A12:F12"/>
    <mergeCell ref="A77:I77"/>
    <mergeCell ref="G76:I76"/>
    <mergeCell ref="A76:F76"/>
    <mergeCell ref="G12:H12"/>
    <mergeCell ref="A9:F9"/>
    <mergeCell ref="A21:F21"/>
    <mergeCell ref="G21:H21"/>
    <mergeCell ref="A26:F26"/>
    <mergeCell ref="G26:H26"/>
    <mergeCell ref="A31:F31"/>
    <mergeCell ref="G31:H31"/>
    <mergeCell ref="A66:F66"/>
    <mergeCell ref="G66:H66"/>
    <mergeCell ref="A74:F74"/>
    <mergeCell ref="G74:H74"/>
    <mergeCell ref="A39:F39"/>
    <mergeCell ref="G39:H39"/>
    <mergeCell ref="A45:F45"/>
    <mergeCell ref="G45:H45"/>
    <mergeCell ref="A55:F55"/>
    <mergeCell ref="G55:H55"/>
  </mergeCells>
  <phoneticPr fontId="3" type="noConversion"/>
  <printOptions horizontalCentered="1"/>
  <pageMargins left="0.43307086614173229" right="0.43307086614173229" top="0.70866141732283472" bottom="0.39370078740157483" header="0.31496062992125984" footer="0.31496062992125984"/>
  <pageSetup paperSize="9" scale="67" fitToHeight="0" orientation="landscape" r:id="rId1"/>
  <headerFooter>
    <oddFooter>&amp;R&amp;P</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92D050"/>
    <pageSetUpPr fitToPage="1"/>
  </sheetPr>
  <dimension ref="A1:H29"/>
  <sheetViews>
    <sheetView zoomScale="115" zoomScaleNormal="115" workbookViewId="0">
      <selection activeCell="A29" sqref="A1:H29"/>
    </sheetView>
  </sheetViews>
  <sheetFormatPr defaultRowHeight="12.75" x14ac:dyDescent="0.2"/>
  <cols>
    <col min="1" max="1" width="10.140625" customWidth="1"/>
    <col min="2" max="2" width="33.85546875" customWidth="1"/>
    <col min="3" max="8" width="14.28515625" customWidth="1"/>
  </cols>
  <sheetData>
    <row r="1" spans="1:8" ht="74.25" customHeight="1" thickBot="1" x14ac:dyDescent="0.25">
      <c r="A1" s="128" t="s">
        <v>80</v>
      </c>
      <c r="B1" s="129"/>
      <c r="C1" s="129"/>
      <c r="D1" s="129"/>
      <c r="E1" s="129"/>
      <c r="F1" s="129"/>
      <c r="G1" s="129"/>
      <c r="H1" s="130"/>
    </row>
    <row r="2" spans="1:8" ht="26.65" customHeight="1" x14ac:dyDescent="0.2">
      <c r="A2" s="135" t="s">
        <v>20</v>
      </c>
      <c r="B2" s="136"/>
      <c r="C2" s="136"/>
      <c r="D2" s="136"/>
      <c r="E2" s="136"/>
      <c r="F2" s="136"/>
      <c r="G2" s="136"/>
      <c r="H2" s="137"/>
    </row>
    <row r="3" spans="1:8" ht="19.149999999999999" customHeight="1" x14ac:dyDescent="0.2">
      <c r="A3" s="147" t="str">
        <f>'PLANILHA ORÇAMENTÁRIA'!A3:E3</f>
        <v>PREFEITURA MUNICIPAL DE IGARATINGA</v>
      </c>
      <c r="B3" s="148"/>
      <c r="C3" s="148"/>
      <c r="D3" s="149"/>
      <c r="E3" s="150" t="s">
        <v>327</v>
      </c>
      <c r="F3" s="150"/>
      <c r="G3" s="151" t="s">
        <v>328</v>
      </c>
      <c r="H3" s="152"/>
    </row>
    <row r="4" spans="1:8" ht="19.149999999999999" customHeight="1" x14ac:dyDescent="0.2">
      <c r="A4" s="144" t="s">
        <v>329</v>
      </c>
      <c r="B4" s="145"/>
      <c r="C4" s="145"/>
      <c r="D4" s="146"/>
      <c r="E4" s="150"/>
      <c r="F4" s="150"/>
      <c r="G4" s="151"/>
      <c r="H4" s="152"/>
    </row>
    <row r="5" spans="1:8" ht="19.149999999999999" customHeight="1" thickBot="1" x14ac:dyDescent="0.25">
      <c r="A5" s="138" t="s">
        <v>330</v>
      </c>
      <c r="B5" s="139"/>
      <c r="C5" s="139"/>
      <c r="D5" s="139"/>
      <c r="E5" s="142" t="s">
        <v>326</v>
      </c>
      <c r="F5" s="142"/>
      <c r="G5" s="142"/>
      <c r="H5" s="143"/>
    </row>
    <row r="6" spans="1:8" ht="24" x14ac:dyDescent="0.2">
      <c r="A6" s="140" t="s">
        <v>21</v>
      </c>
      <c r="B6" s="141"/>
      <c r="C6" s="81" t="s">
        <v>22</v>
      </c>
      <c r="D6" s="81" t="s">
        <v>23</v>
      </c>
      <c r="E6" s="82" t="s">
        <v>24</v>
      </c>
      <c r="F6" s="82" t="s">
        <v>25</v>
      </c>
      <c r="G6" s="82" t="s">
        <v>26</v>
      </c>
      <c r="H6" s="83" t="s">
        <v>27</v>
      </c>
    </row>
    <row r="7" spans="1:8" ht="12.75" customHeight="1" x14ac:dyDescent="0.2">
      <c r="A7" s="121" t="str">
        <f>'PLANILHA ORÇAMENTÁRIA'!A9</f>
        <v>SERVIÇOS PRELIMINARES</v>
      </c>
      <c r="B7" s="122"/>
      <c r="C7" s="77" t="s">
        <v>8</v>
      </c>
      <c r="D7" s="78">
        <f>D8/$D$28</f>
        <v>2.4628294610750653E-2</v>
      </c>
      <c r="E7" s="78">
        <v>1</v>
      </c>
      <c r="F7" s="78"/>
      <c r="G7" s="78"/>
      <c r="H7" s="79"/>
    </row>
    <row r="8" spans="1:8" x14ac:dyDescent="0.2">
      <c r="A8" s="123"/>
      <c r="B8" s="124"/>
      <c r="C8" s="11" t="s">
        <v>9</v>
      </c>
      <c r="D8" s="12">
        <f>'PLANILHA ORÇAMENTÁRIA'!I9</f>
        <v>5497.4400000000005</v>
      </c>
      <c r="E8" s="12">
        <f>E7*$D$8</f>
        <v>5497.4400000000005</v>
      </c>
      <c r="F8" s="12"/>
      <c r="G8" s="12"/>
      <c r="H8" s="80"/>
    </row>
    <row r="9" spans="1:8" ht="12.75" customHeight="1" x14ac:dyDescent="0.2">
      <c r="A9" s="121" t="str">
        <f>'PLANILHA ORÇAMENTÁRIA'!A12</f>
        <v xml:space="preserve">FUNDAÇÃO </v>
      </c>
      <c r="B9" s="122"/>
      <c r="C9" s="77" t="s">
        <v>8</v>
      </c>
      <c r="D9" s="78">
        <f>D10/$D$28</f>
        <v>4.0897258324577634E-2</v>
      </c>
      <c r="E9" s="78">
        <v>1</v>
      </c>
      <c r="F9" s="78"/>
      <c r="G9" s="78"/>
      <c r="H9" s="79"/>
    </row>
    <row r="10" spans="1:8" x14ac:dyDescent="0.2">
      <c r="A10" s="123"/>
      <c r="B10" s="124"/>
      <c r="C10" s="11" t="s">
        <v>9</v>
      </c>
      <c r="D10" s="12">
        <f>'PLANILHA ORÇAMENTÁRIA'!I12</f>
        <v>9128.94</v>
      </c>
      <c r="E10" s="12">
        <f>E9*$D$10</f>
        <v>9128.94</v>
      </c>
      <c r="F10" s="12"/>
      <c r="G10" s="12"/>
      <c r="H10" s="80"/>
    </row>
    <row r="11" spans="1:8" ht="12.75" customHeight="1" x14ac:dyDescent="0.2">
      <c r="A11" s="121" t="str">
        <f>'PLANILHA ORÇAMENTÁRIA'!A21</f>
        <v>ESTRUTURA</v>
      </c>
      <c r="B11" s="122"/>
      <c r="C11" s="77" t="s">
        <v>8</v>
      </c>
      <c r="D11" s="78">
        <f>D12/$D$28</f>
        <v>1.8450344358611953E-2</v>
      </c>
      <c r="E11" s="78">
        <v>0.5</v>
      </c>
      <c r="F11" s="78">
        <v>0.5</v>
      </c>
      <c r="G11" s="78"/>
      <c r="H11" s="79"/>
    </row>
    <row r="12" spans="1:8" x14ac:dyDescent="0.2">
      <c r="A12" s="123"/>
      <c r="B12" s="124"/>
      <c r="C12" s="11" t="s">
        <v>9</v>
      </c>
      <c r="D12" s="12">
        <f>'PLANILHA ORÇAMENTÁRIA'!I21</f>
        <v>4118.42</v>
      </c>
      <c r="E12" s="12">
        <f>E11*$D$12</f>
        <v>2059.21</v>
      </c>
      <c r="F12" s="12">
        <f>F11*$D$12</f>
        <v>2059.21</v>
      </c>
      <c r="G12" s="12"/>
      <c r="H12" s="80"/>
    </row>
    <row r="13" spans="1:8" ht="12.75" customHeight="1" x14ac:dyDescent="0.2">
      <c r="A13" s="121" t="str">
        <f>'PLANILHA ORÇAMENTÁRIA'!A26</f>
        <v>PISOS E CONTRAPISOS</v>
      </c>
      <c r="B13" s="122"/>
      <c r="C13" s="77" t="s">
        <v>8</v>
      </c>
      <c r="D13" s="78">
        <f>D14/$D$28</f>
        <v>0.15678832422864214</v>
      </c>
      <c r="E13" s="78"/>
      <c r="F13" s="78">
        <v>0.5</v>
      </c>
      <c r="G13" s="78">
        <v>0.5</v>
      </c>
      <c r="H13" s="79"/>
    </row>
    <row r="14" spans="1:8" x14ac:dyDescent="0.2">
      <c r="A14" s="123"/>
      <c r="B14" s="124"/>
      <c r="C14" s="11" t="s">
        <v>9</v>
      </c>
      <c r="D14" s="12">
        <f>'PLANILHA ORÇAMENTÁRIA'!I26</f>
        <v>34997.730000000003</v>
      </c>
      <c r="E14" s="12"/>
      <c r="F14" s="12">
        <f>F13*$D$14</f>
        <v>17498.865000000002</v>
      </c>
      <c r="G14" s="12">
        <f>G13*$D$14</f>
        <v>17498.865000000002</v>
      </c>
      <c r="H14" s="80"/>
    </row>
    <row r="15" spans="1:8" ht="12.75" customHeight="1" x14ac:dyDescent="0.2">
      <c r="A15" s="121" t="str">
        <f>'PLANILHA ORÇAMENTÁRIA'!A31</f>
        <v>VEDAÇÕES E REVESTIMENTOS</v>
      </c>
      <c r="B15" s="122"/>
      <c r="C15" s="77" t="s">
        <v>8</v>
      </c>
      <c r="D15" s="78">
        <f>D16/$D$28</f>
        <v>0.21466694902342093</v>
      </c>
      <c r="E15" s="78"/>
      <c r="F15" s="78">
        <v>0.4</v>
      </c>
      <c r="G15" s="78">
        <v>0.4</v>
      </c>
      <c r="H15" s="79">
        <v>0.2</v>
      </c>
    </row>
    <row r="16" spans="1:8" x14ac:dyDescent="0.2">
      <c r="A16" s="123"/>
      <c r="B16" s="124"/>
      <c r="C16" s="11" t="s">
        <v>9</v>
      </c>
      <c r="D16" s="12">
        <f>'PLANILHA ORÇAMENTÁRIA'!I31</f>
        <v>47917.19</v>
      </c>
      <c r="E16" s="12"/>
      <c r="F16" s="12">
        <f>F15*$D$16</f>
        <v>19166.876</v>
      </c>
      <c r="G16" s="12">
        <f>G15*$D$16</f>
        <v>19166.876</v>
      </c>
      <c r="H16" s="80">
        <f>H15*$D$16</f>
        <v>9583.4380000000001</v>
      </c>
    </row>
    <row r="17" spans="1:8" ht="12.75" customHeight="1" x14ac:dyDescent="0.2">
      <c r="A17" s="121" t="str">
        <f>'PLANILHA ORÇAMENTÁRIA'!A39</f>
        <v>COBERTURA</v>
      </c>
      <c r="B17" s="122"/>
      <c r="C17" s="77" t="s">
        <v>8</v>
      </c>
      <c r="D17" s="78">
        <f>D18/$D$28</f>
        <v>0.2742651156995925</v>
      </c>
      <c r="E17" s="78">
        <v>0.25</v>
      </c>
      <c r="F17" s="78">
        <v>0.25</v>
      </c>
      <c r="G17" s="78">
        <v>0.25</v>
      </c>
      <c r="H17" s="79">
        <v>0.25</v>
      </c>
    </row>
    <row r="18" spans="1:8" x14ac:dyDescent="0.2">
      <c r="A18" s="123"/>
      <c r="B18" s="124"/>
      <c r="C18" s="11" t="s">
        <v>9</v>
      </c>
      <c r="D18" s="12">
        <f>'PLANILHA ORÇAMENTÁRIA'!I39</f>
        <v>61220.479999999989</v>
      </c>
      <c r="E18" s="12">
        <f>E17*$D$18</f>
        <v>15305.119999999997</v>
      </c>
      <c r="F18" s="12">
        <f>F17*$D$18</f>
        <v>15305.119999999997</v>
      </c>
      <c r="G18" s="12">
        <f>G17*$D$18</f>
        <v>15305.119999999997</v>
      </c>
      <c r="H18" s="80">
        <f>H17*$D$18</f>
        <v>15305.119999999997</v>
      </c>
    </row>
    <row r="19" spans="1:8" ht="12.75" customHeight="1" x14ac:dyDescent="0.2">
      <c r="A19" s="121" t="str">
        <f>'PLANILHA ORÇAMENTÁRIA'!A45</f>
        <v>HIDROSSANITÁRIO</v>
      </c>
      <c r="B19" s="122"/>
      <c r="C19" s="77" t="s">
        <v>8</v>
      </c>
      <c r="D19" s="78">
        <f>D20/$D$28</f>
        <v>8.0206685502496405E-2</v>
      </c>
      <c r="E19" s="78">
        <v>0.5</v>
      </c>
      <c r="F19" s="78">
        <v>0.2</v>
      </c>
      <c r="G19" s="78">
        <v>0.2</v>
      </c>
      <c r="H19" s="79">
        <v>0.1</v>
      </c>
    </row>
    <row r="20" spans="1:8" x14ac:dyDescent="0.2">
      <c r="A20" s="123"/>
      <c r="B20" s="124"/>
      <c r="C20" s="11" t="s">
        <v>9</v>
      </c>
      <c r="D20" s="12">
        <f>'PLANILHA ORÇAMENTÁRIA'!I45</f>
        <v>17903.450000000004</v>
      </c>
      <c r="E20" s="12">
        <f>E19*$D$20</f>
        <v>8951.7250000000022</v>
      </c>
      <c r="F20" s="12">
        <f>F19*$D$20</f>
        <v>3580.690000000001</v>
      </c>
      <c r="G20" s="12">
        <f>G19*$D$20</f>
        <v>3580.690000000001</v>
      </c>
      <c r="H20" s="80">
        <f>H19*$D$20</f>
        <v>1790.3450000000005</v>
      </c>
    </row>
    <row r="21" spans="1:8" ht="12.75" customHeight="1" x14ac:dyDescent="0.2">
      <c r="A21" s="121" t="str">
        <f>'PLANILHA ORÇAMENTÁRIA'!A55</f>
        <v>ELÉTRICO</v>
      </c>
      <c r="B21" s="122"/>
      <c r="C21" s="77" t="s">
        <v>8</v>
      </c>
      <c r="D21" s="78">
        <f>D22/$D$28</f>
        <v>0.1027388978490517</v>
      </c>
      <c r="E21" s="78">
        <v>0.5</v>
      </c>
      <c r="F21" s="78">
        <v>0.2</v>
      </c>
      <c r="G21" s="78">
        <v>0.2</v>
      </c>
      <c r="H21" s="79">
        <v>0.1</v>
      </c>
    </row>
    <row r="22" spans="1:8" x14ac:dyDescent="0.2">
      <c r="A22" s="123"/>
      <c r="B22" s="124"/>
      <c r="C22" s="11" t="s">
        <v>9</v>
      </c>
      <c r="D22" s="12">
        <f>'PLANILHA ORÇAMENTÁRIA'!I55</f>
        <v>22933.01</v>
      </c>
      <c r="E22" s="12">
        <f>E21*$D$22</f>
        <v>11466.504999999999</v>
      </c>
      <c r="F22" s="12">
        <f>F21*$D$22</f>
        <v>4586.6019999999999</v>
      </c>
      <c r="G22" s="12">
        <f>G21*$D$22</f>
        <v>4586.6019999999999</v>
      </c>
      <c r="H22" s="80">
        <f>H21*$D$22</f>
        <v>2293.3009999999999</v>
      </c>
    </row>
    <row r="23" spans="1:8" ht="12.75" customHeight="1" x14ac:dyDescent="0.2">
      <c r="A23" s="121" t="str">
        <f>'PLANILHA ORÇAMENTÁRIA'!A66</f>
        <v>ESQUADRIAS</v>
      </c>
      <c r="B23" s="122"/>
      <c r="C23" s="77" t="s">
        <v>8</v>
      </c>
      <c r="D23" s="78">
        <f>D24/$D$28</f>
        <v>6.7965113499933671E-2</v>
      </c>
      <c r="E23" s="78"/>
      <c r="F23" s="78"/>
      <c r="G23" s="78">
        <v>0.2</v>
      </c>
      <c r="H23" s="79">
        <v>0.8</v>
      </c>
    </row>
    <row r="24" spans="1:8" x14ac:dyDescent="0.2">
      <c r="A24" s="123"/>
      <c r="B24" s="124"/>
      <c r="C24" s="11" t="s">
        <v>9</v>
      </c>
      <c r="D24" s="12">
        <f>'PLANILHA ORÇAMENTÁRIA'!I66</f>
        <v>15170.929999999998</v>
      </c>
      <c r="E24" s="12"/>
      <c r="F24" s="12"/>
      <c r="G24" s="12">
        <f>G23*$D$24</f>
        <v>3034.1859999999997</v>
      </c>
      <c r="H24" s="80">
        <f>H23*$D$24</f>
        <v>12136.743999999999</v>
      </c>
    </row>
    <row r="25" spans="1:8" ht="12.75" customHeight="1" x14ac:dyDescent="0.2">
      <c r="A25" s="121" t="str">
        <f>'PLANILHA ORÇAMENTÁRIA'!A74</f>
        <v>FINAIS</v>
      </c>
      <c r="B25" s="122"/>
      <c r="C25" s="77" t="s">
        <v>8</v>
      </c>
      <c r="D25" s="78">
        <f>D26/$D$28</f>
        <v>1.9393016902922423E-2</v>
      </c>
      <c r="E25" s="78"/>
      <c r="F25" s="78"/>
      <c r="G25" s="78"/>
      <c r="H25" s="79">
        <v>1</v>
      </c>
    </row>
    <row r="26" spans="1:8" x14ac:dyDescent="0.2">
      <c r="A26" s="123"/>
      <c r="B26" s="124"/>
      <c r="C26" s="11" t="s">
        <v>9</v>
      </c>
      <c r="D26" s="12">
        <f>'PLANILHA ORÇAMENTÁRIA'!I74</f>
        <v>4328.84</v>
      </c>
      <c r="E26" s="12"/>
      <c r="F26" s="12"/>
      <c r="G26" s="12"/>
      <c r="H26" s="80">
        <f>H25*$D$26</f>
        <v>4328.84</v>
      </c>
    </row>
    <row r="27" spans="1:8" x14ac:dyDescent="0.2">
      <c r="A27" s="131" t="s">
        <v>11</v>
      </c>
      <c r="B27" s="132"/>
      <c r="C27" s="77" t="s">
        <v>8</v>
      </c>
      <c r="D27" s="78">
        <f>D7+D9+D11+D13+D15+D17+D19+D21+D23+D25</f>
        <v>1</v>
      </c>
      <c r="E27" s="78">
        <f>E28/$D$28</f>
        <v>0.23478979571530642</v>
      </c>
      <c r="F27" s="78">
        <f>F28/$D$28</f>
        <v>0.27864150949820315</v>
      </c>
      <c r="G27" s="78">
        <f>G28/$D$28</f>
        <v>0.28300936001888394</v>
      </c>
      <c r="H27" s="79">
        <f>H28/$D$28</f>
        <v>0.20355933476760649</v>
      </c>
    </row>
    <row r="28" spans="1:8" ht="13.5" thickBot="1" x14ac:dyDescent="0.25">
      <c r="A28" s="133"/>
      <c r="B28" s="134"/>
      <c r="C28" s="84" t="s">
        <v>9</v>
      </c>
      <c r="D28" s="85">
        <f>D8+D10+D12+D14+D16+D18+D20+D22+D24+D26</f>
        <v>223216.43</v>
      </c>
      <c r="E28" s="85">
        <f>E8+E10+E12+E14+E16+E18+E20+E22+E24+E26</f>
        <v>52408.939999999995</v>
      </c>
      <c r="F28" s="85">
        <f>F8+F10+F12+F14+F16+F18+F20+F22+F24+F26</f>
        <v>62197.362999999998</v>
      </c>
      <c r="G28" s="85">
        <f>G8+G10+G12+G14+G16+G18+G20+G22+G24+G26</f>
        <v>63172.339</v>
      </c>
      <c r="H28" s="86">
        <f>H8+H10+H12+H14+H16+H18+H20+H22+H24+H26</f>
        <v>45437.788</v>
      </c>
    </row>
    <row r="29" spans="1:8" ht="99" customHeight="1" thickBot="1" x14ac:dyDescent="0.3">
      <c r="A29" s="125" t="s">
        <v>332</v>
      </c>
      <c r="B29" s="126"/>
      <c r="C29" s="126"/>
      <c r="D29" s="126"/>
      <c r="E29" s="126"/>
      <c r="F29" s="126"/>
      <c r="G29" s="126"/>
      <c r="H29" s="127"/>
    </row>
  </sheetData>
  <mergeCells count="21">
    <mergeCell ref="A1:H1"/>
    <mergeCell ref="A27:B28"/>
    <mergeCell ref="A2:H2"/>
    <mergeCell ref="A5:D5"/>
    <mergeCell ref="A6:B6"/>
    <mergeCell ref="A25:B26"/>
    <mergeCell ref="A19:B20"/>
    <mergeCell ref="E5:H5"/>
    <mergeCell ref="A17:B18"/>
    <mergeCell ref="A21:B22"/>
    <mergeCell ref="A4:D4"/>
    <mergeCell ref="A3:D3"/>
    <mergeCell ref="E3:F4"/>
    <mergeCell ref="G3:H4"/>
    <mergeCell ref="A7:B8"/>
    <mergeCell ref="A9:B10"/>
    <mergeCell ref="A11:B12"/>
    <mergeCell ref="A13:B14"/>
    <mergeCell ref="A15:B16"/>
    <mergeCell ref="A23:B24"/>
    <mergeCell ref="A29:H29"/>
  </mergeCells>
  <printOptions horizontalCentered="1"/>
  <pageMargins left="0.43307086614173229" right="0.43307086614173229" top="0.78740157480314965" bottom="0.47244094488188981" header="0.31496062992125984" footer="0.31496062992125984"/>
  <pageSetup paperSize="9" scale="92" fitToWidth="0"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92D050"/>
  </sheetPr>
  <dimension ref="A1:J27"/>
  <sheetViews>
    <sheetView workbookViewId="0">
      <selection activeCell="O13" sqref="O13"/>
    </sheetView>
  </sheetViews>
  <sheetFormatPr defaultRowHeight="12.75" x14ac:dyDescent="0.2"/>
  <cols>
    <col min="1" max="3" width="10.7109375" customWidth="1"/>
    <col min="4" max="8" width="7" customWidth="1"/>
    <col min="9" max="9" width="10.7109375" customWidth="1"/>
    <col min="10" max="10" width="14.42578125" customWidth="1"/>
  </cols>
  <sheetData>
    <row r="1" spans="1:10" ht="55.9" customHeight="1" x14ac:dyDescent="0.2">
      <c r="A1" s="174" t="s">
        <v>80</v>
      </c>
      <c r="B1" s="175"/>
      <c r="C1" s="175"/>
      <c r="D1" s="175"/>
      <c r="E1" s="175"/>
      <c r="F1" s="175"/>
      <c r="G1" s="175"/>
      <c r="H1" s="175"/>
      <c r="I1" s="175"/>
      <c r="J1" s="176"/>
    </row>
    <row r="2" spans="1:10" ht="22.15" customHeight="1" x14ac:dyDescent="0.2">
      <c r="A2" s="177" t="s">
        <v>29</v>
      </c>
      <c r="B2" s="178"/>
      <c r="C2" s="178"/>
      <c r="D2" s="178"/>
      <c r="E2" s="178"/>
      <c r="F2" s="178"/>
      <c r="G2" s="178"/>
      <c r="H2" s="178"/>
      <c r="I2" s="178"/>
      <c r="J2" s="179"/>
    </row>
    <row r="3" spans="1:10" ht="18.600000000000001" customHeight="1" x14ac:dyDescent="0.2">
      <c r="A3" s="180" t="s">
        <v>28</v>
      </c>
      <c r="B3" s="181"/>
      <c r="C3" s="181"/>
      <c r="D3" s="181"/>
      <c r="E3" s="181"/>
      <c r="F3" s="181"/>
      <c r="G3" s="182"/>
      <c r="H3" s="183" t="s">
        <v>327</v>
      </c>
      <c r="I3" s="184"/>
      <c r="J3" s="185"/>
    </row>
    <row r="4" spans="1:10" ht="18.600000000000001" customHeight="1" x14ac:dyDescent="0.2">
      <c r="A4" s="180" t="s">
        <v>334</v>
      </c>
      <c r="B4" s="181"/>
      <c r="C4" s="181"/>
      <c r="D4" s="181"/>
      <c r="E4" s="181"/>
      <c r="F4" s="181"/>
      <c r="G4" s="182"/>
      <c r="H4" s="183" t="s">
        <v>85</v>
      </c>
      <c r="I4" s="184"/>
      <c r="J4" s="185"/>
    </row>
    <row r="5" spans="1:10" ht="3.75" customHeight="1" x14ac:dyDescent="0.2">
      <c r="A5" s="186"/>
      <c r="B5" s="187"/>
      <c r="C5" s="187"/>
      <c r="D5" s="187"/>
      <c r="E5" s="187"/>
      <c r="F5" s="187"/>
      <c r="G5" s="187"/>
      <c r="H5" s="187"/>
      <c r="I5" s="187"/>
      <c r="J5" s="188"/>
    </row>
    <row r="6" spans="1:10" ht="22.15" customHeight="1" x14ac:dyDescent="0.2">
      <c r="A6" s="163" t="s">
        <v>86</v>
      </c>
      <c r="B6" s="164"/>
      <c r="C6" s="164"/>
      <c r="D6" s="164"/>
      <c r="E6" s="164"/>
      <c r="F6" s="164"/>
      <c r="G6" s="164"/>
      <c r="H6" s="164"/>
      <c r="I6" s="164"/>
      <c r="J6" s="25">
        <v>0.5</v>
      </c>
    </row>
    <row r="7" spans="1:10" ht="22.15" customHeight="1" x14ac:dyDescent="0.2">
      <c r="A7" s="189" t="s">
        <v>34</v>
      </c>
      <c r="B7" s="190"/>
      <c r="C7" s="190"/>
      <c r="D7" s="190"/>
      <c r="E7" s="190"/>
      <c r="F7" s="190"/>
      <c r="G7" s="190"/>
      <c r="H7" s="190"/>
      <c r="I7" s="190"/>
      <c r="J7" s="25">
        <v>0.05</v>
      </c>
    </row>
    <row r="8" spans="1:10" ht="23.45" customHeight="1" x14ac:dyDescent="0.2">
      <c r="A8" s="191" t="s">
        <v>35</v>
      </c>
      <c r="B8" s="192"/>
      <c r="C8" s="192"/>
      <c r="D8" s="192"/>
      <c r="E8" s="192"/>
      <c r="F8" s="192"/>
      <c r="G8" s="192"/>
      <c r="H8" s="192"/>
      <c r="I8" s="27" t="s">
        <v>36</v>
      </c>
      <c r="J8" s="28" t="s">
        <v>37</v>
      </c>
    </row>
    <row r="9" spans="1:10" ht="14.25" x14ac:dyDescent="0.2">
      <c r="A9" s="169" t="s">
        <v>39</v>
      </c>
      <c r="B9" s="170"/>
      <c r="C9" s="170"/>
      <c r="D9" s="170"/>
      <c r="E9" s="170"/>
      <c r="F9" s="170"/>
      <c r="G9" s="170"/>
      <c r="H9" s="170"/>
      <c r="I9" s="13" t="s">
        <v>38</v>
      </c>
      <c r="J9" s="14">
        <v>4.6699999999999998E-2</v>
      </c>
    </row>
    <row r="10" spans="1:10" ht="14.25" x14ac:dyDescent="0.2">
      <c r="A10" s="169" t="s">
        <v>40</v>
      </c>
      <c r="B10" s="170"/>
      <c r="C10" s="170"/>
      <c r="D10" s="170"/>
      <c r="E10" s="170"/>
      <c r="F10" s="170"/>
      <c r="G10" s="170"/>
      <c r="H10" s="170"/>
      <c r="I10" s="13" t="s">
        <v>30</v>
      </c>
      <c r="J10" s="14">
        <v>7.5300000000000006E-2</v>
      </c>
    </row>
    <row r="11" spans="1:10" ht="14.25" x14ac:dyDescent="0.2">
      <c r="A11" s="169" t="s">
        <v>41</v>
      </c>
      <c r="B11" s="170"/>
      <c r="C11" s="170"/>
      <c r="D11" s="170"/>
      <c r="E11" s="170"/>
      <c r="F11" s="170"/>
      <c r="G11" s="170"/>
      <c r="H11" s="170"/>
      <c r="I11" s="13" t="s">
        <v>33</v>
      </c>
      <c r="J11" s="14">
        <v>1.5299999999999999E-2</v>
      </c>
    </row>
    <row r="12" spans="1:10" ht="14.25" x14ac:dyDescent="0.2">
      <c r="A12" s="169" t="s">
        <v>42</v>
      </c>
      <c r="B12" s="170"/>
      <c r="C12" s="170"/>
      <c r="D12" s="170"/>
      <c r="E12" s="170"/>
      <c r="F12" s="170"/>
      <c r="G12" s="170"/>
      <c r="H12" s="170"/>
      <c r="I12" s="13" t="s">
        <v>59</v>
      </c>
      <c r="J12" s="14">
        <f>SUM(J13+J14)</f>
        <v>2.1900000000000003E-2</v>
      </c>
    </row>
    <row r="13" spans="1:10" ht="14.25" x14ac:dyDescent="0.2">
      <c r="A13" s="169" t="s">
        <v>43</v>
      </c>
      <c r="B13" s="170"/>
      <c r="C13" s="170"/>
      <c r="D13" s="170"/>
      <c r="E13" s="170"/>
      <c r="F13" s="170"/>
      <c r="G13" s="170"/>
      <c r="H13" s="170"/>
      <c r="I13" s="13" t="s">
        <v>31</v>
      </c>
      <c r="J13" s="14">
        <v>9.4000000000000004E-3</v>
      </c>
    </row>
    <row r="14" spans="1:10" ht="14.25" x14ac:dyDescent="0.2">
      <c r="A14" s="171" t="s">
        <v>44</v>
      </c>
      <c r="B14" s="170"/>
      <c r="C14" s="170"/>
      <c r="D14" s="170"/>
      <c r="E14" s="170"/>
      <c r="F14" s="170"/>
      <c r="G14" s="170"/>
      <c r="H14" s="170"/>
      <c r="I14" s="13" t="s">
        <v>32</v>
      </c>
      <c r="J14" s="14">
        <v>1.2500000000000001E-2</v>
      </c>
    </row>
    <row r="15" spans="1:10" ht="14.25" x14ac:dyDescent="0.2">
      <c r="A15" s="171" t="s">
        <v>45</v>
      </c>
      <c r="B15" s="170"/>
      <c r="C15" s="170"/>
      <c r="D15" s="170"/>
      <c r="E15" s="170"/>
      <c r="F15" s="170"/>
      <c r="G15" s="170"/>
      <c r="H15" s="170"/>
      <c r="I15" s="13" t="s">
        <v>46</v>
      </c>
      <c r="J15" s="15">
        <f>SUM(J16+J17+J18)</f>
        <v>6.1499999999999999E-2</v>
      </c>
    </row>
    <row r="16" spans="1:10" ht="14.25" x14ac:dyDescent="0.2">
      <c r="A16" s="171" t="s">
        <v>47</v>
      </c>
      <c r="B16" s="170"/>
      <c r="C16" s="170"/>
      <c r="D16" s="170"/>
      <c r="E16" s="170"/>
      <c r="F16" s="170"/>
      <c r="G16" s="170"/>
      <c r="H16" s="170"/>
      <c r="I16" s="13" t="s">
        <v>47</v>
      </c>
      <c r="J16" s="15">
        <v>2.5000000000000001E-2</v>
      </c>
    </row>
    <row r="17" spans="1:10" ht="14.25" x14ac:dyDescent="0.2">
      <c r="A17" s="171" t="s">
        <v>48</v>
      </c>
      <c r="B17" s="170"/>
      <c r="C17" s="170"/>
      <c r="D17" s="170"/>
      <c r="E17" s="170"/>
      <c r="F17" s="170"/>
      <c r="G17" s="170"/>
      <c r="H17" s="170"/>
      <c r="I17" s="13" t="s">
        <v>48</v>
      </c>
      <c r="J17" s="15">
        <v>6.4999999999999997E-3</v>
      </c>
    </row>
    <row r="18" spans="1:10" ht="14.25" x14ac:dyDescent="0.2">
      <c r="A18" s="171" t="s">
        <v>49</v>
      </c>
      <c r="B18" s="170"/>
      <c r="C18" s="170"/>
      <c r="D18" s="170"/>
      <c r="E18" s="170"/>
      <c r="F18" s="170"/>
      <c r="G18" s="170"/>
      <c r="H18" s="170"/>
      <c r="I18" s="13" t="s">
        <v>50</v>
      </c>
      <c r="J18" s="15">
        <v>0.03</v>
      </c>
    </row>
    <row r="19" spans="1:10" ht="14.25" x14ac:dyDescent="0.2">
      <c r="A19" s="171" t="s">
        <v>51</v>
      </c>
      <c r="B19" s="170"/>
      <c r="C19" s="170"/>
      <c r="D19" s="170"/>
      <c r="E19" s="170"/>
      <c r="F19" s="170"/>
      <c r="G19" s="170"/>
      <c r="H19" s="170"/>
      <c r="I19" s="13" t="s">
        <v>60</v>
      </c>
      <c r="J19" s="15">
        <v>0</v>
      </c>
    </row>
    <row r="20" spans="1:10" ht="20.45" customHeight="1" x14ac:dyDescent="0.2">
      <c r="A20" s="172" t="s">
        <v>52</v>
      </c>
      <c r="B20" s="173"/>
      <c r="C20" s="173"/>
      <c r="D20" s="173"/>
      <c r="E20" s="173"/>
      <c r="F20" s="173"/>
      <c r="G20" s="173"/>
      <c r="H20" s="173"/>
      <c r="I20" s="29" t="s">
        <v>53</v>
      </c>
      <c r="J20" s="30">
        <f>(1+(J9+J12))*(1+J11)*(1+J10)/(1-(J15+J19))-1</f>
        <v>0.24309673241768781</v>
      </c>
    </row>
    <row r="21" spans="1:10" x14ac:dyDescent="0.2">
      <c r="A21" s="166"/>
      <c r="B21" s="167"/>
      <c r="C21" s="167"/>
      <c r="D21" s="167"/>
      <c r="E21" s="167"/>
      <c r="F21" s="167"/>
      <c r="G21" s="167"/>
      <c r="H21" s="167"/>
      <c r="I21" s="167"/>
      <c r="J21" s="168"/>
    </row>
    <row r="22" spans="1:10" x14ac:dyDescent="0.2">
      <c r="A22" s="156" t="s">
        <v>55</v>
      </c>
      <c r="B22" s="157" t="s">
        <v>54</v>
      </c>
      <c r="C22" s="157"/>
      <c r="D22" s="157"/>
      <c r="E22" s="157"/>
      <c r="F22" s="157"/>
      <c r="G22" s="157"/>
      <c r="H22" s="157"/>
      <c r="I22" s="31"/>
      <c r="J22" s="32"/>
    </row>
    <row r="23" spans="1:10" ht="15.75" x14ac:dyDescent="0.25">
      <c r="A23" s="156"/>
      <c r="B23" s="16"/>
      <c r="C23" s="158" t="s">
        <v>56</v>
      </c>
      <c r="D23" s="158"/>
      <c r="E23" s="158"/>
      <c r="F23" s="158"/>
      <c r="G23" s="158"/>
      <c r="H23" s="17" t="s">
        <v>57</v>
      </c>
      <c r="I23" s="16"/>
      <c r="J23" s="18"/>
    </row>
    <row r="24" spans="1:10" ht="15.75" x14ac:dyDescent="0.2">
      <c r="A24" s="156"/>
      <c r="B24" s="16"/>
      <c r="C24" s="159" t="s">
        <v>58</v>
      </c>
      <c r="D24" s="159"/>
      <c r="E24" s="159"/>
      <c r="F24" s="159"/>
      <c r="G24" s="159"/>
      <c r="H24" s="17"/>
      <c r="I24" s="16"/>
      <c r="J24" s="18"/>
    </row>
    <row r="25" spans="1:10" x14ac:dyDescent="0.2">
      <c r="A25" s="160"/>
      <c r="B25" s="161"/>
      <c r="C25" s="161"/>
      <c r="D25" s="161"/>
      <c r="E25" s="161"/>
      <c r="F25" s="161"/>
      <c r="G25" s="161"/>
      <c r="H25" s="161"/>
      <c r="I25" s="161"/>
      <c r="J25" s="162"/>
    </row>
    <row r="26" spans="1:10" ht="24" customHeight="1" x14ac:dyDescent="0.2">
      <c r="A26" s="163" t="str">
        <f>CONCATENATE("Declaro para os devidos fins que, conforme legislação tributária municipal, a base de cálculo deste tipo de obra corresponde à ",$J$6*100,"%, com a respectiva alíquota de ",$J$7*100,"%.")</f>
        <v>Declaro para os devidos fins que, conforme legislação tributária municipal, a base de cálculo deste tipo de obra corresponde à 50%, com a respectiva alíquota de 5%.</v>
      </c>
      <c r="B26" s="164"/>
      <c r="C26" s="164"/>
      <c r="D26" s="164"/>
      <c r="E26" s="164"/>
      <c r="F26" s="164"/>
      <c r="G26" s="164"/>
      <c r="H26" s="164"/>
      <c r="I26" s="164"/>
      <c r="J26" s="165"/>
    </row>
    <row r="27" spans="1:10" ht="88.15" customHeight="1" thickBot="1" x14ac:dyDescent="0.25">
      <c r="A27" s="153" t="s">
        <v>333</v>
      </c>
      <c r="B27" s="154"/>
      <c r="C27" s="154"/>
      <c r="D27" s="154"/>
      <c r="E27" s="154"/>
      <c r="F27" s="154"/>
      <c r="G27" s="154"/>
      <c r="H27" s="154"/>
      <c r="I27" s="154"/>
      <c r="J27" s="155"/>
    </row>
  </sheetData>
  <mergeCells count="30">
    <mergeCell ref="A9:H9"/>
    <mergeCell ref="A1:J1"/>
    <mergeCell ref="A2:J2"/>
    <mergeCell ref="A3:G3"/>
    <mergeCell ref="H3:J3"/>
    <mergeCell ref="A4:G4"/>
    <mergeCell ref="H4:J4"/>
    <mergeCell ref="A5:J5"/>
    <mergeCell ref="A6:I6"/>
    <mergeCell ref="A7:I7"/>
    <mergeCell ref="A8:H8"/>
    <mergeCell ref="A21:J21"/>
    <mergeCell ref="A10:H10"/>
    <mergeCell ref="A11:H11"/>
    <mergeCell ref="A12:H12"/>
    <mergeCell ref="A13:H13"/>
    <mergeCell ref="A14:H14"/>
    <mergeCell ref="A15:H15"/>
    <mergeCell ref="A16:H16"/>
    <mergeCell ref="A17:H17"/>
    <mergeCell ref="A18:H18"/>
    <mergeCell ref="A19:H19"/>
    <mergeCell ref="A20:H20"/>
    <mergeCell ref="A27:J27"/>
    <mergeCell ref="A22:A24"/>
    <mergeCell ref="B22:H22"/>
    <mergeCell ref="C23:G23"/>
    <mergeCell ref="C24:G24"/>
    <mergeCell ref="A25:J25"/>
    <mergeCell ref="A26:J26"/>
  </mergeCells>
  <conditionalFormatting sqref="A20:J20">
    <cfRule type="expression" dxfId="0" priority="1" stopIfTrue="1">
      <formula>DESONERACAO="não"</formula>
    </cfRule>
  </conditionalFormatting>
  <dataValidations count="5">
    <dataValidation type="decimal" allowBlank="1" showInputMessage="1" showErrorMessage="1" errorTitle="Valor não permitido" error="Digite um percentual entre 0% e 100%." promptTitle="Valores admissíveis:" prompt="Insira valores entre 0 e 100%." sqref="J6" xr:uid="{00000000-0002-0000-0500-000000000000}">
      <formula1>0</formula1>
      <formula2>1</formula2>
    </dataValidation>
    <dataValidation type="decimal" allowBlank="1" showErrorMessage="1" errorTitle="Erro de valores" error="Digite um valor entre 0% e 100%" sqref="J9:J14" xr:uid="{00000000-0002-0000-0500-000001000000}">
      <formula1>0</formula1>
      <formula2>1</formula2>
    </dataValidation>
    <dataValidation type="decimal" allowBlank="1" showErrorMessage="1" errorTitle="Erro de valores" error="Digite um valor maior do que 0." sqref="J15 J17:J19" xr:uid="{00000000-0002-0000-0500-000002000000}">
      <formula1>0</formula1>
      <formula2>1</formula2>
    </dataValidation>
    <dataValidation operator="greaterThanOrEqual" allowBlank="1" showErrorMessage="1" errorTitle="Erro de valores" error="Digite um valor igual a 0% ou 2%." sqref="J16" xr:uid="{00000000-0002-0000-0500-000003000000}">
      <formula1>0</formula1>
      <formula2>0</formula2>
    </dataValidation>
    <dataValidation type="decimal" operator="greaterThanOrEqual" allowBlank="1" showInputMessage="1" showErrorMessage="1" errorTitle="Valor não permitido" error="Digite um percentual entre 0% e 100%." promptTitle="Valores comuns:" prompt="Normalmente entre 2 e 5%." sqref="J7" xr:uid="{00000000-0002-0000-0500-000004000000}">
      <formula1>0</formula1>
      <formula2>0</formula2>
    </dataValidation>
  </dataValidations>
  <printOptions horizontalCentered="1"/>
  <pageMargins left="0.43307086614173229" right="0.43307086614173229" top="0.78740157480314965" bottom="0.47244094488188981" header="0.31496062992125984" footer="0.31496062992125984"/>
  <pageSetup orientation="portrait" r:id="rId1"/>
  <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9" tint="0.39997558519241921"/>
  </sheetPr>
  <dimension ref="A1:R92"/>
  <sheetViews>
    <sheetView showGridLines="0" topLeftCell="A2" zoomScaleNormal="100" workbookViewId="0">
      <pane ySplit="1" topLeftCell="A3" activePane="bottomLeft" state="frozen"/>
      <selection activeCell="B2" sqref="B2"/>
      <selection pane="bottomLeft" activeCell="F10" sqref="F10"/>
    </sheetView>
  </sheetViews>
  <sheetFormatPr defaultColWidth="8.85546875" defaultRowHeight="12.75" x14ac:dyDescent="0.2"/>
  <cols>
    <col min="1" max="1" width="8.85546875" style="21"/>
    <col min="2" max="2" width="59.7109375" style="19" customWidth="1"/>
    <col min="3" max="3" width="8.28515625" style="21" bestFit="1" customWidth="1"/>
    <col min="4" max="9" width="12.85546875" style="21" customWidth="1"/>
    <col min="10" max="10" width="11.85546875" style="21" bestFit="1" customWidth="1"/>
    <col min="11" max="11" width="12.85546875" style="21" customWidth="1"/>
    <col min="12" max="12" width="11.5703125" style="21" bestFit="1" customWidth="1"/>
    <col min="13" max="16" width="12.85546875" style="21" customWidth="1"/>
    <col min="17" max="17" width="24.5703125" style="23" customWidth="1"/>
    <col min="18" max="16384" width="8.85546875" style="21"/>
  </cols>
  <sheetData>
    <row r="1" spans="1:18" ht="15" hidden="1" x14ac:dyDescent="0.2">
      <c r="A1" s="212" t="s">
        <v>65</v>
      </c>
      <c r="B1" s="213"/>
      <c r="C1" s="213"/>
      <c r="D1" s="213"/>
      <c r="E1" s="213"/>
      <c r="F1" s="213"/>
      <c r="G1" s="213"/>
      <c r="H1" s="213"/>
      <c r="I1" s="213"/>
      <c r="J1" s="213"/>
      <c r="K1" s="213"/>
      <c r="L1" s="213"/>
      <c r="M1" s="213"/>
      <c r="N1" s="213"/>
      <c r="O1" s="213"/>
      <c r="P1" s="213"/>
      <c r="Q1" s="214"/>
      <c r="R1" s="20"/>
    </row>
    <row r="2" spans="1:18" s="22" customFormat="1" ht="46.15" customHeight="1" x14ac:dyDescent="0.2">
      <c r="A2" s="24" t="s">
        <v>0</v>
      </c>
      <c r="B2" s="24" t="s">
        <v>1</v>
      </c>
      <c r="C2" s="24" t="s">
        <v>66</v>
      </c>
      <c r="D2" s="24" t="s">
        <v>67</v>
      </c>
      <c r="E2" s="24" t="s">
        <v>68</v>
      </c>
      <c r="F2" s="24" t="s">
        <v>69</v>
      </c>
      <c r="G2" s="24" t="s">
        <v>70</v>
      </c>
      <c r="H2" s="24" t="s">
        <v>71</v>
      </c>
      <c r="I2" s="24" t="s">
        <v>72</v>
      </c>
      <c r="J2" s="24" t="s">
        <v>79</v>
      </c>
      <c r="K2" s="24" t="s">
        <v>73</v>
      </c>
      <c r="L2" s="24" t="s">
        <v>74</v>
      </c>
      <c r="M2" s="24" t="s">
        <v>81</v>
      </c>
      <c r="N2" s="24" t="s">
        <v>75</v>
      </c>
      <c r="O2" s="24" t="s">
        <v>76</v>
      </c>
      <c r="P2" s="24" t="s">
        <v>77</v>
      </c>
      <c r="Q2" s="24" t="s">
        <v>78</v>
      </c>
    </row>
    <row r="3" spans="1:18" ht="15" x14ac:dyDescent="0.2">
      <c r="A3" s="215" t="s">
        <v>96</v>
      </c>
      <c r="B3" s="215"/>
      <c r="C3" s="215"/>
      <c r="D3" s="215"/>
      <c r="E3" s="215"/>
      <c r="F3" s="215"/>
      <c r="G3" s="215"/>
      <c r="H3" s="215"/>
      <c r="I3" s="215"/>
      <c r="J3" s="215"/>
      <c r="K3" s="215"/>
      <c r="L3" s="215"/>
      <c r="M3" s="215"/>
      <c r="N3" s="215"/>
      <c r="O3" s="215"/>
      <c r="P3" s="215"/>
      <c r="Q3" s="215"/>
      <c r="R3" s="20"/>
    </row>
    <row r="4" spans="1:18" ht="76.5" x14ac:dyDescent="0.2">
      <c r="A4" s="37">
        <v>1</v>
      </c>
      <c r="B4" s="38" t="str">
        <f>'PLANILHA ORÇAMENTÁRIA'!$D$10</f>
        <v>FORNECIMENTO E COLOCAÇÃO DE PLACA DE OBRA EM CHAPA GALVANIZADA #26, ESP. 0,45 MM, PLOTADA COM ADESIVO VINÍLICO, AFIXADA COM REBITES 4,8X40 MM, EM ESTRUTURA METÁLICA DE METALON 20X20 MM, ESP. 1,25 MM, INCLUSIVE SUPORTE EM EUCALIPTO AUTOCLAVADO PINTADO COM TINTA PVA DUAS (2) DEMÃOS</v>
      </c>
      <c r="C4" s="37" t="str">
        <f>'PLANILHA ORÇAMENTÁRIA'!$E$10</f>
        <v>m²</v>
      </c>
      <c r="D4" s="73">
        <f>O4</f>
        <v>2.88</v>
      </c>
      <c r="E4" s="72"/>
      <c r="F4" s="72"/>
      <c r="G4" s="72"/>
      <c r="H4" s="72">
        <v>2.4</v>
      </c>
      <c r="I4" s="72"/>
      <c r="J4" s="72"/>
      <c r="K4" s="72">
        <v>1.2</v>
      </c>
      <c r="L4" s="72"/>
      <c r="M4" s="72"/>
      <c r="N4" s="72"/>
      <c r="O4" s="72">
        <f>H4*K4</f>
        <v>2.88</v>
      </c>
      <c r="P4" s="72"/>
      <c r="Q4" s="71"/>
    </row>
    <row r="5" spans="1:18" ht="51" x14ac:dyDescent="0.2">
      <c r="A5" s="37">
        <v>2</v>
      </c>
      <c r="B5" s="38" t="str">
        <f>'PLANILHA ORÇAMENTÁRIA'!$D$11</f>
        <v>LOCAÇÃO DE OBRA COM GABARITO DE TÁBUAS CORRIDAS PONTALETADAS A CADA 2,00M, REAPROVEITAMENTO (2X), INCLUSIVE ACOMPANHAMENTO DE EQUIPE TOPOGRÁFICA PARA MARCAÇÃO DE PONTO TOPOGRÁFICO</v>
      </c>
      <c r="C5" s="37" t="str">
        <f>'PLANILHA ORÇAMENTÁRIA'!$E$11</f>
        <v>m</v>
      </c>
      <c r="D5" s="73">
        <f>H5+I5</f>
        <v>58.28</v>
      </c>
      <c r="E5" s="72"/>
      <c r="F5" s="72"/>
      <c r="G5" s="72"/>
      <c r="H5" s="72">
        <v>49.89</v>
      </c>
      <c r="I5" s="72">
        <v>8.39</v>
      </c>
      <c r="J5" s="72"/>
      <c r="K5" s="72"/>
      <c r="L5" s="72"/>
      <c r="M5" s="72"/>
      <c r="N5" s="72"/>
      <c r="O5" s="72"/>
      <c r="P5" s="72"/>
      <c r="Q5" s="71" t="s">
        <v>281</v>
      </c>
    </row>
    <row r="6" spans="1:18" ht="15" x14ac:dyDescent="0.2">
      <c r="A6" s="215" t="s">
        <v>97</v>
      </c>
      <c r="B6" s="215"/>
      <c r="C6" s="215"/>
      <c r="D6" s="215"/>
      <c r="E6" s="215"/>
      <c r="F6" s="215"/>
      <c r="G6" s="215"/>
      <c r="H6" s="215"/>
      <c r="I6" s="215"/>
      <c r="J6" s="215"/>
      <c r="K6" s="215"/>
      <c r="L6" s="215"/>
      <c r="M6" s="215"/>
      <c r="N6" s="215"/>
      <c r="O6" s="215"/>
      <c r="P6" s="215"/>
      <c r="Q6" s="215"/>
      <c r="R6" s="20"/>
    </row>
    <row r="7" spans="1:18" ht="51" x14ac:dyDescent="0.2">
      <c r="A7" s="37">
        <v>3</v>
      </c>
      <c r="B7" s="38" t="str">
        <f>'PLANILHA ORÇAMENTÁRIA'!$D$13</f>
        <v>PERFURAÇÃO MANUAL DE ESTACA TIPO BROCA A TRADO, INCLUSIVE AFASTAMENTO, EXCLUSIVE ARMAÇÃO, CONCRETO ESTRUTURAL, TRANSPORTE E RETIRADA DO MATERIAL ESCAVADO</v>
      </c>
      <c r="C7" s="37" t="str">
        <f>'PLANILHA ORÇAMENTÁRIA'!E13</f>
        <v>m³</v>
      </c>
      <c r="D7" s="73">
        <f>P7</f>
        <v>1.2723439499999998</v>
      </c>
      <c r="E7" s="72">
        <v>6</v>
      </c>
      <c r="F7" s="72"/>
      <c r="G7" s="72"/>
      <c r="H7" s="72"/>
      <c r="I7" s="72"/>
      <c r="J7" s="72">
        <v>3</v>
      </c>
      <c r="K7" s="72"/>
      <c r="L7" s="72"/>
      <c r="M7" s="72">
        <v>0.15</v>
      </c>
      <c r="N7" s="72"/>
      <c r="O7" s="72"/>
      <c r="P7" s="72">
        <f>(3.14159*M7*M7*J7*E7)</f>
        <v>1.2723439499999998</v>
      </c>
      <c r="Q7" s="71" t="s">
        <v>282</v>
      </c>
    </row>
    <row r="8" spans="1:18" ht="25.5" x14ac:dyDescent="0.2">
      <c r="A8" s="37">
        <v>4</v>
      </c>
      <c r="B8" s="38" t="str">
        <f>'PLANILHA ORÇAMENTÁRIA'!$D$14</f>
        <v>CORTE, DOBRA E MONTAGEM DE AÇO CA-50, DIÂMETRO 10MM, INCLUSIVE ESPAÇADOR</v>
      </c>
      <c r="C8" s="37" t="str">
        <f>'PLANILHA ORÇAMENTÁRIA'!E14</f>
        <v>kg</v>
      </c>
      <c r="D8" s="73">
        <f>N8</f>
        <v>44.423999999999999</v>
      </c>
      <c r="E8" s="72">
        <v>4</v>
      </c>
      <c r="F8" s="74">
        <v>0.61699999999999999</v>
      </c>
      <c r="G8" s="72"/>
      <c r="H8" s="72"/>
      <c r="I8" s="72"/>
      <c r="J8" s="72">
        <v>3</v>
      </c>
      <c r="K8" s="72"/>
      <c r="L8" s="72"/>
      <c r="M8" s="72"/>
      <c r="N8" s="72">
        <f>E8*F8*J8*E7</f>
        <v>44.423999999999999</v>
      </c>
      <c r="O8" s="72"/>
      <c r="P8" s="72"/>
      <c r="Q8" s="71" t="s">
        <v>282</v>
      </c>
    </row>
    <row r="9" spans="1:18" ht="25.5" x14ac:dyDescent="0.2">
      <c r="A9" s="37">
        <v>5</v>
      </c>
      <c r="B9" s="38" t="str">
        <f>'PLANILHA ORÇAMENTÁRIA'!$D$15</f>
        <v>CORTE, DOBRA E MONTAGEM DE AÇO CA-60, DIÂMETRO 5MM, INCLUSIVE ESPAÇADOR</v>
      </c>
      <c r="C9" s="37" t="str">
        <f>'PLANILHA ORÇAMENTÁRIA'!E15</f>
        <v>kg</v>
      </c>
      <c r="D9" s="73">
        <f>N9</f>
        <v>9.1476000000000006</v>
      </c>
      <c r="E9" s="72">
        <v>15</v>
      </c>
      <c r="F9" s="74">
        <v>0.154</v>
      </c>
      <c r="G9" s="72"/>
      <c r="H9" s="72"/>
      <c r="I9" s="72"/>
      <c r="J9" s="72">
        <v>0.66</v>
      </c>
      <c r="K9" s="72"/>
      <c r="L9" s="72"/>
      <c r="M9" s="72"/>
      <c r="N9" s="72">
        <f>J9*F9*E9*E7</f>
        <v>9.1476000000000006</v>
      </c>
      <c r="O9" s="72"/>
      <c r="P9" s="72"/>
      <c r="Q9" s="71" t="s">
        <v>282</v>
      </c>
    </row>
    <row r="10" spans="1:18" ht="38.25" x14ac:dyDescent="0.2">
      <c r="A10" s="37">
        <v>6</v>
      </c>
      <c r="B10" s="38" t="str">
        <f>'PLANILHA ORÇAMENTÁRIA'!$D$16</f>
        <v xml:space="preserve">FORNECIMENTO DE CONCRETO ESTRUTURAL, PREPARADO EM OBRA COM BETONEIRA, COM FCK 20MPA, INCLUSIVE LANÇAMENTO, ADENSAMENTO E ACABAMENTO (FUNDAÇÃO) </v>
      </c>
      <c r="C10" s="37" t="str">
        <f>'PLANILHA ORÇAMENTÁRIA'!E16</f>
        <v>m³</v>
      </c>
      <c r="D10" s="73">
        <f>P10</f>
        <v>1.2723439499999998</v>
      </c>
      <c r="E10" s="72">
        <v>6</v>
      </c>
      <c r="F10" s="72"/>
      <c r="G10" s="72"/>
      <c r="H10" s="72"/>
      <c r="I10" s="72"/>
      <c r="J10" s="72">
        <v>3</v>
      </c>
      <c r="K10" s="72"/>
      <c r="L10" s="72"/>
      <c r="M10" s="72">
        <v>0.15</v>
      </c>
      <c r="N10" s="72"/>
      <c r="O10" s="72"/>
      <c r="P10" s="72">
        <f>(3.14159*M10*M10*J10*E10)</f>
        <v>1.2723439499999998</v>
      </c>
      <c r="Q10" s="71" t="s">
        <v>282</v>
      </c>
    </row>
    <row r="11" spans="1:18" ht="16.5" customHeight="1" x14ac:dyDescent="0.2">
      <c r="A11" s="193">
        <v>7</v>
      </c>
      <c r="B11" s="196" t="str">
        <f>'PLANILHA ORÇAMENTÁRIA'!$D$17</f>
        <v>ESCAVAÇÃO MANUAL DE VALA COM PROFUNDIDADE MENOR OU IGUAL A 1,5M, INCLUSIVE DESCARGA LATERAL</v>
      </c>
      <c r="C11" s="193" t="str">
        <f>'PLANILHA ORÇAMENTÁRIA'!E17</f>
        <v>m³</v>
      </c>
      <c r="D11" s="199">
        <f>SUM(P11:P14)</f>
        <v>2.8508000000000004</v>
      </c>
      <c r="E11" s="72">
        <v>2</v>
      </c>
      <c r="F11" s="72"/>
      <c r="G11" s="72"/>
      <c r="H11" s="72">
        <v>6.4</v>
      </c>
      <c r="I11" s="72">
        <v>0.2</v>
      </c>
      <c r="J11" s="72">
        <v>0.2</v>
      </c>
      <c r="K11" s="72"/>
      <c r="L11" s="72"/>
      <c r="M11" s="72"/>
      <c r="N11" s="72"/>
      <c r="O11" s="72"/>
      <c r="P11" s="72">
        <f>H11*I11*J11*E11</f>
        <v>0.51200000000000012</v>
      </c>
      <c r="Q11" s="216" t="s">
        <v>284</v>
      </c>
    </row>
    <row r="12" spans="1:18" ht="16.5" customHeight="1" x14ac:dyDescent="0.2">
      <c r="A12" s="194"/>
      <c r="B12" s="197"/>
      <c r="C12" s="194"/>
      <c r="D12" s="200"/>
      <c r="E12" s="72">
        <v>1</v>
      </c>
      <c r="F12" s="72"/>
      <c r="G12" s="72"/>
      <c r="H12" s="72">
        <v>44.85</v>
      </c>
      <c r="I12" s="72">
        <v>0.2</v>
      </c>
      <c r="J12" s="72">
        <v>0.2</v>
      </c>
      <c r="K12" s="72"/>
      <c r="L12" s="72"/>
      <c r="M12" s="72"/>
      <c r="N12" s="72"/>
      <c r="O12" s="72"/>
      <c r="P12" s="72">
        <f>H12*I12*J12*E12</f>
        <v>1.7940000000000003</v>
      </c>
      <c r="Q12" s="217"/>
    </row>
    <row r="13" spans="1:18" ht="16.5" customHeight="1" x14ac:dyDescent="0.2">
      <c r="A13" s="194"/>
      <c r="B13" s="197"/>
      <c r="C13" s="194"/>
      <c r="D13" s="200"/>
      <c r="E13" s="72">
        <v>2</v>
      </c>
      <c r="F13" s="72"/>
      <c r="G13" s="72"/>
      <c r="H13" s="72">
        <v>2.16</v>
      </c>
      <c r="I13" s="72">
        <v>0.2</v>
      </c>
      <c r="J13" s="72">
        <v>0.2</v>
      </c>
      <c r="K13" s="72"/>
      <c r="L13" s="72"/>
      <c r="M13" s="72"/>
      <c r="N13" s="72"/>
      <c r="O13" s="72"/>
      <c r="P13" s="72">
        <f>H13*I13*J13*E13</f>
        <v>0.17280000000000004</v>
      </c>
      <c r="Q13" s="216" t="s">
        <v>283</v>
      </c>
    </row>
    <row r="14" spans="1:18" ht="16.5" customHeight="1" x14ac:dyDescent="0.2">
      <c r="A14" s="195"/>
      <c r="B14" s="198"/>
      <c r="C14" s="195"/>
      <c r="D14" s="201"/>
      <c r="E14" s="72">
        <v>3</v>
      </c>
      <c r="F14" s="72"/>
      <c r="G14" s="72"/>
      <c r="H14" s="72">
        <v>3.1</v>
      </c>
      <c r="I14" s="72">
        <v>0.2</v>
      </c>
      <c r="J14" s="72">
        <v>0.2</v>
      </c>
      <c r="K14" s="72"/>
      <c r="L14" s="72"/>
      <c r="M14" s="72"/>
      <c r="N14" s="72"/>
      <c r="O14" s="72"/>
      <c r="P14" s="72">
        <f>H14*I14*J14*E14</f>
        <v>0.37200000000000011</v>
      </c>
      <c r="Q14" s="217"/>
    </row>
    <row r="15" spans="1:18" ht="25.5" customHeight="1" x14ac:dyDescent="0.2">
      <c r="A15" s="37">
        <v>8</v>
      </c>
      <c r="B15" s="38" t="str">
        <f>'PLANILHA ORÇAMENTÁRIA'!$D$18</f>
        <v>CORTE, DOBRA E MONTAGEM DE AÇO CA-50, DIÂMETRO 10MM, INCLUSIVE ESPAÇADOR</v>
      </c>
      <c r="C15" s="37" t="str">
        <f>'PLANILHA ORÇAMENTÁRIA'!E18</f>
        <v>kg</v>
      </c>
      <c r="D15" s="73">
        <f>N15</f>
        <v>175.89436000000003</v>
      </c>
      <c r="E15" s="72">
        <v>4</v>
      </c>
      <c r="F15" s="74">
        <v>0.61699999999999999</v>
      </c>
      <c r="G15" s="72"/>
      <c r="H15" s="72">
        <f>(H11*E11)+(H12*E12)+(H13*E13)+(H14*E14)</f>
        <v>71.27000000000001</v>
      </c>
      <c r="I15" s="72"/>
      <c r="J15" s="72"/>
      <c r="K15" s="72"/>
      <c r="L15" s="72"/>
      <c r="M15" s="72"/>
      <c r="N15" s="72">
        <f>H15*E15*F15</f>
        <v>175.89436000000003</v>
      </c>
      <c r="O15" s="72"/>
      <c r="P15" s="72"/>
      <c r="Q15" s="71" t="s">
        <v>286</v>
      </c>
    </row>
    <row r="16" spans="1:18" ht="25.5" x14ac:dyDescent="0.2">
      <c r="A16" s="37">
        <v>9</v>
      </c>
      <c r="B16" s="38" t="str">
        <f>'PLANILHA ORÇAMENTÁRIA'!$D$19</f>
        <v>CORTE, DOBRA E MONTAGEM DE AÇO CA-60, DIÂMETRO 5MM, INCLUSIVE ESPAÇADOR</v>
      </c>
      <c r="C16" s="37" t="str">
        <f>'PLANILHA ORÇAMENTÁRIA'!E19</f>
        <v>kg</v>
      </c>
      <c r="D16" s="73">
        <f>N16</f>
        <v>36.219414000000008</v>
      </c>
      <c r="E16" s="72">
        <f>H15/0.2</f>
        <v>356.35</v>
      </c>
      <c r="F16" s="74">
        <v>0.154</v>
      </c>
      <c r="G16" s="72"/>
      <c r="H16" s="72">
        <v>0.66</v>
      </c>
      <c r="I16" s="72"/>
      <c r="J16" s="72"/>
      <c r="K16" s="72"/>
      <c r="L16" s="72"/>
      <c r="M16" s="72"/>
      <c r="N16" s="72">
        <f>H16*E16*F16</f>
        <v>36.219414000000008</v>
      </c>
      <c r="O16" s="72"/>
      <c r="P16" s="72"/>
      <c r="Q16" s="71" t="s">
        <v>287</v>
      </c>
    </row>
    <row r="17" spans="1:17" ht="38.25" x14ac:dyDescent="0.2">
      <c r="A17" s="37">
        <v>10</v>
      </c>
      <c r="B17" s="38" t="str">
        <f>'PLANILHA ORÇAMENTÁRIA'!$D$20</f>
        <v xml:space="preserve">FORNECIMENTO DE CONCRETO ESTRUTURAL, PREPARADO EM OBRA COM BETONEIRA, COM FCK 20MPA, INCLUSIVE LANÇAMENTO, ADENSAMENTO E ACABAMENTO (FUNDAÇÃO) </v>
      </c>
      <c r="C17" s="37" t="str">
        <f>'PLANILHA ORÇAMENTÁRIA'!E20</f>
        <v>m³</v>
      </c>
      <c r="D17" s="73">
        <f>D11</f>
        <v>2.8508000000000004</v>
      </c>
      <c r="E17" s="72"/>
      <c r="F17" s="72"/>
      <c r="G17" s="72"/>
      <c r="H17" s="72"/>
      <c r="I17" s="72"/>
      <c r="J17" s="72"/>
      <c r="K17" s="72"/>
      <c r="L17" s="72"/>
      <c r="M17" s="72"/>
      <c r="N17" s="72"/>
      <c r="O17" s="72"/>
      <c r="P17" s="72"/>
      <c r="Q17" s="71" t="s">
        <v>285</v>
      </c>
    </row>
    <row r="18" spans="1:17" x14ac:dyDescent="0.2">
      <c r="A18" s="215" t="s">
        <v>98</v>
      </c>
      <c r="B18" s="215"/>
      <c r="C18" s="215"/>
      <c r="D18" s="215"/>
      <c r="E18" s="215"/>
      <c r="F18" s="215"/>
      <c r="G18" s="215"/>
      <c r="H18" s="215"/>
      <c r="I18" s="215"/>
      <c r="J18" s="215"/>
      <c r="K18" s="215"/>
      <c r="L18" s="215"/>
      <c r="M18" s="215"/>
      <c r="N18" s="215"/>
      <c r="O18" s="215"/>
      <c r="P18" s="215"/>
      <c r="Q18" s="215"/>
    </row>
    <row r="19" spans="1:17" x14ac:dyDescent="0.2">
      <c r="A19" s="193">
        <v>11</v>
      </c>
      <c r="B19" s="196" t="str">
        <f>'PLANILHA ORÇAMENTÁRIA'!D22</f>
        <v>FÔRMA E DESFORMA PARA PILAR DE MADEIRA COM TÁBUA E SARRAFO, REAPROVEITAMENTO (3X), EXCLUSIVE ESCORAMENTO</v>
      </c>
      <c r="C19" s="193" t="str">
        <f>'PLANILHA ORÇAMENTÁRIA'!E22</f>
        <v>m²</v>
      </c>
      <c r="D19" s="199">
        <f>SUM(O19:O21)</f>
        <v>11.309999999999999</v>
      </c>
      <c r="E19" s="72">
        <f>6*2</f>
        <v>12</v>
      </c>
      <c r="F19" s="72"/>
      <c r="G19" s="72"/>
      <c r="H19" s="72"/>
      <c r="I19" s="72">
        <v>0.15</v>
      </c>
      <c r="J19" s="72"/>
      <c r="K19" s="72">
        <f>(2.75+2.45)/2</f>
        <v>2.6</v>
      </c>
      <c r="L19" s="72"/>
      <c r="M19" s="72"/>
      <c r="N19" s="72"/>
      <c r="O19" s="72">
        <f>K19*I19*E19</f>
        <v>4.68</v>
      </c>
      <c r="P19" s="72"/>
      <c r="Q19" s="71" t="s">
        <v>291</v>
      </c>
    </row>
    <row r="20" spans="1:17" x14ac:dyDescent="0.2">
      <c r="A20" s="194"/>
      <c r="B20" s="197"/>
      <c r="C20" s="194"/>
      <c r="D20" s="200"/>
      <c r="E20" s="72">
        <f>3*2</f>
        <v>6</v>
      </c>
      <c r="F20" s="72"/>
      <c r="G20" s="72"/>
      <c r="H20" s="72">
        <v>3.1</v>
      </c>
      <c r="I20" s="72">
        <v>0.15</v>
      </c>
      <c r="J20" s="72"/>
      <c r="K20" s="72"/>
      <c r="L20" s="72"/>
      <c r="M20" s="72"/>
      <c r="N20" s="72"/>
      <c r="O20" s="72">
        <f>I20*H20*E20</f>
        <v>2.79</v>
      </c>
      <c r="P20" s="72"/>
      <c r="Q20" s="71" t="s">
        <v>288</v>
      </c>
    </row>
    <row r="21" spans="1:17" x14ac:dyDescent="0.2">
      <c r="A21" s="195"/>
      <c r="B21" s="198"/>
      <c r="C21" s="195"/>
      <c r="D21" s="201"/>
      <c r="E21" s="72">
        <f>2*2</f>
        <v>4</v>
      </c>
      <c r="F21" s="72"/>
      <c r="G21" s="72"/>
      <c r="H21" s="72">
        <v>6.4</v>
      </c>
      <c r="I21" s="72">
        <v>0.15</v>
      </c>
      <c r="J21" s="72"/>
      <c r="K21" s="72"/>
      <c r="L21" s="72"/>
      <c r="M21" s="72"/>
      <c r="N21" s="72"/>
      <c r="O21" s="72">
        <f>I21*H21*E21</f>
        <v>3.84</v>
      </c>
      <c r="P21" s="72"/>
      <c r="Q21" s="71" t="s">
        <v>289</v>
      </c>
    </row>
    <row r="22" spans="1:17" ht="12.75" customHeight="1" x14ac:dyDescent="0.2">
      <c r="A22" s="193">
        <v>12</v>
      </c>
      <c r="B22" s="196" t="str">
        <f>'PLANILHA ORÇAMENTÁRIA'!D23</f>
        <v>CORTE, DOBRA E MONTAGEM DE AÇO CA-50, DIÂMETRO 10MM, INCLUSIVE ESPAÇADOR</v>
      </c>
      <c r="C22" s="193" t="str">
        <f>'PLANILHA ORÇAMENTÁRIA'!E23</f>
        <v>kg</v>
      </c>
      <c r="D22" s="199">
        <f>SUM(N22:N24)</f>
        <v>93.043599999999998</v>
      </c>
      <c r="E22" s="72">
        <f>6*4</f>
        <v>24</v>
      </c>
      <c r="F22" s="206">
        <v>0.61699999999999999</v>
      </c>
      <c r="G22" s="72"/>
      <c r="H22" s="72"/>
      <c r="I22" s="72"/>
      <c r="J22" s="72"/>
      <c r="K22" s="72">
        <f>(2.75+2.45)/2</f>
        <v>2.6</v>
      </c>
      <c r="L22" s="72"/>
      <c r="M22" s="72"/>
      <c r="N22" s="72">
        <f>K22*F22*E22</f>
        <v>38.500799999999998</v>
      </c>
      <c r="O22" s="72"/>
      <c r="P22" s="72"/>
      <c r="Q22" s="71" t="s">
        <v>290</v>
      </c>
    </row>
    <row r="23" spans="1:17" x14ac:dyDescent="0.2">
      <c r="A23" s="194"/>
      <c r="B23" s="197"/>
      <c r="C23" s="194"/>
      <c r="D23" s="200"/>
      <c r="E23" s="72">
        <f>3*4</f>
        <v>12</v>
      </c>
      <c r="F23" s="207"/>
      <c r="G23" s="72"/>
      <c r="H23" s="72">
        <v>3.1</v>
      </c>
      <c r="I23" s="72"/>
      <c r="J23" s="72"/>
      <c r="K23" s="72"/>
      <c r="L23" s="72"/>
      <c r="M23" s="72"/>
      <c r="N23" s="72">
        <f>H23*F22*E23</f>
        <v>22.952400000000001</v>
      </c>
      <c r="O23" s="72"/>
      <c r="P23" s="72"/>
      <c r="Q23" s="71" t="s">
        <v>292</v>
      </c>
    </row>
    <row r="24" spans="1:17" x14ac:dyDescent="0.2">
      <c r="A24" s="195"/>
      <c r="B24" s="198"/>
      <c r="C24" s="195"/>
      <c r="D24" s="201"/>
      <c r="E24" s="72">
        <f>2*4</f>
        <v>8</v>
      </c>
      <c r="F24" s="208"/>
      <c r="G24" s="72"/>
      <c r="H24" s="72">
        <v>6.4</v>
      </c>
      <c r="I24" s="72"/>
      <c r="J24" s="72"/>
      <c r="K24" s="72"/>
      <c r="L24" s="72"/>
      <c r="M24" s="72"/>
      <c r="N24" s="72">
        <f>H24*F22*E24</f>
        <v>31.590400000000002</v>
      </c>
      <c r="O24" s="72"/>
      <c r="P24" s="72"/>
      <c r="Q24" s="71" t="s">
        <v>293</v>
      </c>
    </row>
    <row r="25" spans="1:17" x14ac:dyDescent="0.2">
      <c r="A25" s="193">
        <v>13</v>
      </c>
      <c r="B25" s="196" t="str">
        <f>'PLANILHA ORÇAMENTÁRIA'!D24</f>
        <v>CORTE, DOBRA E MONTAGEM DE AÇO CA-60, DIÂMETRO 5MM, INCLUSIVE ESPAÇADOR</v>
      </c>
      <c r="C25" s="193" t="str">
        <f>'PLANILHA ORÇAMENTÁRIA'!E24</f>
        <v>kg</v>
      </c>
      <c r="D25" s="199">
        <f>SUM(N25:N27)</f>
        <v>19.159140000000001</v>
      </c>
      <c r="E25" s="72">
        <f>(K25*6)/0.2</f>
        <v>78</v>
      </c>
      <c r="F25" s="206">
        <v>0.154</v>
      </c>
      <c r="G25" s="72"/>
      <c r="H25" s="209">
        <v>0.66</v>
      </c>
      <c r="I25" s="72"/>
      <c r="J25" s="72"/>
      <c r="K25" s="72">
        <v>2.6</v>
      </c>
      <c r="L25" s="72"/>
      <c r="M25" s="72"/>
      <c r="N25" s="72">
        <f>H25*F25*E25</f>
        <v>7.9279200000000003</v>
      </c>
      <c r="O25" s="72"/>
      <c r="P25" s="72"/>
      <c r="Q25" s="71" t="s">
        <v>294</v>
      </c>
    </row>
    <row r="26" spans="1:17" x14ac:dyDescent="0.2">
      <c r="A26" s="194"/>
      <c r="B26" s="197"/>
      <c r="C26" s="194"/>
      <c r="D26" s="200"/>
      <c r="E26" s="72">
        <f>(K26*3)/0.2</f>
        <v>46.5</v>
      </c>
      <c r="F26" s="207"/>
      <c r="G26" s="72"/>
      <c r="H26" s="210"/>
      <c r="I26" s="72"/>
      <c r="J26" s="72"/>
      <c r="K26" s="72">
        <v>3.1</v>
      </c>
      <c r="L26" s="72"/>
      <c r="M26" s="72"/>
      <c r="N26" s="72">
        <f>H25*F25*E26</f>
        <v>4.7262600000000008</v>
      </c>
      <c r="O26" s="72"/>
      <c r="P26" s="72"/>
      <c r="Q26" s="71" t="s">
        <v>295</v>
      </c>
    </row>
    <row r="27" spans="1:17" x14ac:dyDescent="0.2">
      <c r="A27" s="195"/>
      <c r="B27" s="198"/>
      <c r="C27" s="195"/>
      <c r="D27" s="201"/>
      <c r="E27" s="72">
        <f>(K27*2)/0.2</f>
        <v>64</v>
      </c>
      <c r="F27" s="208"/>
      <c r="G27" s="72"/>
      <c r="H27" s="211"/>
      <c r="I27" s="72"/>
      <c r="J27" s="72"/>
      <c r="K27" s="72">
        <v>6.4</v>
      </c>
      <c r="L27" s="72"/>
      <c r="M27" s="72"/>
      <c r="N27" s="72">
        <f>H25*F25*E27</f>
        <v>6.5049600000000005</v>
      </c>
      <c r="O27" s="72"/>
      <c r="P27" s="72"/>
      <c r="Q27" s="71" t="s">
        <v>296</v>
      </c>
    </row>
    <row r="28" spans="1:17" x14ac:dyDescent="0.2">
      <c r="A28" s="193">
        <v>14</v>
      </c>
      <c r="B28" s="196" t="str">
        <f>'PLANILHA ORÇAMENTÁRIA'!D25</f>
        <v xml:space="preserve">FORNECIMENTO DE CONCRETO ESTRUTURAL, PREPARADO EM OBRA COM BETONEIRA, COM FCK 20MPA, INCLUSIVE LANÇAMENTO, ADENSAMENTO E ACABAMENTO (FUNDAÇÃO) </v>
      </c>
      <c r="C28" s="193" t="str">
        <f>'PLANILHA ORÇAMENTÁRIA'!E25</f>
        <v>m³</v>
      </c>
      <c r="D28" s="199">
        <f>SUM(P28:P30)</f>
        <v>0.84824999999999995</v>
      </c>
      <c r="E28" s="72">
        <v>6</v>
      </c>
      <c r="F28" s="72"/>
      <c r="G28" s="72"/>
      <c r="H28" s="72">
        <v>0.15</v>
      </c>
      <c r="I28" s="72">
        <v>0.15</v>
      </c>
      <c r="J28" s="72"/>
      <c r="K28" s="72">
        <v>2.6</v>
      </c>
      <c r="L28" s="72"/>
      <c r="M28" s="72"/>
      <c r="N28" s="72"/>
      <c r="O28" s="72"/>
      <c r="P28" s="72">
        <f>E28*H28*I28*K28</f>
        <v>0.35099999999999998</v>
      </c>
      <c r="Q28" s="71" t="s">
        <v>294</v>
      </c>
    </row>
    <row r="29" spans="1:17" x14ac:dyDescent="0.2">
      <c r="A29" s="194"/>
      <c r="B29" s="197"/>
      <c r="C29" s="194"/>
      <c r="D29" s="200"/>
      <c r="E29" s="72">
        <v>3</v>
      </c>
      <c r="F29" s="72"/>
      <c r="G29" s="72"/>
      <c r="H29" s="72">
        <v>3.1</v>
      </c>
      <c r="I29" s="72">
        <v>0.15</v>
      </c>
      <c r="J29" s="72"/>
      <c r="K29" s="72">
        <v>0.15</v>
      </c>
      <c r="L29" s="72"/>
      <c r="M29" s="72"/>
      <c r="N29" s="72"/>
      <c r="O29" s="72"/>
      <c r="P29" s="72">
        <f t="shared" ref="P29:P30" si="0">E29*H29*I29*K29</f>
        <v>0.20924999999999999</v>
      </c>
      <c r="Q29" s="71" t="s">
        <v>295</v>
      </c>
    </row>
    <row r="30" spans="1:17" x14ac:dyDescent="0.2">
      <c r="A30" s="195"/>
      <c r="B30" s="198"/>
      <c r="C30" s="195"/>
      <c r="D30" s="201"/>
      <c r="E30" s="72">
        <v>2</v>
      </c>
      <c r="F30" s="72"/>
      <c r="G30" s="72"/>
      <c r="H30" s="72">
        <v>6.4</v>
      </c>
      <c r="I30" s="72">
        <v>0.15</v>
      </c>
      <c r="J30" s="72"/>
      <c r="K30" s="72">
        <v>0.15</v>
      </c>
      <c r="L30" s="72"/>
      <c r="M30" s="72"/>
      <c r="N30" s="72"/>
      <c r="O30" s="72"/>
      <c r="P30" s="72">
        <f t="shared" si="0"/>
        <v>0.28799999999999998</v>
      </c>
      <c r="Q30" s="71" t="s">
        <v>296</v>
      </c>
    </row>
    <row r="31" spans="1:17" x14ac:dyDescent="0.2">
      <c r="A31" s="215" t="s">
        <v>99</v>
      </c>
      <c r="B31" s="215"/>
      <c r="C31" s="215"/>
      <c r="D31" s="215"/>
      <c r="E31" s="215"/>
      <c r="F31" s="215"/>
      <c r="G31" s="215"/>
      <c r="H31" s="215"/>
      <c r="I31" s="215"/>
      <c r="J31" s="215"/>
      <c r="K31" s="215"/>
      <c r="L31" s="215"/>
      <c r="M31" s="215"/>
      <c r="N31" s="215"/>
      <c r="O31" s="215"/>
      <c r="P31" s="215"/>
      <c r="Q31" s="215"/>
    </row>
    <row r="32" spans="1:17" ht="25.5" x14ac:dyDescent="0.2">
      <c r="A32" s="37">
        <v>15</v>
      </c>
      <c r="B32" s="38" t="str">
        <f>'PLANILHA ORÇAMENTÁRIA'!D27</f>
        <v xml:space="preserve">LASTRO DE CONCRETO MAGRO, INCLUSIVE TRANSPORTE, LANÇAMENTO E ADENSAMENTO </v>
      </c>
      <c r="C32" s="37" t="str">
        <f>'PLANILHA ORÇAMENTÁRIA'!E27</f>
        <v>m³</v>
      </c>
      <c r="D32" s="73">
        <f>P32</f>
        <v>0.49979999999999997</v>
      </c>
      <c r="E32" s="72"/>
      <c r="F32" s="72"/>
      <c r="G32" s="72"/>
      <c r="H32" s="72"/>
      <c r="I32" s="72"/>
      <c r="J32" s="72"/>
      <c r="K32" s="72">
        <v>0.03</v>
      </c>
      <c r="L32" s="72"/>
      <c r="M32" s="72"/>
      <c r="N32" s="72"/>
      <c r="O32" s="72">
        <f>11.06+5.6</f>
        <v>16.66</v>
      </c>
      <c r="P32" s="72">
        <f>O32*K32</f>
        <v>0.49979999999999997</v>
      </c>
      <c r="Q32" s="71" t="s">
        <v>297</v>
      </c>
    </row>
    <row r="33" spans="1:17" x14ac:dyDescent="0.2">
      <c r="A33" s="193">
        <v>16</v>
      </c>
      <c r="B33" s="196" t="str">
        <f>'PLANILHA ORÇAMENTÁRIA'!D28</f>
        <v xml:space="preserve">CONTRAPISO DESEMPENADO COM ARGAMASSA, TRAÇO 1:3 (CIMENTO E AREIA), ESP. 50MM, INCLUSIVE ARGAMASSA COM PREPARO MECANIZADO </v>
      </c>
      <c r="C33" s="193" t="str">
        <f>'PLANILHA ORÇAMENTÁRIA'!E28</f>
        <v>m²</v>
      </c>
      <c r="D33" s="199">
        <f>SUM(O33:O36)</f>
        <v>411.29999999999995</v>
      </c>
      <c r="E33" s="72"/>
      <c r="F33" s="72"/>
      <c r="G33" s="72"/>
      <c r="H33" s="72"/>
      <c r="I33" s="72"/>
      <c r="J33" s="72"/>
      <c r="K33" s="72"/>
      <c r="L33" s="72"/>
      <c r="M33" s="72"/>
      <c r="N33" s="72"/>
      <c r="O33" s="72">
        <f>11.06+5.6</f>
        <v>16.66</v>
      </c>
      <c r="P33" s="72"/>
      <c r="Q33" s="71" t="s">
        <v>297</v>
      </c>
    </row>
    <row r="34" spans="1:17" x14ac:dyDescent="0.2">
      <c r="A34" s="194"/>
      <c r="B34" s="197"/>
      <c r="C34" s="194"/>
      <c r="D34" s="200"/>
      <c r="E34" s="72"/>
      <c r="F34" s="72"/>
      <c r="G34" s="72"/>
      <c r="H34" s="72"/>
      <c r="I34" s="72"/>
      <c r="J34" s="72"/>
      <c r="K34" s="72"/>
      <c r="L34" s="72"/>
      <c r="M34" s="72"/>
      <c r="N34" s="72"/>
      <c r="O34" s="72">
        <f>10*18.66</f>
        <v>186.6</v>
      </c>
      <c r="P34" s="72"/>
      <c r="Q34" s="71" t="s">
        <v>298</v>
      </c>
    </row>
    <row r="35" spans="1:17" x14ac:dyDescent="0.2">
      <c r="A35" s="194"/>
      <c r="B35" s="197"/>
      <c r="C35" s="194"/>
      <c r="D35" s="200"/>
      <c r="E35" s="72"/>
      <c r="F35" s="72"/>
      <c r="G35" s="72"/>
      <c r="H35" s="72"/>
      <c r="I35" s="72"/>
      <c r="J35" s="72"/>
      <c r="K35" s="72"/>
      <c r="L35" s="72"/>
      <c r="M35" s="72"/>
      <c r="N35" s="72"/>
      <c r="O35" s="72">
        <v>107.33</v>
      </c>
      <c r="P35" s="72"/>
      <c r="Q35" s="71" t="s">
        <v>299</v>
      </c>
    </row>
    <row r="36" spans="1:17" x14ac:dyDescent="0.2">
      <c r="A36" s="195"/>
      <c r="B36" s="198"/>
      <c r="C36" s="195"/>
      <c r="D36" s="201"/>
      <c r="E36" s="72"/>
      <c r="F36" s="72"/>
      <c r="G36" s="72"/>
      <c r="H36" s="72"/>
      <c r="I36" s="72"/>
      <c r="J36" s="72"/>
      <c r="K36" s="72"/>
      <c r="L36" s="72"/>
      <c r="M36" s="72"/>
      <c r="N36" s="72"/>
      <c r="O36" s="72">
        <v>100.71</v>
      </c>
      <c r="P36" s="72"/>
      <c r="Q36" s="71" t="s">
        <v>300</v>
      </c>
    </row>
    <row r="37" spans="1:17" ht="63.75" x14ac:dyDescent="0.2">
      <c r="A37" s="37">
        <v>17</v>
      </c>
      <c r="B37" s="38" t="str">
        <f>'PLANILHA ORÇAMENTÁRIA'!D29</f>
        <v>REVESTIMENTO COM CERÂMICA APLICADO EM PISO, ACABAMENTO ESMALTADO, AMBIENTE INTERNO, PADRÃO EXTRA, DIMENSÃO DA PEÇA ATÉ 2025 CM2, PEI V, ASSENTAMENTO COM ARGAMASSA INDUSTRIALIZADA, INCLUSIVE REJUNTAMENTO</v>
      </c>
      <c r="C37" s="37" t="str">
        <f>'PLANILHA ORÇAMENTÁRIA'!E29</f>
        <v>m²</v>
      </c>
      <c r="D37" s="73">
        <f>$O$37</f>
        <v>16.66</v>
      </c>
      <c r="E37" s="72"/>
      <c r="F37" s="72"/>
      <c r="G37" s="72"/>
      <c r="H37" s="72"/>
      <c r="I37" s="72"/>
      <c r="J37" s="72"/>
      <c r="K37" s="72"/>
      <c r="L37" s="72"/>
      <c r="M37" s="72"/>
      <c r="N37" s="72"/>
      <c r="O37" s="72">
        <f>11.06+5.6</f>
        <v>16.66</v>
      </c>
      <c r="P37" s="72"/>
      <c r="Q37" s="71" t="s">
        <v>297</v>
      </c>
    </row>
    <row r="38" spans="1:17" ht="38.25" x14ac:dyDescent="0.2">
      <c r="A38" s="37">
        <v>18</v>
      </c>
      <c r="B38" s="38" t="str">
        <f>'PLANILHA ORÇAMENTÁRIA'!D30</f>
        <v>RODAPÉ COM REVESTIMENTO EM CERÂMICA ESMALTADA COMERCIAL, ALTURA 10CM, PEI IV, ASSENTAMENTO COM ARGAMASSA INDUSTRIALIZADA, INCLUSIVE REJUNTAMENTO</v>
      </c>
      <c r="C38" s="37" t="str">
        <f>'PLANILHA ORÇAMENTÁRIA'!E30</f>
        <v>m</v>
      </c>
      <c r="D38" s="73">
        <f>$O$38</f>
        <v>23.1</v>
      </c>
      <c r="E38" s="72"/>
      <c r="F38" s="72"/>
      <c r="G38" s="72"/>
      <c r="H38" s="72"/>
      <c r="I38" s="72"/>
      <c r="J38" s="72"/>
      <c r="K38" s="72"/>
      <c r="L38" s="72"/>
      <c r="M38" s="72"/>
      <c r="N38" s="72"/>
      <c r="O38" s="72">
        <f>13.5+9.6</f>
        <v>23.1</v>
      </c>
      <c r="P38" s="72"/>
      <c r="Q38" s="71" t="s">
        <v>297</v>
      </c>
    </row>
    <row r="39" spans="1:17" x14ac:dyDescent="0.2">
      <c r="A39" s="215" t="s">
        <v>100</v>
      </c>
      <c r="B39" s="215"/>
      <c r="C39" s="215"/>
      <c r="D39" s="215"/>
      <c r="E39" s="215"/>
      <c r="F39" s="215"/>
      <c r="G39" s="215"/>
      <c r="H39" s="215"/>
      <c r="I39" s="215"/>
      <c r="J39" s="215"/>
      <c r="K39" s="215"/>
      <c r="L39" s="215"/>
      <c r="M39" s="215"/>
      <c r="N39" s="215"/>
      <c r="O39" s="215"/>
      <c r="P39" s="215"/>
      <c r="Q39" s="215"/>
    </row>
    <row r="40" spans="1:17" ht="38.25" customHeight="1" x14ac:dyDescent="0.2">
      <c r="A40" s="193">
        <v>19</v>
      </c>
      <c r="B40" s="196" t="str">
        <f>'PLANILHA ORÇAMENTÁRIA'!D32</f>
        <v>ALVENARIA DE VEDAÇÃO COM TIJOLO CERÂMICO FURADO, ESP. 9CM, PARA REVESTIMENTO, INCLUSIVE ARGAMASSA PARA ASSENTAMENTO</v>
      </c>
      <c r="C40" s="193" t="str">
        <f>'PLANILHA ORÇAMENTÁRIA'!E32</f>
        <v>m²</v>
      </c>
      <c r="D40" s="199">
        <f>SUM(O40:O41)</f>
        <v>60.110000000000014</v>
      </c>
      <c r="E40" s="72"/>
      <c r="F40" s="72"/>
      <c r="G40" s="72"/>
      <c r="H40" s="72">
        <f>19+2.8</f>
        <v>21.8</v>
      </c>
      <c r="I40" s="72"/>
      <c r="J40" s="72"/>
      <c r="K40" s="72">
        <f>(2.75+2.45)/2</f>
        <v>2.6</v>
      </c>
      <c r="L40" s="72">
        <f>(2*2.1*0.7)+(2*1)</f>
        <v>4.9399999999999995</v>
      </c>
      <c r="M40" s="72"/>
      <c r="N40" s="72"/>
      <c r="O40" s="72">
        <f>H40*K40-L40</f>
        <v>51.740000000000009</v>
      </c>
      <c r="P40" s="72"/>
      <c r="Q40" s="71" t="s">
        <v>297</v>
      </c>
    </row>
    <row r="41" spans="1:17" x14ac:dyDescent="0.2">
      <c r="A41" s="195"/>
      <c r="B41" s="198"/>
      <c r="C41" s="195"/>
      <c r="D41" s="201"/>
      <c r="E41" s="72"/>
      <c r="F41" s="72"/>
      <c r="G41" s="72"/>
      <c r="H41" s="72">
        <f>44.85+(2*2)</f>
        <v>48.85</v>
      </c>
      <c r="I41" s="72"/>
      <c r="J41" s="72"/>
      <c r="K41" s="72">
        <v>0.2</v>
      </c>
      <c r="L41" s="72">
        <f>(2*0.7)</f>
        <v>1.4</v>
      </c>
      <c r="M41" s="72"/>
      <c r="N41" s="72"/>
      <c r="O41" s="72">
        <f>H41*K41-L41</f>
        <v>8.370000000000001</v>
      </c>
      <c r="P41" s="72"/>
      <c r="Q41" s="71" t="s">
        <v>305</v>
      </c>
    </row>
    <row r="42" spans="1:17" ht="12.75" customHeight="1" x14ac:dyDescent="0.2">
      <c r="A42" s="193">
        <v>20</v>
      </c>
      <c r="B42" s="196" t="str">
        <f>'PLANILHA ORÇAMENTÁRIA'!D33</f>
        <v>CHAPISCO COM ARGAMASSA, TRAÇO 1:3 (CIMENTO E AREIA), ESP. 5MM, APLICADO EM ALVENARIA/ESTRUTURA DE CONCRETO COM COLHER, INCLUSIVE ARGAMASSA COM PREPARO MECANIZADO</v>
      </c>
      <c r="C42" s="193" t="str">
        <f>'PLANILHA ORÇAMENTÁRIA'!E33</f>
        <v>m²</v>
      </c>
      <c r="D42" s="199">
        <f>SUM(O42:O45)</f>
        <v>101.92000000000002</v>
      </c>
      <c r="E42" s="72"/>
      <c r="F42" s="72"/>
      <c r="G42" s="72"/>
      <c r="H42" s="72">
        <f>(3.95+2.8)*2</f>
        <v>13.5</v>
      </c>
      <c r="I42" s="72"/>
      <c r="J42" s="72"/>
      <c r="K42" s="72">
        <f>(2.75+2.45)/2</f>
        <v>2.6</v>
      </c>
      <c r="L42" s="72">
        <f>(2*1)+(2.1*0.7)</f>
        <v>3.4699999999999998</v>
      </c>
      <c r="M42" s="72"/>
      <c r="N42" s="72"/>
      <c r="O42" s="72">
        <f>(H42*K42)-L42</f>
        <v>31.630000000000003</v>
      </c>
      <c r="P42" s="72"/>
      <c r="Q42" s="71" t="s">
        <v>302</v>
      </c>
    </row>
    <row r="43" spans="1:17" x14ac:dyDescent="0.2">
      <c r="A43" s="194"/>
      <c r="B43" s="197"/>
      <c r="C43" s="194"/>
      <c r="D43" s="200"/>
      <c r="E43" s="72"/>
      <c r="F43" s="72"/>
      <c r="G43" s="72"/>
      <c r="H43" s="72">
        <f>(2+2.8)*2</f>
        <v>9.6</v>
      </c>
      <c r="I43" s="72"/>
      <c r="J43" s="72"/>
      <c r="K43" s="72">
        <f>(2.75+2.45)/2</f>
        <v>2.6</v>
      </c>
      <c r="L43" s="72">
        <f>2.1*0.7</f>
        <v>1.47</v>
      </c>
      <c r="M43" s="72"/>
      <c r="N43" s="72"/>
      <c r="O43" s="72">
        <f>(H43*K43)-L43</f>
        <v>23.490000000000002</v>
      </c>
      <c r="P43" s="72"/>
      <c r="Q43" s="71" t="s">
        <v>303</v>
      </c>
    </row>
    <row r="44" spans="1:17" x14ac:dyDescent="0.2">
      <c r="A44" s="194"/>
      <c r="B44" s="197"/>
      <c r="C44" s="194"/>
      <c r="D44" s="200"/>
      <c r="E44" s="72"/>
      <c r="F44" s="72"/>
      <c r="G44" s="72"/>
      <c r="H44" s="72">
        <f>(3.1*2)+6.4</f>
        <v>12.600000000000001</v>
      </c>
      <c r="I44" s="72"/>
      <c r="J44" s="72"/>
      <c r="K44" s="72">
        <f>(2.75+2.45)/2</f>
        <v>2.6</v>
      </c>
      <c r="L44" s="72">
        <f>(2*2.1*0.7)+(2*1)</f>
        <v>4.9399999999999995</v>
      </c>
      <c r="M44" s="72"/>
      <c r="N44" s="72"/>
      <c r="O44" s="72">
        <f>(H44*K44)-L44</f>
        <v>27.820000000000007</v>
      </c>
      <c r="P44" s="72"/>
      <c r="Q44" s="71" t="s">
        <v>304</v>
      </c>
    </row>
    <row r="45" spans="1:17" x14ac:dyDescent="0.2">
      <c r="A45" s="195"/>
      <c r="B45" s="198"/>
      <c r="C45" s="195"/>
      <c r="D45" s="201"/>
      <c r="E45" s="72">
        <v>2</v>
      </c>
      <c r="F45" s="72"/>
      <c r="G45" s="72"/>
      <c r="H45" s="72">
        <f>H41</f>
        <v>48.85</v>
      </c>
      <c r="I45" s="72"/>
      <c r="J45" s="72"/>
      <c r="K45" s="72">
        <v>0.2</v>
      </c>
      <c r="L45" s="72">
        <f>L41</f>
        <v>1.4</v>
      </c>
      <c r="M45" s="72"/>
      <c r="N45" s="72"/>
      <c r="O45" s="72">
        <f>(H45-L45)*E45*K45</f>
        <v>18.98</v>
      </c>
      <c r="P45" s="72"/>
      <c r="Q45" s="71" t="s">
        <v>305</v>
      </c>
    </row>
    <row r="46" spans="1:17" ht="51" x14ac:dyDescent="0.2">
      <c r="A46" s="37">
        <v>21</v>
      </c>
      <c r="B46" s="38" t="str">
        <f>'PLANILHA ORÇAMENTÁRIA'!D34</f>
        <v>REBOCO COM ARGAMASSA, TRAÇO 1:2:8 (CIMENTO, CAL E AREIA), ESP. 20MM, APLICAÇÃO MANUAL, INCLUSIVE ARGAMASSA COM PREPARO MECANIZADO, EXCLUSIVE CHAPISCO</v>
      </c>
      <c r="C46" s="37" t="str">
        <f>'PLANILHA ORÇAMENTÁRIA'!E34</f>
        <v>m²</v>
      </c>
      <c r="D46" s="73">
        <f>D42</f>
        <v>101.92000000000002</v>
      </c>
      <c r="E46" s="72"/>
      <c r="F46" s="72"/>
      <c r="G46" s="72"/>
      <c r="H46" s="72"/>
      <c r="I46" s="72"/>
      <c r="J46" s="72"/>
      <c r="K46" s="72"/>
      <c r="L46" s="72"/>
      <c r="M46" s="72"/>
      <c r="N46" s="72"/>
      <c r="O46" s="72"/>
      <c r="P46" s="72"/>
      <c r="Q46" s="71" t="s">
        <v>301</v>
      </c>
    </row>
    <row r="47" spans="1:17" ht="38.25" x14ac:dyDescent="0.2">
      <c r="A47" s="37">
        <v>22</v>
      </c>
      <c r="B47" s="38" t="str">
        <f>'PLANILHA ORÇAMENTÁRIA'!D35</f>
        <v>PREPARAÇÃO PARA EMASSAMENTO OU PINTURA (LÁTEX/ACRÍLICA) EM PAREDE, INCLUSIVE UMA (1) DEMÃO DE SELADOR ACRÍLICO</v>
      </c>
      <c r="C47" s="37" t="str">
        <f>'PLANILHA ORÇAMENTÁRIA'!E35</f>
        <v>m²</v>
      </c>
      <c r="D47" s="73">
        <f>D42</f>
        <v>101.92000000000002</v>
      </c>
      <c r="E47" s="72"/>
      <c r="F47" s="72"/>
      <c r="G47" s="72"/>
      <c r="H47" s="72"/>
      <c r="I47" s="72"/>
      <c r="J47" s="72"/>
      <c r="K47" s="72"/>
      <c r="L47" s="72"/>
      <c r="M47" s="72"/>
      <c r="N47" s="72"/>
      <c r="O47" s="72"/>
      <c r="P47" s="72"/>
      <c r="Q47" s="71" t="s">
        <v>301</v>
      </c>
    </row>
    <row r="48" spans="1:17" ht="38.25" x14ac:dyDescent="0.2">
      <c r="A48" s="37">
        <v>23</v>
      </c>
      <c r="B48" s="38" t="str">
        <f>'PLANILHA ORÇAMENTÁRIA'!D36</f>
        <v>PINTURA ACRÍLICA EM PAREDE, DUAS (2) DEMÃOS, COM APLICAÇÃO MANUAL, EXCLUSIVE SELADOR ACRÍLICO E MASSA ACRÍLICA/CORRIDA (PVA)</v>
      </c>
      <c r="C48" s="37" t="str">
        <f>'PLANILHA ORÇAMENTÁRIA'!E36</f>
        <v>m²</v>
      </c>
      <c r="D48" s="73">
        <f>D42</f>
        <v>101.92000000000002</v>
      </c>
      <c r="E48" s="72"/>
      <c r="F48" s="72"/>
      <c r="G48" s="72"/>
      <c r="H48" s="72"/>
      <c r="I48" s="72"/>
      <c r="J48" s="72"/>
      <c r="K48" s="72"/>
      <c r="L48" s="72"/>
      <c r="M48" s="72"/>
      <c r="N48" s="72"/>
      <c r="O48" s="72"/>
      <c r="P48" s="72"/>
      <c r="Q48" s="71" t="s">
        <v>301</v>
      </c>
    </row>
    <row r="49" spans="1:17" ht="38.25" x14ac:dyDescent="0.2">
      <c r="A49" s="37">
        <v>24</v>
      </c>
      <c r="B49" s="38" t="str">
        <f>'PLANILHA ORÇAMENTÁRIA'!D37</f>
        <v>MURO EM PLACA DE CONCRETO PRÉ-MOLDADA, COM H=1,80 (4 PLACAS), INCLUINDO POSTES DE FIXAÇÃO, TRANSPORTE E INSTALAÇÃO</v>
      </c>
      <c r="C49" s="37" t="str">
        <f>'PLANILHA ORÇAMENTÁRIA'!E37</f>
        <v>m</v>
      </c>
      <c r="D49" s="73">
        <f>$O$49</f>
        <v>89.140000000000015</v>
      </c>
      <c r="E49" s="72"/>
      <c r="F49" s="72"/>
      <c r="G49" s="72"/>
      <c r="H49" s="72">
        <v>30.71</v>
      </c>
      <c r="I49" s="72">
        <f>(6.23*10)+3.13</f>
        <v>65.430000000000007</v>
      </c>
      <c r="J49" s="72"/>
      <c r="K49" s="72"/>
      <c r="L49" s="72">
        <f>10*0.7</f>
        <v>7</v>
      </c>
      <c r="M49" s="72"/>
      <c r="N49" s="72"/>
      <c r="O49" s="72">
        <f>(H49+I49)-L49</f>
        <v>89.140000000000015</v>
      </c>
      <c r="P49" s="72"/>
      <c r="Q49" s="71"/>
    </row>
    <row r="50" spans="1:17" ht="51" x14ac:dyDescent="0.2">
      <c r="A50" s="37">
        <v>25</v>
      </c>
      <c r="B50" s="38" t="str">
        <f>'PLANILHA ORÇAMENTÁRIA'!D38</f>
        <v>CERCA DE MOURÃO H = 2,80 M - MOURÃO PRÉ-FABRICADO DE CONCRETO PONTA VIRADA A CADA 2,50 M, 3 FIOS DE ARAME FARPADO E TELA GALVANIZADA # 2" FIO 12, INCLUSIVE FUNDAÇÃO</v>
      </c>
      <c r="C50" s="37" t="str">
        <f>'PLANILHA ORÇAMENTÁRIA'!E38</f>
        <v>m</v>
      </c>
      <c r="D50" s="73">
        <f>H50-L50</f>
        <v>47.45</v>
      </c>
      <c r="E50" s="72"/>
      <c r="F50" s="72"/>
      <c r="G50" s="72"/>
      <c r="H50" s="72">
        <f>44.85+(2*2)</f>
        <v>48.85</v>
      </c>
      <c r="I50" s="72"/>
      <c r="J50" s="72"/>
      <c r="K50" s="72"/>
      <c r="L50" s="72">
        <f>L41</f>
        <v>1.4</v>
      </c>
      <c r="M50" s="72"/>
      <c r="N50" s="72"/>
      <c r="O50" s="72"/>
      <c r="P50" s="72"/>
      <c r="Q50" s="71"/>
    </row>
    <row r="51" spans="1:17" x14ac:dyDescent="0.2">
      <c r="A51" s="215" t="s">
        <v>92</v>
      </c>
      <c r="B51" s="215"/>
      <c r="C51" s="215"/>
      <c r="D51" s="215"/>
      <c r="E51" s="215"/>
      <c r="F51" s="215"/>
      <c r="G51" s="215"/>
      <c r="H51" s="215"/>
      <c r="I51" s="215"/>
      <c r="J51" s="215"/>
      <c r="K51" s="215"/>
      <c r="L51" s="215"/>
      <c r="M51" s="215"/>
      <c r="N51" s="215"/>
      <c r="O51" s="215"/>
      <c r="P51" s="215"/>
      <c r="Q51" s="215"/>
    </row>
    <row r="52" spans="1:17" ht="63.75" x14ac:dyDescent="0.2">
      <c r="A52" s="193">
        <v>26</v>
      </c>
      <c r="B52" s="196" t="str">
        <f>'PLANILHA ORÇAMENTÁRIA'!D40</f>
        <v>FORNECIMENTO DE ESTRUTURA METÁLICA E ENGRADAMENTO METÁLICO, EM AÇO, PARA TELHADO, EXCLUSIVE TELHA, INCLUSIVE FABRICAÇÃO, TRANSPORTE, MONTAGEM E APLICAÇÃO DE FUNDO PREPARADOR ANTICORROSIVO EM SUPERFÍCIE METÁLICA, UMA (1) DEMÃO</v>
      </c>
      <c r="C52" s="193" t="str">
        <f>'PLANILHA ORÇAMENTÁRIA'!E40</f>
        <v>kg</v>
      </c>
      <c r="D52" s="203">
        <f>SUM(N52:N54)</f>
        <v>927.38799999999992</v>
      </c>
      <c r="E52" s="72">
        <f>(10*2)</f>
        <v>20</v>
      </c>
      <c r="F52" s="72">
        <v>7.16</v>
      </c>
      <c r="G52" s="72"/>
      <c r="H52" s="72"/>
      <c r="I52" s="72"/>
      <c r="J52" s="72"/>
      <c r="K52" s="72">
        <f>(2.75+2.45)/2</f>
        <v>2.6</v>
      </c>
      <c r="L52" s="72"/>
      <c r="M52" s="72"/>
      <c r="N52" s="72">
        <f>E52*F52*K52</f>
        <v>372.32</v>
      </c>
      <c r="O52" s="72"/>
      <c r="P52" s="72"/>
      <c r="Q52" s="38" t="s">
        <v>320</v>
      </c>
    </row>
    <row r="53" spans="1:17" ht="63.75" x14ac:dyDescent="0.2">
      <c r="A53" s="194"/>
      <c r="B53" s="197"/>
      <c r="C53" s="194"/>
      <c r="D53" s="204"/>
      <c r="E53" s="72">
        <v>13</v>
      </c>
      <c r="F53" s="72">
        <v>7.16</v>
      </c>
      <c r="G53" s="72"/>
      <c r="H53" s="72">
        <v>3.7</v>
      </c>
      <c r="I53" s="72"/>
      <c r="J53" s="72"/>
      <c r="K53" s="72"/>
      <c r="L53" s="72"/>
      <c r="M53" s="72"/>
      <c r="N53" s="72">
        <f>E53*F53*H53</f>
        <v>344.39600000000002</v>
      </c>
      <c r="O53" s="72"/>
      <c r="P53" s="72"/>
      <c r="Q53" s="38" t="s">
        <v>321</v>
      </c>
    </row>
    <row r="54" spans="1:17" ht="63.75" x14ac:dyDescent="0.2">
      <c r="A54" s="194"/>
      <c r="B54" s="197"/>
      <c r="C54" s="194"/>
      <c r="D54" s="204"/>
      <c r="E54" s="72">
        <v>3</v>
      </c>
      <c r="F54" s="72">
        <v>1.9</v>
      </c>
      <c r="G54" s="72"/>
      <c r="H54" s="72">
        <v>36.96</v>
      </c>
      <c r="I54" s="72"/>
      <c r="J54" s="72"/>
      <c r="K54" s="72"/>
      <c r="L54" s="72"/>
      <c r="M54" s="72"/>
      <c r="N54" s="72">
        <f>E54*F54*H54</f>
        <v>210.67199999999997</v>
      </c>
      <c r="O54" s="72"/>
      <c r="P54" s="72"/>
      <c r="Q54" s="38" t="s">
        <v>322</v>
      </c>
    </row>
    <row r="55" spans="1:17" x14ac:dyDescent="0.2">
      <c r="A55" s="195"/>
      <c r="B55" s="198"/>
      <c r="C55" s="195"/>
      <c r="D55" s="205"/>
      <c r="E55" s="202" t="s">
        <v>319</v>
      </c>
      <c r="F55" s="202"/>
      <c r="G55" s="202"/>
      <c r="H55" s="202"/>
      <c r="I55" s="202"/>
      <c r="J55" s="202"/>
      <c r="K55" s="202"/>
      <c r="L55" s="202"/>
      <c r="M55" s="202"/>
      <c r="N55" s="202"/>
      <c r="O55" s="202"/>
      <c r="P55" s="202"/>
      <c r="Q55" s="202"/>
    </row>
    <row r="56" spans="1:17" x14ac:dyDescent="0.2">
      <c r="A56" s="193">
        <v>27</v>
      </c>
      <c r="B56" s="196" t="str">
        <f>'PLANILHA ORÇAMENTÁRIA'!D41</f>
        <v>PINTURA ESMALTE BASE SOLVENTE EM SUPERFÍCIES METÁLICAS, DUAS (2) DEMÃOS, COM APLICAÇÃO MANUAL, INCLUSIVE UMA (1) DEMÃO DE FUNDO ANTICORROSIVO</v>
      </c>
      <c r="C56" s="193" t="str">
        <f>'PLANILHA ORÇAMENTÁRIA'!E41</f>
        <v>m²</v>
      </c>
      <c r="D56" s="199">
        <f>SUM(O56:O58)</f>
        <v>47.124000000000002</v>
      </c>
      <c r="E56" s="72">
        <v>20</v>
      </c>
      <c r="F56" s="72"/>
      <c r="G56" s="72">
        <v>0.36</v>
      </c>
      <c r="H56" s="72">
        <v>2.6</v>
      </c>
      <c r="I56" s="72"/>
      <c r="J56" s="72"/>
      <c r="K56" s="72"/>
      <c r="L56" s="72"/>
      <c r="M56" s="72"/>
      <c r="N56" s="72"/>
      <c r="O56" s="72">
        <f>E56*G56*H56</f>
        <v>18.72</v>
      </c>
      <c r="P56" s="72"/>
      <c r="Q56" s="71" t="s">
        <v>323</v>
      </c>
    </row>
    <row r="57" spans="1:17" x14ac:dyDescent="0.2">
      <c r="A57" s="194"/>
      <c r="B57" s="197"/>
      <c r="C57" s="194"/>
      <c r="D57" s="200"/>
      <c r="E57" s="72">
        <v>13</v>
      </c>
      <c r="F57" s="72"/>
      <c r="G57" s="72">
        <v>0.36</v>
      </c>
      <c r="H57" s="72">
        <v>3.7</v>
      </c>
      <c r="I57" s="72"/>
      <c r="J57" s="72"/>
      <c r="K57" s="72"/>
      <c r="L57" s="72"/>
      <c r="M57" s="72"/>
      <c r="N57" s="72"/>
      <c r="O57" s="72">
        <f t="shared" ref="O57:O58" si="1">E57*G57*H57</f>
        <v>17.315999999999999</v>
      </c>
      <c r="P57" s="72"/>
      <c r="Q57" s="71" t="s">
        <v>324</v>
      </c>
    </row>
    <row r="58" spans="1:17" x14ac:dyDescent="0.2">
      <c r="A58" s="195"/>
      <c r="B58" s="198"/>
      <c r="C58" s="195"/>
      <c r="D58" s="201"/>
      <c r="E58" s="72">
        <v>3</v>
      </c>
      <c r="F58" s="72"/>
      <c r="G58" s="72">
        <v>0.1</v>
      </c>
      <c r="H58" s="72">
        <v>36.96</v>
      </c>
      <c r="I58" s="72"/>
      <c r="J58" s="72"/>
      <c r="K58" s="72"/>
      <c r="L58" s="72"/>
      <c r="M58" s="72"/>
      <c r="N58" s="72"/>
      <c r="O58" s="72">
        <f t="shared" si="1"/>
        <v>11.088000000000003</v>
      </c>
      <c r="P58" s="72"/>
      <c r="Q58" s="71" t="s">
        <v>325</v>
      </c>
    </row>
    <row r="59" spans="1:17" ht="76.5" x14ac:dyDescent="0.2">
      <c r="A59" s="37">
        <v>28</v>
      </c>
      <c r="B59" s="38" t="str">
        <f>'PLANILHA ORÇAMENTÁRIA'!D42</f>
        <v>COBERTURA EM TELHA METÁLICA GALVANIZADA TRAPEZOIDAL, TIPO DUPLA TERMOACÚSTICA COM DUAS FACES TRAPEZOIDAIS, ESP. 0,43MM, PREENCHIMENTO EM POLIESTIRENO EXPANDIDO/ISOPOR COM ESP. 30MM, ACABAMENTO NATURAL, INCLUSIVE ACESSÓRIOS PARA FIXAÇÃO, FORNECIMENTO E INSTALAÇÃO</v>
      </c>
      <c r="C59" s="37" t="str">
        <f>'PLANILHA ORÇAMENTÁRIA'!E42</f>
        <v>m²</v>
      </c>
      <c r="D59" s="73">
        <f>O59</f>
        <v>136.75</v>
      </c>
      <c r="E59" s="72"/>
      <c r="F59" s="72"/>
      <c r="G59" s="72"/>
      <c r="H59" s="72"/>
      <c r="I59" s="72"/>
      <c r="J59" s="72"/>
      <c r="K59" s="72"/>
      <c r="L59" s="72"/>
      <c r="M59" s="72"/>
      <c r="N59" s="72"/>
      <c r="O59" s="72">
        <v>136.75</v>
      </c>
      <c r="P59" s="72"/>
      <c r="Q59" s="71" t="s">
        <v>318</v>
      </c>
    </row>
    <row r="60" spans="1:17" ht="38.25" x14ac:dyDescent="0.2">
      <c r="A60" s="37">
        <v>29</v>
      </c>
      <c r="B60" s="38" t="str">
        <f>'PLANILHA ORÇAMENTÁRIA'!D43</f>
        <v>RUFO E CONTRARRUFO EM CHAPA GALVANIZADA, ESP. 0,65MM (GSG-24), COM DESENVOLVIMENTO DE 33CM, INCLUSIVE IÇAMENTO MANUAL VERTICAL</v>
      </c>
      <c r="C60" s="37" t="str">
        <f>'PLANILHA ORÇAMENTÁRIA'!E43</f>
        <v>m</v>
      </c>
      <c r="D60" s="73">
        <f>H60</f>
        <v>36.96</v>
      </c>
      <c r="E60" s="72"/>
      <c r="F60" s="72"/>
      <c r="G60" s="72"/>
      <c r="H60" s="72">
        <v>36.96</v>
      </c>
      <c r="I60" s="72"/>
      <c r="J60" s="72"/>
      <c r="K60" s="72"/>
      <c r="L60" s="72"/>
      <c r="M60" s="72"/>
      <c r="N60" s="72"/>
      <c r="O60" s="72"/>
      <c r="P60" s="72"/>
      <c r="Q60" s="71"/>
    </row>
    <row r="61" spans="1:17" ht="76.5" x14ac:dyDescent="0.2">
      <c r="A61" s="37">
        <v>30</v>
      </c>
      <c r="B61" s="38" t="str">
        <f>'PLANILHA ORÇAMENTÁRIA'!D44</f>
        <v>CHUMBAMENTO EM PISO PARA TUBO DE AÇO COM SEÇÃO REDONDA OU QUADRADA, DIMENSÃO DA SEÇÃO TRANSVERSAL DE ATÉ 4" (100MM), EM CONCRETO NÃO ESTRUTURAL, PREPARADO EM OBRA COM BETONEIRA, COM FCK 15MPA, INCLUSIVE ESCAVAÇÃO E TRANSPORTE COM RETIRADA DO MATERIAL ESCAVADO (EM CAÇAMBA)</v>
      </c>
      <c r="C61" s="37" t="str">
        <f>'PLANILHA ORÇAMENTÁRIA'!E44</f>
        <v>m</v>
      </c>
      <c r="D61" s="73">
        <f>E61</f>
        <v>20</v>
      </c>
      <c r="E61" s="72">
        <f>E52</f>
        <v>20</v>
      </c>
      <c r="F61" s="72"/>
      <c r="G61" s="72"/>
      <c r="H61" s="72"/>
      <c r="I61" s="72"/>
      <c r="J61" s="72"/>
      <c r="K61" s="72"/>
      <c r="L61" s="72"/>
      <c r="M61" s="72"/>
      <c r="N61" s="72"/>
      <c r="O61" s="72"/>
      <c r="P61" s="72"/>
      <c r="Q61" s="71"/>
    </row>
    <row r="62" spans="1:17" x14ac:dyDescent="0.2">
      <c r="A62" s="215" t="s">
        <v>101</v>
      </c>
      <c r="B62" s="215"/>
      <c r="C62" s="215"/>
      <c r="D62" s="215"/>
      <c r="E62" s="215"/>
      <c r="F62" s="215"/>
      <c r="G62" s="215"/>
      <c r="H62" s="215"/>
      <c r="I62" s="215"/>
      <c r="J62" s="215"/>
      <c r="K62" s="215"/>
      <c r="L62" s="215"/>
      <c r="M62" s="215"/>
      <c r="N62" s="215"/>
      <c r="O62" s="215"/>
      <c r="P62" s="215"/>
      <c r="Q62" s="215"/>
    </row>
    <row r="63" spans="1:17" ht="76.5" x14ac:dyDescent="0.2">
      <c r="A63" s="37">
        <v>31</v>
      </c>
      <c r="B63" s="38" t="str">
        <f>'PLANILHA ORÇAMENTÁRIA'!D46</f>
        <v xml:space="preserve">PONTO DE EMBUTIR PARA ÁGUA FRIA EM TUBO PVC RÍGIDO SOLDÁVEL, DN 20MM (1/2"), EMBUTIDO NA ALVENARIA COM DISTÂNCIA DE ATÉ CINCO (5) METROS DA TOMADA DE ÁGUA, INCLUSIVE CONEXÕES E FIXAÇÃO DO TUBO COM ENCHIMENTO DO RASGO NA ALVENARIA/CONCRETO COM ARGAMASSA </v>
      </c>
      <c r="C63" s="37" t="str">
        <f>'PLANILHA ORÇAMENTÁRIA'!E46</f>
        <v>un</v>
      </c>
      <c r="D63" s="73">
        <v>3</v>
      </c>
      <c r="E63" s="72"/>
      <c r="F63" s="72"/>
      <c r="G63" s="72"/>
      <c r="H63" s="72"/>
      <c r="I63" s="72"/>
      <c r="J63" s="72"/>
      <c r="K63" s="72"/>
      <c r="L63" s="72"/>
      <c r="M63" s="72"/>
      <c r="N63" s="72"/>
      <c r="O63" s="72"/>
      <c r="P63" s="72"/>
      <c r="Q63" s="71" t="s">
        <v>313</v>
      </c>
    </row>
    <row r="64" spans="1:17" ht="63.75" x14ac:dyDescent="0.2">
      <c r="A64" s="37">
        <v>32</v>
      </c>
      <c r="B64" s="38" t="str">
        <f>'PLANILHA ORÇAMENTÁRIA'!D47</f>
        <v>CANALETA PARA DRENAGEM, PRÉ-MOLDADA, TIPO MEIA CANA, DIÂMETRO 30CM, EXCLUSIVE TAMPA, INCLUSIVE ASSENTAMENTO EM ARGAMASSA, TRAÇO 1:3 (CIMENTO E AREIA), ESCAVAÇÃO, TRANSPORTE E RETIRADA DO MATERIAL ESCAVADO (EM CAÇAMBA)</v>
      </c>
      <c r="C64" s="37" t="str">
        <f>'PLANILHA ORÇAMENTÁRIA'!E47</f>
        <v>m</v>
      </c>
      <c r="D64" s="73">
        <f>H64</f>
        <v>41.82</v>
      </c>
      <c r="E64" s="72"/>
      <c r="F64" s="72"/>
      <c r="G64" s="72"/>
      <c r="H64" s="72">
        <f>42.32-0.5</f>
        <v>41.82</v>
      </c>
      <c r="I64" s="72"/>
      <c r="J64" s="72"/>
      <c r="K64" s="72"/>
      <c r="L64" s="72"/>
      <c r="M64" s="72"/>
      <c r="N64" s="72"/>
      <c r="O64" s="72"/>
      <c r="P64" s="72"/>
      <c r="Q64" s="71" t="s">
        <v>313</v>
      </c>
    </row>
    <row r="65" spans="1:17" ht="51" x14ac:dyDescent="0.2">
      <c r="A65" s="37">
        <v>33</v>
      </c>
      <c r="B65" s="38" t="str">
        <f>'PLANILHA ORÇAMENTÁRIA'!D48</f>
        <v>CAIXA DE PASSAGEM EM ALVENARIA E TAMPA DE CONCRETO, FUNDO DE BRITA, TIPO 1, DIMENSÃO (50X50X60)CM, INCLUSIVE ESCAVAÇÃO, REATERRO E BOTA-FORA</v>
      </c>
      <c r="C65" s="37" t="str">
        <f>'PLANILHA ORÇAMENTÁRIA'!E48</f>
        <v>un</v>
      </c>
      <c r="D65" s="73">
        <v>1</v>
      </c>
      <c r="E65" s="72"/>
      <c r="F65" s="72"/>
      <c r="G65" s="72"/>
      <c r="H65" s="72"/>
      <c r="I65" s="72"/>
      <c r="J65" s="72"/>
      <c r="K65" s="72"/>
      <c r="L65" s="72"/>
      <c r="M65" s="72"/>
      <c r="N65" s="72"/>
      <c r="O65" s="72"/>
      <c r="P65" s="72"/>
      <c r="Q65" s="71" t="s">
        <v>313</v>
      </c>
    </row>
    <row r="66" spans="1:17" ht="38.25" x14ac:dyDescent="0.2">
      <c r="A66" s="37">
        <v>34</v>
      </c>
      <c r="B66" s="38" t="str">
        <f>'PLANILHA ORÇAMENTÁRIA'!D49</f>
        <v>FORNECIMENTO E ASSENTAMENTO DE TUBO PVC RÍGIDO, ESGOTO, PBV - SÉRIE NORMAL, DN 150 MM (6"), INCLUSIVE CONEXÕES</v>
      </c>
      <c r="C66" s="37" t="str">
        <f>'PLANILHA ORÇAMENTÁRIA'!E49</f>
        <v>m</v>
      </c>
      <c r="D66" s="73">
        <f>H66</f>
        <v>21.35</v>
      </c>
      <c r="E66" s="72"/>
      <c r="F66" s="72"/>
      <c r="G66" s="72"/>
      <c r="H66" s="72">
        <v>21.35</v>
      </c>
      <c r="I66" s="72"/>
      <c r="J66" s="72"/>
      <c r="K66" s="72"/>
      <c r="L66" s="72"/>
      <c r="M66" s="72"/>
      <c r="N66" s="72"/>
      <c r="O66" s="72"/>
      <c r="P66" s="72"/>
      <c r="Q66" s="71"/>
    </row>
    <row r="67" spans="1:17" ht="25.5" x14ac:dyDescent="0.2">
      <c r="A67" s="37">
        <v>35</v>
      </c>
      <c r="B67" s="38" t="str">
        <f>'PLANILHA ORÇAMENTÁRIA'!D50</f>
        <v>FORNECIMENTO E ASSENTAMENTO DE TUBO PVC RÍGIDO SOLDÁVEL, ÁGUA FRIA, DN 32 MM (1") , INCLUSIVE CONEXÕES</v>
      </c>
      <c r="C67" s="37" t="str">
        <f>'PLANILHA ORÇAMENTÁRIA'!E50</f>
        <v>m</v>
      </c>
      <c r="D67" s="73">
        <f>H67</f>
        <v>211.71</v>
      </c>
      <c r="E67" s="72"/>
      <c r="F67" s="72"/>
      <c r="G67" s="72"/>
      <c r="H67" s="72">
        <v>211.71</v>
      </c>
      <c r="I67" s="72"/>
      <c r="J67" s="72"/>
      <c r="K67" s="72"/>
      <c r="L67" s="72"/>
      <c r="M67" s="72"/>
      <c r="N67" s="72"/>
      <c r="O67" s="72"/>
      <c r="P67" s="72"/>
      <c r="Q67" s="71" t="s">
        <v>314</v>
      </c>
    </row>
    <row r="68" spans="1:17" ht="25.5" x14ac:dyDescent="0.2">
      <c r="A68" s="37">
        <v>36</v>
      </c>
      <c r="B68" s="38" t="str">
        <f>'PLANILHA ORÇAMENTÁRIA'!D51</f>
        <v>TORNEIRA METÁLICA PARA IRRIGAÇÃO/JARDIM, ACABAMENTO CROMADO, APLICAÇÃO DE PAREDE</v>
      </c>
      <c r="C68" s="37" t="str">
        <f>'PLANILHA ORÇAMENTÁRIA'!E51</f>
        <v>un</v>
      </c>
      <c r="D68" s="73">
        <v>3</v>
      </c>
      <c r="E68" s="72"/>
      <c r="F68" s="72"/>
      <c r="G68" s="72"/>
      <c r="H68" s="72"/>
      <c r="I68" s="72"/>
      <c r="J68" s="72"/>
      <c r="K68" s="72"/>
      <c r="L68" s="72"/>
      <c r="M68" s="72"/>
      <c r="N68" s="72"/>
      <c r="O68" s="72"/>
      <c r="P68" s="72"/>
      <c r="Q68" s="71" t="s">
        <v>313</v>
      </c>
    </row>
    <row r="69" spans="1:17" ht="25.5" x14ac:dyDescent="0.2">
      <c r="A69" s="37">
        <v>37</v>
      </c>
      <c r="B69" s="38" t="str">
        <f>'PLANILHA ORÇAMENTÁRIA'!D52</f>
        <v>REGISTRO DE ESFERA, TIPO PVC SOLDÁVEL DN 32MM (1"), INCLUSIVE VOLANTE PARA ACIONAMENTO</v>
      </c>
      <c r="C69" s="37" t="str">
        <f>'PLANILHA ORÇAMENTÁRIA'!E52</f>
        <v>un</v>
      </c>
      <c r="D69" s="73">
        <v>1</v>
      </c>
      <c r="E69" s="72"/>
      <c r="F69" s="72"/>
      <c r="G69" s="72"/>
      <c r="H69" s="72"/>
      <c r="I69" s="72"/>
      <c r="J69" s="72"/>
      <c r="K69" s="72"/>
      <c r="L69" s="72"/>
      <c r="M69" s="72"/>
      <c r="N69" s="72"/>
      <c r="O69" s="72"/>
      <c r="P69" s="72"/>
      <c r="Q69" s="71" t="s">
        <v>314</v>
      </c>
    </row>
    <row r="70" spans="1:17" ht="25.5" x14ac:dyDescent="0.2">
      <c r="A70" s="37">
        <v>38</v>
      </c>
      <c r="B70" s="38" t="str">
        <f>'PLANILHA ORÇAMENTÁRIA'!D53</f>
        <v>ESCAVAÇÃO MANUAL DE VALA COM PROFUNDIDADE MENOR OU IGUAL A 1,5M, INCLUSIVE DESCARGA LATERAL</v>
      </c>
      <c r="C70" s="37" t="str">
        <f>'PLANILHA ORÇAMENTÁRIA'!E53</f>
        <v>m³</v>
      </c>
      <c r="D70" s="73">
        <f>P70</f>
        <v>4.7634749999999997</v>
      </c>
      <c r="E70" s="72"/>
      <c r="F70" s="72"/>
      <c r="G70" s="72"/>
      <c r="H70" s="72">
        <f>H67</f>
        <v>211.71</v>
      </c>
      <c r="I70" s="72">
        <v>0.15</v>
      </c>
      <c r="J70" s="72">
        <v>0.15</v>
      </c>
      <c r="K70" s="72"/>
      <c r="L70" s="72"/>
      <c r="M70" s="72"/>
      <c r="N70" s="72"/>
      <c r="O70" s="72"/>
      <c r="P70" s="72">
        <f>H70*I70*J70</f>
        <v>4.7634749999999997</v>
      </c>
      <c r="Q70" s="71" t="s">
        <v>314</v>
      </c>
    </row>
    <row r="71" spans="1:17" ht="25.5" x14ac:dyDescent="0.2">
      <c r="A71" s="37">
        <v>39</v>
      </c>
      <c r="B71" s="38" t="str">
        <f>'PLANILHA ORÇAMENTÁRIA'!D54</f>
        <v>REATERRO MANUAL DE VALA, INCLUSIVE ESPALHAMENTO E COMPACTAÇÃO MANUAL COM SOQUETE</v>
      </c>
      <c r="C71" s="37" t="str">
        <f>'PLANILHA ORÇAMENTÁRIA'!E54</f>
        <v>m³</v>
      </c>
      <c r="D71" s="73">
        <f>P71</f>
        <v>4.7634749999999997</v>
      </c>
      <c r="E71" s="72"/>
      <c r="F71" s="72"/>
      <c r="G71" s="72"/>
      <c r="H71" s="72">
        <f>H67</f>
        <v>211.71</v>
      </c>
      <c r="I71" s="72">
        <v>0.15</v>
      </c>
      <c r="J71" s="72">
        <v>0.15</v>
      </c>
      <c r="K71" s="72"/>
      <c r="L71" s="72"/>
      <c r="M71" s="72"/>
      <c r="N71" s="72"/>
      <c r="O71" s="72"/>
      <c r="P71" s="72">
        <f>H71*I71*J71</f>
        <v>4.7634749999999997</v>
      </c>
      <c r="Q71" s="71" t="s">
        <v>314</v>
      </c>
    </row>
    <row r="72" spans="1:17" x14ac:dyDescent="0.2">
      <c r="A72" s="215" t="s">
        <v>102</v>
      </c>
      <c r="B72" s="215"/>
      <c r="C72" s="215"/>
      <c r="D72" s="215"/>
      <c r="E72" s="215"/>
      <c r="F72" s="215"/>
      <c r="G72" s="215"/>
      <c r="H72" s="215"/>
      <c r="I72" s="215"/>
      <c r="J72" s="215"/>
      <c r="K72" s="215"/>
      <c r="L72" s="215"/>
      <c r="M72" s="215"/>
      <c r="N72" s="215"/>
      <c r="O72" s="215"/>
      <c r="P72" s="215"/>
      <c r="Q72" s="215"/>
    </row>
    <row r="73" spans="1:17" ht="127.5" x14ac:dyDescent="0.2">
      <c r="A73" s="37">
        <v>40</v>
      </c>
      <c r="B73" s="38" t="str">
        <f>'PLANILHA ORÇAMENTÁRIA'!D56</f>
        <v>PONTO DE EMBUTIR PARA UMA (1) TOMADA PADRÃO, TRÊS (3) POLOS (2P+T/10A-250V), COM PLACA 4"X2" DE UM (1) POSTO, COM ELETRODUTO FLEXÍVEL CORRUGADO, ANTI-CHAMA, DN 25MM (3/4"), EMBUTIDO NA ALVENARIA E CABO DE COBRE FLEXÍVEL, CLASSE 5, ISOLAMENTO TIPO LSHF/ATOX, NÃO HALOGENADO, SEÇÃO 2,5MM2 (70°C-450/750V), COM DISTÂNCIA DE ATÉ DEZ (10) METROS DO PONTO DE DERIVAÇÃO, INCLUSIVE CAIXA DE LIGAÇÃO, SUPORTE E FIXAÇÃO DO ELETRODUTO COM ENCHIMENTO DO RASGO NA ALVENARIA/CONCRETO COM ARGAMASSA</v>
      </c>
      <c r="C73" s="37" t="str">
        <f>'PLANILHA ORÇAMENTÁRIA'!E56</f>
        <v>un</v>
      </c>
      <c r="D73" s="73">
        <v>6</v>
      </c>
      <c r="E73" s="72"/>
      <c r="F73" s="72"/>
      <c r="G73" s="72"/>
      <c r="H73" s="72"/>
      <c r="I73" s="72"/>
      <c r="J73" s="72"/>
      <c r="K73" s="72"/>
      <c r="L73" s="72"/>
      <c r="M73" s="72"/>
      <c r="N73" s="72"/>
      <c r="O73" s="72"/>
      <c r="P73" s="72"/>
      <c r="Q73" s="71" t="s">
        <v>307</v>
      </c>
    </row>
    <row r="74" spans="1:17" ht="127.5" x14ac:dyDescent="0.2">
      <c r="A74" s="37">
        <v>41</v>
      </c>
      <c r="B74" s="38" t="str">
        <f>'PLANILHA ORÇAMENTÁRIA'!D57</f>
        <v xml:space="preserve">PONTO DE EMBUTIR PARA UM (1) INTERRUPTOR SIMPLES (10A-250V), COM PLACA 4"X2" DE UM (1) POSTO, COM ELETRODUTO FLEXÍVEL CORRUGADO, ANTI-CHAMA, DN 25MM (3/4"), EMBUTIDO NA ALVENARIA E CABO DE COBRE FLEXÍVEL, CLASSE 5, ISOLAMENTO TIPO LSHF/ATOX, NÃO HALOGENADO, SEÇÃO 1,5MM2 (70°C-450/750V), COM DISTÂNCIA DE ATÉ DEZ (10) METROS DO PONTO DE DERIVAÇÃO, INCLUSIVE CAIXA DE LIGAÇÃO, SUPORTE E FIXAÇÃO DO ELETRODUTO COM ENCHIMENTO DO RASGO NA ALVENARIA/CONCRETO COM ARGAMASSA </v>
      </c>
      <c r="C74" s="37" t="str">
        <f>'PLANILHA ORÇAMENTÁRIA'!E57</f>
        <v>un</v>
      </c>
      <c r="D74" s="73">
        <v>3</v>
      </c>
      <c r="E74" s="72"/>
      <c r="F74" s="72"/>
      <c r="G74" s="72"/>
      <c r="H74" s="72"/>
      <c r="I74" s="72"/>
      <c r="J74" s="72"/>
      <c r="K74" s="72"/>
      <c r="L74" s="72"/>
      <c r="M74" s="72"/>
      <c r="N74" s="72"/>
      <c r="O74" s="72"/>
      <c r="P74" s="72"/>
      <c r="Q74" s="71" t="s">
        <v>310</v>
      </c>
    </row>
    <row r="75" spans="1:17" ht="102" x14ac:dyDescent="0.2">
      <c r="A75" s="37">
        <v>42</v>
      </c>
      <c r="B75" s="38" t="str">
        <f>'PLANILHA ORÇAMENTÁRIA'!D58</f>
        <v>PONTO DE EMBUTIR PARA UMA (1) LUMINÁRIA,COM ELETRODUTO DE PVC RÍGIDO ROSCÁVEL, DN 20MM (3/4"), EMBUTIDO NA LAJE E CABO DE COBRE FLEXÍVEL, CLASSE 5, ISOLAMENTO TIPO LSHF/ATOX, NÃO HALOGENADO, SEÇÃO 1,5MM2 (70°C-450/750V), COM DISTÂNCIA DE ATÉ CINCO (5) METROS DO PONTO DE DERIVAÇÃO, EXCLUSIVE LUMINÁRIA, INCLUSIVE CAIXA DE LIGAÇÃO OCTOGONAL, SUPORTE E FIXAÇÃO DO ELETRODUTO</v>
      </c>
      <c r="C75" s="37" t="str">
        <f>'PLANILHA ORÇAMENTÁRIA'!E58</f>
        <v>un</v>
      </c>
      <c r="D75" s="73">
        <v>4</v>
      </c>
      <c r="E75" s="72"/>
      <c r="F75" s="72"/>
      <c r="G75" s="72"/>
      <c r="H75" s="72"/>
      <c r="I75" s="72"/>
      <c r="J75" s="72"/>
      <c r="K75" s="72"/>
      <c r="L75" s="72"/>
      <c r="M75" s="72"/>
      <c r="N75" s="72"/>
      <c r="O75" s="72"/>
      <c r="P75" s="72"/>
      <c r="Q75" s="71" t="s">
        <v>310</v>
      </c>
    </row>
    <row r="76" spans="1:17" ht="38.25" x14ac:dyDescent="0.2">
      <c r="A76" s="37">
        <v>43</v>
      </c>
      <c r="B76" s="38" t="str">
        <f>'PLANILHA ORÇAMENTÁRIA'!D59</f>
        <v>LÂMPADA LED, BASE E27, POTÊNCIA DE 20W, BULBO A70, TEMPERATURA DA COR 6500K, TENSÃO 110-127V, EXCLUSIVE LUMINÁRIA</v>
      </c>
      <c r="C76" s="37" t="str">
        <f>'PLANILHA ORÇAMENTÁRIA'!E59</f>
        <v>un</v>
      </c>
      <c r="D76" s="73">
        <v>2</v>
      </c>
      <c r="E76" s="72"/>
      <c r="F76" s="72"/>
      <c r="G76" s="72"/>
      <c r="H76" s="72"/>
      <c r="I76" s="72"/>
      <c r="J76" s="72"/>
      <c r="K76" s="72"/>
      <c r="L76" s="72"/>
      <c r="M76" s="72"/>
      <c r="N76" s="72"/>
      <c r="O76" s="72"/>
      <c r="P76" s="72"/>
      <c r="Q76" s="71" t="s">
        <v>307</v>
      </c>
    </row>
    <row r="77" spans="1:17" ht="25.5" x14ac:dyDescent="0.2">
      <c r="A77" s="37">
        <v>44</v>
      </c>
      <c r="B77" s="38" t="str">
        <f>'PLANILHA ORÇAMENTÁRIA'!D60</f>
        <v>REFLETOR DE LED, POTÊNCIA DE 200W, EXCLUSIVE SUPORTE E POSTE</v>
      </c>
      <c r="C77" s="37" t="str">
        <f>'PLANILHA ORÇAMENTÁRIA'!E60</f>
        <v>un</v>
      </c>
      <c r="D77" s="73">
        <v>2</v>
      </c>
      <c r="E77" s="72"/>
      <c r="F77" s="72"/>
      <c r="G77" s="72"/>
      <c r="H77" s="72"/>
      <c r="I77" s="72"/>
      <c r="J77" s="72"/>
      <c r="K77" s="72"/>
      <c r="L77" s="72"/>
      <c r="M77" s="72"/>
      <c r="N77" s="72"/>
      <c r="O77" s="72"/>
      <c r="P77" s="72"/>
      <c r="Q77" s="71" t="s">
        <v>304</v>
      </c>
    </row>
    <row r="78" spans="1:17" ht="51" x14ac:dyDescent="0.2">
      <c r="A78" s="37">
        <v>45</v>
      </c>
      <c r="B78" s="38" t="str">
        <f>'PLANILHA ORÇAMENTÁRIA'!D61</f>
        <v>CABO ISOLADO DE COBRE FLEXÍVEL, CLASSE 5, ISOLAMENTO TIPO LSHF/ATOX, NÃO HALOGENADO E ANTICHAMA, DIÂMETRO DA SEÇÃO DE 6MM2, TEMPERATURA DE TRABALHO 70°C, TENSÃO NOMINAL DE OPERAÇÃO 450/750V</v>
      </c>
      <c r="C78" s="37" t="str">
        <f>'PLANILHA ORÇAMENTÁRIA'!E61</f>
        <v>m</v>
      </c>
      <c r="D78" s="73">
        <f>E78*H78</f>
        <v>162.07800000000003</v>
      </c>
      <c r="E78" s="72">
        <v>1</v>
      </c>
      <c r="F78" s="72"/>
      <c r="G78" s="72"/>
      <c r="H78" s="72">
        <f>154.36*1.05</f>
        <v>162.07800000000003</v>
      </c>
      <c r="I78" s="72"/>
      <c r="J78" s="72"/>
      <c r="K78" s="72"/>
      <c r="L78" s="72"/>
      <c r="M78" s="72"/>
      <c r="N78" s="72"/>
      <c r="O78" s="72"/>
      <c r="P78" s="72"/>
      <c r="Q78" s="71" t="s">
        <v>311</v>
      </c>
    </row>
    <row r="79" spans="1:17" ht="51" x14ac:dyDescent="0.2">
      <c r="A79" s="37">
        <v>46</v>
      </c>
      <c r="B79" s="38" t="str">
        <f>'PLANILHA ORÇAMENTÁRIA'!D62</f>
        <v>CABO ISOLADO DE COBRE FLEXÍVEL, CLASSE 5, ISOLAMENTO TIPO LSHF/ATOX, NÃO HALOGENADO E ANTICHAMA, DIÂMETRO DA SEÇÃO DE 10MM2, TEMPERATURA DE TRABALHO 70°C, TENSÃO NOMINAL DE OPERAÇÃO 450/750V</v>
      </c>
      <c r="C79" s="37" t="str">
        <f>'PLANILHA ORÇAMENTÁRIA'!E62</f>
        <v>m</v>
      </c>
      <c r="D79" s="73">
        <f>E79*H79</f>
        <v>324.15600000000006</v>
      </c>
      <c r="E79" s="72">
        <v>2</v>
      </c>
      <c r="F79" s="72"/>
      <c r="G79" s="72"/>
      <c r="H79" s="72">
        <f>154.36*1.05</f>
        <v>162.07800000000003</v>
      </c>
      <c r="I79" s="72"/>
      <c r="J79" s="72"/>
      <c r="K79" s="72"/>
      <c r="L79" s="72"/>
      <c r="M79" s="72"/>
      <c r="N79" s="72"/>
      <c r="O79" s="72"/>
      <c r="P79" s="72"/>
      <c r="Q79" s="71" t="s">
        <v>312</v>
      </c>
    </row>
    <row r="80" spans="1:17" ht="38.25" x14ac:dyDescent="0.2">
      <c r="A80" s="37">
        <v>47</v>
      </c>
      <c r="B80" s="38" t="str">
        <f>'PLANILHA ORÇAMENTÁRIA'!D63</f>
        <v>ELETRODUTO DE AÇO GALVANIZADO MÉDIO, DIÂMETRO DE 32MM (1.1/4"), INCLUSIVE ACESSÓRIOS PARA FIXAÇÃO E CONEXÕES</v>
      </c>
      <c r="C80" s="37" t="str">
        <f>'PLANILHA ORÇAMENTÁRIA'!E63</f>
        <v>m</v>
      </c>
      <c r="D80" s="73">
        <f>H80</f>
        <v>162.07800000000003</v>
      </c>
      <c r="E80" s="72"/>
      <c r="F80" s="72"/>
      <c r="G80" s="72"/>
      <c r="H80" s="72">
        <f>154.36*1.05</f>
        <v>162.07800000000003</v>
      </c>
      <c r="I80" s="72"/>
      <c r="J80" s="72"/>
      <c r="K80" s="72"/>
      <c r="L80" s="72"/>
      <c r="M80" s="72"/>
      <c r="N80" s="72"/>
      <c r="O80" s="72"/>
      <c r="P80" s="72"/>
      <c r="Q80" s="71"/>
    </row>
    <row r="81" spans="1:17" ht="38.25" x14ac:dyDescent="0.2">
      <c r="A81" s="37">
        <v>48</v>
      </c>
      <c r="B81" s="38" t="str">
        <f>'PLANILHA ORÇAMENTÁRIA'!D64</f>
        <v>QUADRO DE DISTRIBUIÇÃO DE EMBUTIR EM PVC PARA 4 DISJUNTORES DIN, INCLUSIVE BARRAMENTOS NEUTRO/TERRA, EXCLUSIVE BARRAMENTO DE FASE</v>
      </c>
      <c r="C81" s="37" t="str">
        <f>'PLANILHA ORÇAMENTÁRIA'!E64</f>
        <v>un</v>
      </c>
      <c r="D81" s="73">
        <v>1</v>
      </c>
      <c r="E81" s="72"/>
      <c r="F81" s="72"/>
      <c r="G81" s="72"/>
      <c r="H81" s="72"/>
      <c r="I81" s="72"/>
      <c r="J81" s="72"/>
      <c r="K81" s="72"/>
      <c r="L81" s="72"/>
      <c r="M81" s="72"/>
      <c r="N81" s="72"/>
      <c r="O81" s="72"/>
      <c r="P81" s="72"/>
      <c r="Q81" s="71"/>
    </row>
    <row r="82" spans="1:17" ht="25.5" x14ac:dyDescent="0.2">
      <c r="A82" s="37">
        <v>49</v>
      </c>
      <c r="B82" s="38" t="str">
        <f>'PLANILHA ORÇAMENTÁRIA'!D65</f>
        <v>DISJUNTOR BIPOLAR TIPO DIN, CORRENTE NOMINAL DE 25A, FORNECIMENTO E INSTALAÇÃO, INCLUSIVE TERMINAL ILHÓS</v>
      </c>
      <c r="C82" s="37" t="str">
        <f>'PLANILHA ORÇAMENTÁRIA'!E65</f>
        <v>un</v>
      </c>
      <c r="D82" s="73">
        <v>3</v>
      </c>
      <c r="E82" s="72"/>
      <c r="F82" s="72"/>
      <c r="G82" s="72"/>
      <c r="H82" s="72"/>
      <c r="I82" s="72"/>
      <c r="J82" s="72"/>
      <c r="K82" s="72"/>
      <c r="L82" s="72"/>
      <c r="M82" s="72"/>
      <c r="N82" s="72"/>
      <c r="O82" s="72"/>
      <c r="P82" s="72"/>
      <c r="Q82" s="71"/>
    </row>
    <row r="83" spans="1:17" x14ac:dyDescent="0.2">
      <c r="A83" s="215" t="s">
        <v>103</v>
      </c>
      <c r="B83" s="215"/>
      <c r="C83" s="215"/>
      <c r="D83" s="215"/>
      <c r="E83" s="215"/>
      <c r="F83" s="215"/>
      <c r="G83" s="215"/>
      <c r="H83" s="215"/>
      <c r="I83" s="215"/>
      <c r="J83" s="215"/>
      <c r="K83" s="215"/>
      <c r="L83" s="215"/>
      <c r="M83" s="215"/>
      <c r="N83" s="215"/>
      <c r="O83" s="215"/>
      <c r="P83" s="215"/>
      <c r="Q83" s="215"/>
    </row>
    <row r="84" spans="1:17" ht="89.25" x14ac:dyDescent="0.2">
      <c r="A84" s="37">
        <v>50</v>
      </c>
      <c r="B84" s="38" t="str">
        <f>'PLANILHA ORÇAMENTÁRIA'!D67</f>
        <v>PORTA PARA ALAMBRADO, COM UMA (1) FOLHA, DIMENSÃO (90X210)CM, EM TELA DE ARAME GALVANIZADO COM TRAMA LOSANGULAR DE 2" (50,8MM) E FIO BWG12 (2,77MM), EXCLUSIVE PINTURA, INCLUSIVE FIXAÇÃO E FORNECIMENTO EM QUADROS DE TUBOS DE AÇO CARBONO GALVANIZADO DIÂMETRO DE 50MM (2"), BATENTE, DOBRADIÇAS E CADEADO COM LARGURA DE 50MM</v>
      </c>
      <c r="C84" s="37" t="str">
        <f>'PLANILHA ORÇAMENTÁRIA'!E67</f>
        <v>un</v>
      </c>
      <c r="D84" s="73">
        <v>2</v>
      </c>
      <c r="E84" s="72"/>
      <c r="F84" s="72"/>
      <c r="G84" s="72"/>
      <c r="H84" s="72"/>
      <c r="I84" s="72"/>
      <c r="J84" s="72"/>
      <c r="K84" s="72"/>
      <c r="L84" s="72"/>
      <c r="M84" s="72"/>
      <c r="N84" s="72"/>
      <c r="O84" s="72"/>
      <c r="P84" s="72"/>
      <c r="Q84" s="71" t="s">
        <v>306</v>
      </c>
    </row>
    <row r="85" spans="1:17" ht="51" x14ac:dyDescent="0.2">
      <c r="A85" s="37">
        <v>51</v>
      </c>
      <c r="B85" s="38" t="str">
        <f>'PLANILHA ORÇAMENTÁRIA'!D68</f>
        <v>PORTÃO EM TUBO DE AÇO GALVANIZADO COM COSTURA, DIÂMETRO DE 1.1/2" (38,1MM), ESP. 2MM, COM TELA QUADRICULADA ONDULADA, TRAMA DE 1/2" (12,70MM), FIO 12 (2,77MM), EXCLUSIVE CADEADO E PINTURA</v>
      </c>
      <c r="C85" s="37" t="str">
        <f>'PLANILHA ORÇAMENTÁRIA'!E68</f>
        <v>m²</v>
      </c>
      <c r="D85" s="73">
        <f>O85</f>
        <v>12.6</v>
      </c>
      <c r="E85" s="72">
        <v>10</v>
      </c>
      <c r="F85" s="72"/>
      <c r="G85" s="72"/>
      <c r="H85" s="72">
        <v>0.7</v>
      </c>
      <c r="I85" s="72"/>
      <c r="J85" s="72"/>
      <c r="K85" s="72">
        <v>1.8</v>
      </c>
      <c r="L85" s="72"/>
      <c r="M85" s="72"/>
      <c r="N85" s="72"/>
      <c r="O85" s="72">
        <f>(K85*H85)*E85</f>
        <v>12.6</v>
      </c>
      <c r="P85" s="72"/>
      <c r="Q85" s="71" t="s">
        <v>298</v>
      </c>
    </row>
    <row r="86" spans="1:17" ht="38.25" x14ac:dyDescent="0.2">
      <c r="A86" s="37">
        <v>52</v>
      </c>
      <c r="B86" s="38" t="str">
        <f>'PLANILHA ORÇAMENTÁRIA'!D69</f>
        <v>PINTURA ESMALTE BASE SOLVENTE EM TUBO GALVANIZADO, DUAS (2) DEMÃOS, COM APLICAÇÃO MANUAL, INCLUSIVE UMA (1) DEMÃO DE FUNDO ANTICORROSIVO</v>
      </c>
      <c r="C86" s="37" t="str">
        <f>'PLANILHA ORÇAMENTÁRIA'!E69</f>
        <v>m</v>
      </c>
      <c r="D86" s="73">
        <f>E86*H86</f>
        <v>56.999999999999993</v>
      </c>
      <c r="E86" s="72">
        <v>10</v>
      </c>
      <c r="F86" s="72"/>
      <c r="G86" s="72"/>
      <c r="H86" s="72">
        <f>(0.7*3)+(1.8*2)</f>
        <v>5.6999999999999993</v>
      </c>
      <c r="I86" s="72"/>
      <c r="J86" s="72"/>
      <c r="K86" s="72"/>
      <c r="L86" s="72"/>
      <c r="M86" s="72"/>
      <c r="N86" s="72"/>
      <c r="O86" s="72"/>
      <c r="P86" s="72"/>
      <c r="Q86" s="71"/>
    </row>
    <row r="87" spans="1:17" ht="63.75" x14ac:dyDescent="0.2">
      <c r="A87" s="37">
        <v>53</v>
      </c>
      <c r="B87" s="38" t="str">
        <f>'PLANILHA ORÇAMENTÁRIA'!D70</f>
        <v>PORTA METÁLICA, TIPO DE ABRIR, COM UMA (1) FOLHA, EM CHAPA GALVANIZADA LAMBRIL, MODELO QUADRADO, INCLUSIVE PINTURA ANTICORROSIVA A BASE DE ÓXIDO DE FERRO (ZARCÃO), UMA (1) DEMÃO, FORNECIMENTO E ASSENTAMENTO, EXCLUSIVE FECHADURA E DOBRADIÇA</v>
      </c>
      <c r="C87" s="37" t="str">
        <f>'PLANILHA ORÇAMENTÁRIA'!E70</f>
        <v>m²</v>
      </c>
      <c r="D87" s="73">
        <f>O87</f>
        <v>2.94</v>
      </c>
      <c r="E87" s="72">
        <v>2</v>
      </c>
      <c r="F87" s="72"/>
      <c r="G87" s="72"/>
      <c r="H87" s="72">
        <v>0.7</v>
      </c>
      <c r="I87" s="72"/>
      <c r="J87" s="72"/>
      <c r="K87" s="72">
        <v>2.1</v>
      </c>
      <c r="L87" s="72"/>
      <c r="M87" s="72"/>
      <c r="N87" s="72"/>
      <c r="O87" s="72">
        <f>(K87*H87)*E87</f>
        <v>2.94</v>
      </c>
      <c r="P87" s="72"/>
      <c r="Q87" s="71" t="s">
        <v>307</v>
      </c>
    </row>
    <row r="88" spans="1:17" ht="38.25" x14ac:dyDescent="0.2">
      <c r="A88" s="37">
        <v>54</v>
      </c>
      <c r="B88" s="38" t="str">
        <f>'PLANILHA ORÇAMENTÁRIA'!D71</f>
        <v>PINTURA ESMALTE BASE SOLVENTE EM SUPERFÍCIES METÁLICAS, DUAS (2) DEMÃOS, COM APLICAÇÃO MANUAL, INCLUSIVE UMA (1) DEMÃO DE FUNDO ANTICORROSIVO</v>
      </c>
      <c r="C88" s="37" t="str">
        <f>'PLANILHA ORÇAMENTÁRIA'!E71</f>
        <v>m²</v>
      </c>
      <c r="D88" s="73">
        <f>D87*2</f>
        <v>5.88</v>
      </c>
      <c r="E88" s="72"/>
      <c r="F88" s="72"/>
      <c r="G88" s="72"/>
      <c r="H88" s="72"/>
      <c r="I88" s="72"/>
      <c r="J88" s="72"/>
      <c r="K88" s="72"/>
      <c r="L88" s="72"/>
      <c r="M88" s="72"/>
      <c r="N88" s="72"/>
      <c r="O88" s="72"/>
      <c r="P88" s="72"/>
      <c r="Q88" s="71" t="s">
        <v>308</v>
      </c>
    </row>
    <row r="89" spans="1:17" ht="25.5" x14ac:dyDescent="0.2">
      <c r="A89" s="37">
        <v>55</v>
      </c>
      <c r="B89" s="38" t="str">
        <f>'PLANILHA ORÇAMENTÁRIA'!D72</f>
        <v>JANELAS DE ALUMÍNIO DE CORRER, 4 FOLHAS, COM VIDROS, BATENTES E FERRAGENS, SEM CONTRA MARCO REF 94573</v>
      </c>
      <c r="C89" s="37" t="str">
        <f>'PLANILHA ORÇAMENTÁRIA'!E72</f>
        <v>m²</v>
      </c>
      <c r="D89" s="73">
        <f>O89</f>
        <v>2</v>
      </c>
      <c r="E89" s="72"/>
      <c r="F89" s="72"/>
      <c r="G89" s="72"/>
      <c r="H89" s="72">
        <v>2</v>
      </c>
      <c r="I89" s="72">
        <v>1</v>
      </c>
      <c r="J89" s="72"/>
      <c r="K89" s="72"/>
      <c r="L89" s="72"/>
      <c r="M89" s="72"/>
      <c r="N89" s="72"/>
      <c r="O89" s="72">
        <f>H89*I89</f>
        <v>2</v>
      </c>
      <c r="P89" s="72"/>
      <c r="Q89" s="71" t="s">
        <v>309</v>
      </c>
    </row>
    <row r="90" spans="1:17" ht="51" x14ac:dyDescent="0.2">
      <c r="A90" s="37">
        <v>56</v>
      </c>
      <c r="B90" s="38" t="str">
        <f>'PLANILHA ORÇAMENTÁRIA'!D73</f>
        <v>PEITORIL DE GRANITO, NA COR CINZA ANDORINHA, COM PINGADEIRA, ESP. 2CM, ACABAMENTO POLIDO, ASSENTAMENTO COM ARGAMASSA INDUSTRIALIZADA, INCLUSIVE REJUNTAMENTO</v>
      </c>
      <c r="C90" s="37" t="str">
        <f>'PLANILHA ORÇAMENTÁRIA'!E73</f>
        <v>m²</v>
      </c>
      <c r="D90" s="73">
        <f>O90</f>
        <v>0.3</v>
      </c>
      <c r="E90" s="72"/>
      <c r="F90" s="72"/>
      <c r="G90" s="72"/>
      <c r="H90" s="72">
        <v>2</v>
      </c>
      <c r="I90" s="72">
        <v>0.15</v>
      </c>
      <c r="J90" s="72"/>
      <c r="K90" s="72"/>
      <c r="L90" s="72"/>
      <c r="M90" s="72"/>
      <c r="N90" s="72"/>
      <c r="O90" s="72">
        <f>H90*I90</f>
        <v>0.3</v>
      </c>
      <c r="P90" s="72"/>
      <c r="Q90" s="71" t="s">
        <v>309</v>
      </c>
    </row>
    <row r="91" spans="1:17" x14ac:dyDescent="0.2">
      <c r="A91" s="215" t="s">
        <v>104</v>
      </c>
      <c r="B91" s="215"/>
      <c r="C91" s="215"/>
      <c r="D91" s="215"/>
      <c r="E91" s="215"/>
      <c r="F91" s="215"/>
      <c r="G91" s="215"/>
      <c r="H91" s="215"/>
      <c r="I91" s="215"/>
      <c r="J91" s="215"/>
      <c r="K91" s="215"/>
      <c r="L91" s="215"/>
      <c r="M91" s="215"/>
      <c r="N91" s="215"/>
      <c r="O91" s="215"/>
      <c r="P91" s="215"/>
      <c r="Q91" s="215"/>
    </row>
    <row r="92" spans="1:17" x14ac:dyDescent="0.2">
      <c r="A92" s="37">
        <v>57</v>
      </c>
      <c r="B92" s="38" t="str">
        <f>'PLANILHA ORÇAMENTÁRIA'!D75</f>
        <v>LIMPEZA FINAL PARA ENTREGA DA OBRA</v>
      </c>
      <c r="C92" s="37" t="str">
        <f>'PLANILHA ORÇAMENTÁRIA'!E75</f>
        <v>m²</v>
      </c>
      <c r="D92" s="73">
        <f>O92</f>
        <v>418.65</v>
      </c>
      <c r="E92" s="72"/>
      <c r="F92" s="72"/>
      <c r="G92" s="72"/>
      <c r="H92" s="72"/>
      <c r="I92" s="72"/>
      <c r="J92" s="72"/>
      <c r="K92" s="72"/>
      <c r="L92" s="72"/>
      <c r="M92" s="72"/>
      <c r="N92" s="72"/>
      <c r="O92" s="72">
        <v>418.65</v>
      </c>
      <c r="P92" s="72"/>
      <c r="Q92" s="71"/>
    </row>
  </sheetData>
  <mergeCells count="57">
    <mergeCell ref="F22:F24"/>
    <mergeCell ref="D22:D24"/>
    <mergeCell ref="C19:C21"/>
    <mergeCell ref="D11:D14"/>
    <mergeCell ref="C25:C27"/>
    <mergeCell ref="C28:C30"/>
    <mergeCell ref="A19:A21"/>
    <mergeCell ref="A25:A27"/>
    <mergeCell ref="A28:A30"/>
    <mergeCell ref="B19:B21"/>
    <mergeCell ref="B25:B27"/>
    <mergeCell ref="B28:B30"/>
    <mergeCell ref="D19:D21"/>
    <mergeCell ref="A22:A24"/>
    <mergeCell ref="B22:B24"/>
    <mergeCell ref="C22:C24"/>
    <mergeCell ref="A1:Q1"/>
    <mergeCell ref="A62:Q62"/>
    <mergeCell ref="A72:Q72"/>
    <mergeCell ref="A83:Q83"/>
    <mergeCell ref="A91:Q91"/>
    <mergeCell ref="A3:Q3"/>
    <mergeCell ref="A6:Q6"/>
    <mergeCell ref="A18:Q18"/>
    <mergeCell ref="A31:Q31"/>
    <mergeCell ref="A39:Q39"/>
    <mergeCell ref="A51:Q51"/>
    <mergeCell ref="Q11:Q12"/>
    <mergeCell ref="A11:A14"/>
    <mergeCell ref="B11:B14"/>
    <mergeCell ref="C11:C14"/>
    <mergeCell ref="Q13:Q14"/>
    <mergeCell ref="F25:F27"/>
    <mergeCell ref="D25:D27"/>
    <mergeCell ref="H25:H27"/>
    <mergeCell ref="D28:D30"/>
    <mergeCell ref="B33:B36"/>
    <mergeCell ref="D40:D41"/>
    <mergeCell ref="A33:A36"/>
    <mergeCell ref="C33:C36"/>
    <mergeCell ref="D33:D36"/>
    <mergeCell ref="A40:A41"/>
    <mergeCell ref="B40:B41"/>
    <mergeCell ref="C40:C41"/>
    <mergeCell ref="E55:Q55"/>
    <mergeCell ref="D52:D55"/>
    <mergeCell ref="A42:A45"/>
    <mergeCell ref="B42:B45"/>
    <mergeCell ref="C42:C45"/>
    <mergeCell ref="D42:D45"/>
    <mergeCell ref="A56:A58"/>
    <mergeCell ref="B56:B58"/>
    <mergeCell ref="C56:C58"/>
    <mergeCell ref="D56:D58"/>
    <mergeCell ref="C52:C55"/>
    <mergeCell ref="B52:B55"/>
    <mergeCell ref="A52:A55"/>
  </mergeCells>
  <pageMargins left="0.511811024" right="0.511811024" top="0.78740157499999996" bottom="0.78740157499999996" header="0.31496062000000002" footer="0.31496062000000002"/>
  <pageSetup paperSize="9" orientation="portrait" r:id="rId1"/>
  <legacy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3" tint="0.59999389629810485"/>
  </sheetPr>
  <dimension ref="A1:P680"/>
  <sheetViews>
    <sheetView workbookViewId="0">
      <selection activeCell="L29" sqref="L29"/>
    </sheetView>
  </sheetViews>
  <sheetFormatPr defaultRowHeight="12.75" x14ac:dyDescent="0.2"/>
  <cols>
    <col min="1" max="1" width="16.140625" style="62" bestFit="1" customWidth="1"/>
    <col min="2" max="2" width="15" style="62" customWidth="1"/>
    <col min="3" max="3" width="10.140625" customWidth="1"/>
    <col min="4" max="4" width="11.5703125" bestFit="1" customWidth="1"/>
    <col min="5" max="5" width="11.5703125" customWidth="1"/>
    <col min="6" max="6" width="12.5703125" customWidth="1"/>
    <col min="8" max="8" width="15.7109375" customWidth="1"/>
    <col min="12" max="12" width="31.85546875" style="63" bestFit="1" customWidth="1"/>
    <col min="13" max="13" width="18" style="63" bestFit="1" customWidth="1"/>
    <col min="14" max="14" width="14.42578125" style="63" bestFit="1" customWidth="1"/>
    <col min="15" max="15" width="17.5703125" style="63" bestFit="1" customWidth="1"/>
    <col min="16" max="16" width="10.5703125" style="63" bestFit="1" customWidth="1"/>
    <col min="258" max="258" width="16.140625" bestFit="1" customWidth="1"/>
    <col min="259" max="259" width="15" customWidth="1"/>
    <col min="261" max="261" width="11.5703125" bestFit="1" customWidth="1"/>
    <col min="262" max="262" width="10.42578125" customWidth="1"/>
    <col min="263" max="263" width="12.5703125" customWidth="1"/>
    <col min="265" max="265" width="15.7109375" customWidth="1"/>
    <col min="514" max="514" width="16.140625" bestFit="1" customWidth="1"/>
    <col min="515" max="515" width="15" customWidth="1"/>
    <col min="517" max="517" width="11.5703125" bestFit="1" customWidth="1"/>
    <col min="518" max="518" width="10.42578125" customWidth="1"/>
    <col min="519" max="519" width="12.5703125" customWidth="1"/>
    <col min="521" max="521" width="15.7109375" customWidth="1"/>
    <col min="770" max="770" width="16.140625" bestFit="1" customWidth="1"/>
    <col min="771" max="771" width="15" customWidth="1"/>
    <col min="773" max="773" width="11.5703125" bestFit="1" customWidth="1"/>
    <col min="774" max="774" width="10.42578125" customWidth="1"/>
    <col min="775" max="775" width="12.5703125" customWidth="1"/>
    <col min="777" max="777" width="15.7109375" customWidth="1"/>
    <col min="1026" max="1026" width="16.140625" bestFit="1" customWidth="1"/>
    <col min="1027" max="1027" width="15" customWidth="1"/>
    <col min="1029" max="1029" width="11.5703125" bestFit="1" customWidth="1"/>
    <col min="1030" max="1030" width="10.42578125" customWidth="1"/>
    <col min="1031" max="1031" width="12.5703125" customWidth="1"/>
    <col min="1033" max="1033" width="15.7109375" customWidth="1"/>
    <col min="1282" max="1282" width="16.140625" bestFit="1" customWidth="1"/>
    <col min="1283" max="1283" width="15" customWidth="1"/>
    <col min="1285" max="1285" width="11.5703125" bestFit="1" customWidth="1"/>
    <col min="1286" max="1286" width="10.42578125" customWidth="1"/>
    <col min="1287" max="1287" width="12.5703125" customWidth="1"/>
    <col min="1289" max="1289" width="15.7109375" customWidth="1"/>
    <col min="1538" max="1538" width="16.140625" bestFit="1" customWidth="1"/>
    <col min="1539" max="1539" width="15" customWidth="1"/>
    <col min="1541" max="1541" width="11.5703125" bestFit="1" customWidth="1"/>
    <col min="1542" max="1542" width="10.42578125" customWidth="1"/>
    <col min="1543" max="1543" width="12.5703125" customWidth="1"/>
    <col min="1545" max="1545" width="15.7109375" customWidth="1"/>
    <col min="1794" max="1794" width="16.140625" bestFit="1" customWidth="1"/>
    <col min="1795" max="1795" width="15" customWidth="1"/>
    <col min="1797" max="1797" width="11.5703125" bestFit="1" customWidth="1"/>
    <col min="1798" max="1798" width="10.42578125" customWidth="1"/>
    <col min="1799" max="1799" width="12.5703125" customWidth="1"/>
    <col min="1801" max="1801" width="15.7109375" customWidth="1"/>
    <col min="2050" max="2050" width="16.140625" bestFit="1" customWidth="1"/>
    <col min="2051" max="2051" width="15" customWidth="1"/>
    <col min="2053" max="2053" width="11.5703125" bestFit="1" customWidth="1"/>
    <col min="2054" max="2054" width="10.42578125" customWidth="1"/>
    <col min="2055" max="2055" width="12.5703125" customWidth="1"/>
    <col min="2057" max="2057" width="15.7109375" customWidth="1"/>
    <col min="2306" max="2306" width="16.140625" bestFit="1" customWidth="1"/>
    <col min="2307" max="2307" width="15" customWidth="1"/>
    <col min="2309" max="2309" width="11.5703125" bestFit="1" customWidth="1"/>
    <col min="2310" max="2310" width="10.42578125" customWidth="1"/>
    <col min="2311" max="2311" width="12.5703125" customWidth="1"/>
    <col min="2313" max="2313" width="15.7109375" customWidth="1"/>
    <col min="2562" max="2562" width="16.140625" bestFit="1" customWidth="1"/>
    <col min="2563" max="2563" width="15" customWidth="1"/>
    <col min="2565" max="2565" width="11.5703125" bestFit="1" customWidth="1"/>
    <col min="2566" max="2566" width="10.42578125" customWidth="1"/>
    <col min="2567" max="2567" width="12.5703125" customWidth="1"/>
    <col min="2569" max="2569" width="15.7109375" customWidth="1"/>
    <col min="2818" max="2818" width="16.140625" bestFit="1" customWidth="1"/>
    <col min="2819" max="2819" width="15" customWidth="1"/>
    <col min="2821" max="2821" width="11.5703125" bestFit="1" customWidth="1"/>
    <col min="2822" max="2822" width="10.42578125" customWidth="1"/>
    <col min="2823" max="2823" width="12.5703125" customWidth="1"/>
    <col min="2825" max="2825" width="15.7109375" customWidth="1"/>
    <col min="3074" max="3074" width="16.140625" bestFit="1" customWidth="1"/>
    <col min="3075" max="3075" width="15" customWidth="1"/>
    <col min="3077" max="3077" width="11.5703125" bestFit="1" customWidth="1"/>
    <col min="3078" max="3078" width="10.42578125" customWidth="1"/>
    <col min="3079" max="3079" width="12.5703125" customWidth="1"/>
    <col min="3081" max="3081" width="15.7109375" customWidth="1"/>
    <col min="3330" max="3330" width="16.140625" bestFit="1" customWidth="1"/>
    <col min="3331" max="3331" width="15" customWidth="1"/>
    <col min="3333" max="3333" width="11.5703125" bestFit="1" customWidth="1"/>
    <col min="3334" max="3334" width="10.42578125" customWidth="1"/>
    <col min="3335" max="3335" width="12.5703125" customWidth="1"/>
    <col min="3337" max="3337" width="15.7109375" customWidth="1"/>
    <col min="3586" max="3586" width="16.140625" bestFit="1" customWidth="1"/>
    <col min="3587" max="3587" width="15" customWidth="1"/>
    <col min="3589" max="3589" width="11.5703125" bestFit="1" customWidth="1"/>
    <col min="3590" max="3590" width="10.42578125" customWidth="1"/>
    <col min="3591" max="3591" width="12.5703125" customWidth="1"/>
    <col min="3593" max="3593" width="15.7109375" customWidth="1"/>
    <col min="3842" max="3842" width="16.140625" bestFit="1" customWidth="1"/>
    <col min="3843" max="3843" width="15" customWidth="1"/>
    <col min="3845" max="3845" width="11.5703125" bestFit="1" customWidth="1"/>
    <col min="3846" max="3846" width="10.42578125" customWidth="1"/>
    <col min="3847" max="3847" width="12.5703125" customWidth="1"/>
    <col min="3849" max="3849" width="15.7109375" customWidth="1"/>
    <col min="4098" max="4098" width="16.140625" bestFit="1" customWidth="1"/>
    <col min="4099" max="4099" width="15" customWidth="1"/>
    <col min="4101" max="4101" width="11.5703125" bestFit="1" customWidth="1"/>
    <col min="4102" max="4102" width="10.42578125" customWidth="1"/>
    <col min="4103" max="4103" width="12.5703125" customWidth="1"/>
    <col min="4105" max="4105" width="15.7109375" customWidth="1"/>
    <col min="4354" max="4354" width="16.140625" bestFit="1" customWidth="1"/>
    <col min="4355" max="4355" width="15" customWidth="1"/>
    <col min="4357" max="4357" width="11.5703125" bestFit="1" customWidth="1"/>
    <col min="4358" max="4358" width="10.42578125" customWidth="1"/>
    <col min="4359" max="4359" width="12.5703125" customWidth="1"/>
    <col min="4361" max="4361" width="15.7109375" customWidth="1"/>
    <col min="4610" max="4610" width="16.140625" bestFit="1" customWidth="1"/>
    <col min="4611" max="4611" width="15" customWidth="1"/>
    <col min="4613" max="4613" width="11.5703125" bestFit="1" customWidth="1"/>
    <col min="4614" max="4614" width="10.42578125" customWidth="1"/>
    <col min="4615" max="4615" width="12.5703125" customWidth="1"/>
    <col min="4617" max="4617" width="15.7109375" customWidth="1"/>
    <col min="4866" max="4866" width="16.140625" bestFit="1" customWidth="1"/>
    <col min="4867" max="4867" width="15" customWidth="1"/>
    <col min="4869" max="4869" width="11.5703125" bestFit="1" customWidth="1"/>
    <col min="4870" max="4870" width="10.42578125" customWidth="1"/>
    <col min="4871" max="4871" width="12.5703125" customWidth="1"/>
    <col min="4873" max="4873" width="15.7109375" customWidth="1"/>
    <col min="5122" max="5122" width="16.140625" bestFit="1" customWidth="1"/>
    <col min="5123" max="5123" width="15" customWidth="1"/>
    <col min="5125" max="5125" width="11.5703125" bestFit="1" customWidth="1"/>
    <col min="5126" max="5126" width="10.42578125" customWidth="1"/>
    <col min="5127" max="5127" width="12.5703125" customWidth="1"/>
    <col min="5129" max="5129" width="15.7109375" customWidth="1"/>
    <col min="5378" max="5378" width="16.140625" bestFit="1" customWidth="1"/>
    <col min="5379" max="5379" width="15" customWidth="1"/>
    <col min="5381" max="5381" width="11.5703125" bestFit="1" customWidth="1"/>
    <col min="5382" max="5382" width="10.42578125" customWidth="1"/>
    <col min="5383" max="5383" width="12.5703125" customWidth="1"/>
    <col min="5385" max="5385" width="15.7109375" customWidth="1"/>
    <col min="5634" max="5634" width="16.140625" bestFit="1" customWidth="1"/>
    <col min="5635" max="5635" width="15" customWidth="1"/>
    <col min="5637" max="5637" width="11.5703125" bestFit="1" customWidth="1"/>
    <col min="5638" max="5638" width="10.42578125" customWidth="1"/>
    <col min="5639" max="5639" width="12.5703125" customWidth="1"/>
    <col min="5641" max="5641" width="15.7109375" customWidth="1"/>
    <col min="5890" max="5890" width="16.140625" bestFit="1" customWidth="1"/>
    <col min="5891" max="5891" width="15" customWidth="1"/>
    <col min="5893" max="5893" width="11.5703125" bestFit="1" customWidth="1"/>
    <col min="5894" max="5894" width="10.42578125" customWidth="1"/>
    <col min="5895" max="5895" width="12.5703125" customWidth="1"/>
    <col min="5897" max="5897" width="15.7109375" customWidth="1"/>
    <col min="6146" max="6146" width="16.140625" bestFit="1" customWidth="1"/>
    <col min="6147" max="6147" width="15" customWidth="1"/>
    <col min="6149" max="6149" width="11.5703125" bestFit="1" customWidth="1"/>
    <col min="6150" max="6150" width="10.42578125" customWidth="1"/>
    <col min="6151" max="6151" width="12.5703125" customWidth="1"/>
    <col min="6153" max="6153" width="15.7109375" customWidth="1"/>
    <col min="6402" max="6402" width="16.140625" bestFit="1" customWidth="1"/>
    <col min="6403" max="6403" width="15" customWidth="1"/>
    <col min="6405" max="6405" width="11.5703125" bestFit="1" customWidth="1"/>
    <col min="6406" max="6406" width="10.42578125" customWidth="1"/>
    <col min="6407" max="6407" width="12.5703125" customWidth="1"/>
    <col min="6409" max="6409" width="15.7109375" customWidth="1"/>
    <col min="6658" max="6658" width="16.140625" bestFit="1" customWidth="1"/>
    <col min="6659" max="6659" width="15" customWidth="1"/>
    <col min="6661" max="6661" width="11.5703125" bestFit="1" customWidth="1"/>
    <col min="6662" max="6662" width="10.42578125" customWidth="1"/>
    <col min="6663" max="6663" width="12.5703125" customWidth="1"/>
    <col min="6665" max="6665" width="15.7109375" customWidth="1"/>
    <col min="6914" max="6914" width="16.140625" bestFit="1" customWidth="1"/>
    <col min="6915" max="6915" width="15" customWidth="1"/>
    <col min="6917" max="6917" width="11.5703125" bestFit="1" customWidth="1"/>
    <col min="6918" max="6918" width="10.42578125" customWidth="1"/>
    <col min="6919" max="6919" width="12.5703125" customWidth="1"/>
    <col min="6921" max="6921" width="15.7109375" customWidth="1"/>
    <col min="7170" max="7170" width="16.140625" bestFit="1" customWidth="1"/>
    <col min="7171" max="7171" width="15" customWidth="1"/>
    <col min="7173" max="7173" width="11.5703125" bestFit="1" customWidth="1"/>
    <col min="7174" max="7174" width="10.42578125" customWidth="1"/>
    <col min="7175" max="7175" width="12.5703125" customWidth="1"/>
    <col min="7177" max="7177" width="15.7109375" customWidth="1"/>
    <col min="7426" max="7426" width="16.140625" bestFit="1" customWidth="1"/>
    <col min="7427" max="7427" width="15" customWidth="1"/>
    <col min="7429" max="7429" width="11.5703125" bestFit="1" customWidth="1"/>
    <col min="7430" max="7430" width="10.42578125" customWidth="1"/>
    <col min="7431" max="7431" width="12.5703125" customWidth="1"/>
    <col min="7433" max="7433" width="15.7109375" customWidth="1"/>
    <col min="7682" max="7682" width="16.140625" bestFit="1" customWidth="1"/>
    <col min="7683" max="7683" width="15" customWidth="1"/>
    <col min="7685" max="7685" width="11.5703125" bestFit="1" customWidth="1"/>
    <col min="7686" max="7686" width="10.42578125" customWidth="1"/>
    <col min="7687" max="7687" width="12.5703125" customWidth="1"/>
    <col min="7689" max="7689" width="15.7109375" customWidth="1"/>
    <col min="7938" max="7938" width="16.140625" bestFit="1" customWidth="1"/>
    <col min="7939" max="7939" width="15" customWidth="1"/>
    <col min="7941" max="7941" width="11.5703125" bestFit="1" customWidth="1"/>
    <col min="7942" max="7942" width="10.42578125" customWidth="1"/>
    <col min="7943" max="7943" width="12.5703125" customWidth="1"/>
    <col min="7945" max="7945" width="15.7109375" customWidth="1"/>
    <col min="8194" max="8194" width="16.140625" bestFit="1" customWidth="1"/>
    <col min="8195" max="8195" width="15" customWidth="1"/>
    <col min="8197" max="8197" width="11.5703125" bestFit="1" customWidth="1"/>
    <col min="8198" max="8198" width="10.42578125" customWidth="1"/>
    <col min="8199" max="8199" width="12.5703125" customWidth="1"/>
    <col min="8201" max="8201" width="15.7109375" customWidth="1"/>
    <col min="8450" max="8450" width="16.140625" bestFit="1" customWidth="1"/>
    <col min="8451" max="8451" width="15" customWidth="1"/>
    <col min="8453" max="8453" width="11.5703125" bestFit="1" customWidth="1"/>
    <col min="8454" max="8454" width="10.42578125" customWidth="1"/>
    <col min="8455" max="8455" width="12.5703125" customWidth="1"/>
    <col min="8457" max="8457" width="15.7109375" customWidth="1"/>
    <col min="8706" max="8706" width="16.140625" bestFit="1" customWidth="1"/>
    <col min="8707" max="8707" width="15" customWidth="1"/>
    <col min="8709" max="8709" width="11.5703125" bestFit="1" customWidth="1"/>
    <col min="8710" max="8710" width="10.42578125" customWidth="1"/>
    <col min="8711" max="8711" width="12.5703125" customWidth="1"/>
    <col min="8713" max="8713" width="15.7109375" customWidth="1"/>
    <col min="8962" max="8962" width="16.140625" bestFit="1" customWidth="1"/>
    <col min="8963" max="8963" width="15" customWidth="1"/>
    <col min="8965" max="8965" width="11.5703125" bestFit="1" customWidth="1"/>
    <col min="8966" max="8966" width="10.42578125" customWidth="1"/>
    <col min="8967" max="8967" width="12.5703125" customWidth="1"/>
    <col min="8969" max="8969" width="15.7109375" customWidth="1"/>
    <col min="9218" max="9218" width="16.140625" bestFit="1" customWidth="1"/>
    <col min="9219" max="9219" width="15" customWidth="1"/>
    <col min="9221" max="9221" width="11.5703125" bestFit="1" customWidth="1"/>
    <col min="9222" max="9222" width="10.42578125" customWidth="1"/>
    <col min="9223" max="9223" width="12.5703125" customWidth="1"/>
    <col min="9225" max="9225" width="15.7109375" customWidth="1"/>
    <col min="9474" max="9474" width="16.140625" bestFit="1" customWidth="1"/>
    <col min="9475" max="9475" width="15" customWidth="1"/>
    <col min="9477" max="9477" width="11.5703125" bestFit="1" customWidth="1"/>
    <col min="9478" max="9478" width="10.42578125" customWidth="1"/>
    <col min="9479" max="9479" width="12.5703125" customWidth="1"/>
    <col min="9481" max="9481" width="15.7109375" customWidth="1"/>
    <col min="9730" max="9730" width="16.140625" bestFit="1" customWidth="1"/>
    <col min="9731" max="9731" width="15" customWidth="1"/>
    <col min="9733" max="9733" width="11.5703125" bestFit="1" customWidth="1"/>
    <col min="9734" max="9734" width="10.42578125" customWidth="1"/>
    <col min="9735" max="9735" width="12.5703125" customWidth="1"/>
    <col min="9737" max="9737" width="15.7109375" customWidth="1"/>
    <col min="9986" max="9986" width="16.140625" bestFit="1" customWidth="1"/>
    <col min="9987" max="9987" width="15" customWidth="1"/>
    <col min="9989" max="9989" width="11.5703125" bestFit="1" customWidth="1"/>
    <col min="9990" max="9990" width="10.42578125" customWidth="1"/>
    <col min="9991" max="9991" width="12.5703125" customWidth="1"/>
    <col min="9993" max="9993" width="15.7109375" customWidth="1"/>
    <col min="10242" max="10242" width="16.140625" bestFit="1" customWidth="1"/>
    <col min="10243" max="10243" width="15" customWidth="1"/>
    <col min="10245" max="10245" width="11.5703125" bestFit="1" customWidth="1"/>
    <col min="10246" max="10246" width="10.42578125" customWidth="1"/>
    <col min="10247" max="10247" width="12.5703125" customWidth="1"/>
    <col min="10249" max="10249" width="15.7109375" customWidth="1"/>
    <col min="10498" max="10498" width="16.140625" bestFit="1" customWidth="1"/>
    <col min="10499" max="10499" width="15" customWidth="1"/>
    <col min="10501" max="10501" width="11.5703125" bestFit="1" customWidth="1"/>
    <col min="10502" max="10502" width="10.42578125" customWidth="1"/>
    <col min="10503" max="10503" width="12.5703125" customWidth="1"/>
    <col min="10505" max="10505" width="15.7109375" customWidth="1"/>
    <col min="10754" max="10754" width="16.140625" bestFit="1" customWidth="1"/>
    <col min="10755" max="10755" width="15" customWidth="1"/>
    <col min="10757" max="10757" width="11.5703125" bestFit="1" customWidth="1"/>
    <col min="10758" max="10758" width="10.42578125" customWidth="1"/>
    <col min="10759" max="10759" width="12.5703125" customWidth="1"/>
    <col min="10761" max="10761" width="15.7109375" customWidth="1"/>
    <col min="11010" max="11010" width="16.140625" bestFit="1" customWidth="1"/>
    <col min="11011" max="11011" width="15" customWidth="1"/>
    <col min="11013" max="11013" width="11.5703125" bestFit="1" customWidth="1"/>
    <col min="11014" max="11014" width="10.42578125" customWidth="1"/>
    <col min="11015" max="11015" width="12.5703125" customWidth="1"/>
    <col min="11017" max="11017" width="15.7109375" customWidth="1"/>
    <col min="11266" max="11266" width="16.140625" bestFit="1" customWidth="1"/>
    <col min="11267" max="11267" width="15" customWidth="1"/>
    <col min="11269" max="11269" width="11.5703125" bestFit="1" customWidth="1"/>
    <col min="11270" max="11270" width="10.42578125" customWidth="1"/>
    <col min="11271" max="11271" width="12.5703125" customWidth="1"/>
    <col min="11273" max="11273" width="15.7109375" customWidth="1"/>
    <col min="11522" max="11522" width="16.140625" bestFit="1" customWidth="1"/>
    <col min="11523" max="11523" width="15" customWidth="1"/>
    <col min="11525" max="11525" width="11.5703125" bestFit="1" customWidth="1"/>
    <col min="11526" max="11526" width="10.42578125" customWidth="1"/>
    <col min="11527" max="11527" width="12.5703125" customWidth="1"/>
    <col min="11529" max="11529" width="15.7109375" customWidth="1"/>
    <col min="11778" max="11778" width="16.140625" bestFit="1" customWidth="1"/>
    <col min="11779" max="11779" width="15" customWidth="1"/>
    <col min="11781" max="11781" width="11.5703125" bestFit="1" customWidth="1"/>
    <col min="11782" max="11782" width="10.42578125" customWidth="1"/>
    <col min="11783" max="11783" width="12.5703125" customWidth="1"/>
    <col min="11785" max="11785" width="15.7109375" customWidth="1"/>
    <col min="12034" max="12034" width="16.140625" bestFit="1" customWidth="1"/>
    <col min="12035" max="12035" width="15" customWidth="1"/>
    <col min="12037" max="12037" width="11.5703125" bestFit="1" customWidth="1"/>
    <col min="12038" max="12038" width="10.42578125" customWidth="1"/>
    <col min="12039" max="12039" width="12.5703125" customWidth="1"/>
    <col min="12041" max="12041" width="15.7109375" customWidth="1"/>
    <col min="12290" max="12290" width="16.140625" bestFit="1" customWidth="1"/>
    <col min="12291" max="12291" width="15" customWidth="1"/>
    <col min="12293" max="12293" width="11.5703125" bestFit="1" customWidth="1"/>
    <col min="12294" max="12294" width="10.42578125" customWidth="1"/>
    <col min="12295" max="12295" width="12.5703125" customWidth="1"/>
    <col min="12297" max="12297" width="15.7109375" customWidth="1"/>
    <col min="12546" max="12546" width="16.140625" bestFit="1" customWidth="1"/>
    <col min="12547" max="12547" width="15" customWidth="1"/>
    <col min="12549" max="12549" width="11.5703125" bestFit="1" customWidth="1"/>
    <col min="12550" max="12550" width="10.42578125" customWidth="1"/>
    <col min="12551" max="12551" width="12.5703125" customWidth="1"/>
    <col min="12553" max="12553" width="15.7109375" customWidth="1"/>
    <col min="12802" max="12802" width="16.140625" bestFit="1" customWidth="1"/>
    <col min="12803" max="12803" width="15" customWidth="1"/>
    <col min="12805" max="12805" width="11.5703125" bestFit="1" customWidth="1"/>
    <col min="12806" max="12806" width="10.42578125" customWidth="1"/>
    <col min="12807" max="12807" width="12.5703125" customWidth="1"/>
    <col min="12809" max="12809" width="15.7109375" customWidth="1"/>
    <col min="13058" max="13058" width="16.140625" bestFit="1" customWidth="1"/>
    <col min="13059" max="13059" width="15" customWidth="1"/>
    <col min="13061" max="13061" width="11.5703125" bestFit="1" customWidth="1"/>
    <col min="13062" max="13062" width="10.42578125" customWidth="1"/>
    <col min="13063" max="13063" width="12.5703125" customWidth="1"/>
    <col min="13065" max="13065" width="15.7109375" customWidth="1"/>
    <col min="13314" max="13314" width="16.140625" bestFit="1" customWidth="1"/>
    <col min="13315" max="13315" width="15" customWidth="1"/>
    <col min="13317" max="13317" width="11.5703125" bestFit="1" customWidth="1"/>
    <col min="13318" max="13318" width="10.42578125" customWidth="1"/>
    <col min="13319" max="13319" width="12.5703125" customWidth="1"/>
    <col min="13321" max="13321" width="15.7109375" customWidth="1"/>
    <col min="13570" max="13570" width="16.140625" bestFit="1" customWidth="1"/>
    <col min="13571" max="13571" width="15" customWidth="1"/>
    <col min="13573" max="13573" width="11.5703125" bestFit="1" customWidth="1"/>
    <col min="13574" max="13574" width="10.42578125" customWidth="1"/>
    <col min="13575" max="13575" width="12.5703125" customWidth="1"/>
    <col min="13577" max="13577" width="15.7109375" customWidth="1"/>
    <col min="13826" max="13826" width="16.140625" bestFit="1" customWidth="1"/>
    <col min="13827" max="13827" width="15" customWidth="1"/>
    <col min="13829" max="13829" width="11.5703125" bestFit="1" customWidth="1"/>
    <col min="13830" max="13830" width="10.42578125" customWidth="1"/>
    <col min="13831" max="13831" width="12.5703125" customWidth="1"/>
    <col min="13833" max="13833" width="15.7109375" customWidth="1"/>
    <col min="14082" max="14082" width="16.140625" bestFit="1" customWidth="1"/>
    <col min="14083" max="14083" width="15" customWidth="1"/>
    <col min="14085" max="14085" width="11.5703125" bestFit="1" customWidth="1"/>
    <col min="14086" max="14086" width="10.42578125" customWidth="1"/>
    <col min="14087" max="14087" width="12.5703125" customWidth="1"/>
    <col min="14089" max="14089" width="15.7109375" customWidth="1"/>
    <col min="14338" max="14338" width="16.140625" bestFit="1" customWidth="1"/>
    <col min="14339" max="14339" width="15" customWidth="1"/>
    <col min="14341" max="14341" width="11.5703125" bestFit="1" customWidth="1"/>
    <col min="14342" max="14342" width="10.42578125" customWidth="1"/>
    <col min="14343" max="14343" width="12.5703125" customWidth="1"/>
    <col min="14345" max="14345" width="15.7109375" customWidth="1"/>
    <col min="14594" max="14594" width="16.140625" bestFit="1" customWidth="1"/>
    <col min="14595" max="14595" width="15" customWidth="1"/>
    <col min="14597" max="14597" width="11.5703125" bestFit="1" customWidth="1"/>
    <col min="14598" max="14598" width="10.42578125" customWidth="1"/>
    <col min="14599" max="14599" width="12.5703125" customWidth="1"/>
    <col min="14601" max="14601" width="15.7109375" customWidth="1"/>
    <col min="14850" max="14850" width="16.140625" bestFit="1" customWidth="1"/>
    <col min="14851" max="14851" width="15" customWidth="1"/>
    <col min="14853" max="14853" width="11.5703125" bestFit="1" customWidth="1"/>
    <col min="14854" max="14854" width="10.42578125" customWidth="1"/>
    <col min="14855" max="14855" width="12.5703125" customWidth="1"/>
    <col min="14857" max="14857" width="15.7109375" customWidth="1"/>
    <col min="15106" max="15106" width="16.140625" bestFit="1" customWidth="1"/>
    <col min="15107" max="15107" width="15" customWidth="1"/>
    <col min="15109" max="15109" width="11.5703125" bestFit="1" customWidth="1"/>
    <col min="15110" max="15110" width="10.42578125" customWidth="1"/>
    <col min="15111" max="15111" width="12.5703125" customWidth="1"/>
    <col min="15113" max="15113" width="15.7109375" customWidth="1"/>
    <col min="15362" max="15362" width="16.140625" bestFit="1" customWidth="1"/>
    <col min="15363" max="15363" width="15" customWidth="1"/>
    <col min="15365" max="15365" width="11.5703125" bestFit="1" customWidth="1"/>
    <col min="15366" max="15366" width="10.42578125" customWidth="1"/>
    <col min="15367" max="15367" width="12.5703125" customWidth="1"/>
    <col min="15369" max="15369" width="15.7109375" customWidth="1"/>
    <col min="15618" max="15618" width="16.140625" bestFit="1" customWidth="1"/>
    <col min="15619" max="15619" width="15" customWidth="1"/>
    <col min="15621" max="15621" width="11.5703125" bestFit="1" customWidth="1"/>
    <col min="15622" max="15622" width="10.42578125" customWidth="1"/>
    <col min="15623" max="15623" width="12.5703125" customWidth="1"/>
    <col min="15625" max="15625" width="15.7109375" customWidth="1"/>
    <col min="15874" max="15874" width="16.140625" bestFit="1" customWidth="1"/>
    <col min="15875" max="15875" width="15" customWidth="1"/>
    <col min="15877" max="15877" width="11.5703125" bestFit="1" customWidth="1"/>
    <col min="15878" max="15878" width="10.42578125" customWidth="1"/>
    <col min="15879" max="15879" width="12.5703125" customWidth="1"/>
    <col min="15881" max="15881" width="15.7109375" customWidth="1"/>
    <col min="16130" max="16130" width="16.140625" bestFit="1" customWidth="1"/>
    <col min="16131" max="16131" width="15" customWidth="1"/>
    <col min="16133" max="16133" width="11.5703125" bestFit="1" customWidth="1"/>
    <col min="16134" max="16134" width="10.42578125" customWidth="1"/>
    <col min="16135" max="16135" width="12.5703125" customWidth="1"/>
    <col min="16137" max="16137" width="15.7109375" customWidth="1"/>
  </cols>
  <sheetData>
    <row r="1" spans="1:16" ht="33" x14ac:dyDescent="0.2">
      <c r="A1" s="218"/>
      <c r="B1" s="219" t="s">
        <v>138</v>
      </c>
      <c r="C1" s="219"/>
      <c r="D1" s="219"/>
      <c r="E1" s="219"/>
      <c r="F1" s="219"/>
      <c r="G1" s="219"/>
      <c r="H1" s="219"/>
      <c r="L1" s="245" t="s">
        <v>189</v>
      </c>
      <c r="M1" s="245"/>
      <c r="N1" s="245"/>
      <c r="O1" s="245"/>
      <c r="P1" s="245"/>
    </row>
    <row r="2" spans="1:16" ht="18.75" x14ac:dyDescent="0.2">
      <c r="A2" s="218"/>
      <c r="B2" s="220" t="s">
        <v>139</v>
      </c>
      <c r="C2" s="220"/>
      <c r="D2" s="220"/>
      <c r="E2" s="220"/>
      <c r="F2" s="220"/>
      <c r="G2" s="220"/>
      <c r="H2" s="220"/>
      <c r="L2" s="65" t="s">
        <v>182</v>
      </c>
      <c r="M2" s="65" t="s">
        <v>193</v>
      </c>
      <c r="N2" s="65" t="s">
        <v>183</v>
      </c>
      <c r="O2" s="65" t="s">
        <v>184</v>
      </c>
      <c r="P2" s="65" t="s">
        <v>185</v>
      </c>
    </row>
    <row r="3" spans="1:16" ht="15.75" x14ac:dyDescent="0.2">
      <c r="A3" s="218"/>
      <c r="B3" s="221" t="s">
        <v>140</v>
      </c>
      <c r="C3" s="221"/>
      <c r="D3" s="221"/>
      <c r="E3" s="221"/>
      <c r="F3" s="221"/>
      <c r="G3" s="221"/>
      <c r="H3" s="221"/>
      <c r="L3" s="246"/>
      <c r="M3" s="247"/>
      <c r="N3" s="247"/>
      <c r="O3" s="247"/>
      <c r="P3" s="248"/>
    </row>
    <row r="4" spans="1:16" x14ac:dyDescent="0.2">
      <c r="A4" s="218"/>
      <c r="B4" s="218"/>
      <c r="C4" s="218"/>
      <c r="D4" s="218"/>
      <c r="E4" s="218"/>
      <c r="F4" s="218"/>
      <c r="G4" s="218"/>
      <c r="H4" s="218"/>
      <c r="L4" s="42" t="s">
        <v>187</v>
      </c>
      <c r="M4" s="42" t="s">
        <v>195</v>
      </c>
      <c r="N4" s="42" t="s">
        <v>186</v>
      </c>
      <c r="O4" s="39" t="s">
        <v>188</v>
      </c>
      <c r="P4" s="64">
        <v>100</v>
      </c>
    </row>
    <row r="5" spans="1:16" x14ac:dyDescent="0.2">
      <c r="A5" s="218"/>
      <c r="B5" s="218"/>
      <c r="C5" s="218"/>
      <c r="D5" s="218"/>
      <c r="E5" s="218"/>
      <c r="F5" s="218"/>
      <c r="G5" s="218"/>
      <c r="H5" s="218"/>
      <c r="L5" s="42" t="s">
        <v>190</v>
      </c>
      <c r="M5" s="42" t="s">
        <v>194</v>
      </c>
      <c r="N5" s="42" t="s">
        <v>191</v>
      </c>
      <c r="O5" s="39" t="s">
        <v>192</v>
      </c>
      <c r="P5" s="64">
        <v>140</v>
      </c>
    </row>
    <row r="6" spans="1:16" x14ac:dyDescent="0.2">
      <c r="A6" s="226" t="s">
        <v>141</v>
      </c>
      <c r="B6" s="226"/>
      <c r="C6" s="226"/>
      <c r="D6" s="226"/>
      <c r="E6" s="226"/>
      <c r="F6" s="226"/>
      <c r="G6" s="226"/>
      <c r="H6" s="226"/>
      <c r="L6" s="42" t="s">
        <v>197</v>
      </c>
      <c r="M6" s="42" t="s">
        <v>198</v>
      </c>
      <c r="N6" s="42" t="s">
        <v>199</v>
      </c>
      <c r="O6" s="39" t="s">
        <v>200</v>
      </c>
      <c r="P6" s="64">
        <v>100</v>
      </c>
    </row>
    <row r="7" spans="1:16" x14ac:dyDescent="0.2">
      <c r="A7" s="227"/>
      <c r="B7" s="227"/>
      <c r="C7" s="227"/>
      <c r="D7" s="227"/>
      <c r="E7" s="227"/>
      <c r="F7" s="227"/>
      <c r="G7" s="227"/>
      <c r="H7" s="227"/>
      <c r="L7" s="245" t="s">
        <v>196</v>
      </c>
      <c r="M7" s="245"/>
      <c r="N7" s="245"/>
      <c r="O7" s="245"/>
      <c r="P7" s="66">
        <f>SUM(P4:P6)/3</f>
        <v>113.33333333333333</v>
      </c>
    </row>
    <row r="8" spans="1:16" x14ac:dyDescent="0.2">
      <c r="A8" s="218"/>
      <c r="B8" s="218"/>
      <c r="C8" s="218"/>
      <c r="D8" s="218"/>
      <c r="E8" s="218"/>
      <c r="F8" s="218"/>
      <c r="G8" s="218"/>
      <c r="H8" s="218"/>
    </row>
    <row r="9" spans="1:16" ht="38.25" customHeight="1" x14ac:dyDescent="0.2">
      <c r="A9" s="228" t="s">
        <v>180</v>
      </c>
      <c r="B9" s="228"/>
      <c r="C9" s="228"/>
      <c r="D9" s="228"/>
      <c r="E9" s="228"/>
      <c r="F9" s="228"/>
      <c r="G9" s="228"/>
      <c r="H9" s="228"/>
    </row>
    <row r="10" spans="1:16" x14ac:dyDescent="0.2">
      <c r="A10" s="218"/>
      <c r="B10" s="218"/>
      <c r="C10" s="218"/>
      <c r="D10" s="218"/>
      <c r="E10" s="218"/>
      <c r="F10" s="218"/>
      <c r="G10" s="218"/>
      <c r="H10" s="218"/>
    </row>
    <row r="11" spans="1:16" ht="12.75" customHeight="1" x14ac:dyDescent="0.2">
      <c r="A11" s="228" t="s">
        <v>179</v>
      </c>
      <c r="B11" s="228"/>
      <c r="C11" s="228"/>
      <c r="D11" s="228"/>
      <c r="E11" s="229" t="s">
        <v>93</v>
      </c>
      <c r="F11" s="229"/>
      <c r="G11" s="229"/>
      <c r="H11" s="229"/>
    </row>
    <row r="12" spans="1:16" x14ac:dyDescent="0.2">
      <c r="A12" s="218"/>
      <c r="B12" s="218"/>
      <c r="C12" s="218"/>
      <c r="D12" s="218"/>
      <c r="E12" s="218"/>
      <c r="F12" s="218"/>
      <c r="G12" s="218"/>
      <c r="H12" s="218"/>
    </row>
    <row r="13" spans="1:16" s="46" customFormat="1" x14ac:dyDescent="0.2">
      <c r="A13" s="43" t="s">
        <v>142</v>
      </c>
      <c r="B13" s="43" t="s">
        <v>143</v>
      </c>
      <c r="C13" s="44" t="s">
        <v>144</v>
      </c>
      <c r="D13" s="44" t="s">
        <v>145</v>
      </c>
      <c r="E13" s="45" t="s">
        <v>146</v>
      </c>
      <c r="F13" s="44" t="s">
        <v>147</v>
      </c>
      <c r="G13" s="44" t="s">
        <v>148</v>
      </c>
      <c r="H13" s="44" t="s">
        <v>149</v>
      </c>
      <c r="L13" s="63"/>
      <c r="M13" s="63"/>
      <c r="N13" s="63"/>
      <c r="O13" s="63"/>
      <c r="P13" s="63"/>
    </row>
    <row r="14" spans="1:16" s="46" customFormat="1" x14ac:dyDescent="0.2">
      <c r="A14" s="47"/>
      <c r="B14" s="47"/>
      <c r="C14" s="48"/>
      <c r="D14" s="48"/>
      <c r="E14" s="49"/>
      <c r="F14" s="50" t="s">
        <v>150</v>
      </c>
      <c r="G14" s="222">
        <v>0</v>
      </c>
      <c r="H14" s="222"/>
      <c r="L14" s="63"/>
      <c r="M14" s="63"/>
      <c r="N14" s="63"/>
      <c r="O14" s="63"/>
      <c r="P14" s="63"/>
    </row>
    <row r="16" spans="1:16" x14ac:dyDescent="0.2">
      <c r="A16" s="223" t="s">
        <v>151</v>
      </c>
      <c r="B16" s="223"/>
      <c r="C16" s="51" t="s">
        <v>143</v>
      </c>
      <c r="D16" s="51" t="s">
        <v>152</v>
      </c>
      <c r="E16" s="51" t="s">
        <v>153</v>
      </c>
      <c r="F16" s="51" t="s">
        <v>154</v>
      </c>
      <c r="G16" s="51" t="s">
        <v>148</v>
      </c>
      <c r="H16" s="51" t="s">
        <v>149</v>
      </c>
    </row>
    <row r="17" spans="1:16" s="55" customFormat="1" ht="28.5" customHeight="1" x14ac:dyDescent="0.2">
      <c r="A17" s="224" t="s">
        <v>202</v>
      </c>
      <c r="B17" s="225"/>
      <c r="C17" s="41" t="s">
        <v>203</v>
      </c>
      <c r="D17" s="52"/>
      <c r="E17" s="53">
        <v>22.66</v>
      </c>
      <c r="F17" s="52"/>
      <c r="G17" s="54">
        <v>0.5</v>
      </c>
      <c r="H17" s="53">
        <f>ROUND(E17*G17,2)</f>
        <v>11.33</v>
      </c>
      <c r="L17" s="63"/>
      <c r="M17" s="63"/>
      <c r="N17" s="63"/>
      <c r="O17" s="63"/>
      <c r="P17" s="63"/>
    </row>
    <row r="18" spans="1:16" s="55" customFormat="1" ht="25.5" customHeight="1" x14ac:dyDescent="0.2">
      <c r="A18" s="224" t="s">
        <v>204</v>
      </c>
      <c r="B18" s="225"/>
      <c r="C18" s="41" t="s">
        <v>205</v>
      </c>
      <c r="D18" s="52"/>
      <c r="E18" s="53">
        <v>31.22</v>
      </c>
      <c r="F18" s="52"/>
      <c r="G18" s="54">
        <v>0.5</v>
      </c>
      <c r="H18" s="53">
        <f>ROUND(E18*G18,2)</f>
        <v>15.61</v>
      </c>
      <c r="L18" s="63"/>
      <c r="M18" s="63"/>
      <c r="N18" s="63"/>
      <c r="O18" s="63"/>
      <c r="P18" s="63"/>
    </row>
    <row r="19" spans="1:16" s="46" customFormat="1" x14ac:dyDescent="0.2">
      <c r="A19" s="47"/>
      <c r="B19" s="47"/>
      <c r="C19" s="48"/>
      <c r="D19" s="48"/>
      <c r="E19" s="49"/>
      <c r="F19" s="50" t="s">
        <v>155</v>
      </c>
      <c r="G19" s="222">
        <f>SUM(H17:H18)</f>
        <v>26.939999999999998</v>
      </c>
      <c r="H19" s="222"/>
      <c r="L19" s="63"/>
      <c r="M19" s="63"/>
      <c r="N19" s="63"/>
      <c r="O19" s="63"/>
      <c r="P19" s="63"/>
    </row>
    <row r="20" spans="1:16" s="46" customFormat="1" x14ac:dyDescent="0.2">
      <c r="A20" s="47"/>
      <c r="B20" s="47"/>
      <c r="C20" s="48"/>
      <c r="D20" s="48"/>
      <c r="E20" s="49"/>
      <c r="F20" s="50"/>
      <c r="G20" s="56"/>
      <c r="H20" s="56"/>
      <c r="L20" s="63"/>
      <c r="M20" s="63"/>
      <c r="N20" s="63"/>
      <c r="O20" s="63"/>
      <c r="P20" s="63"/>
    </row>
    <row r="21" spans="1:16" x14ac:dyDescent="0.2">
      <c r="A21" s="223" t="s">
        <v>156</v>
      </c>
      <c r="B21" s="223"/>
      <c r="C21" s="57" t="s">
        <v>143</v>
      </c>
      <c r="D21" s="57" t="s">
        <v>157</v>
      </c>
      <c r="E21" s="57" t="s">
        <v>158</v>
      </c>
      <c r="F21" s="57" t="s">
        <v>159</v>
      </c>
      <c r="G21" s="57" t="s">
        <v>160</v>
      </c>
      <c r="H21" s="57" t="s">
        <v>161</v>
      </c>
    </row>
    <row r="22" spans="1:16" s="46" customFormat="1" x14ac:dyDescent="0.2">
      <c r="A22" s="47"/>
      <c r="B22" s="47"/>
      <c r="C22" s="48"/>
      <c r="D22" s="48"/>
      <c r="E22" s="49"/>
      <c r="F22" s="50" t="s">
        <v>162</v>
      </c>
      <c r="G22" s="222">
        <v>0</v>
      </c>
      <c r="H22" s="222"/>
      <c r="L22" s="63"/>
      <c r="M22" s="63"/>
      <c r="N22" s="63"/>
      <c r="O22" s="63"/>
      <c r="P22" s="63"/>
    </row>
    <row r="23" spans="1:16" x14ac:dyDescent="0.2">
      <c r="A23" s="232"/>
      <c r="B23" s="232"/>
    </row>
    <row r="24" spans="1:16" s="46" customFormat="1" x14ac:dyDescent="0.2">
      <c r="A24" s="230" t="s">
        <v>163</v>
      </c>
      <c r="B24" s="230"/>
      <c r="C24" s="230"/>
      <c r="D24" s="230"/>
      <c r="E24" s="230"/>
      <c r="F24" s="230"/>
      <c r="G24" s="222">
        <f>G14+G19+G22</f>
        <v>26.939999999999998</v>
      </c>
      <c r="H24" s="222"/>
      <c r="L24" s="63"/>
      <c r="M24" s="63"/>
      <c r="N24" s="63"/>
      <c r="O24" s="63"/>
      <c r="P24" s="63"/>
    </row>
    <row r="25" spans="1:16" s="46" customFormat="1" x14ac:dyDescent="0.2">
      <c r="A25" s="230" t="s">
        <v>164</v>
      </c>
      <c r="B25" s="230"/>
      <c r="C25" s="230"/>
      <c r="D25" s="230"/>
      <c r="E25" s="230"/>
      <c r="F25" s="230"/>
      <c r="G25" s="222">
        <v>1</v>
      </c>
      <c r="H25" s="222"/>
      <c r="L25" s="63"/>
      <c r="M25" s="63"/>
      <c r="N25" s="63"/>
      <c r="O25" s="63"/>
      <c r="P25" s="63"/>
    </row>
    <row r="26" spans="1:16" s="46" customFormat="1" x14ac:dyDescent="0.2">
      <c r="A26" s="230" t="s">
        <v>165</v>
      </c>
      <c r="B26" s="230"/>
      <c r="C26" s="230"/>
      <c r="D26" s="230"/>
      <c r="E26" s="230"/>
      <c r="F26" s="230"/>
      <c r="G26" s="231">
        <f>G24/G25</f>
        <v>26.939999999999998</v>
      </c>
      <c r="H26" s="231"/>
      <c r="L26" s="63"/>
      <c r="M26" s="63"/>
      <c r="N26" s="63"/>
      <c r="O26" s="63"/>
      <c r="P26" s="63"/>
    </row>
    <row r="27" spans="1:16" x14ac:dyDescent="0.2">
      <c r="A27" s="232"/>
      <c r="B27" s="232"/>
    </row>
    <row r="28" spans="1:16" x14ac:dyDescent="0.2">
      <c r="A28" s="233" t="s">
        <v>166</v>
      </c>
      <c r="B28" s="233"/>
      <c r="C28" s="51" t="s">
        <v>143</v>
      </c>
      <c r="D28" s="51" t="s">
        <v>167</v>
      </c>
      <c r="E28" s="58" t="s">
        <v>148</v>
      </c>
      <c r="F28" s="234" t="s">
        <v>168</v>
      </c>
      <c r="G28" s="235"/>
      <c r="H28" s="58" t="s">
        <v>169</v>
      </c>
    </row>
    <row r="29" spans="1:16" s="55" customFormat="1" ht="77.25" customHeight="1" x14ac:dyDescent="0.2">
      <c r="A29" s="224" t="s">
        <v>201</v>
      </c>
      <c r="B29" s="225"/>
      <c r="C29" s="37" t="s">
        <v>181</v>
      </c>
      <c r="D29" s="39" t="s">
        <v>91</v>
      </c>
      <c r="E29" s="54">
        <v>1</v>
      </c>
      <c r="F29" s="236">
        <f>P7</f>
        <v>113.33333333333333</v>
      </c>
      <c r="G29" s="237"/>
      <c r="H29" s="53">
        <f t="shared" ref="H29" si="0">ROUND((E29*F29),2)</f>
        <v>113.33</v>
      </c>
      <c r="L29" s="63"/>
      <c r="M29" s="63"/>
      <c r="N29" s="63"/>
      <c r="O29" s="63"/>
      <c r="P29" s="63"/>
    </row>
    <row r="30" spans="1:16" s="46" customFormat="1" x14ac:dyDescent="0.2">
      <c r="A30" s="47"/>
      <c r="B30" s="47"/>
      <c r="C30" s="48"/>
      <c r="D30" s="48"/>
      <c r="E30" s="49"/>
      <c r="F30" s="50" t="s">
        <v>170</v>
      </c>
      <c r="G30" s="231">
        <f>SUM(H29:H29)</f>
        <v>113.33</v>
      </c>
      <c r="H30" s="231"/>
      <c r="L30" s="63"/>
      <c r="M30" s="63"/>
      <c r="N30" s="63"/>
      <c r="O30" s="63"/>
      <c r="P30" s="63"/>
    </row>
    <row r="31" spans="1:16" x14ac:dyDescent="0.2">
      <c r="A31" s="240"/>
      <c r="B31" s="240"/>
      <c r="F31" s="240"/>
      <c r="G31" s="240"/>
    </row>
    <row r="32" spans="1:16" x14ac:dyDescent="0.2">
      <c r="A32" s="233" t="s">
        <v>171</v>
      </c>
      <c r="B32" s="233"/>
      <c r="C32" s="51" t="s">
        <v>143</v>
      </c>
      <c r="D32" s="51" t="s">
        <v>167</v>
      </c>
      <c r="E32" s="58" t="s">
        <v>148</v>
      </c>
      <c r="F32" s="241" t="s">
        <v>168</v>
      </c>
      <c r="G32" s="241"/>
      <c r="H32" s="58" t="s">
        <v>169</v>
      </c>
    </row>
    <row r="33" spans="1:16" s="46" customFormat="1" x14ac:dyDescent="0.2">
      <c r="A33" s="47"/>
      <c r="B33" s="47"/>
      <c r="C33" s="48"/>
      <c r="D33" s="48"/>
      <c r="E33" s="49"/>
      <c r="F33" s="48" t="s">
        <v>172</v>
      </c>
      <c r="G33" s="231">
        <v>0</v>
      </c>
      <c r="H33" s="231"/>
      <c r="L33" s="63"/>
      <c r="M33" s="63"/>
      <c r="N33" s="63"/>
      <c r="O33" s="63"/>
      <c r="P33" s="63"/>
    </row>
    <row r="34" spans="1:16" s="55" customFormat="1" x14ac:dyDescent="0.2">
      <c r="A34" s="238"/>
      <c r="B34" s="238"/>
      <c r="F34" s="238"/>
      <c r="G34" s="238"/>
      <c r="L34" s="63"/>
      <c r="M34" s="63"/>
      <c r="N34" s="63"/>
      <c r="O34" s="63"/>
      <c r="P34" s="63"/>
    </row>
    <row r="35" spans="1:16" ht="25.5" x14ac:dyDescent="0.2">
      <c r="A35" s="59" t="s">
        <v>173</v>
      </c>
      <c r="B35" s="60" t="s">
        <v>143</v>
      </c>
      <c r="C35" s="60" t="s">
        <v>167</v>
      </c>
      <c r="D35" s="61" t="s">
        <v>174</v>
      </c>
      <c r="E35" s="61" t="s">
        <v>175</v>
      </c>
      <c r="F35" s="61" t="s">
        <v>148</v>
      </c>
      <c r="G35" s="61" t="s">
        <v>161</v>
      </c>
      <c r="H35" s="61" t="s">
        <v>169</v>
      </c>
    </row>
    <row r="36" spans="1:16" s="46" customFormat="1" x14ac:dyDescent="0.2">
      <c r="A36" s="47"/>
      <c r="B36" s="47"/>
      <c r="C36" s="48"/>
      <c r="D36" s="48"/>
      <c r="E36" s="49"/>
      <c r="F36" s="50" t="s">
        <v>176</v>
      </c>
      <c r="G36" s="231">
        <v>0</v>
      </c>
      <c r="H36" s="231"/>
      <c r="L36" s="63"/>
      <c r="M36" s="63"/>
      <c r="N36" s="63"/>
      <c r="O36" s="63"/>
      <c r="P36" s="63"/>
    </row>
    <row r="37" spans="1:16" s="55" customFormat="1" x14ac:dyDescent="0.2">
      <c r="A37" s="238"/>
      <c r="B37" s="238"/>
      <c r="F37" s="239"/>
      <c r="G37" s="239"/>
      <c r="L37" s="63"/>
      <c r="M37" s="63"/>
      <c r="N37" s="63"/>
      <c r="O37" s="63"/>
      <c r="P37" s="63"/>
    </row>
    <row r="38" spans="1:16" s="46" customFormat="1" x14ac:dyDescent="0.2">
      <c r="A38" s="230" t="s">
        <v>177</v>
      </c>
      <c r="B38" s="230"/>
      <c r="C38" s="230"/>
      <c r="D38" s="230"/>
      <c r="E38" s="230"/>
      <c r="F38" s="230"/>
      <c r="G38" s="242">
        <f>SUM(G26+G30+G33+G36)</f>
        <v>140.26999999999998</v>
      </c>
      <c r="H38" s="242"/>
      <c r="L38" s="63"/>
      <c r="M38" s="63"/>
      <c r="N38" s="63"/>
      <c r="O38" s="63"/>
      <c r="P38" s="63"/>
    </row>
    <row r="39" spans="1:16" s="55" customFormat="1" ht="39" customHeight="1" x14ac:dyDescent="0.2">
      <c r="A39" s="238"/>
      <c r="B39" s="238"/>
      <c r="F39" s="239"/>
      <c r="G39" s="239"/>
      <c r="L39" s="63"/>
      <c r="M39" s="63"/>
      <c r="N39" s="63"/>
      <c r="O39" s="63"/>
      <c r="P39" s="63"/>
    </row>
    <row r="40" spans="1:16" s="55" customFormat="1" x14ac:dyDescent="0.2">
      <c r="A40" s="243" t="s">
        <v>178</v>
      </c>
      <c r="B40" s="239"/>
      <c r="C40" s="239"/>
      <c r="D40" s="239"/>
      <c r="E40" s="239"/>
      <c r="F40" s="239"/>
      <c r="G40" s="239"/>
      <c r="H40" s="239"/>
      <c r="L40" s="63"/>
      <c r="M40" s="63"/>
      <c r="N40" s="63"/>
      <c r="O40" s="63"/>
      <c r="P40" s="63"/>
    </row>
    <row r="41" spans="1:16" s="55" customFormat="1" x14ac:dyDescent="0.2">
      <c r="A41" s="244" t="s">
        <v>61</v>
      </c>
      <c r="B41" s="239"/>
      <c r="C41" s="239"/>
      <c r="D41" s="239"/>
      <c r="E41" s="239"/>
      <c r="F41" s="239"/>
      <c r="G41" s="239"/>
      <c r="H41" s="239"/>
      <c r="L41" s="63"/>
      <c r="M41" s="63"/>
      <c r="N41" s="63"/>
      <c r="O41" s="63"/>
      <c r="P41" s="63"/>
    </row>
    <row r="42" spans="1:16" s="55" customFormat="1" x14ac:dyDescent="0.2">
      <c r="A42" s="238"/>
      <c r="B42" s="238"/>
      <c r="F42" s="239"/>
      <c r="G42" s="239"/>
      <c r="L42" s="63"/>
      <c r="M42" s="63"/>
      <c r="N42" s="63"/>
      <c r="O42" s="63"/>
      <c r="P42" s="63"/>
    </row>
    <row r="43" spans="1:16" s="55" customFormat="1" x14ac:dyDescent="0.2">
      <c r="A43" s="238"/>
      <c r="B43" s="238"/>
      <c r="F43" s="239"/>
      <c r="G43" s="239"/>
      <c r="L43" s="63"/>
      <c r="M43" s="63"/>
      <c r="N43" s="63"/>
      <c r="O43" s="63"/>
      <c r="P43" s="63"/>
    </row>
    <row r="44" spans="1:16" s="55" customFormat="1" x14ac:dyDescent="0.2">
      <c r="A44" s="238"/>
      <c r="B44" s="238"/>
      <c r="F44" s="239"/>
      <c r="G44" s="239"/>
      <c r="L44" s="63"/>
      <c r="M44" s="63"/>
      <c r="N44" s="63"/>
      <c r="O44" s="63"/>
      <c r="P44" s="63"/>
    </row>
    <row r="45" spans="1:16" s="55" customFormat="1" x14ac:dyDescent="0.2">
      <c r="A45" s="238"/>
      <c r="B45" s="238"/>
      <c r="F45" s="239"/>
      <c r="G45" s="239"/>
      <c r="L45" s="63"/>
      <c r="M45" s="63"/>
      <c r="N45" s="63"/>
      <c r="O45" s="63"/>
      <c r="P45" s="63"/>
    </row>
    <row r="46" spans="1:16" s="55" customFormat="1" x14ac:dyDescent="0.2">
      <c r="A46" s="238"/>
      <c r="B46" s="238"/>
      <c r="F46" s="239"/>
      <c r="G46" s="239"/>
      <c r="L46" s="63"/>
      <c r="M46" s="63"/>
      <c r="N46" s="63"/>
      <c r="O46" s="63"/>
      <c r="P46" s="63"/>
    </row>
    <row r="47" spans="1:16" s="55" customFormat="1" x14ac:dyDescent="0.2">
      <c r="A47" s="238"/>
      <c r="B47" s="238"/>
      <c r="F47" s="239"/>
      <c r="G47" s="239"/>
      <c r="L47" s="63"/>
      <c r="M47" s="63"/>
      <c r="N47" s="63"/>
      <c r="O47" s="63"/>
      <c r="P47" s="63"/>
    </row>
    <row r="48" spans="1:16" s="55" customFormat="1" x14ac:dyDescent="0.2">
      <c r="A48" s="238"/>
      <c r="B48" s="238"/>
      <c r="F48" s="239"/>
      <c r="G48" s="239"/>
      <c r="L48" s="63"/>
      <c r="M48" s="63"/>
      <c r="N48" s="63"/>
      <c r="O48" s="63"/>
      <c r="P48" s="63"/>
    </row>
    <row r="49" spans="1:16" s="55" customFormat="1" x14ac:dyDescent="0.2">
      <c r="A49" s="238"/>
      <c r="B49" s="238"/>
      <c r="F49" s="239"/>
      <c r="G49" s="239"/>
      <c r="L49" s="63"/>
      <c r="M49" s="63"/>
      <c r="N49" s="63"/>
      <c r="O49" s="63"/>
      <c r="P49" s="63"/>
    </row>
    <row r="50" spans="1:16" s="55" customFormat="1" x14ac:dyDescent="0.2">
      <c r="A50" s="238"/>
      <c r="B50" s="238"/>
      <c r="F50" s="239"/>
      <c r="G50" s="239"/>
      <c r="L50" s="63"/>
      <c r="M50" s="63"/>
      <c r="N50" s="63"/>
      <c r="O50" s="63"/>
      <c r="P50" s="63"/>
    </row>
    <row r="51" spans="1:16" x14ac:dyDescent="0.2">
      <c r="A51" s="240"/>
      <c r="B51" s="240"/>
      <c r="F51" s="218"/>
      <c r="G51" s="218"/>
    </row>
    <row r="52" spans="1:16" x14ac:dyDescent="0.2">
      <c r="A52" s="240"/>
      <c r="B52" s="240"/>
      <c r="F52" s="218"/>
      <c r="G52" s="218"/>
    </row>
    <row r="53" spans="1:16" x14ac:dyDescent="0.2">
      <c r="A53" s="240"/>
      <c r="B53" s="240"/>
      <c r="F53" s="218"/>
      <c r="G53" s="218"/>
    </row>
    <row r="54" spans="1:16" x14ac:dyDescent="0.2">
      <c r="A54" s="240"/>
      <c r="B54" s="240"/>
      <c r="F54" s="218"/>
      <c r="G54" s="218"/>
    </row>
    <row r="55" spans="1:16" x14ac:dyDescent="0.2">
      <c r="A55" s="240"/>
      <c r="B55" s="240"/>
      <c r="F55" s="218"/>
      <c r="G55" s="218"/>
    </row>
    <row r="56" spans="1:16" x14ac:dyDescent="0.2">
      <c r="A56" s="240"/>
      <c r="B56" s="240"/>
      <c r="F56" s="218"/>
      <c r="G56" s="218"/>
    </row>
    <row r="57" spans="1:16" x14ac:dyDescent="0.2">
      <c r="A57" s="240"/>
      <c r="B57" s="240"/>
      <c r="F57" s="218"/>
      <c r="G57" s="218"/>
    </row>
    <row r="58" spans="1:16" x14ac:dyDescent="0.2">
      <c r="A58" s="240"/>
      <c r="B58" s="240"/>
      <c r="F58" s="218"/>
      <c r="G58" s="218"/>
    </row>
    <row r="59" spans="1:16" x14ac:dyDescent="0.2">
      <c r="A59" s="240"/>
      <c r="B59" s="240"/>
      <c r="F59" s="218"/>
      <c r="G59" s="218"/>
    </row>
    <row r="60" spans="1:16" x14ac:dyDescent="0.2">
      <c r="A60" s="240"/>
      <c r="B60" s="240"/>
      <c r="F60" s="218"/>
      <c r="G60" s="218"/>
    </row>
    <row r="61" spans="1:16" x14ac:dyDescent="0.2">
      <c r="A61" s="240"/>
      <c r="B61" s="240"/>
      <c r="F61" s="218"/>
      <c r="G61" s="218"/>
    </row>
    <row r="62" spans="1:16" x14ac:dyDescent="0.2">
      <c r="A62" s="240"/>
      <c r="B62" s="240"/>
      <c r="F62" s="218"/>
      <c r="G62" s="218"/>
    </row>
    <row r="63" spans="1:16" x14ac:dyDescent="0.2">
      <c r="A63" s="240"/>
      <c r="B63" s="240"/>
      <c r="F63" s="218"/>
      <c r="G63" s="218"/>
    </row>
    <row r="64" spans="1:16" x14ac:dyDescent="0.2">
      <c r="A64" s="240"/>
      <c r="B64" s="240"/>
      <c r="F64" s="218"/>
      <c r="G64" s="218"/>
    </row>
    <row r="65" spans="1:7" x14ac:dyDescent="0.2">
      <c r="A65" s="240"/>
      <c r="B65" s="240"/>
      <c r="F65" s="218"/>
      <c r="G65" s="218"/>
    </row>
    <row r="66" spans="1:7" x14ac:dyDescent="0.2">
      <c r="A66" s="240"/>
      <c r="B66" s="240"/>
      <c r="F66" s="218"/>
      <c r="G66" s="218"/>
    </row>
    <row r="67" spans="1:7" x14ac:dyDescent="0.2">
      <c r="A67" s="240"/>
      <c r="B67" s="240"/>
      <c r="F67" s="218"/>
      <c r="G67" s="218"/>
    </row>
    <row r="68" spans="1:7" x14ac:dyDescent="0.2">
      <c r="A68" s="240"/>
      <c r="B68" s="240"/>
      <c r="F68" s="218"/>
      <c r="G68" s="218"/>
    </row>
    <row r="69" spans="1:7" x14ac:dyDescent="0.2">
      <c r="A69" s="240"/>
      <c r="B69" s="240"/>
      <c r="F69" s="218"/>
      <c r="G69" s="218"/>
    </row>
    <row r="70" spans="1:7" x14ac:dyDescent="0.2">
      <c r="A70" s="240"/>
      <c r="B70" s="240"/>
      <c r="F70" s="218"/>
      <c r="G70" s="218"/>
    </row>
    <row r="71" spans="1:7" x14ac:dyDescent="0.2">
      <c r="A71" s="240"/>
      <c r="B71" s="240"/>
      <c r="F71" s="218"/>
      <c r="G71" s="218"/>
    </row>
    <row r="72" spans="1:7" x14ac:dyDescent="0.2">
      <c r="A72" s="240"/>
      <c r="B72" s="240"/>
      <c r="F72" s="218"/>
      <c r="G72" s="218"/>
    </row>
    <row r="73" spans="1:7" x14ac:dyDescent="0.2">
      <c r="A73" s="240"/>
      <c r="B73" s="240"/>
      <c r="F73" s="218"/>
      <c r="G73" s="218"/>
    </row>
    <row r="74" spans="1:7" x14ac:dyDescent="0.2">
      <c r="A74" s="240"/>
      <c r="B74" s="240"/>
      <c r="F74" s="218"/>
      <c r="G74" s="218"/>
    </row>
    <row r="75" spans="1:7" x14ac:dyDescent="0.2">
      <c r="A75" s="240"/>
      <c r="B75" s="240"/>
      <c r="F75" s="218"/>
      <c r="G75" s="218"/>
    </row>
    <row r="76" spans="1:7" x14ac:dyDescent="0.2">
      <c r="A76" s="240"/>
      <c r="B76" s="240"/>
      <c r="F76" s="218"/>
      <c r="G76" s="218"/>
    </row>
    <row r="77" spans="1:7" x14ac:dyDescent="0.2">
      <c r="A77" s="240"/>
      <c r="B77" s="240"/>
      <c r="F77" s="218"/>
      <c r="G77" s="218"/>
    </row>
    <row r="78" spans="1:7" x14ac:dyDescent="0.2">
      <c r="A78" s="240"/>
      <c r="B78" s="240"/>
      <c r="F78" s="218"/>
      <c r="G78" s="218"/>
    </row>
    <row r="79" spans="1:7" x14ac:dyDescent="0.2">
      <c r="A79" s="240"/>
      <c r="B79" s="240"/>
      <c r="F79" s="218"/>
      <c r="G79" s="218"/>
    </row>
    <row r="80" spans="1:7" x14ac:dyDescent="0.2">
      <c r="A80" s="240"/>
      <c r="B80" s="240"/>
      <c r="F80" s="218"/>
      <c r="G80" s="218"/>
    </row>
    <row r="81" spans="1:7" x14ac:dyDescent="0.2">
      <c r="A81" s="240"/>
      <c r="B81" s="240"/>
      <c r="F81" s="218"/>
      <c r="G81" s="218"/>
    </row>
    <row r="82" spans="1:7" x14ac:dyDescent="0.2">
      <c r="A82" s="240"/>
      <c r="B82" s="240"/>
      <c r="F82" s="218"/>
      <c r="G82" s="218"/>
    </row>
    <row r="83" spans="1:7" x14ac:dyDescent="0.2">
      <c r="A83" s="240"/>
      <c r="B83" s="240"/>
      <c r="F83" s="218"/>
      <c r="G83" s="218"/>
    </row>
    <row r="84" spans="1:7" x14ac:dyDescent="0.2">
      <c r="A84" s="240"/>
      <c r="B84" s="240"/>
      <c r="F84" s="218"/>
      <c r="G84" s="218"/>
    </row>
    <row r="85" spans="1:7" x14ac:dyDescent="0.2">
      <c r="A85" s="240"/>
      <c r="B85" s="240"/>
      <c r="F85" s="218"/>
      <c r="G85" s="218"/>
    </row>
    <row r="86" spans="1:7" x14ac:dyDescent="0.2">
      <c r="A86" s="240"/>
      <c r="B86" s="240"/>
      <c r="F86" s="218"/>
      <c r="G86" s="218"/>
    </row>
    <row r="87" spans="1:7" x14ac:dyDescent="0.2">
      <c r="A87" s="240"/>
      <c r="B87" s="240"/>
      <c r="F87" s="218"/>
      <c r="G87" s="218"/>
    </row>
    <row r="88" spans="1:7" x14ac:dyDescent="0.2">
      <c r="A88" s="240"/>
      <c r="B88" s="240"/>
      <c r="F88" s="218"/>
      <c r="G88" s="218"/>
    </row>
    <row r="89" spans="1:7" x14ac:dyDescent="0.2">
      <c r="A89" s="240"/>
      <c r="B89" s="240"/>
      <c r="F89" s="218"/>
      <c r="G89" s="218"/>
    </row>
    <row r="90" spans="1:7" x14ac:dyDescent="0.2">
      <c r="A90" s="240"/>
      <c r="B90" s="240"/>
      <c r="F90" s="218"/>
      <c r="G90" s="218"/>
    </row>
    <row r="91" spans="1:7" x14ac:dyDescent="0.2">
      <c r="A91" s="240"/>
      <c r="B91" s="240"/>
      <c r="F91" s="218"/>
      <c r="G91" s="218"/>
    </row>
    <row r="92" spans="1:7" x14ac:dyDescent="0.2">
      <c r="A92" s="240"/>
      <c r="B92" s="240"/>
      <c r="F92" s="218"/>
      <c r="G92" s="218"/>
    </row>
    <row r="93" spans="1:7" x14ac:dyDescent="0.2">
      <c r="A93" s="240"/>
      <c r="B93" s="240"/>
      <c r="F93" s="218"/>
      <c r="G93" s="218"/>
    </row>
    <row r="94" spans="1:7" x14ac:dyDescent="0.2">
      <c r="A94" s="240"/>
      <c r="B94" s="240"/>
      <c r="F94" s="218"/>
      <c r="G94" s="218"/>
    </row>
    <row r="95" spans="1:7" x14ac:dyDescent="0.2">
      <c r="A95" s="240"/>
      <c r="B95" s="240"/>
      <c r="F95" s="218"/>
      <c r="G95" s="218"/>
    </row>
    <row r="96" spans="1:7" x14ac:dyDescent="0.2">
      <c r="A96" s="240"/>
      <c r="B96" s="240"/>
      <c r="F96" s="218"/>
      <c r="G96" s="218"/>
    </row>
    <row r="97" spans="1:7" x14ac:dyDescent="0.2">
      <c r="A97" s="240"/>
      <c r="B97" s="240"/>
      <c r="F97" s="218"/>
      <c r="G97" s="218"/>
    </row>
    <row r="98" spans="1:7" x14ac:dyDescent="0.2">
      <c r="A98" s="240"/>
      <c r="B98" s="240"/>
      <c r="F98" s="218"/>
      <c r="G98" s="218"/>
    </row>
    <row r="99" spans="1:7" x14ac:dyDescent="0.2">
      <c r="A99" s="240"/>
      <c r="B99" s="240"/>
      <c r="F99" s="218"/>
      <c r="G99" s="218"/>
    </row>
    <row r="100" spans="1:7" x14ac:dyDescent="0.2">
      <c r="A100" s="240"/>
      <c r="B100" s="240"/>
      <c r="F100" s="218"/>
      <c r="G100" s="218"/>
    </row>
    <row r="101" spans="1:7" x14ac:dyDescent="0.2">
      <c r="A101" s="240"/>
      <c r="B101" s="240"/>
      <c r="F101" s="218"/>
      <c r="G101" s="218"/>
    </row>
    <row r="102" spans="1:7" x14ac:dyDescent="0.2">
      <c r="A102" s="240"/>
      <c r="B102" s="240"/>
      <c r="F102" s="218"/>
      <c r="G102" s="218"/>
    </row>
    <row r="103" spans="1:7" x14ac:dyDescent="0.2">
      <c r="A103" s="240"/>
      <c r="B103" s="240"/>
      <c r="F103" s="218"/>
      <c r="G103" s="218"/>
    </row>
    <row r="104" spans="1:7" x14ac:dyDescent="0.2">
      <c r="A104" s="240"/>
      <c r="B104" s="240"/>
      <c r="F104" s="218"/>
      <c r="G104" s="218"/>
    </row>
    <row r="105" spans="1:7" x14ac:dyDescent="0.2">
      <c r="A105" s="240"/>
      <c r="B105" s="240"/>
      <c r="F105" s="218"/>
      <c r="G105" s="218"/>
    </row>
    <row r="106" spans="1:7" x14ac:dyDescent="0.2">
      <c r="A106" s="240"/>
      <c r="B106" s="240"/>
      <c r="F106" s="218"/>
      <c r="G106" s="218"/>
    </row>
    <row r="107" spans="1:7" x14ac:dyDescent="0.2">
      <c r="A107" s="240"/>
      <c r="B107" s="240"/>
      <c r="F107" s="218"/>
      <c r="G107" s="218"/>
    </row>
    <row r="108" spans="1:7" x14ac:dyDescent="0.2">
      <c r="A108" s="240"/>
      <c r="B108" s="240"/>
      <c r="F108" s="218"/>
      <c r="G108" s="218"/>
    </row>
    <row r="109" spans="1:7" x14ac:dyDescent="0.2">
      <c r="A109" s="240"/>
      <c r="B109" s="240"/>
      <c r="F109" s="218"/>
      <c r="G109" s="218"/>
    </row>
    <row r="110" spans="1:7" x14ac:dyDescent="0.2">
      <c r="A110" s="240"/>
      <c r="B110" s="240"/>
      <c r="F110" s="218"/>
      <c r="G110" s="218"/>
    </row>
    <row r="111" spans="1:7" x14ac:dyDescent="0.2">
      <c r="A111" s="240"/>
      <c r="B111" s="240"/>
      <c r="F111" s="218"/>
      <c r="G111" s="218"/>
    </row>
    <row r="112" spans="1:7" x14ac:dyDescent="0.2">
      <c r="A112" s="240"/>
      <c r="B112" s="240"/>
      <c r="F112" s="218"/>
      <c r="G112" s="218"/>
    </row>
    <row r="113" spans="1:7" x14ac:dyDescent="0.2">
      <c r="A113" s="240"/>
      <c r="B113" s="240"/>
      <c r="F113" s="218"/>
      <c r="G113" s="218"/>
    </row>
    <row r="114" spans="1:7" x14ac:dyDescent="0.2">
      <c r="A114" s="240"/>
      <c r="B114" s="240"/>
      <c r="F114" s="218"/>
      <c r="G114" s="218"/>
    </row>
    <row r="115" spans="1:7" x14ac:dyDescent="0.2">
      <c r="A115" s="240"/>
      <c r="B115" s="240"/>
      <c r="F115" s="218"/>
      <c r="G115" s="218"/>
    </row>
    <row r="116" spans="1:7" x14ac:dyDescent="0.2">
      <c r="A116" s="240"/>
      <c r="B116" s="240"/>
      <c r="F116" s="218"/>
      <c r="G116" s="218"/>
    </row>
    <row r="117" spans="1:7" x14ac:dyDescent="0.2">
      <c r="A117" s="240"/>
      <c r="B117" s="240"/>
      <c r="F117" s="218"/>
      <c r="G117" s="218"/>
    </row>
    <row r="118" spans="1:7" x14ac:dyDescent="0.2">
      <c r="A118" s="240"/>
      <c r="B118" s="240"/>
      <c r="F118" s="218"/>
      <c r="G118" s="218"/>
    </row>
    <row r="119" spans="1:7" x14ac:dyDescent="0.2">
      <c r="A119" s="240"/>
      <c r="B119" s="240"/>
      <c r="F119" s="218"/>
      <c r="G119" s="218"/>
    </row>
    <row r="120" spans="1:7" x14ac:dyDescent="0.2">
      <c r="A120" s="240"/>
      <c r="B120" s="240"/>
      <c r="F120" s="218"/>
      <c r="G120" s="218"/>
    </row>
    <row r="121" spans="1:7" x14ac:dyDescent="0.2">
      <c r="A121" s="240"/>
      <c r="B121" s="240"/>
      <c r="F121" s="218"/>
      <c r="G121" s="218"/>
    </row>
    <row r="122" spans="1:7" x14ac:dyDescent="0.2">
      <c r="A122" s="240"/>
      <c r="B122" s="240"/>
      <c r="F122" s="218"/>
      <c r="G122" s="218"/>
    </row>
    <row r="123" spans="1:7" x14ac:dyDescent="0.2">
      <c r="A123" s="240"/>
      <c r="B123" s="240"/>
      <c r="F123" s="218"/>
      <c r="G123" s="218"/>
    </row>
    <row r="124" spans="1:7" x14ac:dyDescent="0.2">
      <c r="A124" s="240"/>
      <c r="B124" s="240"/>
      <c r="F124" s="218"/>
      <c r="G124" s="218"/>
    </row>
    <row r="125" spans="1:7" x14ac:dyDescent="0.2">
      <c r="A125" s="240"/>
      <c r="B125" s="240"/>
      <c r="F125" s="218"/>
      <c r="G125" s="218"/>
    </row>
    <row r="126" spans="1:7" x14ac:dyDescent="0.2">
      <c r="A126" s="240"/>
      <c r="B126" s="240"/>
      <c r="F126" s="218"/>
      <c r="G126" s="218"/>
    </row>
    <row r="127" spans="1:7" x14ac:dyDescent="0.2">
      <c r="A127" s="240"/>
      <c r="B127" s="240"/>
      <c r="F127" s="218"/>
      <c r="G127" s="218"/>
    </row>
    <row r="128" spans="1:7" x14ac:dyDescent="0.2">
      <c r="A128" s="240"/>
      <c r="B128" s="240"/>
      <c r="F128" s="218"/>
      <c r="G128" s="218"/>
    </row>
    <row r="129" spans="1:7" x14ac:dyDescent="0.2">
      <c r="A129" s="240"/>
      <c r="B129" s="240"/>
      <c r="F129" s="218"/>
      <c r="G129" s="218"/>
    </row>
    <row r="130" spans="1:7" x14ac:dyDescent="0.2">
      <c r="A130" s="240"/>
      <c r="B130" s="240"/>
      <c r="F130" s="218"/>
      <c r="G130" s="218"/>
    </row>
    <row r="131" spans="1:7" x14ac:dyDescent="0.2">
      <c r="A131" s="240"/>
      <c r="B131" s="240"/>
      <c r="F131" s="218"/>
      <c r="G131" s="218"/>
    </row>
    <row r="132" spans="1:7" x14ac:dyDescent="0.2">
      <c r="A132" s="240"/>
      <c r="B132" s="240"/>
      <c r="F132" s="218"/>
      <c r="G132" s="218"/>
    </row>
    <row r="133" spans="1:7" x14ac:dyDescent="0.2">
      <c r="A133" s="240"/>
      <c r="B133" s="240"/>
      <c r="F133" s="218"/>
      <c r="G133" s="218"/>
    </row>
    <row r="134" spans="1:7" x14ac:dyDescent="0.2">
      <c r="A134" s="240"/>
      <c r="B134" s="240"/>
      <c r="F134" s="218"/>
      <c r="G134" s="218"/>
    </row>
    <row r="135" spans="1:7" x14ac:dyDescent="0.2">
      <c r="A135" s="240"/>
      <c r="B135" s="240"/>
      <c r="F135" s="218"/>
      <c r="G135" s="218"/>
    </row>
    <row r="136" spans="1:7" x14ac:dyDescent="0.2">
      <c r="A136" s="240"/>
      <c r="B136" s="240"/>
      <c r="F136" s="218"/>
      <c r="G136" s="218"/>
    </row>
    <row r="137" spans="1:7" x14ac:dyDescent="0.2">
      <c r="A137" s="240"/>
      <c r="B137" s="240"/>
      <c r="F137" s="218"/>
      <c r="G137" s="218"/>
    </row>
    <row r="138" spans="1:7" x14ac:dyDescent="0.2">
      <c r="A138" s="240"/>
      <c r="B138" s="240"/>
      <c r="F138" s="218"/>
      <c r="G138" s="218"/>
    </row>
    <row r="139" spans="1:7" x14ac:dyDescent="0.2">
      <c r="A139" s="240"/>
      <c r="B139" s="240"/>
      <c r="F139" s="218"/>
      <c r="G139" s="218"/>
    </row>
    <row r="140" spans="1:7" x14ac:dyDescent="0.2">
      <c r="A140" s="240"/>
      <c r="B140" s="240"/>
      <c r="F140" s="218"/>
      <c r="G140" s="218"/>
    </row>
    <row r="141" spans="1:7" x14ac:dyDescent="0.2">
      <c r="A141" s="240"/>
      <c r="B141" s="240"/>
      <c r="F141" s="218"/>
      <c r="G141" s="218"/>
    </row>
    <row r="142" spans="1:7" x14ac:dyDescent="0.2">
      <c r="A142" s="240"/>
      <c r="B142" s="240"/>
      <c r="F142" s="218"/>
      <c r="G142" s="218"/>
    </row>
    <row r="143" spans="1:7" x14ac:dyDescent="0.2">
      <c r="A143" s="240"/>
      <c r="B143" s="240"/>
      <c r="F143" s="218"/>
      <c r="G143" s="218"/>
    </row>
    <row r="144" spans="1:7" x14ac:dyDescent="0.2">
      <c r="A144" s="240"/>
      <c r="B144" s="240"/>
      <c r="F144" s="218"/>
      <c r="G144" s="218"/>
    </row>
    <row r="145" spans="1:7" x14ac:dyDescent="0.2">
      <c r="A145" s="240"/>
      <c r="B145" s="240"/>
      <c r="F145" s="218"/>
      <c r="G145" s="218"/>
    </row>
    <row r="146" spans="1:7" x14ac:dyDescent="0.2">
      <c r="A146" s="240"/>
      <c r="B146" s="240"/>
      <c r="F146" s="218"/>
      <c r="G146" s="218"/>
    </row>
    <row r="147" spans="1:7" x14ac:dyDescent="0.2">
      <c r="A147" s="240"/>
      <c r="B147" s="240"/>
      <c r="F147" s="218"/>
      <c r="G147" s="218"/>
    </row>
    <row r="148" spans="1:7" x14ac:dyDescent="0.2">
      <c r="A148" s="240"/>
      <c r="B148" s="240"/>
      <c r="F148" s="218"/>
      <c r="G148" s="218"/>
    </row>
    <row r="149" spans="1:7" x14ac:dyDescent="0.2">
      <c r="A149" s="240"/>
      <c r="B149" s="240"/>
      <c r="F149" s="218"/>
      <c r="G149" s="218"/>
    </row>
    <row r="150" spans="1:7" x14ac:dyDescent="0.2">
      <c r="A150" s="240"/>
      <c r="B150" s="240"/>
      <c r="F150" s="218"/>
      <c r="G150" s="218"/>
    </row>
    <row r="151" spans="1:7" x14ac:dyDescent="0.2">
      <c r="A151" s="240"/>
      <c r="B151" s="240"/>
      <c r="F151" s="218"/>
      <c r="G151" s="218"/>
    </row>
    <row r="152" spans="1:7" x14ac:dyDescent="0.2">
      <c r="A152" s="240"/>
      <c r="B152" s="240"/>
      <c r="F152" s="218"/>
      <c r="G152" s="218"/>
    </row>
    <row r="153" spans="1:7" x14ac:dyDescent="0.2">
      <c r="A153" s="240"/>
      <c r="B153" s="240"/>
      <c r="F153" s="218"/>
      <c r="G153" s="218"/>
    </row>
    <row r="154" spans="1:7" x14ac:dyDescent="0.2">
      <c r="A154" s="240"/>
      <c r="B154" s="240"/>
      <c r="F154" s="218"/>
      <c r="G154" s="218"/>
    </row>
    <row r="155" spans="1:7" x14ac:dyDescent="0.2">
      <c r="A155" s="240"/>
      <c r="B155" s="240"/>
      <c r="F155" s="218"/>
      <c r="G155" s="218"/>
    </row>
    <row r="156" spans="1:7" x14ac:dyDescent="0.2">
      <c r="A156" s="240"/>
      <c r="B156" s="240"/>
      <c r="F156" s="218"/>
      <c r="G156" s="218"/>
    </row>
    <row r="157" spans="1:7" x14ac:dyDescent="0.2">
      <c r="A157" s="240"/>
      <c r="B157" s="240"/>
      <c r="F157" s="218"/>
      <c r="G157" s="218"/>
    </row>
    <row r="158" spans="1:7" x14ac:dyDescent="0.2">
      <c r="A158" s="240"/>
      <c r="B158" s="240"/>
      <c r="F158" s="218"/>
      <c r="G158" s="218"/>
    </row>
    <row r="159" spans="1:7" x14ac:dyDescent="0.2">
      <c r="A159" s="240"/>
      <c r="B159" s="240"/>
      <c r="F159" s="218"/>
      <c r="G159" s="218"/>
    </row>
    <row r="160" spans="1:7" x14ac:dyDescent="0.2">
      <c r="A160" s="240"/>
      <c r="B160" s="240"/>
      <c r="F160" s="218"/>
      <c r="G160" s="218"/>
    </row>
    <row r="161" spans="1:7" x14ac:dyDescent="0.2">
      <c r="A161" s="240"/>
      <c r="B161" s="240"/>
      <c r="F161" s="218"/>
      <c r="G161" s="218"/>
    </row>
    <row r="162" spans="1:7" x14ac:dyDescent="0.2">
      <c r="A162" s="240"/>
      <c r="B162" s="240"/>
      <c r="F162" s="218"/>
      <c r="G162" s="218"/>
    </row>
    <row r="163" spans="1:7" x14ac:dyDescent="0.2">
      <c r="A163" s="240"/>
      <c r="B163" s="240"/>
      <c r="F163" s="218"/>
      <c r="G163" s="218"/>
    </row>
    <row r="164" spans="1:7" x14ac:dyDescent="0.2">
      <c r="A164" s="240"/>
      <c r="B164" s="240"/>
      <c r="F164" s="218"/>
      <c r="G164" s="218"/>
    </row>
    <row r="165" spans="1:7" x14ac:dyDescent="0.2">
      <c r="A165" s="240"/>
      <c r="B165" s="240"/>
      <c r="F165" s="218"/>
      <c r="G165" s="218"/>
    </row>
    <row r="166" spans="1:7" x14ac:dyDescent="0.2">
      <c r="A166" s="240"/>
      <c r="B166" s="240"/>
      <c r="F166" s="218"/>
      <c r="G166" s="218"/>
    </row>
    <row r="167" spans="1:7" x14ac:dyDescent="0.2">
      <c r="A167" s="240"/>
      <c r="B167" s="240"/>
      <c r="F167" s="218"/>
      <c r="G167" s="218"/>
    </row>
    <row r="168" spans="1:7" x14ac:dyDescent="0.2">
      <c r="A168" s="240"/>
      <c r="B168" s="240"/>
      <c r="F168" s="218"/>
      <c r="G168" s="218"/>
    </row>
    <row r="169" spans="1:7" x14ac:dyDescent="0.2">
      <c r="A169" s="240"/>
      <c r="B169" s="240"/>
      <c r="F169" s="218"/>
      <c r="G169" s="218"/>
    </row>
    <row r="170" spans="1:7" x14ac:dyDescent="0.2">
      <c r="A170" s="240"/>
      <c r="B170" s="240"/>
      <c r="F170" s="218"/>
      <c r="G170" s="218"/>
    </row>
    <row r="171" spans="1:7" x14ac:dyDescent="0.2">
      <c r="A171" s="240"/>
      <c r="B171" s="240"/>
      <c r="F171" s="218"/>
      <c r="G171" s="218"/>
    </row>
    <row r="172" spans="1:7" x14ac:dyDescent="0.2">
      <c r="A172" s="240"/>
      <c r="B172" s="240"/>
      <c r="F172" s="218"/>
      <c r="G172" s="218"/>
    </row>
    <row r="173" spans="1:7" x14ac:dyDescent="0.2">
      <c r="A173" s="240"/>
      <c r="B173" s="240"/>
      <c r="F173" s="218"/>
      <c r="G173" s="218"/>
    </row>
    <row r="174" spans="1:7" x14ac:dyDescent="0.2">
      <c r="A174" s="240"/>
      <c r="B174" s="240"/>
      <c r="F174" s="218"/>
      <c r="G174" s="218"/>
    </row>
    <row r="175" spans="1:7" x14ac:dyDescent="0.2">
      <c r="A175" s="240"/>
      <c r="B175" s="240"/>
      <c r="F175" s="218"/>
      <c r="G175" s="218"/>
    </row>
    <row r="176" spans="1:7" x14ac:dyDescent="0.2">
      <c r="A176" s="240"/>
      <c r="B176" s="240"/>
      <c r="F176" s="218"/>
      <c r="G176" s="218"/>
    </row>
    <row r="177" spans="1:7" x14ac:dyDescent="0.2">
      <c r="A177" s="240"/>
      <c r="B177" s="240"/>
      <c r="F177" s="218"/>
      <c r="G177" s="218"/>
    </row>
    <row r="178" spans="1:7" x14ac:dyDescent="0.2">
      <c r="A178" s="240"/>
      <c r="B178" s="240"/>
      <c r="F178" s="218"/>
      <c r="G178" s="218"/>
    </row>
    <row r="179" spans="1:7" x14ac:dyDescent="0.2">
      <c r="A179" s="240"/>
      <c r="B179" s="240"/>
      <c r="F179" s="218"/>
      <c r="G179" s="218"/>
    </row>
    <row r="180" spans="1:7" x14ac:dyDescent="0.2">
      <c r="A180" s="240"/>
      <c r="B180" s="240"/>
      <c r="F180" s="218"/>
      <c r="G180" s="218"/>
    </row>
    <row r="181" spans="1:7" x14ac:dyDescent="0.2">
      <c r="A181" s="240"/>
      <c r="B181" s="240"/>
      <c r="F181" s="218"/>
      <c r="G181" s="218"/>
    </row>
    <row r="182" spans="1:7" x14ac:dyDescent="0.2">
      <c r="A182" s="240"/>
      <c r="B182" s="240"/>
      <c r="F182" s="218"/>
      <c r="G182" s="218"/>
    </row>
    <row r="183" spans="1:7" x14ac:dyDescent="0.2">
      <c r="A183" s="240"/>
      <c r="B183" s="240"/>
      <c r="F183" s="218"/>
      <c r="G183" s="218"/>
    </row>
    <row r="184" spans="1:7" x14ac:dyDescent="0.2">
      <c r="A184" s="240"/>
      <c r="B184" s="240"/>
      <c r="F184" s="218"/>
      <c r="G184" s="218"/>
    </row>
    <row r="185" spans="1:7" x14ac:dyDescent="0.2">
      <c r="A185" s="240"/>
      <c r="B185" s="240"/>
      <c r="F185" s="218"/>
      <c r="G185" s="218"/>
    </row>
    <row r="186" spans="1:7" x14ac:dyDescent="0.2">
      <c r="A186" s="240"/>
      <c r="B186" s="240"/>
      <c r="F186" s="218"/>
      <c r="G186" s="218"/>
    </row>
    <row r="187" spans="1:7" x14ac:dyDescent="0.2">
      <c r="A187" s="240"/>
      <c r="B187" s="240"/>
      <c r="F187" s="218"/>
      <c r="G187" s="218"/>
    </row>
    <row r="188" spans="1:7" x14ac:dyDescent="0.2">
      <c r="A188" s="240"/>
      <c r="B188" s="240"/>
      <c r="F188" s="218"/>
      <c r="G188" s="218"/>
    </row>
    <row r="189" spans="1:7" x14ac:dyDescent="0.2">
      <c r="A189" s="240"/>
      <c r="B189" s="240"/>
      <c r="F189" s="218"/>
      <c r="G189" s="218"/>
    </row>
    <row r="190" spans="1:7" x14ac:dyDescent="0.2">
      <c r="A190" s="240"/>
      <c r="B190" s="240"/>
      <c r="F190" s="218"/>
      <c r="G190" s="218"/>
    </row>
    <row r="191" spans="1:7" x14ac:dyDescent="0.2">
      <c r="A191" s="240"/>
      <c r="B191" s="240"/>
      <c r="F191" s="218"/>
      <c r="G191" s="218"/>
    </row>
    <row r="192" spans="1:7" x14ac:dyDescent="0.2">
      <c r="A192" s="240"/>
      <c r="B192" s="240"/>
      <c r="F192" s="218"/>
      <c r="G192" s="218"/>
    </row>
    <row r="193" spans="1:7" x14ac:dyDescent="0.2">
      <c r="A193" s="240"/>
      <c r="B193" s="240"/>
      <c r="F193" s="218"/>
      <c r="G193" s="218"/>
    </row>
    <row r="194" spans="1:7" x14ac:dyDescent="0.2">
      <c r="A194" s="240"/>
      <c r="B194" s="240"/>
      <c r="F194" s="218"/>
      <c r="G194" s="218"/>
    </row>
    <row r="195" spans="1:7" x14ac:dyDescent="0.2">
      <c r="A195" s="240"/>
      <c r="B195" s="240"/>
      <c r="F195" s="218"/>
      <c r="G195" s="218"/>
    </row>
    <row r="196" spans="1:7" x14ac:dyDescent="0.2">
      <c r="A196" s="240"/>
      <c r="B196" s="240"/>
      <c r="F196" s="218"/>
      <c r="G196" s="218"/>
    </row>
    <row r="197" spans="1:7" x14ac:dyDescent="0.2">
      <c r="A197" s="240"/>
      <c r="B197" s="240"/>
      <c r="F197" s="218"/>
      <c r="G197" s="218"/>
    </row>
    <row r="198" spans="1:7" x14ac:dyDescent="0.2">
      <c r="A198" s="240"/>
      <c r="B198" s="240"/>
      <c r="F198" s="218"/>
      <c r="G198" s="218"/>
    </row>
    <row r="199" spans="1:7" x14ac:dyDescent="0.2">
      <c r="A199" s="240"/>
      <c r="B199" s="240"/>
      <c r="F199" s="218"/>
      <c r="G199" s="218"/>
    </row>
    <row r="200" spans="1:7" x14ac:dyDescent="0.2">
      <c r="A200" s="240"/>
      <c r="B200" s="240"/>
      <c r="F200" s="218"/>
      <c r="G200" s="218"/>
    </row>
    <row r="201" spans="1:7" x14ac:dyDescent="0.2">
      <c r="A201" s="240"/>
      <c r="B201" s="240"/>
      <c r="F201" s="218"/>
      <c r="G201" s="218"/>
    </row>
    <row r="202" spans="1:7" x14ac:dyDescent="0.2">
      <c r="A202" s="240"/>
      <c r="B202" s="240"/>
      <c r="F202" s="218"/>
      <c r="G202" s="218"/>
    </row>
    <row r="203" spans="1:7" x14ac:dyDescent="0.2">
      <c r="A203" s="240"/>
      <c r="B203" s="240"/>
      <c r="F203" s="218"/>
      <c r="G203" s="218"/>
    </row>
    <row r="204" spans="1:7" x14ac:dyDescent="0.2">
      <c r="A204" s="240"/>
      <c r="B204" s="240"/>
      <c r="F204" s="218"/>
      <c r="G204" s="218"/>
    </row>
    <row r="205" spans="1:7" x14ac:dyDescent="0.2">
      <c r="A205" s="240"/>
      <c r="B205" s="240"/>
      <c r="F205" s="218"/>
      <c r="G205" s="218"/>
    </row>
    <row r="206" spans="1:7" x14ac:dyDescent="0.2">
      <c r="A206" s="240"/>
      <c r="B206" s="240"/>
      <c r="F206" s="218"/>
      <c r="G206" s="218"/>
    </row>
    <row r="207" spans="1:7" x14ac:dyDescent="0.2">
      <c r="A207" s="240"/>
      <c r="B207" s="240"/>
      <c r="F207" s="218"/>
      <c r="G207" s="218"/>
    </row>
    <row r="208" spans="1:7" x14ac:dyDescent="0.2">
      <c r="A208" s="240"/>
      <c r="B208" s="240"/>
      <c r="F208" s="218"/>
      <c r="G208" s="218"/>
    </row>
    <row r="209" spans="1:7" x14ac:dyDescent="0.2">
      <c r="A209" s="240"/>
      <c r="B209" s="240"/>
      <c r="F209" s="218"/>
      <c r="G209" s="218"/>
    </row>
    <row r="210" spans="1:7" x14ac:dyDescent="0.2">
      <c r="A210" s="240"/>
      <c r="B210" s="240"/>
      <c r="F210" s="218"/>
      <c r="G210" s="218"/>
    </row>
    <row r="211" spans="1:7" x14ac:dyDescent="0.2">
      <c r="A211" s="240"/>
      <c r="B211" s="240"/>
      <c r="F211" s="218"/>
      <c r="G211" s="218"/>
    </row>
    <row r="212" spans="1:7" x14ac:dyDescent="0.2">
      <c r="A212" s="240"/>
      <c r="B212" s="240"/>
      <c r="F212" s="218"/>
      <c r="G212" s="218"/>
    </row>
    <row r="213" spans="1:7" x14ac:dyDescent="0.2">
      <c r="A213" s="240"/>
      <c r="B213" s="240"/>
      <c r="F213" s="218"/>
      <c r="G213" s="218"/>
    </row>
    <row r="214" spans="1:7" x14ac:dyDescent="0.2">
      <c r="A214" s="240"/>
      <c r="B214" s="240"/>
      <c r="F214" s="218"/>
      <c r="G214" s="218"/>
    </row>
    <row r="215" spans="1:7" x14ac:dyDescent="0.2">
      <c r="A215" s="240"/>
      <c r="B215" s="240"/>
      <c r="F215" s="218"/>
      <c r="G215" s="218"/>
    </row>
    <row r="216" spans="1:7" x14ac:dyDescent="0.2">
      <c r="A216" s="240"/>
      <c r="B216" s="240"/>
      <c r="F216" s="218"/>
      <c r="G216" s="218"/>
    </row>
    <row r="217" spans="1:7" x14ac:dyDescent="0.2">
      <c r="A217" s="240"/>
      <c r="B217" s="240"/>
      <c r="F217" s="218"/>
      <c r="G217" s="218"/>
    </row>
    <row r="218" spans="1:7" x14ac:dyDescent="0.2">
      <c r="A218" s="240"/>
      <c r="B218" s="240"/>
      <c r="F218" s="218"/>
      <c r="G218" s="218"/>
    </row>
    <row r="219" spans="1:7" x14ac:dyDescent="0.2">
      <c r="A219" s="240"/>
      <c r="B219" s="240"/>
      <c r="F219" s="218"/>
      <c r="G219" s="218"/>
    </row>
    <row r="220" spans="1:7" x14ac:dyDescent="0.2">
      <c r="A220" s="240"/>
      <c r="B220" s="240"/>
      <c r="F220" s="218"/>
      <c r="G220" s="218"/>
    </row>
    <row r="221" spans="1:7" x14ac:dyDescent="0.2">
      <c r="A221" s="240"/>
      <c r="B221" s="240"/>
      <c r="F221" s="218"/>
      <c r="G221" s="218"/>
    </row>
    <row r="222" spans="1:7" x14ac:dyDescent="0.2">
      <c r="A222" s="240"/>
      <c r="B222" s="240"/>
      <c r="F222" s="218"/>
      <c r="G222" s="218"/>
    </row>
    <row r="223" spans="1:7" x14ac:dyDescent="0.2">
      <c r="A223" s="240"/>
      <c r="B223" s="240"/>
      <c r="F223" s="218"/>
      <c r="G223" s="218"/>
    </row>
    <row r="224" spans="1:7" x14ac:dyDescent="0.2">
      <c r="A224" s="240"/>
      <c r="B224" s="240"/>
      <c r="F224" s="218"/>
      <c r="G224" s="218"/>
    </row>
    <row r="225" spans="1:7" x14ac:dyDescent="0.2">
      <c r="A225" s="240"/>
      <c r="B225" s="240"/>
      <c r="F225" s="218"/>
      <c r="G225" s="218"/>
    </row>
    <row r="226" spans="1:7" x14ac:dyDescent="0.2">
      <c r="A226" s="240"/>
      <c r="B226" s="240"/>
      <c r="F226" s="218"/>
      <c r="G226" s="218"/>
    </row>
    <row r="227" spans="1:7" x14ac:dyDescent="0.2">
      <c r="A227" s="240"/>
      <c r="B227" s="240"/>
      <c r="F227" s="218"/>
      <c r="G227" s="218"/>
    </row>
    <row r="228" spans="1:7" x14ac:dyDescent="0.2">
      <c r="A228" s="240"/>
      <c r="B228" s="240"/>
      <c r="F228" s="218"/>
      <c r="G228" s="218"/>
    </row>
    <row r="229" spans="1:7" x14ac:dyDescent="0.2">
      <c r="A229" s="240"/>
      <c r="B229" s="240"/>
      <c r="F229" s="218"/>
      <c r="G229" s="218"/>
    </row>
    <row r="230" spans="1:7" x14ac:dyDescent="0.2">
      <c r="A230" s="240"/>
      <c r="B230" s="240"/>
      <c r="F230" s="218"/>
      <c r="G230" s="218"/>
    </row>
    <row r="231" spans="1:7" x14ac:dyDescent="0.2">
      <c r="A231" s="240"/>
      <c r="B231" s="240"/>
      <c r="F231" s="218"/>
      <c r="G231" s="218"/>
    </row>
    <row r="232" spans="1:7" x14ac:dyDescent="0.2">
      <c r="A232" s="240"/>
      <c r="B232" s="240"/>
      <c r="F232" s="218"/>
      <c r="G232" s="218"/>
    </row>
    <row r="233" spans="1:7" x14ac:dyDescent="0.2">
      <c r="A233" s="240"/>
      <c r="B233" s="240"/>
      <c r="F233" s="218"/>
      <c r="G233" s="218"/>
    </row>
    <row r="234" spans="1:7" x14ac:dyDescent="0.2">
      <c r="A234" s="240"/>
      <c r="B234" s="240"/>
      <c r="F234" s="218"/>
      <c r="G234" s="218"/>
    </row>
    <row r="235" spans="1:7" x14ac:dyDescent="0.2">
      <c r="A235" s="240"/>
      <c r="B235" s="240"/>
      <c r="F235" s="218"/>
      <c r="G235" s="218"/>
    </row>
    <row r="236" spans="1:7" x14ac:dyDescent="0.2">
      <c r="A236" s="240"/>
      <c r="B236" s="240"/>
      <c r="F236" s="218"/>
      <c r="G236" s="218"/>
    </row>
    <row r="237" spans="1:7" x14ac:dyDescent="0.2">
      <c r="A237" s="240"/>
      <c r="B237" s="240"/>
      <c r="F237" s="218"/>
      <c r="G237" s="218"/>
    </row>
    <row r="238" spans="1:7" x14ac:dyDescent="0.2">
      <c r="A238" s="240"/>
      <c r="B238" s="240"/>
      <c r="F238" s="218"/>
      <c r="G238" s="218"/>
    </row>
    <row r="239" spans="1:7" x14ac:dyDescent="0.2">
      <c r="A239" s="240"/>
      <c r="B239" s="240"/>
      <c r="F239" s="218"/>
      <c r="G239" s="218"/>
    </row>
    <row r="240" spans="1:7" x14ac:dyDescent="0.2">
      <c r="A240" s="240"/>
      <c r="B240" s="240"/>
      <c r="F240" s="218"/>
      <c r="G240" s="218"/>
    </row>
    <row r="241" spans="1:7" x14ac:dyDescent="0.2">
      <c r="A241" s="240"/>
      <c r="B241" s="240"/>
      <c r="F241" s="218"/>
      <c r="G241" s="218"/>
    </row>
    <row r="242" spans="1:7" x14ac:dyDescent="0.2">
      <c r="A242" s="240"/>
      <c r="B242" s="240"/>
      <c r="F242" s="218"/>
      <c r="G242" s="218"/>
    </row>
    <row r="243" spans="1:7" x14ac:dyDescent="0.2">
      <c r="A243" s="240"/>
      <c r="B243" s="240"/>
      <c r="F243" s="218"/>
      <c r="G243" s="218"/>
    </row>
    <row r="244" spans="1:7" x14ac:dyDescent="0.2">
      <c r="A244" s="240"/>
      <c r="B244" s="240"/>
      <c r="F244" s="218"/>
      <c r="G244" s="218"/>
    </row>
    <row r="245" spans="1:7" x14ac:dyDescent="0.2">
      <c r="A245" s="240"/>
      <c r="B245" s="240"/>
      <c r="F245" s="218"/>
      <c r="G245" s="218"/>
    </row>
    <row r="246" spans="1:7" x14ac:dyDescent="0.2">
      <c r="A246" s="240"/>
      <c r="B246" s="240"/>
      <c r="F246" s="218"/>
      <c r="G246" s="218"/>
    </row>
    <row r="247" spans="1:7" x14ac:dyDescent="0.2">
      <c r="A247" s="240"/>
      <c r="B247" s="240"/>
      <c r="F247" s="218"/>
      <c r="G247" s="218"/>
    </row>
    <row r="248" spans="1:7" x14ac:dyDescent="0.2">
      <c r="A248" s="240"/>
      <c r="B248" s="240"/>
      <c r="F248" s="218"/>
      <c r="G248" s="218"/>
    </row>
    <row r="249" spans="1:7" x14ac:dyDescent="0.2">
      <c r="A249" s="240"/>
      <c r="B249" s="240"/>
      <c r="F249" s="218"/>
      <c r="G249" s="218"/>
    </row>
    <row r="250" spans="1:7" x14ac:dyDescent="0.2">
      <c r="A250" s="240"/>
      <c r="B250" s="240"/>
      <c r="F250" s="218"/>
      <c r="G250" s="218"/>
    </row>
    <row r="251" spans="1:7" x14ac:dyDescent="0.2">
      <c r="A251" s="240"/>
      <c r="B251" s="240"/>
      <c r="F251" s="218"/>
      <c r="G251" s="218"/>
    </row>
    <row r="252" spans="1:7" x14ac:dyDescent="0.2">
      <c r="A252" s="240"/>
      <c r="B252" s="240"/>
      <c r="F252" s="218"/>
      <c r="G252" s="218"/>
    </row>
    <row r="253" spans="1:7" x14ac:dyDescent="0.2">
      <c r="A253" s="240"/>
      <c r="B253" s="240"/>
      <c r="F253" s="218"/>
      <c r="G253" s="218"/>
    </row>
    <row r="254" spans="1:7" x14ac:dyDescent="0.2">
      <c r="A254" s="240"/>
      <c r="B254" s="240"/>
      <c r="F254" s="218"/>
      <c r="G254" s="218"/>
    </row>
    <row r="255" spans="1:7" x14ac:dyDescent="0.2">
      <c r="A255" s="232"/>
      <c r="B255" s="232"/>
    </row>
    <row r="256" spans="1:7" x14ac:dyDescent="0.2">
      <c r="A256" s="232"/>
      <c r="B256" s="232"/>
    </row>
    <row r="257" spans="1:2" x14ac:dyDescent="0.2">
      <c r="A257" s="232"/>
      <c r="B257" s="232"/>
    </row>
    <row r="258" spans="1:2" x14ac:dyDescent="0.2">
      <c r="A258" s="232"/>
      <c r="B258" s="232"/>
    </row>
    <row r="259" spans="1:2" x14ac:dyDescent="0.2">
      <c r="A259" s="232"/>
      <c r="B259" s="232"/>
    </row>
    <row r="260" spans="1:2" x14ac:dyDescent="0.2">
      <c r="A260" s="232"/>
      <c r="B260" s="232"/>
    </row>
    <row r="261" spans="1:2" x14ac:dyDescent="0.2">
      <c r="A261" s="232"/>
      <c r="B261" s="232"/>
    </row>
    <row r="262" spans="1:2" x14ac:dyDescent="0.2">
      <c r="A262" s="232"/>
      <c r="B262" s="232"/>
    </row>
    <row r="263" spans="1:2" x14ac:dyDescent="0.2">
      <c r="A263" s="232"/>
      <c r="B263" s="232"/>
    </row>
    <row r="264" spans="1:2" x14ac:dyDescent="0.2">
      <c r="A264" s="232"/>
      <c r="B264" s="232"/>
    </row>
    <row r="265" spans="1:2" x14ac:dyDescent="0.2">
      <c r="A265" s="232"/>
      <c r="B265" s="232"/>
    </row>
    <row r="266" spans="1:2" x14ac:dyDescent="0.2">
      <c r="A266" s="232"/>
      <c r="B266" s="232"/>
    </row>
    <row r="267" spans="1:2" x14ac:dyDescent="0.2">
      <c r="A267" s="232"/>
      <c r="B267" s="232"/>
    </row>
    <row r="268" spans="1:2" x14ac:dyDescent="0.2">
      <c r="A268" s="232"/>
      <c r="B268" s="232"/>
    </row>
    <row r="269" spans="1:2" x14ac:dyDescent="0.2">
      <c r="A269" s="232"/>
      <c r="B269" s="232"/>
    </row>
    <row r="270" spans="1:2" x14ac:dyDescent="0.2">
      <c r="A270" s="232"/>
      <c r="B270" s="232"/>
    </row>
    <row r="271" spans="1:2" x14ac:dyDescent="0.2">
      <c r="A271" s="232"/>
      <c r="B271" s="232"/>
    </row>
    <row r="272" spans="1:2" x14ac:dyDescent="0.2">
      <c r="A272" s="232"/>
      <c r="B272" s="232"/>
    </row>
    <row r="273" spans="1:2" x14ac:dyDescent="0.2">
      <c r="A273" s="232"/>
      <c r="B273" s="232"/>
    </row>
    <row r="274" spans="1:2" x14ac:dyDescent="0.2">
      <c r="A274" s="232"/>
      <c r="B274" s="232"/>
    </row>
    <row r="275" spans="1:2" x14ac:dyDescent="0.2">
      <c r="A275" s="232"/>
      <c r="B275" s="232"/>
    </row>
    <row r="276" spans="1:2" x14ac:dyDescent="0.2">
      <c r="A276" s="232"/>
      <c r="B276" s="232"/>
    </row>
    <row r="277" spans="1:2" x14ac:dyDescent="0.2">
      <c r="A277" s="232"/>
      <c r="B277" s="232"/>
    </row>
    <row r="278" spans="1:2" x14ac:dyDescent="0.2">
      <c r="A278" s="232"/>
      <c r="B278" s="232"/>
    </row>
    <row r="279" spans="1:2" x14ac:dyDescent="0.2">
      <c r="A279" s="232"/>
      <c r="B279" s="232"/>
    </row>
    <row r="280" spans="1:2" x14ac:dyDescent="0.2">
      <c r="A280" s="232"/>
      <c r="B280" s="232"/>
    </row>
    <row r="281" spans="1:2" x14ac:dyDescent="0.2">
      <c r="A281" s="232"/>
      <c r="B281" s="232"/>
    </row>
    <row r="282" spans="1:2" x14ac:dyDescent="0.2">
      <c r="A282" s="232"/>
      <c r="B282" s="232"/>
    </row>
    <row r="283" spans="1:2" x14ac:dyDescent="0.2">
      <c r="A283" s="232"/>
      <c r="B283" s="232"/>
    </row>
    <row r="284" spans="1:2" x14ac:dyDescent="0.2">
      <c r="A284" s="232"/>
      <c r="B284" s="232"/>
    </row>
    <row r="285" spans="1:2" x14ac:dyDescent="0.2">
      <c r="A285" s="232"/>
      <c r="B285" s="232"/>
    </row>
    <row r="286" spans="1:2" x14ac:dyDescent="0.2">
      <c r="A286" s="232"/>
      <c r="B286" s="232"/>
    </row>
    <row r="287" spans="1:2" x14ac:dyDescent="0.2">
      <c r="A287" s="232"/>
      <c r="B287" s="232"/>
    </row>
    <row r="288" spans="1:2" x14ac:dyDescent="0.2">
      <c r="A288" s="232"/>
      <c r="B288" s="232"/>
    </row>
    <row r="289" spans="1:2" x14ac:dyDescent="0.2">
      <c r="A289" s="232"/>
      <c r="B289" s="232"/>
    </row>
    <row r="290" spans="1:2" x14ac:dyDescent="0.2">
      <c r="A290" s="232"/>
      <c r="B290" s="232"/>
    </row>
    <row r="291" spans="1:2" x14ac:dyDescent="0.2">
      <c r="A291" s="232"/>
      <c r="B291" s="232"/>
    </row>
    <row r="292" spans="1:2" x14ac:dyDescent="0.2">
      <c r="A292" s="232"/>
      <c r="B292" s="232"/>
    </row>
    <row r="293" spans="1:2" x14ac:dyDescent="0.2">
      <c r="A293" s="232"/>
      <c r="B293" s="232"/>
    </row>
    <row r="294" spans="1:2" x14ac:dyDescent="0.2">
      <c r="A294" s="232"/>
      <c r="B294" s="232"/>
    </row>
    <row r="295" spans="1:2" x14ac:dyDescent="0.2">
      <c r="A295" s="232"/>
      <c r="B295" s="232"/>
    </row>
    <row r="296" spans="1:2" x14ac:dyDescent="0.2">
      <c r="A296" s="232"/>
      <c r="B296" s="232"/>
    </row>
    <row r="297" spans="1:2" x14ac:dyDescent="0.2">
      <c r="A297" s="232"/>
      <c r="B297" s="232"/>
    </row>
    <row r="298" spans="1:2" x14ac:dyDescent="0.2">
      <c r="A298" s="232"/>
      <c r="B298" s="232"/>
    </row>
    <row r="299" spans="1:2" x14ac:dyDescent="0.2">
      <c r="A299" s="232"/>
      <c r="B299" s="232"/>
    </row>
    <row r="300" spans="1:2" x14ac:dyDescent="0.2">
      <c r="A300" s="232"/>
      <c r="B300" s="232"/>
    </row>
    <row r="301" spans="1:2" x14ac:dyDescent="0.2">
      <c r="A301" s="232"/>
      <c r="B301" s="232"/>
    </row>
    <row r="302" spans="1:2" x14ac:dyDescent="0.2">
      <c r="A302" s="232"/>
      <c r="B302" s="232"/>
    </row>
    <row r="303" spans="1:2" x14ac:dyDescent="0.2">
      <c r="A303" s="232"/>
      <c r="B303" s="232"/>
    </row>
    <row r="304" spans="1:2" x14ac:dyDescent="0.2">
      <c r="A304" s="232"/>
      <c r="B304" s="232"/>
    </row>
    <row r="305" spans="1:2" x14ac:dyDescent="0.2">
      <c r="A305" s="232"/>
      <c r="B305" s="232"/>
    </row>
    <row r="306" spans="1:2" x14ac:dyDescent="0.2">
      <c r="A306" s="232"/>
      <c r="B306" s="232"/>
    </row>
    <row r="307" spans="1:2" x14ac:dyDescent="0.2">
      <c r="A307" s="232"/>
      <c r="B307" s="232"/>
    </row>
    <row r="308" spans="1:2" x14ac:dyDescent="0.2">
      <c r="A308" s="232"/>
      <c r="B308" s="232"/>
    </row>
    <row r="309" spans="1:2" x14ac:dyDescent="0.2">
      <c r="A309" s="232"/>
      <c r="B309" s="232"/>
    </row>
    <row r="310" spans="1:2" x14ac:dyDescent="0.2">
      <c r="A310" s="232"/>
      <c r="B310" s="232"/>
    </row>
    <row r="311" spans="1:2" x14ac:dyDescent="0.2">
      <c r="A311" s="232"/>
      <c r="B311" s="232"/>
    </row>
    <row r="312" spans="1:2" x14ac:dyDescent="0.2">
      <c r="A312" s="232"/>
      <c r="B312" s="232"/>
    </row>
    <row r="313" spans="1:2" x14ac:dyDescent="0.2">
      <c r="A313" s="232"/>
      <c r="B313" s="232"/>
    </row>
    <row r="314" spans="1:2" x14ac:dyDescent="0.2">
      <c r="A314" s="232"/>
      <c r="B314" s="232"/>
    </row>
    <row r="315" spans="1:2" x14ac:dyDescent="0.2">
      <c r="A315" s="232"/>
      <c r="B315" s="232"/>
    </row>
    <row r="316" spans="1:2" x14ac:dyDescent="0.2">
      <c r="A316" s="232"/>
      <c r="B316" s="232"/>
    </row>
    <row r="317" spans="1:2" x14ac:dyDescent="0.2">
      <c r="A317" s="232"/>
      <c r="B317" s="232"/>
    </row>
    <row r="318" spans="1:2" x14ac:dyDescent="0.2">
      <c r="A318" s="232"/>
      <c r="B318" s="232"/>
    </row>
    <row r="319" spans="1:2" x14ac:dyDescent="0.2">
      <c r="A319" s="232"/>
      <c r="B319" s="232"/>
    </row>
    <row r="320" spans="1:2" x14ac:dyDescent="0.2">
      <c r="A320" s="232"/>
      <c r="B320" s="232"/>
    </row>
    <row r="321" spans="1:2" x14ac:dyDescent="0.2">
      <c r="A321" s="232"/>
      <c r="B321" s="232"/>
    </row>
    <row r="322" spans="1:2" x14ac:dyDescent="0.2">
      <c r="A322" s="232"/>
      <c r="B322" s="232"/>
    </row>
    <row r="323" spans="1:2" x14ac:dyDescent="0.2">
      <c r="A323" s="232"/>
      <c r="B323" s="232"/>
    </row>
    <row r="324" spans="1:2" x14ac:dyDescent="0.2">
      <c r="A324" s="232"/>
      <c r="B324" s="232"/>
    </row>
    <row r="325" spans="1:2" x14ac:dyDescent="0.2">
      <c r="A325" s="232"/>
      <c r="B325" s="232"/>
    </row>
    <row r="326" spans="1:2" x14ac:dyDescent="0.2">
      <c r="A326" s="232"/>
      <c r="B326" s="232"/>
    </row>
    <row r="327" spans="1:2" x14ac:dyDescent="0.2">
      <c r="A327" s="232"/>
      <c r="B327" s="232"/>
    </row>
    <row r="328" spans="1:2" x14ac:dyDescent="0.2">
      <c r="A328" s="232"/>
      <c r="B328" s="232"/>
    </row>
    <row r="329" spans="1:2" x14ac:dyDescent="0.2">
      <c r="A329" s="232"/>
      <c r="B329" s="232"/>
    </row>
    <row r="330" spans="1:2" x14ac:dyDescent="0.2">
      <c r="A330" s="232"/>
      <c r="B330" s="232"/>
    </row>
    <row r="331" spans="1:2" x14ac:dyDescent="0.2">
      <c r="A331" s="232"/>
      <c r="B331" s="232"/>
    </row>
    <row r="332" spans="1:2" x14ac:dyDescent="0.2">
      <c r="A332" s="232"/>
      <c r="B332" s="232"/>
    </row>
    <row r="333" spans="1:2" x14ac:dyDescent="0.2">
      <c r="A333" s="232"/>
      <c r="B333" s="232"/>
    </row>
    <row r="334" spans="1:2" x14ac:dyDescent="0.2">
      <c r="A334" s="232"/>
      <c r="B334" s="232"/>
    </row>
    <row r="335" spans="1:2" x14ac:dyDescent="0.2">
      <c r="A335" s="232"/>
      <c r="B335" s="232"/>
    </row>
    <row r="336" spans="1:2" x14ac:dyDescent="0.2">
      <c r="A336" s="232"/>
      <c r="B336" s="232"/>
    </row>
    <row r="337" spans="1:2" x14ac:dyDescent="0.2">
      <c r="A337" s="232"/>
      <c r="B337" s="232"/>
    </row>
    <row r="338" spans="1:2" x14ac:dyDescent="0.2">
      <c r="A338" s="232"/>
      <c r="B338" s="232"/>
    </row>
    <row r="339" spans="1:2" x14ac:dyDescent="0.2">
      <c r="A339" s="232"/>
      <c r="B339" s="232"/>
    </row>
    <row r="340" spans="1:2" x14ac:dyDescent="0.2">
      <c r="A340" s="232"/>
      <c r="B340" s="232"/>
    </row>
    <row r="341" spans="1:2" x14ac:dyDescent="0.2">
      <c r="A341" s="232"/>
      <c r="B341" s="232"/>
    </row>
    <row r="342" spans="1:2" x14ac:dyDescent="0.2">
      <c r="A342" s="232"/>
      <c r="B342" s="232"/>
    </row>
    <row r="343" spans="1:2" x14ac:dyDescent="0.2">
      <c r="A343" s="232"/>
      <c r="B343" s="232"/>
    </row>
    <row r="344" spans="1:2" x14ac:dyDescent="0.2">
      <c r="A344" s="232"/>
      <c r="B344" s="232"/>
    </row>
    <row r="345" spans="1:2" x14ac:dyDescent="0.2">
      <c r="A345" s="232"/>
      <c r="B345" s="232"/>
    </row>
    <row r="346" spans="1:2" x14ac:dyDescent="0.2">
      <c r="A346" s="232"/>
      <c r="B346" s="232"/>
    </row>
    <row r="347" spans="1:2" x14ac:dyDescent="0.2">
      <c r="A347" s="232"/>
      <c r="B347" s="232"/>
    </row>
    <row r="348" spans="1:2" x14ac:dyDescent="0.2">
      <c r="A348" s="232"/>
      <c r="B348" s="232"/>
    </row>
    <row r="349" spans="1:2" x14ac:dyDescent="0.2">
      <c r="A349" s="232"/>
      <c r="B349" s="232"/>
    </row>
    <row r="350" spans="1:2" x14ac:dyDescent="0.2">
      <c r="A350" s="232"/>
      <c r="B350" s="232"/>
    </row>
    <row r="351" spans="1:2" x14ac:dyDescent="0.2">
      <c r="A351" s="232"/>
      <c r="B351" s="232"/>
    </row>
    <row r="352" spans="1:2" x14ac:dyDescent="0.2">
      <c r="A352" s="232"/>
      <c r="B352" s="232"/>
    </row>
    <row r="353" spans="1:2" x14ac:dyDescent="0.2">
      <c r="A353" s="232"/>
      <c r="B353" s="232"/>
    </row>
    <row r="354" spans="1:2" x14ac:dyDescent="0.2">
      <c r="A354" s="232"/>
      <c r="B354" s="232"/>
    </row>
    <row r="355" spans="1:2" x14ac:dyDescent="0.2">
      <c r="A355" s="232"/>
      <c r="B355" s="232"/>
    </row>
    <row r="356" spans="1:2" x14ac:dyDescent="0.2">
      <c r="A356" s="232"/>
      <c r="B356" s="232"/>
    </row>
    <row r="357" spans="1:2" x14ac:dyDescent="0.2">
      <c r="A357" s="232"/>
      <c r="B357" s="232"/>
    </row>
    <row r="358" spans="1:2" x14ac:dyDescent="0.2">
      <c r="A358" s="232"/>
      <c r="B358" s="232"/>
    </row>
    <row r="359" spans="1:2" x14ac:dyDescent="0.2">
      <c r="A359" s="232"/>
      <c r="B359" s="232"/>
    </row>
    <row r="360" spans="1:2" x14ac:dyDescent="0.2">
      <c r="A360" s="232"/>
      <c r="B360" s="232"/>
    </row>
    <row r="361" spans="1:2" x14ac:dyDescent="0.2">
      <c r="A361" s="232"/>
      <c r="B361" s="232"/>
    </row>
    <row r="362" spans="1:2" x14ac:dyDescent="0.2">
      <c r="A362" s="232"/>
      <c r="B362" s="232"/>
    </row>
    <row r="363" spans="1:2" x14ac:dyDescent="0.2">
      <c r="A363" s="232"/>
      <c r="B363" s="232"/>
    </row>
    <row r="364" spans="1:2" x14ac:dyDescent="0.2">
      <c r="A364" s="232"/>
      <c r="B364" s="232"/>
    </row>
    <row r="365" spans="1:2" x14ac:dyDescent="0.2">
      <c r="A365" s="232"/>
      <c r="B365" s="232"/>
    </row>
    <row r="366" spans="1:2" x14ac:dyDescent="0.2">
      <c r="A366" s="232"/>
      <c r="B366" s="232"/>
    </row>
    <row r="367" spans="1:2" x14ac:dyDescent="0.2">
      <c r="A367" s="232"/>
      <c r="B367" s="232"/>
    </row>
    <row r="368" spans="1:2" x14ac:dyDescent="0.2">
      <c r="A368" s="232"/>
      <c r="B368" s="232"/>
    </row>
    <row r="369" spans="1:2" x14ac:dyDescent="0.2">
      <c r="A369" s="232"/>
      <c r="B369" s="232"/>
    </row>
    <row r="370" spans="1:2" x14ac:dyDescent="0.2">
      <c r="A370" s="232"/>
      <c r="B370" s="232"/>
    </row>
    <row r="371" spans="1:2" x14ac:dyDescent="0.2">
      <c r="A371" s="232"/>
      <c r="B371" s="232"/>
    </row>
    <row r="372" spans="1:2" x14ac:dyDescent="0.2">
      <c r="A372" s="232"/>
      <c r="B372" s="232"/>
    </row>
    <row r="373" spans="1:2" x14ac:dyDescent="0.2">
      <c r="A373" s="232"/>
      <c r="B373" s="232"/>
    </row>
    <row r="374" spans="1:2" x14ac:dyDescent="0.2">
      <c r="A374" s="232"/>
      <c r="B374" s="232"/>
    </row>
    <row r="375" spans="1:2" x14ac:dyDescent="0.2">
      <c r="A375" s="232"/>
      <c r="B375" s="232"/>
    </row>
    <row r="376" spans="1:2" x14ac:dyDescent="0.2">
      <c r="A376" s="232"/>
      <c r="B376" s="232"/>
    </row>
    <row r="377" spans="1:2" x14ac:dyDescent="0.2">
      <c r="A377" s="232"/>
      <c r="B377" s="232"/>
    </row>
    <row r="378" spans="1:2" x14ac:dyDescent="0.2">
      <c r="A378" s="232"/>
      <c r="B378" s="232"/>
    </row>
    <row r="379" spans="1:2" x14ac:dyDescent="0.2">
      <c r="A379" s="232"/>
      <c r="B379" s="232"/>
    </row>
    <row r="380" spans="1:2" x14ac:dyDescent="0.2">
      <c r="A380" s="232"/>
      <c r="B380" s="232"/>
    </row>
    <row r="381" spans="1:2" x14ac:dyDescent="0.2">
      <c r="A381" s="232"/>
      <c r="B381" s="232"/>
    </row>
    <row r="382" spans="1:2" x14ac:dyDescent="0.2">
      <c r="A382" s="232"/>
      <c r="B382" s="232"/>
    </row>
    <row r="383" spans="1:2" x14ac:dyDescent="0.2">
      <c r="A383" s="232"/>
      <c r="B383" s="232"/>
    </row>
    <row r="384" spans="1:2" x14ac:dyDescent="0.2">
      <c r="A384" s="232"/>
      <c r="B384" s="232"/>
    </row>
    <row r="385" spans="1:2" x14ac:dyDescent="0.2">
      <c r="A385" s="232"/>
      <c r="B385" s="232"/>
    </row>
    <row r="386" spans="1:2" x14ac:dyDescent="0.2">
      <c r="A386" s="232"/>
      <c r="B386" s="232"/>
    </row>
    <row r="387" spans="1:2" x14ac:dyDescent="0.2">
      <c r="A387" s="232"/>
      <c r="B387" s="232"/>
    </row>
    <row r="388" spans="1:2" x14ac:dyDescent="0.2">
      <c r="A388" s="232"/>
      <c r="B388" s="232"/>
    </row>
    <row r="389" spans="1:2" x14ac:dyDescent="0.2">
      <c r="A389" s="232"/>
      <c r="B389" s="232"/>
    </row>
    <row r="390" spans="1:2" x14ac:dyDescent="0.2">
      <c r="A390" s="232"/>
      <c r="B390" s="232"/>
    </row>
    <row r="391" spans="1:2" x14ac:dyDescent="0.2">
      <c r="A391" s="232"/>
      <c r="B391" s="232"/>
    </row>
    <row r="392" spans="1:2" x14ac:dyDescent="0.2">
      <c r="A392" s="232"/>
      <c r="B392" s="232"/>
    </row>
    <row r="393" spans="1:2" x14ac:dyDescent="0.2">
      <c r="A393" s="232"/>
      <c r="B393" s="232"/>
    </row>
    <row r="394" spans="1:2" x14ac:dyDescent="0.2">
      <c r="A394" s="232"/>
      <c r="B394" s="232"/>
    </row>
    <row r="395" spans="1:2" x14ac:dyDescent="0.2">
      <c r="A395" s="232"/>
      <c r="B395" s="232"/>
    </row>
    <row r="396" spans="1:2" x14ac:dyDescent="0.2">
      <c r="A396" s="232"/>
      <c r="B396" s="232"/>
    </row>
    <row r="397" spans="1:2" x14ac:dyDescent="0.2">
      <c r="A397" s="232"/>
      <c r="B397" s="232"/>
    </row>
    <row r="398" spans="1:2" x14ac:dyDescent="0.2">
      <c r="A398" s="232"/>
      <c r="B398" s="232"/>
    </row>
    <row r="399" spans="1:2" x14ac:dyDescent="0.2">
      <c r="A399" s="232"/>
      <c r="B399" s="232"/>
    </row>
    <row r="400" spans="1:2" x14ac:dyDescent="0.2">
      <c r="A400" s="232"/>
      <c r="B400" s="232"/>
    </row>
    <row r="401" spans="1:2" x14ac:dyDescent="0.2">
      <c r="A401" s="232"/>
      <c r="B401" s="232"/>
    </row>
    <row r="402" spans="1:2" x14ac:dyDescent="0.2">
      <c r="A402" s="232"/>
      <c r="B402" s="232"/>
    </row>
    <row r="403" spans="1:2" x14ac:dyDescent="0.2">
      <c r="A403" s="232"/>
      <c r="B403" s="232"/>
    </row>
    <row r="404" spans="1:2" x14ac:dyDescent="0.2">
      <c r="A404" s="232"/>
      <c r="B404" s="232"/>
    </row>
    <row r="405" spans="1:2" x14ac:dyDescent="0.2">
      <c r="A405" s="232"/>
      <c r="B405" s="232"/>
    </row>
    <row r="406" spans="1:2" x14ac:dyDescent="0.2">
      <c r="A406" s="232"/>
      <c r="B406" s="232"/>
    </row>
    <row r="407" spans="1:2" x14ac:dyDescent="0.2">
      <c r="A407" s="232"/>
      <c r="B407" s="232"/>
    </row>
    <row r="408" spans="1:2" x14ac:dyDescent="0.2">
      <c r="A408" s="232"/>
      <c r="B408" s="232"/>
    </row>
    <row r="409" spans="1:2" x14ac:dyDescent="0.2">
      <c r="A409" s="232"/>
      <c r="B409" s="232"/>
    </row>
    <row r="410" spans="1:2" x14ac:dyDescent="0.2">
      <c r="A410" s="232"/>
      <c r="B410" s="232"/>
    </row>
    <row r="411" spans="1:2" x14ac:dyDescent="0.2">
      <c r="A411" s="232"/>
      <c r="B411" s="232"/>
    </row>
    <row r="412" spans="1:2" x14ac:dyDescent="0.2">
      <c r="A412" s="232"/>
      <c r="B412" s="232"/>
    </row>
    <row r="413" spans="1:2" x14ac:dyDescent="0.2">
      <c r="A413" s="232"/>
      <c r="B413" s="232"/>
    </row>
    <row r="414" spans="1:2" x14ac:dyDescent="0.2">
      <c r="A414" s="232"/>
      <c r="B414" s="232"/>
    </row>
    <row r="415" spans="1:2" x14ac:dyDescent="0.2">
      <c r="A415" s="232"/>
      <c r="B415" s="232"/>
    </row>
    <row r="416" spans="1:2" x14ac:dyDescent="0.2">
      <c r="A416" s="232"/>
      <c r="B416" s="232"/>
    </row>
    <row r="417" spans="1:2" x14ac:dyDescent="0.2">
      <c r="A417" s="232"/>
      <c r="B417" s="232"/>
    </row>
    <row r="418" spans="1:2" x14ac:dyDescent="0.2">
      <c r="A418" s="232"/>
      <c r="B418" s="232"/>
    </row>
    <row r="419" spans="1:2" x14ac:dyDescent="0.2">
      <c r="A419" s="232"/>
      <c r="B419" s="232"/>
    </row>
    <row r="420" spans="1:2" x14ac:dyDescent="0.2">
      <c r="A420" s="232"/>
      <c r="B420" s="232"/>
    </row>
    <row r="421" spans="1:2" x14ac:dyDescent="0.2">
      <c r="A421" s="232"/>
      <c r="B421" s="232"/>
    </row>
    <row r="422" spans="1:2" x14ac:dyDescent="0.2">
      <c r="A422" s="232"/>
      <c r="B422" s="232"/>
    </row>
    <row r="423" spans="1:2" x14ac:dyDescent="0.2">
      <c r="A423" s="232"/>
      <c r="B423" s="232"/>
    </row>
    <row r="424" spans="1:2" x14ac:dyDescent="0.2">
      <c r="A424" s="232"/>
      <c r="B424" s="232"/>
    </row>
    <row r="425" spans="1:2" x14ac:dyDescent="0.2">
      <c r="A425" s="232"/>
      <c r="B425" s="232"/>
    </row>
    <row r="426" spans="1:2" x14ac:dyDescent="0.2">
      <c r="A426" s="232"/>
      <c r="B426" s="232"/>
    </row>
    <row r="427" spans="1:2" x14ac:dyDescent="0.2">
      <c r="A427" s="232"/>
      <c r="B427" s="232"/>
    </row>
    <row r="428" spans="1:2" x14ac:dyDescent="0.2">
      <c r="A428" s="232"/>
      <c r="B428" s="232"/>
    </row>
    <row r="429" spans="1:2" x14ac:dyDescent="0.2">
      <c r="A429" s="232"/>
      <c r="B429" s="232"/>
    </row>
    <row r="430" spans="1:2" x14ac:dyDescent="0.2">
      <c r="A430" s="232"/>
      <c r="B430" s="232"/>
    </row>
    <row r="431" spans="1:2" x14ac:dyDescent="0.2">
      <c r="A431" s="232"/>
      <c r="B431" s="232"/>
    </row>
    <row r="432" spans="1:2" x14ac:dyDescent="0.2">
      <c r="A432" s="232"/>
      <c r="B432" s="232"/>
    </row>
    <row r="433" spans="1:2" x14ac:dyDescent="0.2">
      <c r="A433" s="232"/>
      <c r="B433" s="232"/>
    </row>
    <row r="434" spans="1:2" x14ac:dyDescent="0.2">
      <c r="A434" s="232"/>
      <c r="B434" s="232"/>
    </row>
    <row r="435" spans="1:2" x14ac:dyDescent="0.2">
      <c r="A435" s="232"/>
      <c r="B435" s="232"/>
    </row>
    <row r="436" spans="1:2" x14ac:dyDescent="0.2">
      <c r="A436" s="232"/>
      <c r="B436" s="232"/>
    </row>
    <row r="437" spans="1:2" x14ac:dyDescent="0.2">
      <c r="A437" s="232"/>
      <c r="B437" s="232"/>
    </row>
    <row r="438" spans="1:2" x14ac:dyDescent="0.2">
      <c r="A438" s="232"/>
      <c r="B438" s="232"/>
    </row>
    <row r="439" spans="1:2" x14ac:dyDescent="0.2">
      <c r="A439" s="232"/>
      <c r="B439" s="232"/>
    </row>
    <row r="440" spans="1:2" x14ac:dyDescent="0.2">
      <c r="A440" s="232"/>
      <c r="B440" s="232"/>
    </row>
    <row r="441" spans="1:2" x14ac:dyDescent="0.2">
      <c r="A441" s="232"/>
      <c r="B441" s="232"/>
    </row>
    <row r="442" spans="1:2" x14ac:dyDescent="0.2">
      <c r="A442" s="232"/>
      <c r="B442" s="232"/>
    </row>
    <row r="443" spans="1:2" x14ac:dyDescent="0.2">
      <c r="A443" s="232"/>
      <c r="B443" s="232"/>
    </row>
    <row r="444" spans="1:2" x14ac:dyDescent="0.2">
      <c r="A444" s="232"/>
      <c r="B444" s="232"/>
    </row>
    <row r="445" spans="1:2" x14ac:dyDescent="0.2">
      <c r="A445" s="232"/>
      <c r="B445" s="232"/>
    </row>
    <row r="446" spans="1:2" x14ac:dyDescent="0.2">
      <c r="A446" s="232"/>
      <c r="B446" s="232"/>
    </row>
    <row r="447" spans="1:2" x14ac:dyDescent="0.2">
      <c r="A447" s="232"/>
      <c r="B447" s="232"/>
    </row>
    <row r="448" spans="1:2" x14ac:dyDescent="0.2">
      <c r="A448" s="232"/>
      <c r="B448" s="232"/>
    </row>
    <row r="449" spans="1:2" x14ac:dyDescent="0.2">
      <c r="A449" s="232"/>
      <c r="B449" s="232"/>
    </row>
    <row r="450" spans="1:2" x14ac:dyDescent="0.2">
      <c r="A450" s="232"/>
      <c r="B450" s="232"/>
    </row>
    <row r="451" spans="1:2" x14ac:dyDescent="0.2">
      <c r="A451" s="232"/>
      <c r="B451" s="232"/>
    </row>
    <row r="452" spans="1:2" x14ac:dyDescent="0.2">
      <c r="A452" s="232"/>
      <c r="B452" s="232"/>
    </row>
    <row r="453" spans="1:2" x14ac:dyDescent="0.2">
      <c r="A453" s="232"/>
      <c r="B453" s="232"/>
    </row>
    <row r="454" spans="1:2" x14ac:dyDescent="0.2">
      <c r="A454" s="232"/>
      <c r="B454" s="232"/>
    </row>
    <row r="455" spans="1:2" x14ac:dyDescent="0.2">
      <c r="A455" s="232"/>
      <c r="B455" s="232"/>
    </row>
    <row r="456" spans="1:2" x14ac:dyDescent="0.2">
      <c r="A456" s="232"/>
      <c r="B456" s="232"/>
    </row>
    <row r="457" spans="1:2" x14ac:dyDescent="0.2">
      <c r="A457" s="232"/>
      <c r="B457" s="232"/>
    </row>
    <row r="458" spans="1:2" x14ac:dyDescent="0.2">
      <c r="A458" s="232"/>
      <c r="B458" s="232"/>
    </row>
    <row r="459" spans="1:2" x14ac:dyDescent="0.2">
      <c r="A459" s="232"/>
      <c r="B459" s="232"/>
    </row>
    <row r="460" spans="1:2" x14ac:dyDescent="0.2">
      <c r="A460" s="232"/>
      <c r="B460" s="232"/>
    </row>
    <row r="461" spans="1:2" x14ac:dyDescent="0.2">
      <c r="A461" s="232"/>
      <c r="B461" s="232"/>
    </row>
    <row r="462" spans="1:2" x14ac:dyDescent="0.2">
      <c r="A462" s="232"/>
      <c r="B462" s="232"/>
    </row>
    <row r="463" spans="1:2" x14ac:dyDescent="0.2">
      <c r="A463" s="232"/>
      <c r="B463" s="232"/>
    </row>
    <row r="464" spans="1:2" x14ac:dyDescent="0.2">
      <c r="A464" s="232"/>
      <c r="B464" s="232"/>
    </row>
    <row r="465" spans="1:2" x14ac:dyDescent="0.2">
      <c r="A465" s="232"/>
      <c r="B465" s="232"/>
    </row>
    <row r="466" spans="1:2" x14ac:dyDescent="0.2">
      <c r="A466" s="232"/>
      <c r="B466" s="232"/>
    </row>
    <row r="467" spans="1:2" x14ac:dyDescent="0.2">
      <c r="A467" s="232"/>
      <c r="B467" s="232"/>
    </row>
    <row r="468" spans="1:2" x14ac:dyDescent="0.2">
      <c r="A468" s="232"/>
      <c r="B468" s="232"/>
    </row>
    <row r="469" spans="1:2" x14ac:dyDescent="0.2">
      <c r="A469" s="232"/>
      <c r="B469" s="232"/>
    </row>
    <row r="470" spans="1:2" x14ac:dyDescent="0.2">
      <c r="A470" s="232"/>
      <c r="B470" s="232"/>
    </row>
    <row r="471" spans="1:2" x14ac:dyDescent="0.2">
      <c r="A471" s="232"/>
      <c r="B471" s="232"/>
    </row>
    <row r="472" spans="1:2" x14ac:dyDescent="0.2">
      <c r="A472" s="232"/>
      <c r="B472" s="232"/>
    </row>
    <row r="473" spans="1:2" x14ac:dyDescent="0.2">
      <c r="A473" s="232"/>
      <c r="B473" s="232"/>
    </row>
    <row r="474" spans="1:2" x14ac:dyDescent="0.2">
      <c r="A474" s="232"/>
      <c r="B474" s="232"/>
    </row>
    <row r="475" spans="1:2" x14ac:dyDescent="0.2">
      <c r="A475" s="232"/>
      <c r="B475" s="232"/>
    </row>
    <row r="476" spans="1:2" x14ac:dyDescent="0.2">
      <c r="A476" s="232"/>
      <c r="B476" s="232"/>
    </row>
    <row r="477" spans="1:2" x14ac:dyDescent="0.2">
      <c r="A477" s="232"/>
      <c r="B477" s="232"/>
    </row>
    <row r="478" spans="1:2" x14ac:dyDescent="0.2">
      <c r="A478" s="232"/>
      <c r="B478" s="232"/>
    </row>
    <row r="479" spans="1:2" x14ac:dyDescent="0.2">
      <c r="A479" s="232"/>
      <c r="B479" s="232"/>
    </row>
    <row r="480" spans="1:2" x14ac:dyDescent="0.2">
      <c r="A480" s="232"/>
      <c r="B480" s="232"/>
    </row>
    <row r="481" spans="1:2" x14ac:dyDescent="0.2">
      <c r="A481" s="232"/>
      <c r="B481" s="232"/>
    </row>
    <row r="482" spans="1:2" x14ac:dyDescent="0.2">
      <c r="A482" s="232"/>
      <c r="B482" s="232"/>
    </row>
    <row r="483" spans="1:2" x14ac:dyDescent="0.2">
      <c r="A483" s="232"/>
      <c r="B483" s="232"/>
    </row>
    <row r="484" spans="1:2" x14ac:dyDescent="0.2">
      <c r="A484" s="232"/>
      <c r="B484" s="232"/>
    </row>
    <row r="485" spans="1:2" x14ac:dyDescent="0.2">
      <c r="A485" s="232"/>
      <c r="B485" s="232"/>
    </row>
    <row r="486" spans="1:2" x14ac:dyDescent="0.2">
      <c r="A486" s="232"/>
      <c r="B486" s="232"/>
    </row>
    <row r="487" spans="1:2" x14ac:dyDescent="0.2">
      <c r="A487" s="232"/>
      <c r="B487" s="232"/>
    </row>
    <row r="488" spans="1:2" x14ac:dyDescent="0.2">
      <c r="A488" s="232"/>
      <c r="B488" s="232"/>
    </row>
    <row r="489" spans="1:2" x14ac:dyDescent="0.2">
      <c r="A489" s="232"/>
      <c r="B489" s="232"/>
    </row>
    <row r="490" spans="1:2" x14ac:dyDescent="0.2">
      <c r="A490" s="232"/>
      <c r="B490" s="232"/>
    </row>
    <row r="491" spans="1:2" x14ac:dyDescent="0.2">
      <c r="A491" s="232"/>
      <c r="B491" s="232"/>
    </row>
    <row r="492" spans="1:2" x14ac:dyDescent="0.2">
      <c r="A492" s="232"/>
      <c r="B492" s="232"/>
    </row>
    <row r="493" spans="1:2" x14ac:dyDescent="0.2">
      <c r="A493" s="232"/>
      <c r="B493" s="232"/>
    </row>
    <row r="494" spans="1:2" x14ac:dyDescent="0.2">
      <c r="A494" s="232"/>
      <c r="B494" s="232"/>
    </row>
    <row r="495" spans="1:2" x14ac:dyDescent="0.2">
      <c r="A495" s="232"/>
      <c r="B495" s="232"/>
    </row>
    <row r="496" spans="1:2" x14ac:dyDescent="0.2">
      <c r="A496" s="232"/>
      <c r="B496" s="232"/>
    </row>
    <row r="497" spans="1:2" x14ac:dyDescent="0.2">
      <c r="A497" s="232"/>
      <c r="B497" s="232"/>
    </row>
    <row r="498" spans="1:2" x14ac:dyDescent="0.2">
      <c r="A498" s="232"/>
      <c r="B498" s="232"/>
    </row>
    <row r="499" spans="1:2" x14ac:dyDescent="0.2">
      <c r="A499" s="232"/>
      <c r="B499" s="232"/>
    </row>
    <row r="500" spans="1:2" x14ac:dyDescent="0.2">
      <c r="A500" s="232"/>
      <c r="B500" s="232"/>
    </row>
    <row r="501" spans="1:2" x14ac:dyDescent="0.2">
      <c r="A501" s="232"/>
      <c r="B501" s="232"/>
    </row>
    <row r="502" spans="1:2" x14ac:dyDescent="0.2">
      <c r="A502" s="232"/>
      <c r="B502" s="232"/>
    </row>
    <row r="503" spans="1:2" x14ac:dyDescent="0.2">
      <c r="A503" s="232"/>
      <c r="B503" s="232"/>
    </row>
    <row r="504" spans="1:2" x14ac:dyDescent="0.2">
      <c r="A504" s="232"/>
      <c r="B504" s="232"/>
    </row>
    <row r="505" spans="1:2" x14ac:dyDescent="0.2">
      <c r="A505" s="232"/>
      <c r="B505" s="232"/>
    </row>
    <row r="506" spans="1:2" x14ac:dyDescent="0.2">
      <c r="A506" s="232"/>
      <c r="B506" s="232"/>
    </row>
    <row r="507" spans="1:2" x14ac:dyDescent="0.2">
      <c r="A507" s="232"/>
      <c r="B507" s="232"/>
    </row>
    <row r="508" spans="1:2" x14ac:dyDescent="0.2">
      <c r="A508" s="232"/>
      <c r="B508" s="232"/>
    </row>
    <row r="509" spans="1:2" x14ac:dyDescent="0.2">
      <c r="A509" s="232"/>
      <c r="B509" s="232"/>
    </row>
    <row r="510" spans="1:2" x14ac:dyDescent="0.2">
      <c r="A510" s="232"/>
      <c r="B510" s="232"/>
    </row>
    <row r="511" spans="1:2" x14ac:dyDescent="0.2">
      <c r="A511" s="232"/>
      <c r="B511" s="232"/>
    </row>
    <row r="512" spans="1:2" x14ac:dyDescent="0.2">
      <c r="A512" s="232"/>
      <c r="B512" s="232"/>
    </row>
    <row r="513" spans="1:2" x14ac:dyDescent="0.2">
      <c r="A513" s="232"/>
      <c r="B513" s="232"/>
    </row>
    <row r="514" spans="1:2" x14ac:dyDescent="0.2">
      <c r="A514" s="232"/>
      <c r="B514" s="232"/>
    </row>
    <row r="515" spans="1:2" x14ac:dyDescent="0.2">
      <c r="A515" s="232"/>
      <c r="B515" s="232"/>
    </row>
    <row r="516" spans="1:2" x14ac:dyDescent="0.2">
      <c r="A516" s="232"/>
      <c r="B516" s="232"/>
    </row>
    <row r="517" spans="1:2" x14ac:dyDescent="0.2">
      <c r="A517" s="232"/>
      <c r="B517" s="232"/>
    </row>
    <row r="518" spans="1:2" x14ac:dyDescent="0.2">
      <c r="A518" s="232"/>
      <c r="B518" s="232"/>
    </row>
    <row r="519" spans="1:2" x14ac:dyDescent="0.2">
      <c r="A519" s="232"/>
      <c r="B519" s="232"/>
    </row>
    <row r="520" spans="1:2" x14ac:dyDescent="0.2">
      <c r="A520" s="232"/>
      <c r="B520" s="232"/>
    </row>
    <row r="521" spans="1:2" x14ac:dyDescent="0.2">
      <c r="A521" s="232"/>
      <c r="B521" s="232"/>
    </row>
    <row r="522" spans="1:2" x14ac:dyDescent="0.2">
      <c r="A522" s="232"/>
      <c r="B522" s="232"/>
    </row>
    <row r="523" spans="1:2" x14ac:dyDescent="0.2">
      <c r="A523" s="232"/>
      <c r="B523" s="232"/>
    </row>
    <row r="524" spans="1:2" x14ac:dyDescent="0.2">
      <c r="A524" s="232"/>
      <c r="B524" s="232"/>
    </row>
    <row r="525" spans="1:2" x14ac:dyDescent="0.2">
      <c r="A525" s="232"/>
      <c r="B525" s="232"/>
    </row>
    <row r="526" spans="1:2" x14ac:dyDescent="0.2">
      <c r="A526" s="232"/>
      <c r="B526" s="232"/>
    </row>
    <row r="527" spans="1:2" x14ac:dyDescent="0.2">
      <c r="A527" s="232"/>
      <c r="B527" s="232"/>
    </row>
    <row r="528" spans="1:2" x14ac:dyDescent="0.2">
      <c r="A528" s="232"/>
      <c r="B528" s="232"/>
    </row>
    <row r="529" spans="1:2" x14ac:dyDescent="0.2">
      <c r="A529" s="232"/>
      <c r="B529" s="232"/>
    </row>
    <row r="530" spans="1:2" x14ac:dyDescent="0.2">
      <c r="A530" s="232"/>
      <c r="B530" s="232"/>
    </row>
    <row r="531" spans="1:2" x14ac:dyDescent="0.2">
      <c r="A531" s="232"/>
      <c r="B531" s="232"/>
    </row>
    <row r="532" spans="1:2" x14ac:dyDescent="0.2">
      <c r="A532" s="232"/>
      <c r="B532" s="232"/>
    </row>
    <row r="533" spans="1:2" x14ac:dyDescent="0.2">
      <c r="A533" s="232"/>
      <c r="B533" s="232"/>
    </row>
    <row r="534" spans="1:2" x14ac:dyDescent="0.2">
      <c r="A534" s="232"/>
      <c r="B534" s="232"/>
    </row>
    <row r="535" spans="1:2" x14ac:dyDescent="0.2">
      <c r="A535" s="232"/>
      <c r="B535" s="232"/>
    </row>
    <row r="536" spans="1:2" x14ac:dyDescent="0.2">
      <c r="A536" s="232"/>
      <c r="B536" s="232"/>
    </row>
    <row r="537" spans="1:2" x14ac:dyDescent="0.2">
      <c r="A537" s="232"/>
      <c r="B537" s="232"/>
    </row>
    <row r="538" spans="1:2" x14ac:dyDescent="0.2">
      <c r="A538" s="232"/>
      <c r="B538" s="232"/>
    </row>
    <row r="539" spans="1:2" x14ac:dyDescent="0.2">
      <c r="A539" s="232"/>
      <c r="B539" s="232"/>
    </row>
    <row r="540" spans="1:2" x14ac:dyDescent="0.2">
      <c r="A540" s="232"/>
      <c r="B540" s="232"/>
    </row>
    <row r="541" spans="1:2" x14ac:dyDescent="0.2">
      <c r="A541" s="232"/>
      <c r="B541" s="232"/>
    </row>
    <row r="542" spans="1:2" x14ac:dyDescent="0.2">
      <c r="A542" s="232"/>
      <c r="B542" s="232"/>
    </row>
    <row r="543" spans="1:2" x14ac:dyDescent="0.2">
      <c r="A543" s="232"/>
      <c r="B543" s="232"/>
    </row>
    <row r="544" spans="1:2" x14ac:dyDescent="0.2">
      <c r="A544" s="232"/>
      <c r="B544" s="232"/>
    </row>
    <row r="545" spans="1:2" x14ac:dyDescent="0.2">
      <c r="A545" s="232"/>
      <c r="B545" s="232"/>
    </row>
    <row r="546" spans="1:2" x14ac:dyDescent="0.2">
      <c r="A546" s="232"/>
      <c r="B546" s="232"/>
    </row>
    <row r="547" spans="1:2" x14ac:dyDescent="0.2">
      <c r="A547" s="232"/>
      <c r="B547" s="232"/>
    </row>
    <row r="548" spans="1:2" x14ac:dyDescent="0.2">
      <c r="A548" s="232"/>
      <c r="B548" s="232"/>
    </row>
    <row r="549" spans="1:2" x14ac:dyDescent="0.2">
      <c r="A549" s="232"/>
      <c r="B549" s="232"/>
    </row>
    <row r="550" spans="1:2" x14ac:dyDescent="0.2">
      <c r="A550" s="232"/>
      <c r="B550" s="232"/>
    </row>
    <row r="551" spans="1:2" x14ac:dyDescent="0.2">
      <c r="A551" s="232"/>
      <c r="B551" s="232"/>
    </row>
    <row r="552" spans="1:2" x14ac:dyDescent="0.2">
      <c r="A552" s="232"/>
      <c r="B552" s="232"/>
    </row>
    <row r="553" spans="1:2" x14ac:dyDescent="0.2">
      <c r="A553" s="232"/>
      <c r="B553" s="232"/>
    </row>
    <row r="554" spans="1:2" x14ac:dyDescent="0.2">
      <c r="A554" s="232"/>
      <c r="B554" s="232"/>
    </row>
    <row r="555" spans="1:2" x14ac:dyDescent="0.2">
      <c r="A555" s="232"/>
      <c r="B555" s="232"/>
    </row>
    <row r="556" spans="1:2" x14ac:dyDescent="0.2">
      <c r="A556" s="232"/>
      <c r="B556" s="232"/>
    </row>
    <row r="557" spans="1:2" x14ac:dyDescent="0.2">
      <c r="A557" s="232"/>
      <c r="B557" s="232"/>
    </row>
    <row r="558" spans="1:2" x14ac:dyDescent="0.2">
      <c r="A558" s="232"/>
      <c r="B558" s="232"/>
    </row>
    <row r="559" spans="1:2" x14ac:dyDescent="0.2">
      <c r="A559" s="232"/>
      <c r="B559" s="232"/>
    </row>
    <row r="560" spans="1:2" x14ac:dyDescent="0.2">
      <c r="A560" s="232"/>
      <c r="B560" s="232"/>
    </row>
    <row r="561" spans="1:2" x14ac:dyDescent="0.2">
      <c r="A561" s="232"/>
      <c r="B561" s="232"/>
    </row>
    <row r="562" spans="1:2" x14ac:dyDescent="0.2">
      <c r="A562" s="232"/>
      <c r="B562" s="232"/>
    </row>
    <row r="563" spans="1:2" x14ac:dyDescent="0.2">
      <c r="A563" s="232"/>
      <c r="B563" s="232"/>
    </row>
    <row r="564" spans="1:2" x14ac:dyDescent="0.2">
      <c r="A564" s="232"/>
      <c r="B564" s="232"/>
    </row>
    <row r="565" spans="1:2" x14ac:dyDescent="0.2">
      <c r="A565" s="232"/>
      <c r="B565" s="232"/>
    </row>
    <row r="566" spans="1:2" x14ac:dyDescent="0.2">
      <c r="A566" s="232"/>
      <c r="B566" s="232"/>
    </row>
    <row r="567" spans="1:2" x14ac:dyDescent="0.2">
      <c r="A567" s="232"/>
      <c r="B567" s="232"/>
    </row>
    <row r="568" spans="1:2" x14ac:dyDescent="0.2">
      <c r="A568" s="232"/>
      <c r="B568" s="232"/>
    </row>
    <row r="569" spans="1:2" x14ac:dyDescent="0.2">
      <c r="A569" s="232"/>
      <c r="B569" s="232"/>
    </row>
    <row r="570" spans="1:2" x14ac:dyDescent="0.2">
      <c r="A570" s="232"/>
      <c r="B570" s="232"/>
    </row>
    <row r="571" spans="1:2" x14ac:dyDescent="0.2">
      <c r="A571" s="232"/>
      <c r="B571" s="232"/>
    </row>
    <row r="572" spans="1:2" x14ac:dyDescent="0.2">
      <c r="A572" s="232"/>
      <c r="B572" s="232"/>
    </row>
    <row r="573" spans="1:2" x14ac:dyDescent="0.2">
      <c r="A573" s="232"/>
      <c r="B573" s="232"/>
    </row>
    <row r="574" spans="1:2" x14ac:dyDescent="0.2">
      <c r="A574" s="232"/>
      <c r="B574" s="232"/>
    </row>
    <row r="575" spans="1:2" x14ac:dyDescent="0.2">
      <c r="A575" s="232"/>
      <c r="B575" s="232"/>
    </row>
    <row r="576" spans="1:2" x14ac:dyDescent="0.2">
      <c r="A576" s="232"/>
      <c r="B576" s="232"/>
    </row>
    <row r="577" spans="1:2" x14ac:dyDescent="0.2">
      <c r="A577" s="232"/>
      <c r="B577" s="232"/>
    </row>
    <row r="578" spans="1:2" x14ac:dyDescent="0.2">
      <c r="A578" s="232"/>
      <c r="B578" s="232"/>
    </row>
    <row r="579" spans="1:2" x14ac:dyDescent="0.2">
      <c r="A579" s="232"/>
      <c r="B579" s="232"/>
    </row>
    <row r="580" spans="1:2" x14ac:dyDescent="0.2">
      <c r="A580" s="232"/>
      <c r="B580" s="232"/>
    </row>
    <row r="581" spans="1:2" x14ac:dyDescent="0.2">
      <c r="A581" s="232"/>
      <c r="B581" s="232"/>
    </row>
    <row r="582" spans="1:2" x14ac:dyDescent="0.2">
      <c r="A582" s="232"/>
      <c r="B582" s="232"/>
    </row>
    <row r="583" spans="1:2" x14ac:dyDescent="0.2">
      <c r="A583" s="232"/>
      <c r="B583" s="232"/>
    </row>
    <row r="584" spans="1:2" x14ac:dyDescent="0.2">
      <c r="A584" s="232"/>
      <c r="B584" s="232"/>
    </row>
    <row r="585" spans="1:2" x14ac:dyDescent="0.2">
      <c r="A585" s="232"/>
      <c r="B585" s="232"/>
    </row>
    <row r="586" spans="1:2" x14ac:dyDescent="0.2">
      <c r="A586" s="232"/>
      <c r="B586" s="232"/>
    </row>
    <row r="587" spans="1:2" x14ac:dyDescent="0.2">
      <c r="A587" s="232"/>
      <c r="B587" s="232"/>
    </row>
    <row r="588" spans="1:2" x14ac:dyDescent="0.2">
      <c r="A588" s="232"/>
      <c r="B588" s="232"/>
    </row>
    <row r="589" spans="1:2" x14ac:dyDescent="0.2">
      <c r="A589" s="232"/>
      <c r="B589" s="232"/>
    </row>
    <row r="590" spans="1:2" x14ac:dyDescent="0.2">
      <c r="A590" s="232"/>
      <c r="B590" s="232"/>
    </row>
    <row r="591" spans="1:2" x14ac:dyDescent="0.2">
      <c r="A591" s="232"/>
      <c r="B591" s="232"/>
    </row>
    <row r="592" spans="1:2" x14ac:dyDescent="0.2">
      <c r="A592" s="232"/>
      <c r="B592" s="232"/>
    </row>
    <row r="593" spans="1:2" x14ac:dyDescent="0.2">
      <c r="A593" s="232"/>
      <c r="B593" s="232"/>
    </row>
    <row r="594" spans="1:2" x14ac:dyDescent="0.2">
      <c r="A594" s="232"/>
      <c r="B594" s="232"/>
    </row>
    <row r="595" spans="1:2" x14ac:dyDescent="0.2">
      <c r="A595" s="232"/>
      <c r="B595" s="232"/>
    </row>
    <row r="596" spans="1:2" x14ac:dyDescent="0.2">
      <c r="A596" s="232"/>
      <c r="B596" s="232"/>
    </row>
    <row r="597" spans="1:2" x14ac:dyDescent="0.2">
      <c r="A597" s="232"/>
      <c r="B597" s="232"/>
    </row>
    <row r="598" spans="1:2" x14ac:dyDescent="0.2">
      <c r="A598" s="232"/>
      <c r="B598" s="232"/>
    </row>
    <row r="599" spans="1:2" x14ac:dyDescent="0.2">
      <c r="A599" s="232"/>
      <c r="B599" s="232"/>
    </row>
    <row r="600" spans="1:2" x14ac:dyDescent="0.2">
      <c r="A600" s="232"/>
      <c r="B600" s="232"/>
    </row>
    <row r="601" spans="1:2" x14ac:dyDescent="0.2">
      <c r="A601" s="232"/>
      <c r="B601" s="232"/>
    </row>
    <row r="602" spans="1:2" x14ac:dyDescent="0.2">
      <c r="A602" s="232"/>
      <c r="B602" s="232"/>
    </row>
    <row r="603" spans="1:2" x14ac:dyDescent="0.2">
      <c r="A603" s="232"/>
      <c r="B603" s="232"/>
    </row>
    <row r="604" spans="1:2" x14ac:dyDescent="0.2">
      <c r="A604" s="232"/>
      <c r="B604" s="232"/>
    </row>
    <row r="605" spans="1:2" x14ac:dyDescent="0.2">
      <c r="A605" s="232"/>
      <c r="B605" s="232"/>
    </row>
    <row r="606" spans="1:2" x14ac:dyDescent="0.2">
      <c r="A606" s="232"/>
      <c r="B606" s="232"/>
    </row>
    <row r="607" spans="1:2" x14ac:dyDescent="0.2">
      <c r="A607" s="232"/>
      <c r="B607" s="232"/>
    </row>
    <row r="608" spans="1:2" x14ac:dyDescent="0.2">
      <c r="A608" s="232"/>
      <c r="B608" s="232"/>
    </row>
    <row r="609" spans="1:2" x14ac:dyDescent="0.2">
      <c r="A609" s="232"/>
      <c r="B609" s="232"/>
    </row>
    <row r="610" spans="1:2" x14ac:dyDescent="0.2">
      <c r="A610" s="232"/>
      <c r="B610" s="232"/>
    </row>
    <row r="611" spans="1:2" x14ac:dyDescent="0.2">
      <c r="A611" s="232"/>
      <c r="B611" s="232"/>
    </row>
    <row r="612" spans="1:2" x14ac:dyDescent="0.2">
      <c r="A612" s="232"/>
      <c r="B612" s="232"/>
    </row>
    <row r="613" spans="1:2" x14ac:dyDescent="0.2">
      <c r="A613" s="232"/>
      <c r="B613" s="232"/>
    </row>
    <row r="614" spans="1:2" x14ac:dyDescent="0.2">
      <c r="A614" s="232"/>
      <c r="B614" s="232"/>
    </row>
    <row r="615" spans="1:2" x14ac:dyDescent="0.2">
      <c r="A615" s="232"/>
      <c r="B615" s="232"/>
    </row>
    <row r="616" spans="1:2" x14ac:dyDescent="0.2">
      <c r="A616" s="232"/>
      <c r="B616" s="232"/>
    </row>
    <row r="617" spans="1:2" x14ac:dyDescent="0.2">
      <c r="A617" s="232"/>
      <c r="B617" s="232"/>
    </row>
    <row r="618" spans="1:2" x14ac:dyDescent="0.2">
      <c r="A618" s="232"/>
      <c r="B618" s="232"/>
    </row>
    <row r="619" spans="1:2" x14ac:dyDescent="0.2">
      <c r="A619" s="232"/>
      <c r="B619" s="232"/>
    </row>
    <row r="620" spans="1:2" x14ac:dyDescent="0.2">
      <c r="A620" s="232"/>
      <c r="B620" s="232"/>
    </row>
    <row r="621" spans="1:2" x14ac:dyDescent="0.2">
      <c r="A621" s="232"/>
      <c r="B621" s="232"/>
    </row>
    <row r="622" spans="1:2" x14ac:dyDescent="0.2">
      <c r="A622" s="232"/>
      <c r="B622" s="232"/>
    </row>
    <row r="623" spans="1:2" x14ac:dyDescent="0.2">
      <c r="A623" s="232"/>
      <c r="B623" s="232"/>
    </row>
    <row r="624" spans="1:2" x14ac:dyDescent="0.2">
      <c r="A624" s="232"/>
      <c r="B624" s="232"/>
    </row>
    <row r="625" spans="1:2" x14ac:dyDescent="0.2">
      <c r="A625" s="232"/>
      <c r="B625" s="232"/>
    </row>
    <row r="626" spans="1:2" x14ac:dyDescent="0.2">
      <c r="A626" s="232"/>
      <c r="B626" s="232"/>
    </row>
    <row r="627" spans="1:2" x14ac:dyDescent="0.2">
      <c r="A627" s="232"/>
      <c r="B627" s="232"/>
    </row>
    <row r="628" spans="1:2" x14ac:dyDescent="0.2">
      <c r="A628" s="232"/>
      <c r="B628" s="232"/>
    </row>
    <row r="629" spans="1:2" x14ac:dyDescent="0.2">
      <c r="A629" s="232"/>
      <c r="B629" s="232"/>
    </row>
    <row r="630" spans="1:2" x14ac:dyDescent="0.2">
      <c r="A630" s="232"/>
      <c r="B630" s="232"/>
    </row>
    <row r="631" spans="1:2" x14ac:dyDescent="0.2">
      <c r="A631" s="232"/>
      <c r="B631" s="232"/>
    </row>
    <row r="632" spans="1:2" x14ac:dyDescent="0.2">
      <c r="A632" s="232"/>
      <c r="B632" s="232"/>
    </row>
    <row r="633" spans="1:2" x14ac:dyDescent="0.2">
      <c r="A633" s="232"/>
      <c r="B633" s="232"/>
    </row>
    <row r="634" spans="1:2" x14ac:dyDescent="0.2">
      <c r="A634" s="232"/>
      <c r="B634" s="232"/>
    </row>
    <row r="635" spans="1:2" x14ac:dyDescent="0.2">
      <c r="A635" s="232"/>
      <c r="B635" s="232"/>
    </row>
    <row r="636" spans="1:2" x14ac:dyDescent="0.2">
      <c r="A636" s="232"/>
      <c r="B636" s="232"/>
    </row>
    <row r="637" spans="1:2" x14ac:dyDescent="0.2">
      <c r="A637" s="232"/>
      <c r="B637" s="232"/>
    </row>
    <row r="638" spans="1:2" x14ac:dyDescent="0.2">
      <c r="A638" s="232"/>
      <c r="B638" s="232"/>
    </row>
    <row r="639" spans="1:2" x14ac:dyDescent="0.2">
      <c r="A639" s="232"/>
      <c r="B639" s="232"/>
    </row>
    <row r="640" spans="1:2" x14ac:dyDescent="0.2">
      <c r="A640" s="232"/>
      <c r="B640" s="232"/>
    </row>
    <row r="641" spans="1:2" x14ac:dyDescent="0.2">
      <c r="A641" s="232"/>
      <c r="B641" s="232"/>
    </row>
    <row r="642" spans="1:2" x14ac:dyDescent="0.2">
      <c r="A642" s="232"/>
      <c r="B642" s="232"/>
    </row>
    <row r="643" spans="1:2" x14ac:dyDescent="0.2">
      <c r="A643" s="232"/>
      <c r="B643" s="232"/>
    </row>
    <row r="644" spans="1:2" x14ac:dyDescent="0.2">
      <c r="A644" s="232"/>
      <c r="B644" s="232"/>
    </row>
    <row r="645" spans="1:2" x14ac:dyDescent="0.2">
      <c r="A645" s="232"/>
      <c r="B645" s="232"/>
    </row>
    <row r="646" spans="1:2" x14ac:dyDescent="0.2">
      <c r="A646" s="232"/>
      <c r="B646" s="232"/>
    </row>
    <row r="647" spans="1:2" x14ac:dyDescent="0.2">
      <c r="A647" s="232"/>
      <c r="B647" s="232"/>
    </row>
    <row r="648" spans="1:2" x14ac:dyDescent="0.2">
      <c r="A648" s="232"/>
      <c r="B648" s="232"/>
    </row>
    <row r="649" spans="1:2" x14ac:dyDescent="0.2">
      <c r="A649" s="232"/>
      <c r="B649" s="232"/>
    </row>
    <row r="650" spans="1:2" x14ac:dyDescent="0.2">
      <c r="A650" s="232"/>
      <c r="B650" s="232"/>
    </row>
    <row r="651" spans="1:2" x14ac:dyDescent="0.2">
      <c r="A651" s="232"/>
      <c r="B651" s="232"/>
    </row>
    <row r="652" spans="1:2" x14ac:dyDescent="0.2">
      <c r="A652" s="232"/>
      <c r="B652" s="232"/>
    </row>
    <row r="653" spans="1:2" x14ac:dyDescent="0.2">
      <c r="A653" s="232"/>
      <c r="B653" s="232"/>
    </row>
    <row r="654" spans="1:2" x14ac:dyDescent="0.2">
      <c r="A654" s="232"/>
      <c r="B654" s="232"/>
    </row>
    <row r="655" spans="1:2" x14ac:dyDescent="0.2">
      <c r="A655" s="232"/>
      <c r="B655" s="232"/>
    </row>
    <row r="656" spans="1:2" x14ac:dyDescent="0.2">
      <c r="A656" s="232"/>
      <c r="B656" s="232"/>
    </row>
    <row r="657" spans="1:2" x14ac:dyDescent="0.2">
      <c r="A657" s="232"/>
      <c r="B657" s="232"/>
    </row>
    <row r="658" spans="1:2" x14ac:dyDescent="0.2">
      <c r="A658" s="232"/>
      <c r="B658" s="232"/>
    </row>
    <row r="659" spans="1:2" x14ac:dyDescent="0.2">
      <c r="A659" s="232"/>
      <c r="B659" s="232"/>
    </row>
    <row r="660" spans="1:2" x14ac:dyDescent="0.2">
      <c r="A660" s="232"/>
      <c r="B660" s="232"/>
    </row>
    <row r="661" spans="1:2" x14ac:dyDescent="0.2">
      <c r="A661" s="232"/>
      <c r="B661" s="232"/>
    </row>
    <row r="662" spans="1:2" x14ac:dyDescent="0.2">
      <c r="A662" s="232"/>
      <c r="B662" s="232"/>
    </row>
    <row r="663" spans="1:2" x14ac:dyDescent="0.2">
      <c r="A663" s="232"/>
      <c r="B663" s="232"/>
    </row>
    <row r="664" spans="1:2" x14ac:dyDescent="0.2">
      <c r="A664" s="232"/>
      <c r="B664" s="232"/>
    </row>
    <row r="665" spans="1:2" x14ac:dyDescent="0.2">
      <c r="A665" s="232"/>
      <c r="B665" s="232"/>
    </row>
    <row r="666" spans="1:2" x14ac:dyDescent="0.2">
      <c r="A666" s="232"/>
      <c r="B666" s="232"/>
    </row>
    <row r="667" spans="1:2" x14ac:dyDescent="0.2">
      <c r="A667" s="232"/>
      <c r="B667" s="232"/>
    </row>
    <row r="668" spans="1:2" x14ac:dyDescent="0.2">
      <c r="A668" s="232"/>
      <c r="B668" s="232"/>
    </row>
    <row r="669" spans="1:2" x14ac:dyDescent="0.2">
      <c r="A669" s="232"/>
      <c r="B669" s="232"/>
    </row>
    <row r="670" spans="1:2" x14ac:dyDescent="0.2">
      <c r="A670" s="232"/>
      <c r="B670" s="232"/>
    </row>
    <row r="671" spans="1:2" x14ac:dyDescent="0.2">
      <c r="A671" s="232"/>
      <c r="B671" s="232"/>
    </row>
    <row r="672" spans="1:2" x14ac:dyDescent="0.2">
      <c r="A672" s="232"/>
      <c r="B672" s="232"/>
    </row>
    <row r="673" spans="1:2" x14ac:dyDescent="0.2">
      <c r="A673" s="232"/>
      <c r="B673" s="232"/>
    </row>
    <row r="674" spans="1:2" x14ac:dyDescent="0.2">
      <c r="A674" s="232"/>
      <c r="B674" s="232"/>
    </row>
    <row r="675" spans="1:2" x14ac:dyDescent="0.2">
      <c r="A675" s="232"/>
      <c r="B675" s="232"/>
    </row>
    <row r="676" spans="1:2" x14ac:dyDescent="0.2">
      <c r="A676" s="232"/>
      <c r="B676" s="232"/>
    </row>
    <row r="677" spans="1:2" x14ac:dyDescent="0.2">
      <c r="A677" s="232"/>
      <c r="B677" s="232"/>
    </row>
    <row r="678" spans="1:2" x14ac:dyDescent="0.2">
      <c r="A678" s="232"/>
      <c r="B678" s="232"/>
    </row>
    <row r="679" spans="1:2" x14ac:dyDescent="0.2">
      <c r="A679" s="232"/>
      <c r="B679" s="232"/>
    </row>
    <row r="680" spans="1:2" x14ac:dyDescent="0.2">
      <c r="A680" s="232"/>
      <c r="B680" s="232"/>
    </row>
  </sheetData>
  <mergeCells count="905">
    <mergeCell ref="L1:P1"/>
    <mergeCell ref="L7:O7"/>
    <mergeCell ref="L3:P3"/>
    <mergeCell ref="A675:B675"/>
    <mergeCell ref="A676:B676"/>
    <mergeCell ref="A677:B677"/>
    <mergeCell ref="A678:B678"/>
    <mergeCell ref="A679:B679"/>
    <mergeCell ref="A680:B680"/>
    <mergeCell ref="A669:B669"/>
    <mergeCell ref="A670:B670"/>
    <mergeCell ref="A671:B671"/>
    <mergeCell ref="A672:B672"/>
    <mergeCell ref="A673:B673"/>
    <mergeCell ref="A674:B674"/>
    <mergeCell ref="A663:B663"/>
    <mergeCell ref="A664:B664"/>
    <mergeCell ref="A665:B665"/>
    <mergeCell ref="A666:B666"/>
    <mergeCell ref="A667:B667"/>
    <mergeCell ref="A668:B668"/>
    <mergeCell ref="A657:B657"/>
    <mergeCell ref="A658:B658"/>
    <mergeCell ref="A659:B659"/>
    <mergeCell ref="A660:B660"/>
    <mergeCell ref="A661:B661"/>
    <mergeCell ref="A662:B662"/>
    <mergeCell ref="A651:B651"/>
    <mergeCell ref="A652:B652"/>
    <mergeCell ref="A653:B653"/>
    <mergeCell ref="A654:B654"/>
    <mergeCell ref="A655:B655"/>
    <mergeCell ref="A656:B656"/>
    <mergeCell ref="A645:B645"/>
    <mergeCell ref="A646:B646"/>
    <mergeCell ref="A647:B647"/>
    <mergeCell ref="A648:B648"/>
    <mergeCell ref="A649:B649"/>
    <mergeCell ref="A650:B650"/>
    <mergeCell ref="A639:B639"/>
    <mergeCell ref="A640:B640"/>
    <mergeCell ref="A641:B641"/>
    <mergeCell ref="A642:B642"/>
    <mergeCell ref="A643:B643"/>
    <mergeCell ref="A644:B644"/>
    <mergeCell ref="A633:B633"/>
    <mergeCell ref="A634:B634"/>
    <mergeCell ref="A635:B635"/>
    <mergeCell ref="A636:B636"/>
    <mergeCell ref="A637:B637"/>
    <mergeCell ref="A638:B638"/>
    <mergeCell ref="A627:B627"/>
    <mergeCell ref="A628:B628"/>
    <mergeCell ref="A629:B629"/>
    <mergeCell ref="A630:B630"/>
    <mergeCell ref="A631:B631"/>
    <mergeCell ref="A632:B632"/>
    <mergeCell ref="A621:B621"/>
    <mergeCell ref="A622:B622"/>
    <mergeCell ref="A623:B623"/>
    <mergeCell ref="A624:B624"/>
    <mergeCell ref="A625:B625"/>
    <mergeCell ref="A626:B626"/>
    <mergeCell ref="A615:B615"/>
    <mergeCell ref="A616:B616"/>
    <mergeCell ref="A617:B617"/>
    <mergeCell ref="A618:B618"/>
    <mergeCell ref="A619:B619"/>
    <mergeCell ref="A620:B620"/>
    <mergeCell ref="A609:B609"/>
    <mergeCell ref="A610:B610"/>
    <mergeCell ref="A611:B611"/>
    <mergeCell ref="A612:B612"/>
    <mergeCell ref="A613:B613"/>
    <mergeCell ref="A614:B614"/>
    <mergeCell ref="A603:B603"/>
    <mergeCell ref="A604:B604"/>
    <mergeCell ref="A605:B605"/>
    <mergeCell ref="A606:B606"/>
    <mergeCell ref="A607:B607"/>
    <mergeCell ref="A608:B608"/>
    <mergeCell ref="A597:B597"/>
    <mergeCell ref="A598:B598"/>
    <mergeCell ref="A599:B599"/>
    <mergeCell ref="A600:B600"/>
    <mergeCell ref="A601:B601"/>
    <mergeCell ref="A602:B602"/>
    <mergeCell ref="A591:B591"/>
    <mergeCell ref="A592:B592"/>
    <mergeCell ref="A593:B593"/>
    <mergeCell ref="A594:B594"/>
    <mergeCell ref="A595:B595"/>
    <mergeCell ref="A596:B596"/>
    <mergeCell ref="A585:B585"/>
    <mergeCell ref="A586:B586"/>
    <mergeCell ref="A587:B587"/>
    <mergeCell ref="A588:B588"/>
    <mergeCell ref="A589:B589"/>
    <mergeCell ref="A590:B590"/>
    <mergeCell ref="A579:B579"/>
    <mergeCell ref="A580:B580"/>
    <mergeCell ref="A581:B581"/>
    <mergeCell ref="A582:B582"/>
    <mergeCell ref="A583:B583"/>
    <mergeCell ref="A584:B584"/>
    <mergeCell ref="A573:B573"/>
    <mergeCell ref="A574:B574"/>
    <mergeCell ref="A575:B575"/>
    <mergeCell ref="A576:B576"/>
    <mergeCell ref="A577:B577"/>
    <mergeCell ref="A578:B578"/>
    <mergeCell ref="A567:B567"/>
    <mergeCell ref="A568:B568"/>
    <mergeCell ref="A569:B569"/>
    <mergeCell ref="A570:B570"/>
    <mergeCell ref="A571:B571"/>
    <mergeCell ref="A572:B572"/>
    <mergeCell ref="A561:B561"/>
    <mergeCell ref="A562:B562"/>
    <mergeCell ref="A563:B563"/>
    <mergeCell ref="A564:B564"/>
    <mergeCell ref="A565:B565"/>
    <mergeCell ref="A566:B566"/>
    <mergeCell ref="A555:B555"/>
    <mergeCell ref="A556:B556"/>
    <mergeCell ref="A557:B557"/>
    <mergeCell ref="A558:B558"/>
    <mergeCell ref="A559:B559"/>
    <mergeCell ref="A560:B560"/>
    <mergeCell ref="A549:B549"/>
    <mergeCell ref="A550:B550"/>
    <mergeCell ref="A551:B551"/>
    <mergeCell ref="A552:B552"/>
    <mergeCell ref="A553:B553"/>
    <mergeCell ref="A554:B554"/>
    <mergeCell ref="A543:B543"/>
    <mergeCell ref="A544:B544"/>
    <mergeCell ref="A545:B545"/>
    <mergeCell ref="A546:B546"/>
    <mergeCell ref="A547:B547"/>
    <mergeCell ref="A548:B548"/>
    <mergeCell ref="A537:B537"/>
    <mergeCell ref="A538:B538"/>
    <mergeCell ref="A539:B539"/>
    <mergeCell ref="A540:B540"/>
    <mergeCell ref="A541:B541"/>
    <mergeCell ref="A542:B542"/>
    <mergeCell ref="A531:B531"/>
    <mergeCell ref="A532:B532"/>
    <mergeCell ref="A533:B533"/>
    <mergeCell ref="A534:B534"/>
    <mergeCell ref="A535:B535"/>
    <mergeCell ref="A536:B536"/>
    <mergeCell ref="A525:B525"/>
    <mergeCell ref="A526:B526"/>
    <mergeCell ref="A527:B527"/>
    <mergeCell ref="A528:B528"/>
    <mergeCell ref="A529:B529"/>
    <mergeCell ref="A530:B530"/>
    <mergeCell ref="A519:B519"/>
    <mergeCell ref="A520:B520"/>
    <mergeCell ref="A521:B521"/>
    <mergeCell ref="A522:B522"/>
    <mergeCell ref="A523:B523"/>
    <mergeCell ref="A524:B524"/>
    <mergeCell ref="A513:B513"/>
    <mergeCell ref="A514:B514"/>
    <mergeCell ref="A515:B515"/>
    <mergeCell ref="A516:B516"/>
    <mergeCell ref="A517:B517"/>
    <mergeCell ref="A518:B518"/>
    <mergeCell ref="A507:B507"/>
    <mergeCell ref="A508:B508"/>
    <mergeCell ref="A509:B509"/>
    <mergeCell ref="A510:B510"/>
    <mergeCell ref="A511:B511"/>
    <mergeCell ref="A512:B512"/>
    <mergeCell ref="A501:B501"/>
    <mergeCell ref="A502:B502"/>
    <mergeCell ref="A503:B503"/>
    <mergeCell ref="A504:B504"/>
    <mergeCell ref="A505:B505"/>
    <mergeCell ref="A506:B506"/>
    <mergeCell ref="A495:B495"/>
    <mergeCell ref="A496:B496"/>
    <mergeCell ref="A497:B497"/>
    <mergeCell ref="A498:B498"/>
    <mergeCell ref="A499:B499"/>
    <mergeCell ref="A500:B500"/>
    <mergeCell ref="A489:B489"/>
    <mergeCell ref="A490:B490"/>
    <mergeCell ref="A491:B491"/>
    <mergeCell ref="A492:B492"/>
    <mergeCell ref="A493:B493"/>
    <mergeCell ref="A494:B494"/>
    <mergeCell ref="A483:B483"/>
    <mergeCell ref="A484:B484"/>
    <mergeCell ref="A485:B485"/>
    <mergeCell ref="A486:B486"/>
    <mergeCell ref="A487:B487"/>
    <mergeCell ref="A488:B488"/>
    <mergeCell ref="A477:B477"/>
    <mergeCell ref="A478:B478"/>
    <mergeCell ref="A479:B479"/>
    <mergeCell ref="A480:B480"/>
    <mergeCell ref="A481:B481"/>
    <mergeCell ref="A482:B482"/>
    <mergeCell ref="A471:B471"/>
    <mergeCell ref="A472:B472"/>
    <mergeCell ref="A473:B473"/>
    <mergeCell ref="A474:B474"/>
    <mergeCell ref="A475:B475"/>
    <mergeCell ref="A476:B476"/>
    <mergeCell ref="A465:B465"/>
    <mergeCell ref="A466:B466"/>
    <mergeCell ref="A467:B467"/>
    <mergeCell ref="A468:B468"/>
    <mergeCell ref="A469:B469"/>
    <mergeCell ref="A470:B470"/>
    <mergeCell ref="A459:B459"/>
    <mergeCell ref="A460:B460"/>
    <mergeCell ref="A461:B461"/>
    <mergeCell ref="A462:B462"/>
    <mergeCell ref="A463:B463"/>
    <mergeCell ref="A464:B464"/>
    <mergeCell ref="A453:B453"/>
    <mergeCell ref="A454:B454"/>
    <mergeCell ref="A455:B455"/>
    <mergeCell ref="A456:B456"/>
    <mergeCell ref="A457:B457"/>
    <mergeCell ref="A458:B458"/>
    <mergeCell ref="A447:B447"/>
    <mergeCell ref="A448:B448"/>
    <mergeCell ref="A449:B449"/>
    <mergeCell ref="A450:B450"/>
    <mergeCell ref="A451:B451"/>
    <mergeCell ref="A452:B452"/>
    <mergeCell ref="A441:B441"/>
    <mergeCell ref="A442:B442"/>
    <mergeCell ref="A443:B443"/>
    <mergeCell ref="A444:B444"/>
    <mergeCell ref="A445:B445"/>
    <mergeCell ref="A446:B446"/>
    <mergeCell ref="A435:B435"/>
    <mergeCell ref="A436:B436"/>
    <mergeCell ref="A437:B437"/>
    <mergeCell ref="A438:B438"/>
    <mergeCell ref="A439:B439"/>
    <mergeCell ref="A440:B440"/>
    <mergeCell ref="A429:B429"/>
    <mergeCell ref="A430:B430"/>
    <mergeCell ref="A431:B431"/>
    <mergeCell ref="A432:B432"/>
    <mergeCell ref="A433:B433"/>
    <mergeCell ref="A434:B434"/>
    <mergeCell ref="A423:B423"/>
    <mergeCell ref="A424:B424"/>
    <mergeCell ref="A425:B425"/>
    <mergeCell ref="A426:B426"/>
    <mergeCell ref="A427:B427"/>
    <mergeCell ref="A428:B428"/>
    <mergeCell ref="A417:B417"/>
    <mergeCell ref="A418:B418"/>
    <mergeCell ref="A419:B419"/>
    <mergeCell ref="A420:B420"/>
    <mergeCell ref="A421:B421"/>
    <mergeCell ref="A422:B422"/>
    <mergeCell ref="A411:B411"/>
    <mergeCell ref="A412:B412"/>
    <mergeCell ref="A413:B413"/>
    <mergeCell ref="A414:B414"/>
    <mergeCell ref="A415:B415"/>
    <mergeCell ref="A416:B416"/>
    <mergeCell ref="A405:B405"/>
    <mergeCell ref="A406:B406"/>
    <mergeCell ref="A407:B407"/>
    <mergeCell ref="A408:B408"/>
    <mergeCell ref="A409:B409"/>
    <mergeCell ref="A410:B410"/>
    <mergeCell ref="A399:B399"/>
    <mergeCell ref="A400:B400"/>
    <mergeCell ref="A401:B401"/>
    <mergeCell ref="A402:B402"/>
    <mergeCell ref="A403:B403"/>
    <mergeCell ref="A404:B404"/>
    <mergeCell ref="A393:B393"/>
    <mergeCell ref="A394:B394"/>
    <mergeCell ref="A395:B395"/>
    <mergeCell ref="A396:B396"/>
    <mergeCell ref="A397:B397"/>
    <mergeCell ref="A398:B398"/>
    <mergeCell ref="A387:B387"/>
    <mergeCell ref="A388:B388"/>
    <mergeCell ref="A389:B389"/>
    <mergeCell ref="A390:B390"/>
    <mergeCell ref="A391:B391"/>
    <mergeCell ref="A392:B392"/>
    <mergeCell ref="A381:B381"/>
    <mergeCell ref="A382:B382"/>
    <mergeCell ref="A383:B383"/>
    <mergeCell ref="A384:B384"/>
    <mergeCell ref="A385:B385"/>
    <mergeCell ref="A386:B386"/>
    <mergeCell ref="A375:B375"/>
    <mergeCell ref="A376:B376"/>
    <mergeCell ref="A377:B377"/>
    <mergeCell ref="A378:B378"/>
    <mergeCell ref="A379:B379"/>
    <mergeCell ref="A380:B380"/>
    <mergeCell ref="A369:B369"/>
    <mergeCell ref="A370:B370"/>
    <mergeCell ref="A371:B371"/>
    <mergeCell ref="A372:B372"/>
    <mergeCell ref="A373:B373"/>
    <mergeCell ref="A374:B374"/>
    <mergeCell ref="A363:B363"/>
    <mergeCell ref="A364:B364"/>
    <mergeCell ref="A365:B365"/>
    <mergeCell ref="A366:B366"/>
    <mergeCell ref="A367:B367"/>
    <mergeCell ref="A368:B368"/>
    <mergeCell ref="A357:B357"/>
    <mergeCell ref="A358:B358"/>
    <mergeCell ref="A359:B359"/>
    <mergeCell ref="A360:B360"/>
    <mergeCell ref="A361:B361"/>
    <mergeCell ref="A362:B362"/>
    <mergeCell ref="A351:B351"/>
    <mergeCell ref="A352:B352"/>
    <mergeCell ref="A353:B353"/>
    <mergeCell ref="A354:B354"/>
    <mergeCell ref="A355:B355"/>
    <mergeCell ref="A356:B356"/>
    <mergeCell ref="A345:B345"/>
    <mergeCell ref="A346:B346"/>
    <mergeCell ref="A347:B347"/>
    <mergeCell ref="A348:B348"/>
    <mergeCell ref="A349:B349"/>
    <mergeCell ref="A350:B350"/>
    <mergeCell ref="A339:B339"/>
    <mergeCell ref="A340:B340"/>
    <mergeCell ref="A341:B341"/>
    <mergeCell ref="A342:B342"/>
    <mergeCell ref="A343:B343"/>
    <mergeCell ref="A344:B344"/>
    <mergeCell ref="A333:B333"/>
    <mergeCell ref="A334:B334"/>
    <mergeCell ref="A335:B335"/>
    <mergeCell ref="A336:B336"/>
    <mergeCell ref="A337:B337"/>
    <mergeCell ref="A338:B338"/>
    <mergeCell ref="A327:B327"/>
    <mergeCell ref="A328:B328"/>
    <mergeCell ref="A329:B329"/>
    <mergeCell ref="A330:B330"/>
    <mergeCell ref="A331:B331"/>
    <mergeCell ref="A332:B332"/>
    <mergeCell ref="A321:B321"/>
    <mergeCell ref="A322:B322"/>
    <mergeCell ref="A323:B323"/>
    <mergeCell ref="A324:B324"/>
    <mergeCell ref="A325:B325"/>
    <mergeCell ref="A326:B326"/>
    <mergeCell ref="A315:B315"/>
    <mergeCell ref="A316:B316"/>
    <mergeCell ref="A317:B317"/>
    <mergeCell ref="A318:B318"/>
    <mergeCell ref="A319:B319"/>
    <mergeCell ref="A320:B320"/>
    <mergeCell ref="A309:B309"/>
    <mergeCell ref="A310:B310"/>
    <mergeCell ref="A311:B311"/>
    <mergeCell ref="A312:B312"/>
    <mergeCell ref="A313:B313"/>
    <mergeCell ref="A314:B314"/>
    <mergeCell ref="A303:B303"/>
    <mergeCell ref="A304:B304"/>
    <mergeCell ref="A305:B305"/>
    <mergeCell ref="A306:B306"/>
    <mergeCell ref="A307:B307"/>
    <mergeCell ref="A308:B308"/>
    <mergeCell ref="A297:B297"/>
    <mergeCell ref="A298:B298"/>
    <mergeCell ref="A299:B299"/>
    <mergeCell ref="A300:B300"/>
    <mergeCell ref="A301:B301"/>
    <mergeCell ref="A302:B302"/>
    <mergeCell ref="A291:B291"/>
    <mergeCell ref="A292:B292"/>
    <mergeCell ref="A293:B293"/>
    <mergeCell ref="A294:B294"/>
    <mergeCell ref="A295:B295"/>
    <mergeCell ref="A296:B296"/>
    <mergeCell ref="A285:B285"/>
    <mergeCell ref="A286:B286"/>
    <mergeCell ref="A287:B287"/>
    <mergeCell ref="A288:B288"/>
    <mergeCell ref="A289:B289"/>
    <mergeCell ref="A290:B290"/>
    <mergeCell ref="A279:B279"/>
    <mergeCell ref="A280:B280"/>
    <mergeCell ref="A281:B281"/>
    <mergeCell ref="A282:B282"/>
    <mergeCell ref="A283:B283"/>
    <mergeCell ref="A284:B284"/>
    <mergeCell ref="A273:B273"/>
    <mergeCell ref="A274:B274"/>
    <mergeCell ref="A275:B275"/>
    <mergeCell ref="A276:B276"/>
    <mergeCell ref="A277:B277"/>
    <mergeCell ref="A278:B278"/>
    <mergeCell ref="A267:B267"/>
    <mergeCell ref="A268:B268"/>
    <mergeCell ref="A269:B269"/>
    <mergeCell ref="A270:B270"/>
    <mergeCell ref="A271:B271"/>
    <mergeCell ref="A272:B272"/>
    <mergeCell ref="A261:B261"/>
    <mergeCell ref="A262:B262"/>
    <mergeCell ref="A263:B263"/>
    <mergeCell ref="A264:B264"/>
    <mergeCell ref="A265:B265"/>
    <mergeCell ref="A266:B266"/>
    <mergeCell ref="A255:B255"/>
    <mergeCell ref="A256:B256"/>
    <mergeCell ref="A257:B257"/>
    <mergeCell ref="A258:B258"/>
    <mergeCell ref="A259:B259"/>
    <mergeCell ref="A260:B260"/>
    <mergeCell ref="A252:B252"/>
    <mergeCell ref="F252:G252"/>
    <mergeCell ref="A253:B253"/>
    <mergeCell ref="F253:G253"/>
    <mergeCell ref="A254:B254"/>
    <mergeCell ref="F254:G254"/>
    <mergeCell ref="A249:B249"/>
    <mergeCell ref="F249:G249"/>
    <mergeCell ref="A250:B250"/>
    <mergeCell ref="F250:G250"/>
    <mergeCell ref="A251:B251"/>
    <mergeCell ref="F251:G251"/>
    <mergeCell ref="A246:B246"/>
    <mergeCell ref="F246:G246"/>
    <mergeCell ref="A247:B247"/>
    <mergeCell ref="F247:G247"/>
    <mergeCell ref="A248:B248"/>
    <mergeCell ref="F248:G248"/>
    <mergeCell ref="A243:B243"/>
    <mergeCell ref="F243:G243"/>
    <mergeCell ref="A244:B244"/>
    <mergeCell ref="F244:G244"/>
    <mergeCell ref="A245:B245"/>
    <mergeCell ref="F245:G245"/>
    <mergeCell ref="A240:B240"/>
    <mergeCell ref="F240:G240"/>
    <mergeCell ref="A241:B241"/>
    <mergeCell ref="F241:G241"/>
    <mergeCell ref="A242:B242"/>
    <mergeCell ref="F242:G242"/>
    <mergeCell ref="A237:B237"/>
    <mergeCell ref="F237:G237"/>
    <mergeCell ref="A238:B238"/>
    <mergeCell ref="F238:G238"/>
    <mergeCell ref="A239:B239"/>
    <mergeCell ref="F239:G239"/>
    <mergeCell ref="A234:B234"/>
    <mergeCell ref="F234:G234"/>
    <mergeCell ref="A235:B235"/>
    <mergeCell ref="F235:G235"/>
    <mergeCell ref="A236:B236"/>
    <mergeCell ref="F236:G236"/>
    <mergeCell ref="A231:B231"/>
    <mergeCell ref="F231:G231"/>
    <mergeCell ref="A232:B232"/>
    <mergeCell ref="F232:G232"/>
    <mergeCell ref="A233:B233"/>
    <mergeCell ref="F233:G233"/>
    <mergeCell ref="A228:B228"/>
    <mergeCell ref="F228:G228"/>
    <mergeCell ref="A229:B229"/>
    <mergeCell ref="F229:G229"/>
    <mergeCell ref="A230:B230"/>
    <mergeCell ref="F230:G230"/>
    <mergeCell ref="A225:B225"/>
    <mergeCell ref="F225:G225"/>
    <mergeCell ref="A226:B226"/>
    <mergeCell ref="F226:G226"/>
    <mergeCell ref="A227:B227"/>
    <mergeCell ref="F227:G227"/>
    <mergeCell ref="A222:B222"/>
    <mergeCell ref="F222:G222"/>
    <mergeCell ref="A223:B223"/>
    <mergeCell ref="F223:G223"/>
    <mergeCell ref="A224:B224"/>
    <mergeCell ref="F224:G224"/>
    <mergeCell ref="A219:B219"/>
    <mergeCell ref="F219:G219"/>
    <mergeCell ref="A220:B220"/>
    <mergeCell ref="F220:G220"/>
    <mergeCell ref="A221:B221"/>
    <mergeCell ref="F221:G221"/>
    <mergeCell ref="A216:B216"/>
    <mergeCell ref="F216:G216"/>
    <mergeCell ref="A217:B217"/>
    <mergeCell ref="F217:G217"/>
    <mergeCell ref="A218:B218"/>
    <mergeCell ref="F218:G218"/>
    <mergeCell ref="A213:B213"/>
    <mergeCell ref="F213:G213"/>
    <mergeCell ref="A214:B214"/>
    <mergeCell ref="F214:G214"/>
    <mergeCell ref="A215:B215"/>
    <mergeCell ref="F215:G215"/>
    <mergeCell ref="A210:B210"/>
    <mergeCell ref="F210:G210"/>
    <mergeCell ref="A211:B211"/>
    <mergeCell ref="F211:G211"/>
    <mergeCell ref="A212:B212"/>
    <mergeCell ref="F212:G212"/>
    <mergeCell ref="A207:B207"/>
    <mergeCell ref="F207:G207"/>
    <mergeCell ref="A208:B208"/>
    <mergeCell ref="F208:G208"/>
    <mergeCell ref="A209:B209"/>
    <mergeCell ref="F209:G209"/>
    <mergeCell ref="A204:B204"/>
    <mergeCell ref="F204:G204"/>
    <mergeCell ref="A205:B205"/>
    <mergeCell ref="F205:G205"/>
    <mergeCell ref="A206:B206"/>
    <mergeCell ref="F206:G206"/>
    <mergeCell ref="A201:B201"/>
    <mergeCell ref="F201:G201"/>
    <mergeCell ref="A202:B202"/>
    <mergeCell ref="F202:G202"/>
    <mergeCell ref="A203:B203"/>
    <mergeCell ref="F203:G203"/>
    <mergeCell ref="A198:B198"/>
    <mergeCell ref="F198:G198"/>
    <mergeCell ref="A199:B199"/>
    <mergeCell ref="F199:G199"/>
    <mergeCell ref="A200:B200"/>
    <mergeCell ref="F200:G200"/>
    <mergeCell ref="A195:B195"/>
    <mergeCell ref="F195:G195"/>
    <mergeCell ref="A196:B196"/>
    <mergeCell ref="F196:G196"/>
    <mergeCell ref="A197:B197"/>
    <mergeCell ref="F197:G197"/>
    <mergeCell ref="A192:B192"/>
    <mergeCell ref="F192:G192"/>
    <mergeCell ref="A193:B193"/>
    <mergeCell ref="F193:G193"/>
    <mergeCell ref="A194:B194"/>
    <mergeCell ref="F194:G194"/>
    <mergeCell ref="A189:B189"/>
    <mergeCell ref="F189:G189"/>
    <mergeCell ref="A190:B190"/>
    <mergeCell ref="F190:G190"/>
    <mergeCell ref="A191:B191"/>
    <mergeCell ref="F191:G191"/>
    <mergeCell ref="A186:B186"/>
    <mergeCell ref="F186:G186"/>
    <mergeCell ref="A187:B187"/>
    <mergeCell ref="F187:G187"/>
    <mergeCell ref="A188:B188"/>
    <mergeCell ref="F188:G188"/>
    <mergeCell ref="A183:B183"/>
    <mergeCell ref="F183:G183"/>
    <mergeCell ref="A184:B184"/>
    <mergeCell ref="F184:G184"/>
    <mergeCell ref="A185:B185"/>
    <mergeCell ref="F185:G185"/>
    <mergeCell ref="A180:B180"/>
    <mergeCell ref="F180:G180"/>
    <mergeCell ref="A181:B181"/>
    <mergeCell ref="F181:G181"/>
    <mergeCell ref="A182:B182"/>
    <mergeCell ref="F182:G182"/>
    <mergeCell ref="A177:B177"/>
    <mergeCell ref="F177:G177"/>
    <mergeCell ref="A178:B178"/>
    <mergeCell ref="F178:G178"/>
    <mergeCell ref="A179:B179"/>
    <mergeCell ref="F179:G179"/>
    <mergeCell ref="A174:B174"/>
    <mergeCell ref="F174:G174"/>
    <mergeCell ref="A175:B175"/>
    <mergeCell ref="F175:G175"/>
    <mergeCell ref="A176:B176"/>
    <mergeCell ref="F176:G176"/>
    <mergeCell ref="A171:B171"/>
    <mergeCell ref="F171:G171"/>
    <mergeCell ref="A172:B172"/>
    <mergeCell ref="F172:G172"/>
    <mergeCell ref="A173:B173"/>
    <mergeCell ref="F173:G173"/>
    <mergeCell ref="A168:B168"/>
    <mergeCell ref="F168:G168"/>
    <mergeCell ref="A169:B169"/>
    <mergeCell ref="F169:G169"/>
    <mergeCell ref="A170:B170"/>
    <mergeCell ref="F170:G170"/>
    <mergeCell ref="A165:B165"/>
    <mergeCell ref="F165:G165"/>
    <mergeCell ref="A166:B166"/>
    <mergeCell ref="F166:G166"/>
    <mergeCell ref="A167:B167"/>
    <mergeCell ref="F167:G167"/>
    <mergeCell ref="A162:B162"/>
    <mergeCell ref="F162:G162"/>
    <mergeCell ref="A163:B163"/>
    <mergeCell ref="F163:G163"/>
    <mergeCell ref="A164:B164"/>
    <mergeCell ref="F164:G164"/>
    <mergeCell ref="A159:B159"/>
    <mergeCell ref="F159:G159"/>
    <mergeCell ref="A160:B160"/>
    <mergeCell ref="F160:G160"/>
    <mergeCell ref="A161:B161"/>
    <mergeCell ref="F161:G161"/>
    <mergeCell ref="A156:B156"/>
    <mergeCell ref="F156:G156"/>
    <mergeCell ref="A157:B157"/>
    <mergeCell ref="F157:G157"/>
    <mergeCell ref="A158:B158"/>
    <mergeCell ref="F158:G158"/>
    <mergeCell ref="A153:B153"/>
    <mergeCell ref="F153:G153"/>
    <mergeCell ref="A154:B154"/>
    <mergeCell ref="F154:G154"/>
    <mergeCell ref="A155:B155"/>
    <mergeCell ref="F155:G155"/>
    <mergeCell ref="A150:B150"/>
    <mergeCell ref="F150:G150"/>
    <mergeCell ref="A151:B151"/>
    <mergeCell ref="F151:G151"/>
    <mergeCell ref="A152:B152"/>
    <mergeCell ref="F152:G152"/>
    <mergeCell ref="A147:B147"/>
    <mergeCell ref="F147:G147"/>
    <mergeCell ref="A148:B148"/>
    <mergeCell ref="F148:G148"/>
    <mergeCell ref="A149:B149"/>
    <mergeCell ref="F149:G149"/>
    <mergeCell ref="A144:B144"/>
    <mergeCell ref="F144:G144"/>
    <mergeCell ref="A145:B145"/>
    <mergeCell ref="F145:G145"/>
    <mergeCell ref="A146:B146"/>
    <mergeCell ref="F146:G146"/>
    <mergeCell ref="A141:B141"/>
    <mergeCell ref="F141:G141"/>
    <mergeCell ref="A142:B142"/>
    <mergeCell ref="F142:G142"/>
    <mergeCell ref="A143:B143"/>
    <mergeCell ref="F143:G143"/>
    <mergeCell ref="A138:B138"/>
    <mergeCell ref="F138:G138"/>
    <mergeCell ref="A139:B139"/>
    <mergeCell ref="F139:G139"/>
    <mergeCell ref="A140:B140"/>
    <mergeCell ref="F140:G140"/>
    <mergeCell ref="A135:B135"/>
    <mergeCell ref="F135:G135"/>
    <mergeCell ref="A136:B136"/>
    <mergeCell ref="F136:G136"/>
    <mergeCell ref="A137:B137"/>
    <mergeCell ref="F137:G137"/>
    <mergeCell ref="A132:B132"/>
    <mergeCell ref="F132:G132"/>
    <mergeCell ref="A133:B133"/>
    <mergeCell ref="F133:G133"/>
    <mergeCell ref="A134:B134"/>
    <mergeCell ref="F134:G134"/>
    <mergeCell ref="A129:B129"/>
    <mergeCell ref="F129:G129"/>
    <mergeCell ref="A130:B130"/>
    <mergeCell ref="F130:G130"/>
    <mergeCell ref="A131:B131"/>
    <mergeCell ref="F131:G131"/>
    <mergeCell ref="A126:B126"/>
    <mergeCell ref="F126:G126"/>
    <mergeCell ref="A127:B127"/>
    <mergeCell ref="F127:G127"/>
    <mergeCell ref="A128:B128"/>
    <mergeCell ref="F128:G128"/>
    <mergeCell ref="A123:B123"/>
    <mergeCell ref="F123:G123"/>
    <mergeCell ref="A124:B124"/>
    <mergeCell ref="F124:G124"/>
    <mergeCell ref="A125:B125"/>
    <mergeCell ref="F125:G125"/>
    <mergeCell ref="A120:B120"/>
    <mergeCell ref="F120:G120"/>
    <mergeCell ref="A121:B121"/>
    <mergeCell ref="F121:G121"/>
    <mergeCell ref="A122:B122"/>
    <mergeCell ref="F122:G122"/>
    <mergeCell ref="A117:B117"/>
    <mergeCell ref="F117:G117"/>
    <mergeCell ref="A118:B118"/>
    <mergeCell ref="F118:G118"/>
    <mergeCell ref="A119:B119"/>
    <mergeCell ref="F119:G119"/>
    <mergeCell ref="A114:B114"/>
    <mergeCell ref="F114:G114"/>
    <mergeCell ref="A115:B115"/>
    <mergeCell ref="F115:G115"/>
    <mergeCell ref="A116:B116"/>
    <mergeCell ref="F116:G116"/>
    <mergeCell ref="A111:B111"/>
    <mergeCell ref="F111:G111"/>
    <mergeCell ref="A112:B112"/>
    <mergeCell ref="F112:G112"/>
    <mergeCell ref="A113:B113"/>
    <mergeCell ref="F113:G113"/>
    <mergeCell ref="A108:B108"/>
    <mergeCell ref="F108:G108"/>
    <mergeCell ref="A109:B109"/>
    <mergeCell ref="F109:G109"/>
    <mergeCell ref="A110:B110"/>
    <mergeCell ref="F110:G110"/>
    <mergeCell ref="A105:B105"/>
    <mergeCell ref="F105:G105"/>
    <mergeCell ref="A106:B106"/>
    <mergeCell ref="F106:G106"/>
    <mergeCell ref="A107:B107"/>
    <mergeCell ref="F107:G107"/>
    <mergeCell ref="A102:B102"/>
    <mergeCell ref="F102:G102"/>
    <mergeCell ref="A103:B103"/>
    <mergeCell ref="F103:G103"/>
    <mergeCell ref="A104:B104"/>
    <mergeCell ref="F104:G104"/>
    <mergeCell ref="A99:B99"/>
    <mergeCell ref="F99:G99"/>
    <mergeCell ref="A100:B100"/>
    <mergeCell ref="F100:G100"/>
    <mergeCell ref="A101:B101"/>
    <mergeCell ref="F101:G101"/>
    <mergeCell ref="A96:B96"/>
    <mergeCell ref="F96:G96"/>
    <mergeCell ref="A97:B97"/>
    <mergeCell ref="F97:G97"/>
    <mergeCell ref="A98:B98"/>
    <mergeCell ref="F98:G98"/>
    <mergeCell ref="A93:B93"/>
    <mergeCell ref="F93:G93"/>
    <mergeCell ref="A94:B94"/>
    <mergeCell ref="F94:G94"/>
    <mergeCell ref="A95:B95"/>
    <mergeCell ref="F95:G95"/>
    <mergeCell ref="A90:B90"/>
    <mergeCell ref="F90:G90"/>
    <mergeCell ref="A91:B91"/>
    <mergeCell ref="F91:G91"/>
    <mergeCell ref="A92:B92"/>
    <mergeCell ref="F92:G92"/>
    <mergeCell ref="A87:B87"/>
    <mergeCell ref="F87:G87"/>
    <mergeCell ref="A88:B88"/>
    <mergeCell ref="F88:G88"/>
    <mergeCell ref="A89:B89"/>
    <mergeCell ref="F89:G89"/>
    <mergeCell ref="A84:B84"/>
    <mergeCell ref="F84:G84"/>
    <mergeCell ref="A85:B85"/>
    <mergeCell ref="F85:G85"/>
    <mergeCell ref="A86:B86"/>
    <mergeCell ref="F86:G86"/>
    <mergeCell ref="A81:B81"/>
    <mergeCell ref="F81:G81"/>
    <mergeCell ref="A82:B82"/>
    <mergeCell ref="F82:G82"/>
    <mergeCell ref="A83:B83"/>
    <mergeCell ref="F83:G83"/>
    <mergeCell ref="A78:B78"/>
    <mergeCell ref="F78:G78"/>
    <mergeCell ref="A79:B79"/>
    <mergeCell ref="F79:G79"/>
    <mergeCell ref="A80:B80"/>
    <mergeCell ref="F80:G80"/>
    <mergeCell ref="A75:B75"/>
    <mergeCell ref="F75:G75"/>
    <mergeCell ref="A76:B76"/>
    <mergeCell ref="F76:G76"/>
    <mergeCell ref="A77:B77"/>
    <mergeCell ref="F77:G77"/>
    <mergeCell ref="A72:B72"/>
    <mergeCell ref="F72:G72"/>
    <mergeCell ref="A73:B73"/>
    <mergeCell ref="F73:G73"/>
    <mergeCell ref="A74:B74"/>
    <mergeCell ref="F74:G74"/>
    <mergeCell ref="A69:B69"/>
    <mergeCell ref="F69:G69"/>
    <mergeCell ref="A70:B70"/>
    <mergeCell ref="F70:G70"/>
    <mergeCell ref="A71:B71"/>
    <mergeCell ref="F71:G71"/>
    <mergeCell ref="A66:B66"/>
    <mergeCell ref="F66:G66"/>
    <mergeCell ref="A67:B67"/>
    <mergeCell ref="F67:G67"/>
    <mergeCell ref="A68:B68"/>
    <mergeCell ref="F68:G68"/>
    <mergeCell ref="A63:B63"/>
    <mergeCell ref="F63:G63"/>
    <mergeCell ref="A64:B64"/>
    <mergeCell ref="F64:G64"/>
    <mergeCell ref="A65:B65"/>
    <mergeCell ref="F65:G65"/>
    <mergeCell ref="A60:B60"/>
    <mergeCell ref="F60:G60"/>
    <mergeCell ref="A61:B61"/>
    <mergeCell ref="F61:G61"/>
    <mergeCell ref="A62:B62"/>
    <mergeCell ref="F62:G62"/>
    <mergeCell ref="A57:B57"/>
    <mergeCell ref="F57:G57"/>
    <mergeCell ref="A58:B58"/>
    <mergeCell ref="F58:G58"/>
    <mergeCell ref="A59:B59"/>
    <mergeCell ref="F59:G59"/>
    <mergeCell ref="A54:B54"/>
    <mergeCell ref="F54:G54"/>
    <mergeCell ref="A55:B55"/>
    <mergeCell ref="F55:G55"/>
    <mergeCell ref="A56:B56"/>
    <mergeCell ref="F56:G56"/>
    <mergeCell ref="A51:B51"/>
    <mergeCell ref="F51:G51"/>
    <mergeCell ref="A52:B52"/>
    <mergeCell ref="F52:G52"/>
    <mergeCell ref="A53:B53"/>
    <mergeCell ref="F53:G53"/>
    <mergeCell ref="A48:B48"/>
    <mergeCell ref="F48:G48"/>
    <mergeCell ref="A49:B49"/>
    <mergeCell ref="F49:G49"/>
    <mergeCell ref="A50:B50"/>
    <mergeCell ref="F50:G50"/>
    <mergeCell ref="A45:B45"/>
    <mergeCell ref="F45:G45"/>
    <mergeCell ref="A46:B46"/>
    <mergeCell ref="F46:G46"/>
    <mergeCell ref="A47:B47"/>
    <mergeCell ref="F47:G47"/>
    <mergeCell ref="A42:B42"/>
    <mergeCell ref="F42:G42"/>
    <mergeCell ref="A43:B43"/>
    <mergeCell ref="F43:G43"/>
    <mergeCell ref="A44:B44"/>
    <mergeCell ref="F44:G44"/>
    <mergeCell ref="A38:F38"/>
    <mergeCell ref="G38:H38"/>
    <mergeCell ref="A39:B39"/>
    <mergeCell ref="F39:G39"/>
    <mergeCell ref="A40:H40"/>
    <mergeCell ref="A41:H41"/>
    <mergeCell ref="G33:H33"/>
    <mergeCell ref="A34:B34"/>
    <mergeCell ref="F34:G34"/>
    <mergeCell ref="G36:H36"/>
    <mergeCell ref="A37:B37"/>
    <mergeCell ref="F37:G37"/>
    <mergeCell ref="G30:H30"/>
    <mergeCell ref="A31:B31"/>
    <mergeCell ref="F31:G31"/>
    <mergeCell ref="A32:B32"/>
    <mergeCell ref="F32:G32"/>
    <mergeCell ref="A26:F26"/>
    <mergeCell ref="G26:H26"/>
    <mergeCell ref="A27:B27"/>
    <mergeCell ref="A28:B28"/>
    <mergeCell ref="F28:G28"/>
    <mergeCell ref="A29:B29"/>
    <mergeCell ref="F29:G29"/>
    <mergeCell ref="A21:B21"/>
    <mergeCell ref="G22:H22"/>
    <mergeCell ref="A23:B23"/>
    <mergeCell ref="A24:F24"/>
    <mergeCell ref="G24:H24"/>
    <mergeCell ref="A25:F25"/>
    <mergeCell ref="G25:H25"/>
    <mergeCell ref="A17:B17"/>
    <mergeCell ref="A18:B18"/>
    <mergeCell ref="G19:H19"/>
    <mergeCell ref="A6:H6"/>
    <mergeCell ref="A7:H7"/>
    <mergeCell ref="A8:H8"/>
    <mergeCell ref="A9:H9"/>
    <mergeCell ref="A10:H10"/>
    <mergeCell ref="A11:D11"/>
    <mergeCell ref="E11:H11"/>
    <mergeCell ref="A1:A3"/>
    <mergeCell ref="B1:H1"/>
    <mergeCell ref="B2:H2"/>
    <mergeCell ref="B3:H3"/>
    <mergeCell ref="A4:H4"/>
    <mergeCell ref="A5:H5"/>
    <mergeCell ref="A12:H12"/>
    <mergeCell ref="G14:H14"/>
    <mergeCell ref="A16:B16"/>
  </mergeCells>
  <pageMargins left="0.511811024" right="0.511811024" top="0.78740157499999996" bottom="0.78740157499999996" header="0.31496062000000002" footer="0.31496062000000002"/>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BF0DC6-572B-4D14-8C4D-91649FAB22D9}">
  <sheetPr>
    <tabColor theme="3" tint="0.59999389629810485"/>
  </sheetPr>
  <dimension ref="A1:H680"/>
  <sheetViews>
    <sheetView workbookViewId="0">
      <selection activeCell="A9" sqref="A9:H9"/>
    </sheetView>
  </sheetViews>
  <sheetFormatPr defaultRowHeight="12.75" x14ac:dyDescent="0.2"/>
  <cols>
    <col min="1" max="1" width="16.140625" style="62" bestFit="1" customWidth="1"/>
    <col min="2" max="2" width="15" style="62" customWidth="1"/>
    <col min="3" max="3" width="10.140625" customWidth="1"/>
    <col min="4" max="4" width="11.5703125" bestFit="1" customWidth="1"/>
    <col min="5" max="5" width="11.5703125" customWidth="1"/>
    <col min="6" max="6" width="12.5703125" customWidth="1"/>
    <col min="8" max="8" width="15.7109375" customWidth="1"/>
    <col min="257" max="257" width="16.140625" bestFit="1" customWidth="1"/>
    <col min="258" max="258" width="15" customWidth="1"/>
    <col min="260" max="260" width="11.5703125" bestFit="1" customWidth="1"/>
    <col min="261" max="261" width="10.42578125" customWidth="1"/>
    <col min="262" max="262" width="12.5703125" customWidth="1"/>
    <col min="264" max="264" width="15.7109375" customWidth="1"/>
    <col min="513" max="513" width="16.140625" bestFit="1" customWidth="1"/>
    <col min="514" max="514" width="15" customWidth="1"/>
    <col min="516" max="516" width="11.5703125" bestFit="1" customWidth="1"/>
    <col min="517" max="517" width="10.42578125" customWidth="1"/>
    <col min="518" max="518" width="12.5703125" customWidth="1"/>
    <col min="520" max="520" width="15.7109375" customWidth="1"/>
    <col min="769" max="769" width="16.140625" bestFit="1" customWidth="1"/>
    <col min="770" max="770" width="15" customWidth="1"/>
    <col min="772" max="772" width="11.5703125" bestFit="1" customWidth="1"/>
    <col min="773" max="773" width="10.42578125" customWidth="1"/>
    <col min="774" max="774" width="12.5703125" customWidth="1"/>
    <col min="776" max="776" width="15.7109375" customWidth="1"/>
    <col min="1025" max="1025" width="16.140625" bestFit="1" customWidth="1"/>
    <col min="1026" max="1026" width="15" customWidth="1"/>
    <col min="1028" max="1028" width="11.5703125" bestFit="1" customWidth="1"/>
    <col min="1029" max="1029" width="10.42578125" customWidth="1"/>
    <col min="1030" max="1030" width="12.5703125" customWidth="1"/>
    <col min="1032" max="1032" width="15.7109375" customWidth="1"/>
    <col min="1281" max="1281" width="16.140625" bestFit="1" customWidth="1"/>
    <col min="1282" max="1282" width="15" customWidth="1"/>
    <col min="1284" max="1284" width="11.5703125" bestFit="1" customWidth="1"/>
    <col min="1285" max="1285" width="10.42578125" customWidth="1"/>
    <col min="1286" max="1286" width="12.5703125" customWidth="1"/>
    <col min="1288" max="1288" width="15.7109375" customWidth="1"/>
    <col min="1537" max="1537" width="16.140625" bestFit="1" customWidth="1"/>
    <col min="1538" max="1538" width="15" customWidth="1"/>
    <col min="1540" max="1540" width="11.5703125" bestFit="1" customWidth="1"/>
    <col min="1541" max="1541" width="10.42578125" customWidth="1"/>
    <col min="1542" max="1542" width="12.5703125" customWidth="1"/>
    <col min="1544" max="1544" width="15.7109375" customWidth="1"/>
    <col min="1793" max="1793" width="16.140625" bestFit="1" customWidth="1"/>
    <col min="1794" max="1794" width="15" customWidth="1"/>
    <col min="1796" max="1796" width="11.5703125" bestFit="1" customWidth="1"/>
    <col min="1797" max="1797" width="10.42578125" customWidth="1"/>
    <col min="1798" max="1798" width="12.5703125" customWidth="1"/>
    <col min="1800" max="1800" width="15.7109375" customWidth="1"/>
    <col min="2049" max="2049" width="16.140625" bestFit="1" customWidth="1"/>
    <col min="2050" max="2050" width="15" customWidth="1"/>
    <col min="2052" max="2052" width="11.5703125" bestFit="1" customWidth="1"/>
    <col min="2053" max="2053" width="10.42578125" customWidth="1"/>
    <col min="2054" max="2054" width="12.5703125" customWidth="1"/>
    <col min="2056" max="2056" width="15.7109375" customWidth="1"/>
    <col min="2305" max="2305" width="16.140625" bestFit="1" customWidth="1"/>
    <col min="2306" max="2306" width="15" customWidth="1"/>
    <col min="2308" max="2308" width="11.5703125" bestFit="1" customWidth="1"/>
    <col min="2309" max="2309" width="10.42578125" customWidth="1"/>
    <col min="2310" max="2310" width="12.5703125" customWidth="1"/>
    <col min="2312" max="2312" width="15.7109375" customWidth="1"/>
    <col min="2561" max="2561" width="16.140625" bestFit="1" customWidth="1"/>
    <col min="2562" max="2562" width="15" customWidth="1"/>
    <col min="2564" max="2564" width="11.5703125" bestFit="1" customWidth="1"/>
    <col min="2565" max="2565" width="10.42578125" customWidth="1"/>
    <col min="2566" max="2566" width="12.5703125" customWidth="1"/>
    <col min="2568" max="2568" width="15.7109375" customWidth="1"/>
    <col min="2817" max="2817" width="16.140625" bestFit="1" customWidth="1"/>
    <col min="2818" max="2818" width="15" customWidth="1"/>
    <col min="2820" max="2820" width="11.5703125" bestFit="1" customWidth="1"/>
    <col min="2821" max="2821" width="10.42578125" customWidth="1"/>
    <col min="2822" max="2822" width="12.5703125" customWidth="1"/>
    <col min="2824" max="2824" width="15.7109375" customWidth="1"/>
    <col min="3073" max="3073" width="16.140625" bestFit="1" customWidth="1"/>
    <col min="3074" max="3074" width="15" customWidth="1"/>
    <col min="3076" max="3076" width="11.5703125" bestFit="1" customWidth="1"/>
    <col min="3077" max="3077" width="10.42578125" customWidth="1"/>
    <col min="3078" max="3078" width="12.5703125" customWidth="1"/>
    <col min="3080" max="3080" width="15.7109375" customWidth="1"/>
    <col min="3329" max="3329" width="16.140625" bestFit="1" customWidth="1"/>
    <col min="3330" max="3330" width="15" customWidth="1"/>
    <col min="3332" max="3332" width="11.5703125" bestFit="1" customWidth="1"/>
    <col min="3333" max="3333" width="10.42578125" customWidth="1"/>
    <col min="3334" max="3334" width="12.5703125" customWidth="1"/>
    <col min="3336" max="3336" width="15.7109375" customWidth="1"/>
    <col min="3585" max="3585" width="16.140625" bestFit="1" customWidth="1"/>
    <col min="3586" max="3586" width="15" customWidth="1"/>
    <col min="3588" max="3588" width="11.5703125" bestFit="1" customWidth="1"/>
    <col min="3589" max="3589" width="10.42578125" customWidth="1"/>
    <col min="3590" max="3590" width="12.5703125" customWidth="1"/>
    <col min="3592" max="3592" width="15.7109375" customWidth="1"/>
    <col min="3841" max="3841" width="16.140625" bestFit="1" customWidth="1"/>
    <col min="3842" max="3842" width="15" customWidth="1"/>
    <col min="3844" max="3844" width="11.5703125" bestFit="1" customWidth="1"/>
    <col min="3845" max="3845" width="10.42578125" customWidth="1"/>
    <col min="3846" max="3846" width="12.5703125" customWidth="1"/>
    <col min="3848" max="3848" width="15.7109375" customWidth="1"/>
    <col min="4097" max="4097" width="16.140625" bestFit="1" customWidth="1"/>
    <col min="4098" max="4098" width="15" customWidth="1"/>
    <col min="4100" max="4100" width="11.5703125" bestFit="1" customWidth="1"/>
    <col min="4101" max="4101" width="10.42578125" customWidth="1"/>
    <col min="4102" max="4102" width="12.5703125" customWidth="1"/>
    <col min="4104" max="4104" width="15.7109375" customWidth="1"/>
    <col min="4353" max="4353" width="16.140625" bestFit="1" customWidth="1"/>
    <col min="4354" max="4354" width="15" customWidth="1"/>
    <col min="4356" max="4356" width="11.5703125" bestFit="1" customWidth="1"/>
    <col min="4357" max="4357" width="10.42578125" customWidth="1"/>
    <col min="4358" max="4358" width="12.5703125" customWidth="1"/>
    <col min="4360" max="4360" width="15.7109375" customWidth="1"/>
    <col min="4609" max="4609" width="16.140625" bestFit="1" customWidth="1"/>
    <col min="4610" max="4610" width="15" customWidth="1"/>
    <col min="4612" max="4612" width="11.5703125" bestFit="1" customWidth="1"/>
    <col min="4613" max="4613" width="10.42578125" customWidth="1"/>
    <col min="4614" max="4614" width="12.5703125" customWidth="1"/>
    <col min="4616" max="4616" width="15.7109375" customWidth="1"/>
    <col min="4865" max="4865" width="16.140625" bestFit="1" customWidth="1"/>
    <col min="4866" max="4866" width="15" customWidth="1"/>
    <col min="4868" max="4868" width="11.5703125" bestFit="1" customWidth="1"/>
    <col min="4869" max="4869" width="10.42578125" customWidth="1"/>
    <col min="4870" max="4870" width="12.5703125" customWidth="1"/>
    <col min="4872" max="4872" width="15.7109375" customWidth="1"/>
    <col min="5121" max="5121" width="16.140625" bestFit="1" customWidth="1"/>
    <col min="5122" max="5122" width="15" customWidth="1"/>
    <col min="5124" max="5124" width="11.5703125" bestFit="1" customWidth="1"/>
    <col min="5125" max="5125" width="10.42578125" customWidth="1"/>
    <col min="5126" max="5126" width="12.5703125" customWidth="1"/>
    <col min="5128" max="5128" width="15.7109375" customWidth="1"/>
    <col min="5377" max="5377" width="16.140625" bestFit="1" customWidth="1"/>
    <col min="5378" max="5378" width="15" customWidth="1"/>
    <col min="5380" max="5380" width="11.5703125" bestFit="1" customWidth="1"/>
    <col min="5381" max="5381" width="10.42578125" customWidth="1"/>
    <col min="5382" max="5382" width="12.5703125" customWidth="1"/>
    <col min="5384" max="5384" width="15.7109375" customWidth="1"/>
    <col min="5633" max="5633" width="16.140625" bestFit="1" customWidth="1"/>
    <col min="5634" max="5634" width="15" customWidth="1"/>
    <col min="5636" max="5636" width="11.5703125" bestFit="1" customWidth="1"/>
    <col min="5637" max="5637" width="10.42578125" customWidth="1"/>
    <col min="5638" max="5638" width="12.5703125" customWidth="1"/>
    <col min="5640" max="5640" width="15.7109375" customWidth="1"/>
    <col min="5889" max="5889" width="16.140625" bestFit="1" customWidth="1"/>
    <col min="5890" max="5890" width="15" customWidth="1"/>
    <col min="5892" max="5892" width="11.5703125" bestFit="1" customWidth="1"/>
    <col min="5893" max="5893" width="10.42578125" customWidth="1"/>
    <col min="5894" max="5894" width="12.5703125" customWidth="1"/>
    <col min="5896" max="5896" width="15.7109375" customWidth="1"/>
    <col min="6145" max="6145" width="16.140625" bestFit="1" customWidth="1"/>
    <col min="6146" max="6146" width="15" customWidth="1"/>
    <col min="6148" max="6148" width="11.5703125" bestFit="1" customWidth="1"/>
    <col min="6149" max="6149" width="10.42578125" customWidth="1"/>
    <col min="6150" max="6150" width="12.5703125" customWidth="1"/>
    <col min="6152" max="6152" width="15.7109375" customWidth="1"/>
    <col min="6401" max="6401" width="16.140625" bestFit="1" customWidth="1"/>
    <col min="6402" max="6402" width="15" customWidth="1"/>
    <col min="6404" max="6404" width="11.5703125" bestFit="1" customWidth="1"/>
    <col min="6405" max="6405" width="10.42578125" customWidth="1"/>
    <col min="6406" max="6406" width="12.5703125" customWidth="1"/>
    <col min="6408" max="6408" width="15.7109375" customWidth="1"/>
    <col min="6657" max="6657" width="16.140625" bestFit="1" customWidth="1"/>
    <col min="6658" max="6658" width="15" customWidth="1"/>
    <col min="6660" max="6660" width="11.5703125" bestFit="1" customWidth="1"/>
    <col min="6661" max="6661" width="10.42578125" customWidth="1"/>
    <col min="6662" max="6662" width="12.5703125" customWidth="1"/>
    <col min="6664" max="6664" width="15.7109375" customWidth="1"/>
    <col min="6913" max="6913" width="16.140625" bestFit="1" customWidth="1"/>
    <col min="6914" max="6914" width="15" customWidth="1"/>
    <col min="6916" max="6916" width="11.5703125" bestFit="1" customWidth="1"/>
    <col min="6917" max="6917" width="10.42578125" customWidth="1"/>
    <col min="6918" max="6918" width="12.5703125" customWidth="1"/>
    <col min="6920" max="6920" width="15.7109375" customWidth="1"/>
    <col min="7169" max="7169" width="16.140625" bestFit="1" customWidth="1"/>
    <col min="7170" max="7170" width="15" customWidth="1"/>
    <col min="7172" max="7172" width="11.5703125" bestFit="1" customWidth="1"/>
    <col min="7173" max="7173" width="10.42578125" customWidth="1"/>
    <col min="7174" max="7174" width="12.5703125" customWidth="1"/>
    <col min="7176" max="7176" width="15.7109375" customWidth="1"/>
    <col min="7425" max="7425" width="16.140625" bestFit="1" customWidth="1"/>
    <col min="7426" max="7426" width="15" customWidth="1"/>
    <col min="7428" max="7428" width="11.5703125" bestFit="1" customWidth="1"/>
    <col min="7429" max="7429" width="10.42578125" customWidth="1"/>
    <col min="7430" max="7430" width="12.5703125" customWidth="1"/>
    <col min="7432" max="7432" width="15.7109375" customWidth="1"/>
    <col min="7681" max="7681" width="16.140625" bestFit="1" customWidth="1"/>
    <col min="7682" max="7682" width="15" customWidth="1"/>
    <col min="7684" max="7684" width="11.5703125" bestFit="1" customWidth="1"/>
    <col min="7685" max="7685" width="10.42578125" customWidth="1"/>
    <col min="7686" max="7686" width="12.5703125" customWidth="1"/>
    <col min="7688" max="7688" width="15.7109375" customWidth="1"/>
    <col min="7937" max="7937" width="16.140625" bestFit="1" customWidth="1"/>
    <col min="7938" max="7938" width="15" customWidth="1"/>
    <col min="7940" max="7940" width="11.5703125" bestFit="1" customWidth="1"/>
    <col min="7941" max="7941" width="10.42578125" customWidth="1"/>
    <col min="7942" max="7942" width="12.5703125" customWidth="1"/>
    <col min="7944" max="7944" width="15.7109375" customWidth="1"/>
    <col min="8193" max="8193" width="16.140625" bestFit="1" customWidth="1"/>
    <col min="8194" max="8194" width="15" customWidth="1"/>
    <col min="8196" max="8196" width="11.5703125" bestFit="1" customWidth="1"/>
    <col min="8197" max="8197" width="10.42578125" customWidth="1"/>
    <col min="8198" max="8198" width="12.5703125" customWidth="1"/>
    <col min="8200" max="8200" width="15.7109375" customWidth="1"/>
    <col min="8449" max="8449" width="16.140625" bestFit="1" customWidth="1"/>
    <col min="8450" max="8450" width="15" customWidth="1"/>
    <col min="8452" max="8452" width="11.5703125" bestFit="1" customWidth="1"/>
    <col min="8453" max="8453" width="10.42578125" customWidth="1"/>
    <col min="8454" max="8454" width="12.5703125" customWidth="1"/>
    <col min="8456" max="8456" width="15.7109375" customWidth="1"/>
    <col min="8705" max="8705" width="16.140625" bestFit="1" customWidth="1"/>
    <col min="8706" max="8706" width="15" customWidth="1"/>
    <col min="8708" max="8708" width="11.5703125" bestFit="1" customWidth="1"/>
    <col min="8709" max="8709" width="10.42578125" customWidth="1"/>
    <col min="8710" max="8710" width="12.5703125" customWidth="1"/>
    <col min="8712" max="8712" width="15.7109375" customWidth="1"/>
    <col min="8961" max="8961" width="16.140625" bestFit="1" customWidth="1"/>
    <col min="8962" max="8962" width="15" customWidth="1"/>
    <col min="8964" max="8964" width="11.5703125" bestFit="1" customWidth="1"/>
    <col min="8965" max="8965" width="10.42578125" customWidth="1"/>
    <col min="8966" max="8966" width="12.5703125" customWidth="1"/>
    <col min="8968" max="8968" width="15.7109375" customWidth="1"/>
    <col min="9217" max="9217" width="16.140625" bestFit="1" customWidth="1"/>
    <col min="9218" max="9218" width="15" customWidth="1"/>
    <col min="9220" max="9220" width="11.5703125" bestFit="1" customWidth="1"/>
    <col min="9221" max="9221" width="10.42578125" customWidth="1"/>
    <col min="9222" max="9222" width="12.5703125" customWidth="1"/>
    <col min="9224" max="9224" width="15.7109375" customWidth="1"/>
    <col min="9473" max="9473" width="16.140625" bestFit="1" customWidth="1"/>
    <col min="9474" max="9474" width="15" customWidth="1"/>
    <col min="9476" max="9476" width="11.5703125" bestFit="1" customWidth="1"/>
    <col min="9477" max="9477" width="10.42578125" customWidth="1"/>
    <col min="9478" max="9478" width="12.5703125" customWidth="1"/>
    <col min="9480" max="9480" width="15.7109375" customWidth="1"/>
    <col min="9729" max="9729" width="16.140625" bestFit="1" customWidth="1"/>
    <col min="9730" max="9730" width="15" customWidth="1"/>
    <col min="9732" max="9732" width="11.5703125" bestFit="1" customWidth="1"/>
    <col min="9733" max="9733" width="10.42578125" customWidth="1"/>
    <col min="9734" max="9734" width="12.5703125" customWidth="1"/>
    <col min="9736" max="9736" width="15.7109375" customWidth="1"/>
    <col min="9985" max="9985" width="16.140625" bestFit="1" customWidth="1"/>
    <col min="9986" max="9986" width="15" customWidth="1"/>
    <col min="9988" max="9988" width="11.5703125" bestFit="1" customWidth="1"/>
    <col min="9989" max="9989" width="10.42578125" customWidth="1"/>
    <col min="9990" max="9990" width="12.5703125" customWidth="1"/>
    <col min="9992" max="9992" width="15.7109375" customWidth="1"/>
    <col min="10241" max="10241" width="16.140625" bestFit="1" customWidth="1"/>
    <col min="10242" max="10242" width="15" customWidth="1"/>
    <col min="10244" max="10244" width="11.5703125" bestFit="1" customWidth="1"/>
    <col min="10245" max="10245" width="10.42578125" customWidth="1"/>
    <col min="10246" max="10246" width="12.5703125" customWidth="1"/>
    <col min="10248" max="10248" width="15.7109375" customWidth="1"/>
    <col min="10497" max="10497" width="16.140625" bestFit="1" customWidth="1"/>
    <col min="10498" max="10498" width="15" customWidth="1"/>
    <col min="10500" max="10500" width="11.5703125" bestFit="1" customWidth="1"/>
    <col min="10501" max="10501" width="10.42578125" customWidth="1"/>
    <col min="10502" max="10502" width="12.5703125" customWidth="1"/>
    <col min="10504" max="10504" width="15.7109375" customWidth="1"/>
    <col min="10753" max="10753" width="16.140625" bestFit="1" customWidth="1"/>
    <col min="10754" max="10754" width="15" customWidth="1"/>
    <col min="10756" max="10756" width="11.5703125" bestFit="1" customWidth="1"/>
    <col min="10757" max="10757" width="10.42578125" customWidth="1"/>
    <col min="10758" max="10758" width="12.5703125" customWidth="1"/>
    <col min="10760" max="10760" width="15.7109375" customWidth="1"/>
    <col min="11009" max="11009" width="16.140625" bestFit="1" customWidth="1"/>
    <col min="11010" max="11010" width="15" customWidth="1"/>
    <col min="11012" max="11012" width="11.5703125" bestFit="1" customWidth="1"/>
    <col min="11013" max="11013" width="10.42578125" customWidth="1"/>
    <col min="11014" max="11014" width="12.5703125" customWidth="1"/>
    <col min="11016" max="11016" width="15.7109375" customWidth="1"/>
    <col min="11265" max="11265" width="16.140625" bestFit="1" customWidth="1"/>
    <col min="11266" max="11266" width="15" customWidth="1"/>
    <col min="11268" max="11268" width="11.5703125" bestFit="1" customWidth="1"/>
    <col min="11269" max="11269" width="10.42578125" customWidth="1"/>
    <col min="11270" max="11270" width="12.5703125" customWidth="1"/>
    <col min="11272" max="11272" width="15.7109375" customWidth="1"/>
    <col min="11521" max="11521" width="16.140625" bestFit="1" customWidth="1"/>
    <col min="11522" max="11522" width="15" customWidth="1"/>
    <col min="11524" max="11524" width="11.5703125" bestFit="1" customWidth="1"/>
    <col min="11525" max="11525" width="10.42578125" customWidth="1"/>
    <col min="11526" max="11526" width="12.5703125" customWidth="1"/>
    <col min="11528" max="11528" width="15.7109375" customWidth="1"/>
    <col min="11777" max="11777" width="16.140625" bestFit="1" customWidth="1"/>
    <col min="11778" max="11778" width="15" customWidth="1"/>
    <col min="11780" max="11780" width="11.5703125" bestFit="1" customWidth="1"/>
    <col min="11781" max="11781" width="10.42578125" customWidth="1"/>
    <col min="11782" max="11782" width="12.5703125" customWidth="1"/>
    <col min="11784" max="11784" width="15.7109375" customWidth="1"/>
    <col min="12033" max="12033" width="16.140625" bestFit="1" customWidth="1"/>
    <col min="12034" max="12034" width="15" customWidth="1"/>
    <col min="12036" max="12036" width="11.5703125" bestFit="1" customWidth="1"/>
    <col min="12037" max="12037" width="10.42578125" customWidth="1"/>
    <col min="12038" max="12038" width="12.5703125" customWidth="1"/>
    <col min="12040" max="12040" width="15.7109375" customWidth="1"/>
    <col min="12289" max="12289" width="16.140625" bestFit="1" customWidth="1"/>
    <col min="12290" max="12290" width="15" customWidth="1"/>
    <col min="12292" max="12292" width="11.5703125" bestFit="1" customWidth="1"/>
    <col min="12293" max="12293" width="10.42578125" customWidth="1"/>
    <col min="12294" max="12294" width="12.5703125" customWidth="1"/>
    <col min="12296" max="12296" width="15.7109375" customWidth="1"/>
    <col min="12545" max="12545" width="16.140625" bestFit="1" customWidth="1"/>
    <col min="12546" max="12546" width="15" customWidth="1"/>
    <col min="12548" max="12548" width="11.5703125" bestFit="1" customWidth="1"/>
    <col min="12549" max="12549" width="10.42578125" customWidth="1"/>
    <col min="12550" max="12550" width="12.5703125" customWidth="1"/>
    <col min="12552" max="12552" width="15.7109375" customWidth="1"/>
    <col min="12801" max="12801" width="16.140625" bestFit="1" customWidth="1"/>
    <col min="12802" max="12802" width="15" customWidth="1"/>
    <col min="12804" max="12804" width="11.5703125" bestFit="1" customWidth="1"/>
    <col min="12805" max="12805" width="10.42578125" customWidth="1"/>
    <col min="12806" max="12806" width="12.5703125" customWidth="1"/>
    <col min="12808" max="12808" width="15.7109375" customWidth="1"/>
    <col min="13057" max="13057" width="16.140625" bestFit="1" customWidth="1"/>
    <col min="13058" max="13058" width="15" customWidth="1"/>
    <col min="13060" max="13060" width="11.5703125" bestFit="1" customWidth="1"/>
    <col min="13061" max="13061" width="10.42578125" customWidth="1"/>
    <col min="13062" max="13062" width="12.5703125" customWidth="1"/>
    <col min="13064" max="13064" width="15.7109375" customWidth="1"/>
    <col min="13313" max="13313" width="16.140625" bestFit="1" customWidth="1"/>
    <col min="13314" max="13314" width="15" customWidth="1"/>
    <col min="13316" max="13316" width="11.5703125" bestFit="1" customWidth="1"/>
    <col min="13317" max="13317" width="10.42578125" customWidth="1"/>
    <col min="13318" max="13318" width="12.5703125" customWidth="1"/>
    <col min="13320" max="13320" width="15.7109375" customWidth="1"/>
    <col min="13569" max="13569" width="16.140625" bestFit="1" customWidth="1"/>
    <col min="13570" max="13570" width="15" customWidth="1"/>
    <col min="13572" max="13572" width="11.5703125" bestFit="1" customWidth="1"/>
    <col min="13573" max="13573" width="10.42578125" customWidth="1"/>
    <col min="13574" max="13574" width="12.5703125" customWidth="1"/>
    <col min="13576" max="13576" width="15.7109375" customWidth="1"/>
    <col min="13825" max="13825" width="16.140625" bestFit="1" customWidth="1"/>
    <col min="13826" max="13826" width="15" customWidth="1"/>
    <col min="13828" max="13828" width="11.5703125" bestFit="1" customWidth="1"/>
    <col min="13829" max="13829" width="10.42578125" customWidth="1"/>
    <col min="13830" max="13830" width="12.5703125" customWidth="1"/>
    <col min="13832" max="13832" width="15.7109375" customWidth="1"/>
    <col min="14081" max="14081" width="16.140625" bestFit="1" customWidth="1"/>
    <col min="14082" max="14082" width="15" customWidth="1"/>
    <col min="14084" max="14084" width="11.5703125" bestFit="1" customWidth="1"/>
    <col min="14085" max="14085" width="10.42578125" customWidth="1"/>
    <col min="14086" max="14086" width="12.5703125" customWidth="1"/>
    <col min="14088" max="14088" width="15.7109375" customWidth="1"/>
    <col min="14337" max="14337" width="16.140625" bestFit="1" customWidth="1"/>
    <col min="14338" max="14338" width="15" customWidth="1"/>
    <col min="14340" max="14340" width="11.5703125" bestFit="1" customWidth="1"/>
    <col min="14341" max="14341" width="10.42578125" customWidth="1"/>
    <col min="14342" max="14342" width="12.5703125" customWidth="1"/>
    <col min="14344" max="14344" width="15.7109375" customWidth="1"/>
    <col min="14593" max="14593" width="16.140625" bestFit="1" customWidth="1"/>
    <col min="14594" max="14594" width="15" customWidth="1"/>
    <col min="14596" max="14596" width="11.5703125" bestFit="1" customWidth="1"/>
    <col min="14597" max="14597" width="10.42578125" customWidth="1"/>
    <col min="14598" max="14598" width="12.5703125" customWidth="1"/>
    <col min="14600" max="14600" width="15.7109375" customWidth="1"/>
    <col min="14849" max="14849" width="16.140625" bestFit="1" customWidth="1"/>
    <col min="14850" max="14850" width="15" customWidth="1"/>
    <col min="14852" max="14852" width="11.5703125" bestFit="1" customWidth="1"/>
    <col min="14853" max="14853" width="10.42578125" customWidth="1"/>
    <col min="14854" max="14854" width="12.5703125" customWidth="1"/>
    <col min="14856" max="14856" width="15.7109375" customWidth="1"/>
    <col min="15105" max="15105" width="16.140625" bestFit="1" customWidth="1"/>
    <col min="15106" max="15106" width="15" customWidth="1"/>
    <col min="15108" max="15108" width="11.5703125" bestFit="1" customWidth="1"/>
    <col min="15109" max="15109" width="10.42578125" customWidth="1"/>
    <col min="15110" max="15110" width="12.5703125" customWidth="1"/>
    <col min="15112" max="15112" width="15.7109375" customWidth="1"/>
    <col min="15361" max="15361" width="16.140625" bestFit="1" customWidth="1"/>
    <col min="15362" max="15362" width="15" customWidth="1"/>
    <col min="15364" max="15364" width="11.5703125" bestFit="1" customWidth="1"/>
    <col min="15365" max="15365" width="10.42578125" customWidth="1"/>
    <col min="15366" max="15366" width="12.5703125" customWidth="1"/>
    <col min="15368" max="15368" width="15.7109375" customWidth="1"/>
    <col min="15617" max="15617" width="16.140625" bestFit="1" customWidth="1"/>
    <col min="15618" max="15618" width="15" customWidth="1"/>
    <col min="15620" max="15620" width="11.5703125" bestFit="1" customWidth="1"/>
    <col min="15621" max="15621" width="10.42578125" customWidth="1"/>
    <col min="15622" max="15622" width="12.5703125" customWidth="1"/>
    <col min="15624" max="15624" width="15.7109375" customWidth="1"/>
    <col min="15873" max="15873" width="16.140625" bestFit="1" customWidth="1"/>
    <col min="15874" max="15874" width="15" customWidth="1"/>
    <col min="15876" max="15876" width="11.5703125" bestFit="1" customWidth="1"/>
    <col min="15877" max="15877" width="10.42578125" customWidth="1"/>
    <col min="15878" max="15878" width="12.5703125" customWidth="1"/>
    <col min="15880" max="15880" width="15.7109375" customWidth="1"/>
    <col min="16129" max="16129" width="16.140625" bestFit="1" customWidth="1"/>
    <col min="16130" max="16130" width="15" customWidth="1"/>
    <col min="16132" max="16132" width="11.5703125" bestFit="1" customWidth="1"/>
    <col min="16133" max="16133" width="10.42578125" customWidth="1"/>
    <col min="16134" max="16134" width="12.5703125" customWidth="1"/>
    <col min="16136" max="16136" width="15.7109375" customWidth="1"/>
  </cols>
  <sheetData>
    <row r="1" spans="1:8" ht="33" x14ac:dyDescent="0.2">
      <c r="A1" s="218"/>
      <c r="B1" s="219" t="s">
        <v>138</v>
      </c>
      <c r="C1" s="219"/>
      <c r="D1" s="219"/>
      <c r="E1" s="219"/>
      <c r="F1" s="219"/>
      <c r="G1" s="219"/>
      <c r="H1" s="219"/>
    </row>
    <row r="2" spans="1:8" ht="18.75" x14ac:dyDescent="0.2">
      <c r="A2" s="218"/>
      <c r="B2" s="220" t="s">
        <v>139</v>
      </c>
      <c r="C2" s="220"/>
      <c r="D2" s="220"/>
      <c r="E2" s="220"/>
      <c r="F2" s="220"/>
      <c r="G2" s="220"/>
      <c r="H2" s="220"/>
    </row>
    <row r="3" spans="1:8" ht="15.75" x14ac:dyDescent="0.2">
      <c r="A3" s="218"/>
      <c r="B3" s="221" t="s">
        <v>140</v>
      </c>
      <c r="C3" s="221"/>
      <c r="D3" s="221"/>
      <c r="E3" s="221"/>
      <c r="F3" s="221"/>
      <c r="G3" s="221"/>
      <c r="H3" s="221"/>
    </row>
    <row r="4" spans="1:8" x14ac:dyDescent="0.2">
      <c r="A4" s="218"/>
      <c r="B4" s="218"/>
      <c r="C4" s="218"/>
      <c r="D4" s="218"/>
      <c r="E4" s="218"/>
      <c r="F4" s="218"/>
      <c r="G4" s="218"/>
      <c r="H4" s="218"/>
    </row>
    <row r="5" spans="1:8" x14ac:dyDescent="0.2">
      <c r="A5" s="218"/>
      <c r="B5" s="218"/>
      <c r="C5" s="218"/>
      <c r="D5" s="218"/>
      <c r="E5" s="218"/>
      <c r="F5" s="218"/>
      <c r="G5" s="218"/>
      <c r="H5" s="218"/>
    </row>
    <row r="6" spans="1:8" x14ac:dyDescent="0.2">
      <c r="A6" s="226" t="s">
        <v>237</v>
      </c>
      <c r="B6" s="226"/>
      <c r="C6" s="226"/>
      <c r="D6" s="226"/>
      <c r="E6" s="226"/>
      <c r="F6" s="226"/>
      <c r="G6" s="226"/>
      <c r="H6" s="226"/>
    </row>
    <row r="7" spans="1:8" x14ac:dyDescent="0.2">
      <c r="A7" s="226"/>
      <c r="B7" s="226"/>
      <c r="C7" s="226"/>
      <c r="D7" s="226"/>
      <c r="E7" s="226"/>
      <c r="F7" s="226"/>
      <c r="G7" s="226"/>
      <c r="H7" s="226"/>
    </row>
    <row r="8" spans="1:8" x14ac:dyDescent="0.2">
      <c r="A8" s="218"/>
      <c r="B8" s="218"/>
      <c r="C8" s="218"/>
      <c r="D8" s="218"/>
      <c r="E8" s="218"/>
      <c r="F8" s="218"/>
      <c r="G8" s="218"/>
      <c r="H8" s="218"/>
    </row>
    <row r="9" spans="1:8" ht="51" customHeight="1" x14ac:dyDescent="0.2">
      <c r="A9" s="228" t="s">
        <v>229</v>
      </c>
      <c r="B9" s="228"/>
      <c r="C9" s="228"/>
      <c r="D9" s="228"/>
      <c r="E9" s="228"/>
      <c r="F9" s="228"/>
      <c r="G9" s="228"/>
      <c r="H9" s="228"/>
    </row>
    <row r="10" spans="1:8" x14ac:dyDescent="0.2">
      <c r="A10" s="218"/>
      <c r="B10" s="218"/>
      <c r="C10" s="218"/>
      <c r="D10" s="218"/>
      <c r="E10" s="218"/>
      <c r="F10" s="218"/>
      <c r="G10" s="218"/>
      <c r="H10" s="218"/>
    </row>
    <row r="11" spans="1:8" ht="12.75" customHeight="1" x14ac:dyDescent="0.2">
      <c r="A11" s="228" t="s">
        <v>238</v>
      </c>
      <c r="B11" s="228"/>
      <c r="C11" s="228"/>
      <c r="D11" s="228"/>
      <c r="E11" s="229" t="s">
        <v>93</v>
      </c>
      <c r="F11" s="229"/>
      <c r="G11" s="229"/>
      <c r="H11" s="229"/>
    </row>
    <row r="12" spans="1:8" x14ac:dyDescent="0.2">
      <c r="A12" s="218"/>
      <c r="B12" s="218"/>
      <c r="C12" s="218"/>
      <c r="D12" s="218"/>
      <c r="E12" s="218"/>
      <c r="F12" s="218"/>
      <c r="G12" s="218"/>
      <c r="H12" s="218"/>
    </row>
    <row r="13" spans="1:8" s="46" customFormat="1" x14ac:dyDescent="0.2">
      <c r="A13" s="43" t="s">
        <v>142</v>
      </c>
      <c r="B13" s="43" t="s">
        <v>143</v>
      </c>
      <c r="C13" s="44" t="s">
        <v>144</v>
      </c>
      <c r="D13" s="44" t="s">
        <v>145</v>
      </c>
      <c r="E13" s="45" t="s">
        <v>146</v>
      </c>
      <c r="F13" s="44" t="s">
        <v>147</v>
      </c>
      <c r="G13" s="44" t="s">
        <v>148</v>
      </c>
      <c r="H13" s="44" t="s">
        <v>149</v>
      </c>
    </row>
    <row r="14" spans="1:8" s="46" customFormat="1" x14ac:dyDescent="0.2">
      <c r="A14" s="47"/>
      <c r="B14" s="47"/>
      <c r="C14" s="48"/>
      <c r="D14" s="48"/>
      <c r="E14" s="49"/>
      <c r="F14" s="50" t="s">
        <v>150</v>
      </c>
      <c r="G14" s="222">
        <v>0</v>
      </c>
      <c r="H14" s="222"/>
    </row>
    <row r="16" spans="1:8" x14ac:dyDescent="0.2">
      <c r="A16" s="223" t="s">
        <v>151</v>
      </c>
      <c r="B16" s="223"/>
      <c r="C16" s="51" t="s">
        <v>143</v>
      </c>
      <c r="D16" s="51" t="s">
        <v>152</v>
      </c>
      <c r="E16" s="51" t="s">
        <v>153</v>
      </c>
      <c r="F16" s="51" t="s">
        <v>154</v>
      </c>
      <c r="G16" s="51" t="s">
        <v>148</v>
      </c>
      <c r="H16" s="51" t="s">
        <v>149</v>
      </c>
    </row>
    <row r="17" spans="1:8" s="46" customFormat="1" x14ac:dyDescent="0.2">
      <c r="A17" s="47"/>
      <c r="B17" s="47"/>
      <c r="C17" s="48"/>
      <c r="D17" s="48"/>
      <c r="E17" s="49"/>
      <c r="F17" s="50" t="s">
        <v>155</v>
      </c>
      <c r="G17" s="222">
        <v>0</v>
      </c>
      <c r="H17" s="222"/>
    </row>
    <row r="18" spans="1:8" s="46" customFormat="1" x14ac:dyDescent="0.2">
      <c r="A18" s="47"/>
      <c r="B18" s="47"/>
      <c r="C18" s="48"/>
      <c r="D18" s="48"/>
      <c r="E18" s="49"/>
      <c r="F18" s="50"/>
      <c r="G18" s="56"/>
      <c r="H18" s="56"/>
    </row>
    <row r="19" spans="1:8" x14ac:dyDescent="0.2">
      <c r="A19" s="223" t="s">
        <v>156</v>
      </c>
      <c r="B19" s="223"/>
      <c r="C19" s="57" t="s">
        <v>143</v>
      </c>
      <c r="D19" s="57" t="s">
        <v>157</v>
      </c>
      <c r="E19" s="57" t="s">
        <v>158</v>
      </c>
      <c r="F19" s="57" t="s">
        <v>159</v>
      </c>
      <c r="G19" s="57" t="s">
        <v>160</v>
      </c>
      <c r="H19" s="57" t="s">
        <v>161</v>
      </c>
    </row>
    <row r="20" spans="1:8" s="46" customFormat="1" x14ac:dyDescent="0.2">
      <c r="A20" s="47"/>
      <c r="B20" s="47"/>
      <c r="C20" s="48"/>
      <c r="D20" s="48"/>
      <c r="E20" s="49"/>
      <c r="F20" s="50" t="s">
        <v>162</v>
      </c>
      <c r="G20" s="222">
        <v>0</v>
      </c>
      <c r="H20" s="222"/>
    </row>
    <row r="21" spans="1:8" x14ac:dyDescent="0.2">
      <c r="A21" s="232"/>
      <c r="B21" s="232"/>
    </row>
    <row r="22" spans="1:8" s="46" customFormat="1" x14ac:dyDescent="0.2">
      <c r="A22" s="230" t="s">
        <v>163</v>
      </c>
      <c r="B22" s="230"/>
      <c r="C22" s="230"/>
      <c r="D22" s="230"/>
      <c r="E22" s="230"/>
      <c r="F22" s="230"/>
      <c r="G22" s="222">
        <f>SUM(G17+G20)</f>
        <v>0</v>
      </c>
      <c r="H22" s="222"/>
    </row>
    <row r="23" spans="1:8" s="46" customFormat="1" x14ac:dyDescent="0.2">
      <c r="A23" s="230" t="s">
        <v>164</v>
      </c>
      <c r="B23" s="230"/>
      <c r="C23" s="230"/>
      <c r="D23" s="230"/>
      <c r="E23" s="230"/>
      <c r="F23" s="230"/>
      <c r="G23" s="222">
        <v>1</v>
      </c>
      <c r="H23" s="222"/>
    </row>
    <row r="24" spans="1:8" s="46" customFormat="1" x14ac:dyDescent="0.2">
      <c r="A24" s="230" t="s">
        <v>165</v>
      </c>
      <c r="B24" s="230"/>
      <c r="C24" s="230"/>
      <c r="D24" s="230"/>
      <c r="E24" s="230"/>
      <c r="F24" s="230"/>
      <c r="G24" s="231">
        <f>G22</f>
        <v>0</v>
      </c>
      <c r="H24" s="231"/>
    </row>
    <row r="25" spans="1:8" x14ac:dyDescent="0.2">
      <c r="A25" s="232"/>
      <c r="B25" s="232"/>
    </row>
    <row r="26" spans="1:8" x14ac:dyDescent="0.2">
      <c r="A26" s="233" t="s">
        <v>166</v>
      </c>
      <c r="B26" s="233"/>
      <c r="C26" s="51" t="s">
        <v>143</v>
      </c>
      <c r="D26" s="51" t="s">
        <v>167</v>
      </c>
      <c r="E26" s="58" t="s">
        <v>148</v>
      </c>
      <c r="F26" s="234" t="s">
        <v>168</v>
      </c>
      <c r="G26" s="235"/>
      <c r="H26" s="58" t="s">
        <v>169</v>
      </c>
    </row>
    <row r="27" spans="1:8" s="46" customFormat="1" x14ac:dyDescent="0.2">
      <c r="A27" s="47"/>
      <c r="B27" s="47"/>
      <c r="C27" s="48"/>
      <c r="D27" s="48"/>
      <c r="E27" s="49"/>
      <c r="F27" s="50" t="s">
        <v>170</v>
      </c>
      <c r="G27" s="231">
        <f>G25</f>
        <v>0</v>
      </c>
      <c r="H27" s="231"/>
    </row>
    <row r="28" spans="1:8" x14ac:dyDescent="0.2">
      <c r="A28" s="240"/>
      <c r="B28" s="240"/>
      <c r="F28" s="240"/>
      <c r="G28" s="240"/>
    </row>
    <row r="29" spans="1:8" x14ac:dyDescent="0.2">
      <c r="A29" s="233" t="s">
        <v>171</v>
      </c>
      <c r="B29" s="233"/>
      <c r="C29" s="51" t="s">
        <v>143</v>
      </c>
      <c r="D29" s="51" t="s">
        <v>167</v>
      </c>
      <c r="E29" s="58" t="s">
        <v>148</v>
      </c>
      <c r="F29" s="241" t="s">
        <v>168</v>
      </c>
      <c r="G29" s="241"/>
      <c r="H29" s="58" t="s">
        <v>169</v>
      </c>
    </row>
    <row r="30" spans="1:8" s="55" customFormat="1" ht="77.25" customHeight="1" x14ac:dyDescent="0.2">
      <c r="A30" s="224" t="s">
        <v>230</v>
      </c>
      <c r="B30" s="225"/>
      <c r="C30" s="41" t="s">
        <v>231</v>
      </c>
      <c r="D30" s="39" t="s">
        <v>232</v>
      </c>
      <c r="E30" s="53">
        <f>ROUND(0.3*0.3*1,2)</f>
        <v>0.09</v>
      </c>
      <c r="F30" s="237">
        <v>45.28</v>
      </c>
      <c r="G30" s="237"/>
      <c r="H30" s="53">
        <f t="shared" ref="H30:H32" si="0">ROUND((E30*F30),2)</f>
        <v>4.08</v>
      </c>
    </row>
    <row r="31" spans="1:8" s="55" customFormat="1" ht="51" customHeight="1" x14ac:dyDescent="0.2">
      <c r="A31" s="224" t="s">
        <v>233</v>
      </c>
      <c r="B31" s="225"/>
      <c r="C31" s="41" t="s">
        <v>234</v>
      </c>
      <c r="D31" s="39" t="s">
        <v>232</v>
      </c>
      <c r="E31" s="53">
        <f>E30</f>
        <v>0.09</v>
      </c>
      <c r="F31" s="249">
        <v>83</v>
      </c>
      <c r="G31" s="249"/>
      <c r="H31" s="53">
        <f t="shared" si="0"/>
        <v>7.47</v>
      </c>
    </row>
    <row r="32" spans="1:8" s="55" customFormat="1" ht="77.25" customHeight="1" x14ac:dyDescent="0.2">
      <c r="A32" s="224" t="s">
        <v>235</v>
      </c>
      <c r="B32" s="225"/>
      <c r="C32" s="41" t="s">
        <v>236</v>
      </c>
      <c r="D32" s="39" t="s">
        <v>232</v>
      </c>
      <c r="E32" s="53">
        <f>E30</f>
        <v>0.09</v>
      </c>
      <c r="F32" s="237">
        <v>744.52</v>
      </c>
      <c r="G32" s="237"/>
      <c r="H32" s="53">
        <f t="shared" si="0"/>
        <v>67.010000000000005</v>
      </c>
    </row>
    <row r="33" spans="1:8" s="46" customFormat="1" x14ac:dyDescent="0.2">
      <c r="A33" s="47"/>
      <c r="B33" s="47"/>
      <c r="C33" s="48"/>
      <c r="D33" s="48"/>
      <c r="E33" s="49"/>
      <c r="F33" s="48" t="s">
        <v>172</v>
      </c>
      <c r="G33" s="231">
        <f>SUM(H30:H32)</f>
        <v>78.56</v>
      </c>
      <c r="H33" s="231"/>
    </row>
    <row r="34" spans="1:8" s="55" customFormat="1" x14ac:dyDescent="0.2">
      <c r="A34" s="238"/>
      <c r="B34" s="238"/>
      <c r="F34" s="238"/>
      <c r="G34" s="238"/>
    </row>
    <row r="35" spans="1:8" ht="25.5" x14ac:dyDescent="0.2">
      <c r="A35" s="59" t="s">
        <v>173</v>
      </c>
      <c r="B35" s="60" t="s">
        <v>143</v>
      </c>
      <c r="C35" s="60" t="s">
        <v>167</v>
      </c>
      <c r="D35" s="61" t="s">
        <v>174</v>
      </c>
      <c r="E35" s="61" t="s">
        <v>175</v>
      </c>
      <c r="F35" s="61" t="s">
        <v>148</v>
      </c>
      <c r="G35" s="61" t="s">
        <v>161</v>
      </c>
      <c r="H35" s="61" t="s">
        <v>169</v>
      </c>
    </row>
    <row r="36" spans="1:8" s="46" customFormat="1" x14ac:dyDescent="0.2">
      <c r="A36" s="47"/>
      <c r="B36" s="47"/>
      <c r="C36" s="48"/>
      <c r="D36" s="48"/>
      <c r="E36" s="49"/>
      <c r="F36" s="50" t="s">
        <v>176</v>
      </c>
      <c r="G36" s="231">
        <f>SUM(H34:H35)</f>
        <v>0</v>
      </c>
      <c r="H36" s="231"/>
    </row>
    <row r="37" spans="1:8" s="55" customFormat="1" x14ac:dyDescent="0.2">
      <c r="A37" s="238"/>
      <c r="B37" s="238"/>
      <c r="F37" s="239"/>
      <c r="G37" s="239"/>
    </row>
    <row r="38" spans="1:8" s="46" customFormat="1" x14ac:dyDescent="0.2">
      <c r="A38" s="230" t="s">
        <v>177</v>
      </c>
      <c r="B38" s="230"/>
      <c r="C38" s="230"/>
      <c r="D38" s="230"/>
      <c r="E38" s="230"/>
      <c r="F38" s="230"/>
      <c r="G38" s="242">
        <f>SUM(G24+G27+G33+G36)</f>
        <v>78.56</v>
      </c>
      <c r="H38" s="242"/>
    </row>
    <row r="39" spans="1:8" s="55" customFormat="1" ht="31.5" customHeight="1" x14ac:dyDescent="0.2">
      <c r="A39" s="238"/>
      <c r="B39" s="238"/>
      <c r="F39" s="239"/>
      <c r="G39" s="239"/>
    </row>
    <row r="40" spans="1:8" s="55" customFormat="1" x14ac:dyDescent="0.2">
      <c r="A40" s="243" t="s">
        <v>178</v>
      </c>
      <c r="B40" s="239"/>
      <c r="C40" s="239"/>
      <c r="D40" s="239"/>
      <c r="E40" s="239"/>
      <c r="F40" s="239"/>
      <c r="G40" s="239"/>
      <c r="H40" s="239"/>
    </row>
    <row r="41" spans="1:8" s="55" customFormat="1" x14ac:dyDescent="0.2">
      <c r="A41" s="244" t="s">
        <v>61</v>
      </c>
      <c r="B41" s="239"/>
      <c r="C41" s="239"/>
      <c r="D41" s="239"/>
      <c r="E41" s="239"/>
      <c r="F41" s="239"/>
      <c r="G41" s="239"/>
      <c r="H41" s="239"/>
    </row>
    <row r="42" spans="1:8" s="55" customFormat="1" x14ac:dyDescent="0.2">
      <c r="A42" s="238"/>
      <c r="B42" s="238"/>
      <c r="F42" s="239"/>
      <c r="G42" s="239"/>
    </row>
    <row r="43" spans="1:8" s="55" customFormat="1" x14ac:dyDescent="0.2">
      <c r="A43" s="238"/>
      <c r="B43" s="238"/>
      <c r="F43" s="239"/>
      <c r="G43" s="239"/>
    </row>
    <row r="44" spans="1:8" s="55" customFormat="1" x14ac:dyDescent="0.2">
      <c r="A44" s="238"/>
      <c r="B44" s="238"/>
      <c r="F44" s="239"/>
      <c r="G44" s="239"/>
    </row>
    <row r="45" spans="1:8" s="55" customFormat="1" x14ac:dyDescent="0.2">
      <c r="A45" s="238"/>
      <c r="B45" s="238"/>
      <c r="F45" s="239"/>
      <c r="G45" s="239"/>
    </row>
    <row r="46" spans="1:8" s="55" customFormat="1" x14ac:dyDescent="0.2">
      <c r="A46" s="238"/>
      <c r="B46" s="238"/>
      <c r="F46" s="239"/>
      <c r="G46" s="239"/>
    </row>
    <row r="47" spans="1:8" s="55" customFormat="1" x14ac:dyDescent="0.2">
      <c r="A47" s="238"/>
      <c r="B47" s="238"/>
      <c r="F47" s="239"/>
      <c r="G47" s="239"/>
    </row>
    <row r="48" spans="1:8" s="55" customFormat="1" x14ac:dyDescent="0.2">
      <c r="A48" s="238"/>
      <c r="B48" s="238"/>
      <c r="F48" s="239"/>
      <c r="G48" s="239"/>
    </row>
    <row r="49" spans="1:7" s="55" customFormat="1" x14ac:dyDescent="0.2">
      <c r="A49" s="238"/>
      <c r="B49" s="238"/>
      <c r="F49" s="239"/>
      <c r="G49" s="239"/>
    </row>
    <row r="50" spans="1:7" s="55" customFormat="1" x14ac:dyDescent="0.2">
      <c r="A50" s="238"/>
      <c r="B50" s="238"/>
      <c r="F50" s="239"/>
      <c r="G50" s="239"/>
    </row>
    <row r="51" spans="1:7" x14ac:dyDescent="0.2">
      <c r="A51" s="240"/>
      <c r="B51" s="240"/>
      <c r="F51" s="218"/>
      <c r="G51" s="218"/>
    </row>
    <row r="52" spans="1:7" x14ac:dyDescent="0.2">
      <c r="A52" s="240"/>
      <c r="B52" s="240"/>
      <c r="F52" s="218"/>
      <c r="G52" s="218"/>
    </row>
    <row r="53" spans="1:7" x14ac:dyDescent="0.2">
      <c r="A53" s="240"/>
      <c r="B53" s="240"/>
      <c r="F53" s="218"/>
      <c r="G53" s="218"/>
    </row>
    <row r="54" spans="1:7" x14ac:dyDescent="0.2">
      <c r="A54" s="240"/>
      <c r="B54" s="240"/>
      <c r="F54" s="218"/>
      <c r="G54" s="218"/>
    </row>
    <row r="55" spans="1:7" x14ac:dyDescent="0.2">
      <c r="A55" s="240"/>
      <c r="B55" s="240"/>
      <c r="F55" s="218"/>
      <c r="G55" s="218"/>
    </row>
    <row r="56" spans="1:7" x14ac:dyDescent="0.2">
      <c r="A56" s="240"/>
      <c r="B56" s="240"/>
      <c r="F56" s="218"/>
      <c r="G56" s="218"/>
    </row>
    <row r="57" spans="1:7" x14ac:dyDescent="0.2">
      <c r="A57" s="240"/>
      <c r="B57" s="240"/>
      <c r="F57" s="218"/>
      <c r="G57" s="218"/>
    </row>
    <row r="58" spans="1:7" x14ac:dyDescent="0.2">
      <c r="A58" s="240"/>
      <c r="B58" s="240"/>
      <c r="F58" s="218"/>
      <c r="G58" s="218"/>
    </row>
    <row r="59" spans="1:7" x14ac:dyDescent="0.2">
      <c r="A59" s="240"/>
      <c r="B59" s="240"/>
      <c r="F59" s="218"/>
      <c r="G59" s="218"/>
    </row>
    <row r="60" spans="1:7" x14ac:dyDescent="0.2">
      <c r="A60" s="240"/>
      <c r="B60" s="240"/>
      <c r="F60" s="218"/>
      <c r="G60" s="218"/>
    </row>
    <row r="61" spans="1:7" x14ac:dyDescent="0.2">
      <c r="A61" s="240"/>
      <c r="B61" s="240"/>
      <c r="F61" s="218"/>
      <c r="G61" s="218"/>
    </row>
    <row r="62" spans="1:7" x14ac:dyDescent="0.2">
      <c r="A62" s="240"/>
      <c r="B62" s="240"/>
      <c r="F62" s="218"/>
      <c r="G62" s="218"/>
    </row>
    <row r="63" spans="1:7" x14ac:dyDescent="0.2">
      <c r="A63" s="240"/>
      <c r="B63" s="240"/>
      <c r="F63" s="218"/>
      <c r="G63" s="218"/>
    </row>
    <row r="64" spans="1:7" x14ac:dyDescent="0.2">
      <c r="A64" s="240"/>
      <c r="B64" s="240"/>
      <c r="F64" s="218"/>
      <c r="G64" s="218"/>
    </row>
    <row r="65" spans="1:7" x14ac:dyDescent="0.2">
      <c r="A65" s="240"/>
      <c r="B65" s="240"/>
      <c r="F65" s="218"/>
      <c r="G65" s="218"/>
    </row>
    <row r="66" spans="1:7" x14ac:dyDescent="0.2">
      <c r="A66" s="240"/>
      <c r="B66" s="240"/>
      <c r="F66" s="218"/>
      <c r="G66" s="218"/>
    </row>
    <row r="67" spans="1:7" x14ac:dyDescent="0.2">
      <c r="A67" s="240"/>
      <c r="B67" s="240"/>
      <c r="F67" s="218"/>
      <c r="G67" s="218"/>
    </row>
    <row r="68" spans="1:7" x14ac:dyDescent="0.2">
      <c r="A68" s="240"/>
      <c r="B68" s="240"/>
      <c r="F68" s="218"/>
      <c r="G68" s="218"/>
    </row>
    <row r="69" spans="1:7" x14ac:dyDescent="0.2">
      <c r="A69" s="240"/>
      <c r="B69" s="240"/>
      <c r="F69" s="218"/>
      <c r="G69" s="218"/>
    </row>
    <row r="70" spans="1:7" x14ac:dyDescent="0.2">
      <c r="A70" s="240"/>
      <c r="B70" s="240"/>
      <c r="F70" s="218"/>
      <c r="G70" s="218"/>
    </row>
    <row r="71" spans="1:7" x14ac:dyDescent="0.2">
      <c r="A71" s="240"/>
      <c r="B71" s="240"/>
      <c r="F71" s="218"/>
      <c r="G71" s="218"/>
    </row>
    <row r="72" spans="1:7" x14ac:dyDescent="0.2">
      <c r="A72" s="240"/>
      <c r="B72" s="240"/>
      <c r="F72" s="218"/>
      <c r="G72" s="218"/>
    </row>
    <row r="73" spans="1:7" x14ac:dyDescent="0.2">
      <c r="A73" s="240"/>
      <c r="B73" s="240"/>
      <c r="F73" s="218"/>
      <c r="G73" s="218"/>
    </row>
    <row r="74" spans="1:7" x14ac:dyDescent="0.2">
      <c r="A74" s="240"/>
      <c r="B74" s="240"/>
      <c r="F74" s="218"/>
      <c r="G74" s="218"/>
    </row>
    <row r="75" spans="1:7" x14ac:dyDescent="0.2">
      <c r="A75" s="240"/>
      <c r="B75" s="240"/>
      <c r="F75" s="218"/>
      <c r="G75" s="218"/>
    </row>
    <row r="76" spans="1:7" x14ac:dyDescent="0.2">
      <c r="A76" s="240"/>
      <c r="B76" s="240"/>
      <c r="F76" s="218"/>
      <c r="G76" s="218"/>
    </row>
    <row r="77" spans="1:7" x14ac:dyDescent="0.2">
      <c r="A77" s="240"/>
      <c r="B77" s="240"/>
      <c r="F77" s="218"/>
      <c r="G77" s="218"/>
    </row>
    <row r="78" spans="1:7" x14ac:dyDescent="0.2">
      <c r="A78" s="240"/>
      <c r="B78" s="240"/>
      <c r="F78" s="218"/>
      <c r="G78" s="218"/>
    </row>
    <row r="79" spans="1:7" x14ac:dyDescent="0.2">
      <c r="A79" s="240"/>
      <c r="B79" s="240"/>
      <c r="F79" s="218"/>
      <c r="G79" s="218"/>
    </row>
    <row r="80" spans="1:7" x14ac:dyDescent="0.2">
      <c r="A80" s="240"/>
      <c r="B80" s="240"/>
      <c r="F80" s="218"/>
      <c r="G80" s="218"/>
    </row>
    <row r="81" spans="1:7" x14ac:dyDescent="0.2">
      <c r="A81" s="240"/>
      <c r="B81" s="240"/>
      <c r="F81" s="218"/>
      <c r="G81" s="218"/>
    </row>
    <row r="82" spans="1:7" x14ac:dyDescent="0.2">
      <c r="A82" s="240"/>
      <c r="B82" s="240"/>
      <c r="F82" s="218"/>
      <c r="G82" s="218"/>
    </row>
    <row r="83" spans="1:7" x14ac:dyDescent="0.2">
      <c r="A83" s="240"/>
      <c r="B83" s="240"/>
      <c r="F83" s="218"/>
      <c r="G83" s="218"/>
    </row>
    <row r="84" spans="1:7" x14ac:dyDescent="0.2">
      <c r="A84" s="240"/>
      <c r="B84" s="240"/>
      <c r="F84" s="218"/>
      <c r="G84" s="218"/>
    </row>
    <row r="85" spans="1:7" x14ac:dyDescent="0.2">
      <c r="A85" s="240"/>
      <c r="B85" s="240"/>
      <c r="F85" s="218"/>
      <c r="G85" s="218"/>
    </row>
    <row r="86" spans="1:7" x14ac:dyDescent="0.2">
      <c r="A86" s="240"/>
      <c r="B86" s="240"/>
      <c r="F86" s="218"/>
      <c r="G86" s="218"/>
    </row>
    <row r="87" spans="1:7" x14ac:dyDescent="0.2">
      <c r="A87" s="240"/>
      <c r="B87" s="240"/>
      <c r="F87" s="218"/>
      <c r="G87" s="218"/>
    </row>
    <row r="88" spans="1:7" x14ac:dyDescent="0.2">
      <c r="A88" s="240"/>
      <c r="B88" s="240"/>
      <c r="F88" s="218"/>
      <c r="G88" s="218"/>
    </row>
    <row r="89" spans="1:7" x14ac:dyDescent="0.2">
      <c r="A89" s="240"/>
      <c r="B89" s="240"/>
      <c r="F89" s="218"/>
      <c r="G89" s="218"/>
    </row>
    <row r="90" spans="1:7" x14ac:dyDescent="0.2">
      <c r="A90" s="240"/>
      <c r="B90" s="240"/>
      <c r="F90" s="218"/>
      <c r="G90" s="218"/>
    </row>
    <row r="91" spans="1:7" x14ac:dyDescent="0.2">
      <c r="A91" s="240"/>
      <c r="B91" s="240"/>
      <c r="F91" s="218"/>
      <c r="G91" s="218"/>
    </row>
    <row r="92" spans="1:7" x14ac:dyDescent="0.2">
      <c r="A92" s="240"/>
      <c r="B92" s="240"/>
      <c r="F92" s="218"/>
      <c r="G92" s="218"/>
    </row>
    <row r="93" spans="1:7" x14ac:dyDescent="0.2">
      <c r="A93" s="240"/>
      <c r="B93" s="240"/>
      <c r="F93" s="218"/>
      <c r="G93" s="218"/>
    </row>
    <row r="94" spans="1:7" x14ac:dyDescent="0.2">
      <c r="A94" s="240"/>
      <c r="B94" s="240"/>
      <c r="F94" s="218"/>
      <c r="G94" s="218"/>
    </row>
    <row r="95" spans="1:7" x14ac:dyDescent="0.2">
      <c r="A95" s="240"/>
      <c r="B95" s="240"/>
      <c r="F95" s="218"/>
      <c r="G95" s="218"/>
    </row>
    <row r="96" spans="1:7" x14ac:dyDescent="0.2">
      <c r="A96" s="240"/>
      <c r="B96" s="240"/>
      <c r="F96" s="218"/>
      <c r="G96" s="218"/>
    </row>
    <row r="97" spans="1:7" x14ac:dyDescent="0.2">
      <c r="A97" s="240"/>
      <c r="B97" s="240"/>
      <c r="F97" s="218"/>
      <c r="G97" s="218"/>
    </row>
    <row r="98" spans="1:7" x14ac:dyDescent="0.2">
      <c r="A98" s="240"/>
      <c r="B98" s="240"/>
      <c r="F98" s="218"/>
      <c r="G98" s="218"/>
    </row>
    <row r="99" spans="1:7" x14ac:dyDescent="0.2">
      <c r="A99" s="240"/>
      <c r="B99" s="240"/>
      <c r="F99" s="218"/>
      <c r="G99" s="218"/>
    </row>
    <row r="100" spans="1:7" x14ac:dyDescent="0.2">
      <c r="A100" s="240"/>
      <c r="B100" s="240"/>
      <c r="F100" s="218"/>
      <c r="G100" s="218"/>
    </row>
    <row r="101" spans="1:7" x14ac:dyDescent="0.2">
      <c r="A101" s="240"/>
      <c r="B101" s="240"/>
      <c r="F101" s="218"/>
      <c r="G101" s="218"/>
    </row>
    <row r="102" spans="1:7" x14ac:dyDescent="0.2">
      <c r="A102" s="240"/>
      <c r="B102" s="240"/>
      <c r="F102" s="218"/>
      <c r="G102" s="218"/>
    </row>
    <row r="103" spans="1:7" x14ac:dyDescent="0.2">
      <c r="A103" s="240"/>
      <c r="B103" s="240"/>
      <c r="F103" s="218"/>
      <c r="G103" s="218"/>
    </row>
    <row r="104" spans="1:7" x14ac:dyDescent="0.2">
      <c r="A104" s="240"/>
      <c r="B104" s="240"/>
      <c r="F104" s="218"/>
      <c r="G104" s="218"/>
    </row>
    <row r="105" spans="1:7" x14ac:dyDescent="0.2">
      <c r="A105" s="240"/>
      <c r="B105" s="240"/>
      <c r="F105" s="218"/>
      <c r="G105" s="218"/>
    </row>
    <row r="106" spans="1:7" x14ac:dyDescent="0.2">
      <c r="A106" s="240"/>
      <c r="B106" s="240"/>
      <c r="F106" s="218"/>
      <c r="G106" s="218"/>
    </row>
    <row r="107" spans="1:7" x14ac:dyDescent="0.2">
      <c r="A107" s="240"/>
      <c r="B107" s="240"/>
      <c r="F107" s="218"/>
      <c r="G107" s="218"/>
    </row>
    <row r="108" spans="1:7" x14ac:dyDescent="0.2">
      <c r="A108" s="240"/>
      <c r="B108" s="240"/>
      <c r="F108" s="218"/>
      <c r="G108" s="218"/>
    </row>
    <row r="109" spans="1:7" x14ac:dyDescent="0.2">
      <c r="A109" s="240"/>
      <c r="B109" s="240"/>
      <c r="F109" s="218"/>
      <c r="G109" s="218"/>
    </row>
    <row r="110" spans="1:7" x14ac:dyDescent="0.2">
      <c r="A110" s="240"/>
      <c r="B110" s="240"/>
      <c r="F110" s="218"/>
      <c r="G110" s="218"/>
    </row>
    <row r="111" spans="1:7" x14ac:dyDescent="0.2">
      <c r="A111" s="240"/>
      <c r="B111" s="240"/>
      <c r="F111" s="218"/>
      <c r="G111" s="218"/>
    </row>
    <row r="112" spans="1:7" x14ac:dyDescent="0.2">
      <c r="A112" s="240"/>
      <c r="B112" s="240"/>
      <c r="F112" s="218"/>
      <c r="G112" s="218"/>
    </row>
    <row r="113" spans="1:7" x14ac:dyDescent="0.2">
      <c r="A113" s="240"/>
      <c r="B113" s="240"/>
      <c r="F113" s="218"/>
      <c r="G113" s="218"/>
    </row>
    <row r="114" spans="1:7" x14ac:dyDescent="0.2">
      <c r="A114" s="240"/>
      <c r="B114" s="240"/>
      <c r="F114" s="218"/>
      <c r="G114" s="218"/>
    </row>
    <row r="115" spans="1:7" x14ac:dyDescent="0.2">
      <c r="A115" s="240"/>
      <c r="B115" s="240"/>
      <c r="F115" s="218"/>
      <c r="G115" s="218"/>
    </row>
    <row r="116" spans="1:7" x14ac:dyDescent="0.2">
      <c r="A116" s="240"/>
      <c r="B116" s="240"/>
      <c r="F116" s="218"/>
      <c r="G116" s="218"/>
    </row>
    <row r="117" spans="1:7" x14ac:dyDescent="0.2">
      <c r="A117" s="240"/>
      <c r="B117" s="240"/>
      <c r="F117" s="218"/>
      <c r="G117" s="218"/>
    </row>
    <row r="118" spans="1:7" x14ac:dyDescent="0.2">
      <c r="A118" s="240"/>
      <c r="B118" s="240"/>
      <c r="F118" s="218"/>
      <c r="G118" s="218"/>
    </row>
    <row r="119" spans="1:7" x14ac:dyDescent="0.2">
      <c r="A119" s="240"/>
      <c r="B119" s="240"/>
      <c r="F119" s="218"/>
      <c r="G119" s="218"/>
    </row>
    <row r="120" spans="1:7" x14ac:dyDescent="0.2">
      <c r="A120" s="240"/>
      <c r="B120" s="240"/>
      <c r="F120" s="218"/>
      <c r="G120" s="218"/>
    </row>
    <row r="121" spans="1:7" x14ac:dyDescent="0.2">
      <c r="A121" s="240"/>
      <c r="B121" s="240"/>
      <c r="F121" s="218"/>
      <c r="G121" s="218"/>
    </row>
    <row r="122" spans="1:7" x14ac:dyDescent="0.2">
      <c r="A122" s="240"/>
      <c r="B122" s="240"/>
      <c r="F122" s="218"/>
      <c r="G122" s="218"/>
    </row>
    <row r="123" spans="1:7" x14ac:dyDescent="0.2">
      <c r="A123" s="240"/>
      <c r="B123" s="240"/>
      <c r="F123" s="218"/>
      <c r="G123" s="218"/>
    </row>
    <row r="124" spans="1:7" x14ac:dyDescent="0.2">
      <c r="A124" s="240"/>
      <c r="B124" s="240"/>
      <c r="F124" s="218"/>
      <c r="G124" s="218"/>
    </row>
    <row r="125" spans="1:7" x14ac:dyDescent="0.2">
      <c r="A125" s="240"/>
      <c r="B125" s="240"/>
      <c r="F125" s="218"/>
      <c r="G125" s="218"/>
    </row>
    <row r="126" spans="1:7" x14ac:dyDescent="0.2">
      <c r="A126" s="240"/>
      <c r="B126" s="240"/>
      <c r="F126" s="218"/>
      <c r="G126" s="218"/>
    </row>
    <row r="127" spans="1:7" x14ac:dyDescent="0.2">
      <c r="A127" s="240"/>
      <c r="B127" s="240"/>
      <c r="F127" s="218"/>
      <c r="G127" s="218"/>
    </row>
    <row r="128" spans="1:7" x14ac:dyDescent="0.2">
      <c r="A128" s="240"/>
      <c r="B128" s="240"/>
      <c r="F128" s="218"/>
      <c r="G128" s="218"/>
    </row>
    <row r="129" spans="1:7" x14ac:dyDescent="0.2">
      <c r="A129" s="240"/>
      <c r="B129" s="240"/>
      <c r="F129" s="218"/>
      <c r="G129" s="218"/>
    </row>
    <row r="130" spans="1:7" x14ac:dyDescent="0.2">
      <c r="A130" s="240"/>
      <c r="B130" s="240"/>
      <c r="F130" s="218"/>
      <c r="G130" s="218"/>
    </row>
    <row r="131" spans="1:7" x14ac:dyDescent="0.2">
      <c r="A131" s="240"/>
      <c r="B131" s="240"/>
      <c r="F131" s="218"/>
      <c r="G131" s="218"/>
    </row>
    <row r="132" spans="1:7" x14ac:dyDescent="0.2">
      <c r="A132" s="240"/>
      <c r="B132" s="240"/>
      <c r="F132" s="218"/>
      <c r="G132" s="218"/>
    </row>
    <row r="133" spans="1:7" x14ac:dyDescent="0.2">
      <c r="A133" s="240"/>
      <c r="B133" s="240"/>
      <c r="F133" s="218"/>
      <c r="G133" s="218"/>
    </row>
    <row r="134" spans="1:7" x14ac:dyDescent="0.2">
      <c r="A134" s="240"/>
      <c r="B134" s="240"/>
      <c r="F134" s="218"/>
      <c r="G134" s="218"/>
    </row>
    <row r="135" spans="1:7" x14ac:dyDescent="0.2">
      <c r="A135" s="240"/>
      <c r="B135" s="240"/>
      <c r="F135" s="218"/>
      <c r="G135" s="218"/>
    </row>
    <row r="136" spans="1:7" x14ac:dyDescent="0.2">
      <c r="A136" s="240"/>
      <c r="B136" s="240"/>
      <c r="F136" s="218"/>
      <c r="G136" s="218"/>
    </row>
    <row r="137" spans="1:7" x14ac:dyDescent="0.2">
      <c r="A137" s="240"/>
      <c r="B137" s="240"/>
      <c r="F137" s="218"/>
      <c r="G137" s="218"/>
    </row>
    <row r="138" spans="1:7" x14ac:dyDescent="0.2">
      <c r="A138" s="240"/>
      <c r="B138" s="240"/>
      <c r="F138" s="218"/>
      <c r="G138" s="218"/>
    </row>
    <row r="139" spans="1:7" x14ac:dyDescent="0.2">
      <c r="A139" s="240"/>
      <c r="B139" s="240"/>
      <c r="F139" s="218"/>
      <c r="G139" s="218"/>
    </row>
    <row r="140" spans="1:7" x14ac:dyDescent="0.2">
      <c r="A140" s="240"/>
      <c r="B140" s="240"/>
      <c r="F140" s="218"/>
      <c r="G140" s="218"/>
    </row>
    <row r="141" spans="1:7" x14ac:dyDescent="0.2">
      <c r="A141" s="240"/>
      <c r="B141" s="240"/>
      <c r="F141" s="218"/>
      <c r="G141" s="218"/>
    </row>
    <row r="142" spans="1:7" x14ac:dyDescent="0.2">
      <c r="A142" s="240"/>
      <c r="B142" s="240"/>
      <c r="F142" s="218"/>
      <c r="G142" s="218"/>
    </row>
    <row r="143" spans="1:7" x14ac:dyDescent="0.2">
      <c r="A143" s="240"/>
      <c r="B143" s="240"/>
      <c r="F143" s="218"/>
      <c r="G143" s="218"/>
    </row>
    <row r="144" spans="1:7" x14ac:dyDescent="0.2">
      <c r="A144" s="240"/>
      <c r="B144" s="240"/>
      <c r="F144" s="218"/>
      <c r="G144" s="218"/>
    </row>
    <row r="145" spans="1:7" x14ac:dyDescent="0.2">
      <c r="A145" s="240"/>
      <c r="B145" s="240"/>
      <c r="F145" s="218"/>
      <c r="G145" s="218"/>
    </row>
    <row r="146" spans="1:7" x14ac:dyDescent="0.2">
      <c r="A146" s="240"/>
      <c r="B146" s="240"/>
      <c r="F146" s="218"/>
      <c r="G146" s="218"/>
    </row>
    <row r="147" spans="1:7" x14ac:dyDescent="0.2">
      <c r="A147" s="240"/>
      <c r="B147" s="240"/>
      <c r="F147" s="218"/>
      <c r="G147" s="218"/>
    </row>
    <row r="148" spans="1:7" x14ac:dyDescent="0.2">
      <c r="A148" s="240"/>
      <c r="B148" s="240"/>
      <c r="F148" s="218"/>
      <c r="G148" s="218"/>
    </row>
    <row r="149" spans="1:7" x14ac:dyDescent="0.2">
      <c r="A149" s="240"/>
      <c r="B149" s="240"/>
      <c r="F149" s="218"/>
      <c r="G149" s="218"/>
    </row>
    <row r="150" spans="1:7" x14ac:dyDescent="0.2">
      <c r="A150" s="240"/>
      <c r="B150" s="240"/>
      <c r="F150" s="218"/>
      <c r="G150" s="218"/>
    </row>
    <row r="151" spans="1:7" x14ac:dyDescent="0.2">
      <c r="A151" s="240"/>
      <c r="B151" s="240"/>
      <c r="F151" s="218"/>
      <c r="G151" s="218"/>
    </row>
    <row r="152" spans="1:7" x14ac:dyDescent="0.2">
      <c r="A152" s="240"/>
      <c r="B152" s="240"/>
      <c r="F152" s="218"/>
      <c r="G152" s="218"/>
    </row>
    <row r="153" spans="1:7" x14ac:dyDescent="0.2">
      <c r="A153" s="240"/>
      <c r="B153" s="240"/>
      <c r="F153" s="218"/>
      <c r="G153" s="218"/>
    </row>
    <row r="154" spans="1:7" x14ac:dyDescent="0.2">
      <c r="A154" s="240"/>
      <c r="B154" s="240"/>
      <c r="F154" s="218"/>
      <c r="G154" s="218"/>
    </row>
    <row r="155" spans="1:7" x14ac:dyDescent="0.2">
      <c r="A155" s="240"/>
      <c r="B155" s="240"/>
      <c r="F155" s="218"/>
      <c r="G155" s="218"/>
    </row>
    <row r="156" spans="1:7" x14ac:dyDescent="0.2">
      <c r="A156" s="240"/>
      <c r="B156" s="240"/>
      <c r="F156" s="218"/>
      <c r="G156" s="218"/>
    </row>
    <row r="157" spans="1:7" x14ac:dyDescent="0.2">
      <c r="A157" s="240"/>
      <c r="B157" s="240"/>
      <c r="F157" s="218"/>
      <c r="G157" s="218"/>
    </row>
    <row r="158" spans="1:7" x14ac:dyDescent="0.2">
      <c r="A158" s="240"/>
      <c r="B158" s="240"/>
      <c r="F158" s="218"/>
      <c r="G158" s="218"/>
    </row>
    <row r="159" spans="1:7" x14ac:dyDescent="0.2">
      <c r="A159" s="240"/>
      <c r="B159" s="240"/>
      <c r="F159" s="218"/>
      <c r="G159" s="218"/>
    </row>
    <row r="160" spans="1:7" x14ac:dyDescent="0.2">
      <c r="A160" s="240"/>
      <c r="B160" s="240"/>
      <c r="F160" s="218"/>
      <c r="G160" s="218"/>
    </row>
    <row r="161" spans="1:7" x14ac:dyDescent="0.2">
      <c r="A161" s="240"/>
      <c r="B161" s="240"/>
      <c r="F161" s="218"/>
      <c r="G161" s="218"/>
    </row>
    <row r="162" spans="1:7" x14ac:dyDescent="0.2">
      <c r="A162" s="240"/>
      <c r="B162" s="240"/>
      <c r="F162" s="218"/>
      <c r="G162" s="218"/>
    </row>
    <row r="163" spans="1:7" x14ac:dyDescent="0.2">
      <c r="A163" s="240"/>
      <c r="B163" s="240"/>
      <c r="F163" s="218"/>
      <c r="G163" s="218"/>
    </row>
    <row r="164" spans="1:7" x14ac:dyDescent="0.2">
      <c r="A164" s="240"/>
      <c r="B164" s="240"/>
      <c r="F164" s="218"/>
      <c r="G164" s="218"/>
    </row>
    <row r="165" spans="1:7" x14ac:dyDescent="0.2">
      <c r="A165" s="240"/>
      <c r="B165" s="240"/>
      <c r="F165" s="218"/>
      <c r="G165" s="218"/>
    </row>
    <row r="166" spans="1:7" x14ac:dyDescent="0.2">
      <c r="A166" s="240"/>
      <c r="B166" s="240"/>
      <c r="F166" s="218"/>
      <c r="G166" s="218"/>
    </row>
    <row r="167" spans="1:7" x14ac:dyDescent="0.2">
      <c r="A167" s="240"/>
      <c r="B167" s="240"/>
      <c r="F167" s="218"/>
      <c r="G167" s="218"/>
    </row>
    <row r="168" spans="1:7" x14ac:dyDescent="0.2">
      <c r="A168" s="240"/>
      <c r="B168" s="240"/>
      <c r="F168" s="218"/>
      <c r="G168" s="218"/>
    </row>
    <row r="169" spans="1:7" x14ac:dyDescent="0.2">
      <c r="A169" s="240"/>
      <c r="B169" s="240"/>
      <c r="F169" s="218"/>
      <c r="G169" s="218"/>
    </row>
    <row r="170" spans="1:7" x14ac:dyDescent="0.2">
      <c r="A170" s="240"/>
      <c r="B170" s="240"/>
      <c r="F170" s="218"/>
      <c r="G170" s="218"/>
    </row>
    <row r="171" spans="1:7" x14ac:dyDescent="0.2">
      <c r="A171" s="240"/>
      <c r="B171" s="240"/>
      <c r="F171" s="218"/>
      <c r="G171" s="218"/>
    </row>
    <row r="172" spans="1:7" x14ac:dyDescent="0.2">
      <c r="A172" s="240"/>
      <c r="B172" s="240"/>
      <c r="F172" s="218"/>
      <c r="G172" s="218"/>
    </row>
    <row r="173" spans="1:7" x14ac:dyDescent="0.2">
      <c r="A173" s="240"/>
      <c r="B173" s="240"/>
      <c r="F173" s="218"/>
      <c r="G173" s="218"/>
    </row>
    <row r="174" spans="1:7" x14ac:dyDescent="0.2">
      <c r="A174" s="240"/>
      <c r="B174" s="240"/>
      <c r="F174" s="218"/>
      <c r="G174" s="218"/>
    </row>
    <row r="175" spans="1:7" x14ac:dyDescent="0.2">
      <c r="A175" s="240"/>
      <c r="B175" s="240"/>
      <c r="F175" s="218"/>
      <c r="G175" s="218"/>
    </row>
    <row r="176" spans="1:7" x14ac:dyDescent="0.2">
      <c r="A176" s="240"/>
      <c r="B176" s="240"/>
      <c r="F176" s="218"/>
      <c r="G176" s="218"/>
    </row>
    <row r="177" spans="1:7" x14ac:dyDescent="0.2">
      <c r="A177" s="240"/>
      <c r="B177" s="240"/>
      <c r="F177" s="218"/>
      <c r="G177" s="218"/>
    </row>
    <row r="178" spans="1:7" x14ac:dyDescent="0.2">
      <c r="A178" s="240"/>
      <c r="B178" s="240"/>
      <c r="F178" s="218"/>
      <c r="G178" s="218"/>
    </row>
    <row r="179" spans="1:7" x14ac:dyDescent="0.2">
      <c r="A179" s="240"/>
      <c r="B179" s="240"/>
      <c r="F179" s="218"/>
      <c r="G179" s="218"/>
    </row>
    <row r="180" spans="1:7" x14ac:dyDescent="0.2">
      <c r="A180" s="240"/>
      <c r="B180" s="240"/>
      <c r="F180" s="218"/>
      <c r="G180" s="218"/>
    </row>
    <row r="181" spans="1:7" x14ac:dyDescent="0.2">
      <c r="A181" s="240"/>
      <c r="B181" s="240"/>
      <c r="F181" s="218"/>
      <c r="G181" s="218"/>
    </row>
    <row r="182" spans="1:7" x14ac:dyDescent="0.2">
      <c r="A182" s="240"/>
      <c r="B182" s="240"/>
      <c r="F182" s="218"/>
      <c r="G182" s="218"/>
    </row>
    <row r="183" spans="1:7" x14ac:dyDescent="0.2">
      <c r="A183" s="240"/>
      <c r="B183" s="240"/>
      <c r="F183" s="218"/>
      <c r="G183" s="218"/>
    </row>
    <row r="184" spans="1:7" x14ac:dyDescent="0.2">
      <c r="A184" s="240"/>
      <c r="B184" s="240"/>
      <c r="F184" s="218"/>
      <c r="G184" s="218"/>
    </row>
    <row r="185" spans="1:7" x14ac:dyDescent="0.2">
      <c r="A185" s="240"/>
      <c r="B185" s="240"/>
      <c r="F185" s="218"/>
      <c r="G185" s="218"/>
    </row>
    <row r="186" spans="1:7" x14ac:dyDescent="0.2">
      <c r="A186" s="240"/>
      <c r="B186" s="240"/>
      <c r="F186" s="218"/>
      <c r="G186" s="218"/>
    </row>
    <row r="187" spans="1:7" x14ac:dyDescent="0.2">
      <c r="A187" s="240"/>
      <c r="B187" s="240"/>
      <c r="F187" s="218"/>
      <c r="G187" s="218"/>
    </row>
    <row r="188" spans="1:7" x14ac:dyDescent="0.2">
      <c r="A188" s="240"/>
      <c r="B188" s="240"/>
      <c r="F188" s="218"/>
      <c r="G188" s="218"/>
    </row>
    <row r="189" spans="1:7" x14ac:dyDescent="0.2">
      <c r="A189" s="240"/>
      <c r="B189" s="240"/>
      <c r="F189" s="218"/>
      <c r="G189" s="218"/>
    </row>
    <row r="190" spans="1:7" x14ac:dyDescent="0.2">
      <c r="A190" s="240"/>
      <c r="B190" s="240"/>
      <c r="F190" s="218"/>
      <c r="G190" s="218"/>
    </row>
    <row r="191" spans="1:7" x14ac:dyDescent="0.2">
      <c r="A191" s="240"/>
      <c r="B191" s="240"/>
      <c r="F191" s="218"/>
      <c r="G191" s="218"/>
    </row>
    <row r="192" spans="1:7" x14ac:dyDescent="0.2">
      <c r="A192" s="240"/>
      <c r="B192" s="240"/>
      <c r="F192" s="218"/>
      <c r="G192" s="218"/>
    </row>
    <row r="193" spans="1:7" x14ac:dyDescent="0.2">
      <c r="A193" s="240"/>
      <c r="B193" s="240"/>
      <c r="F193" s="218"/>
      <c r="G193" s="218"/>
    </row>
    <row r="194" spans="1:7" x14ac:dyDescent="0.2">
      <c r="A194" s="240"/>
      <c r="B194" s="240"/>
      <c r="F194" s="218"/>
      <c r="G194" s="218"/>
    </row>
    <row r="195" spans="1:7" x14ac:dyDescent="0.2">
      <c r="A195" s="240"/>
      <c r="B195" s="240"/>
      <c r="F195" s="218"/>
      <c r="G195" s="218"/>
    </row>
    <row r="196" spans="1:7" x14ac:dyDescent="0.2">
      <c r="A196" s="240"/>
      <c r="B196" s="240"/>
      <c r="F196" s="218"/>
      <c r="G196" s="218"/>
    </row>
    <row r="197" spans="1:7" x14ac:dyDescent="0.2">
      <c r="A197" s="240"/>
      <c r="B197" s="240"/>
      <c r="F197" s="218"/>
      <c r="G197" s="218"/>
    </row>
    <row r="198" spans="1:7" x14ac:dyDescent="0.2">
      <c r="A198" s="240"/>
      <c r="B198" s="240"/>
      <c r="F198" s="218"/>
      <c r="G198" s="218"/>
    </row>
    <row r="199" spans="1:7" x14ac:dyDescent="0.2">
      <c r="A199" s="240"/>
      <c r="B199" s="240"/>
      <c r="F199" s="218"/>
      <c r="G199" s="218"/>
    </row>
    <row r="200" spans="1:7" x14ac:dyDescent="0.2">
      <c r="A200" s="240"/>
      <c r="B200" s="240"/>
      <c r="F200" s="218"/>
      <c r="G200" s="218"/>
    </row>
    <row r="201" spans="1:7" x14ac:dyDescent="0.2">
      <c r="A201" s="240"/>
      <c r="B201" s="240"/>
      <c r="F201" s="218"/>
      <c r="G201" s="218"/>
    </row>
    <row r="202" spans="1:7" x14ac:dyDescent="0.2">
      <c r="A202" s="240"/>
      <c r="B202" s="240"/>
      <c r="F202" s="218"/>
      <c r="G202" s="218"/>
    </row>
    <row r="203" spans="1:7" x14ac:dyDescent="0.2">
      <c r="A203" s="240"/>
      <c r="B203" s="240"/>
      <c r="F203" s="218"/>
      <c r="G203" s="218"/>
    </row>
    <row r="204" spans="1:7" x14ac:dyDescent="0.2">
      <c r="A204" s="240"/>
      <c r="B204" s="240"/>
      <c r="F204" s="218"/>
      <c r="G204" s="218"/>
    </row>
    <row r="205" spans="1:7" x14ac:dyDescent="0.2">
      <c r="A205" s="240"/>
      <c r="B205" s="240"/>
      <c r="F205" s="218"/>
      <c r="G205" s="218"/>
    </row>
    <row r="206" spans="1:7" x14ac:dyDescent="0.2">
      <c r="A206" s="240"/>
      <c r="B206" s="240"/>
      <c r="F206" s="218"/>
      <c r="G206" s="218"/>
    </row>
    <row r="207" spans="1:7" x14ac:dyDescent="0.2">
      <c r="A207" s="240"/>
      <c r="B207" s="240"/>
      <c r="F207" s="218"/>
      <c r="G207" s="218"/>
    </row>
    <row r="208" spans="1:7" x14ac:dyDescent="0.2">
      <c r="A208" s="240"/>
      <c r="B208" s="240"/>
      <c r="F208" s="218"/>
      <c r="G208" s="218"/>
    </row>
    <row r="209" spans="1:7" x14ac:dyDescent="0.2">
      <c r="A209" s="240"/>
      <c r="B209" s="240"/>
      <c r="F209" s="218"/>
      <c r="G209" s="218"/>
    </row>
    <row r="210" spans="1:7" x14ac:dyDescent="0.2">
      <c r="A210" s="240"/>
      <c r="B210" s="240"/>
      <c r="F210" s="218"/>
      <c r="G210" s="218"/>
    </row>
    <row r="211" spans="1:7" x14ac:dyDescent="0.2">
      <c r="A211" s="240"/>
      <c r="B211" s="240"/>
      <c r="F211" s="218"/>
      <c r="G211" s="218"/>
    </row>
    <row r="212" spans="1:7" x14ac:dyDescent="0.2">
      <c r="A212" s="240"/>
      <c r="B212" s="240"/>
      <c r="F212" s="218"/>
      <c r="G212" s="218"/>
    </row>
    <row r="213" spans="1:7" x14ac:dyDescent="0.2">
      <c r="A213" s="240"/>
      <c r="B213" s="240"/>
      <c r="F213" s="218"/>
      <c r="G213" s="218"/>
    </row>
    <row r="214" spans="1:7" x14ac:dyDescent="0.2">
      <c r="A214" s="240"/>
      <c r="B214" s="240"/>
      <c r="F214" s="218"/>
      <c r="G214" s="218"/>
    </row>
    <row r="215" spans="1:7" x14ac:dyDescent="0.2">
      <c r="A215" s="240"/>
      <c r="B215" s="240"/>
      <c r="F215" s="218"/>
      <c r="G215" s="218"/>
    </row>
    <row r="216" spans="1:7" x14ac:dyDescent="0.2">
      <c r="A216" s="240"/>
      <c r="B216" s="240"/>
      <c r="F216" s="218"/>
      <c r="G216" s="218"/>
    </row>
    <row r="217" spans="1:7" x14ac:dyDescent="0.2">
      <c r="A217" s="240"/>
      <c r="B217" s="240"/>
      <c r="F217" s="218"/>
      <c r="G217" s="218"/>
    </row>
    <row r="218" spans="1:7" x14ac:dyDescent="0.2">
      <c r="A218" s="240"/>
      <c r="B218" s="240"/>
      <c r="F218" s="218"/>
      <c r="G218" s="218"/>
    </row>
    <row r="219" spans="1:7" x14ac:dyDescent="0.2">
      <c r="A219" s="240"/>
      <c r="B219" s="240"/>
      <c r="F219" s="218"/>
      <c r="G219" s="218"/>
    </row>
    <row r="220" spans="1:7" x14ac:dyDescent="0.2">
      <c r="A220" s="240"/>
      <c r="B220" s="240"/>
      <c r="F220" s="218"/>
      <c r="G220" s="218"/>
    </row>
    <row r="221" spans="1:7" x14ac:dyDescent="0.2">
      <c r="A221" s="240"/>
      <c r="B221" s="240"/>
      <c r="F221" s="218"/>
      <c r="G221" s="218"/>
    </row>
    <row r="222" spans="1:7" x14ac:dyDescent="0.2">
      <c r="A222" s="240"/>
      <c r="B222" s="240"/>
      <c r="F222" s="218"/>
      <c r="G222" s="218"/>
    </row>
    <row r="223" spans="1:7" x14ac:dyDescent="0.2">
      <c r="A223" s="240"/>
      <c r="B223" s="240"/>
      <c r="F223" s="218"/>
      <c r="G223" s="218"/>
    </row>
    <row r="224" spans="1:7" x14ac:dyDescent="0.2">
      <c r="A224" s="240"/>
      <c r="B224" s="240"/>
      <c r="F224" s="218"/>
      <c r="G224" s="218"/>
    </row>
    <row r="225" spans="1:7" x14ac:dyDescent="0.2">
      <c r="A225" s="240"/>
      <c r="B225" s="240"/>
      <c r="F225" s="218"/>
      <c r="G225" s="218"/>
    </row>
    <row r="226" spans="1:7" x14ac:dyDescent="0.2">
      <c r="A226" s="240"/>
      <c r="B226" s="240"/>
      <c r="F226" s="218"/>
      <c r="G226" s="218"/>
    </row>
    <row r="227" spans="1:7" x14ac:dyDescent="0.2">
      <c r="A227" s="240"/>
      <c r="B227" s="240"/>
      <c r="F227" s="218"/>
      <c r="G227" s="218"/>
    </row>
    <row r="228" spans="1:7" x14ac:dyDescent="0.2">
      <c r="A228" s="240"/>
      <c r="B228" s="240"/>
      <c r="F228" s="218"/>
      <c r="G228" s="218"/>
    </row>
    <row r="229" spans="1:7" x14ac:dyDescent="0.2">
      <c r="A229" s="240"/>
      <c r="B229" s="240"/>
      <c r="F229" s="218"/>
      <c r="G229" s="218"/>
    </row>
    <row r="230" spans="1:7" x14ac:dyDescent="0.2">
      <c r="A230" s="240"/>
      <c r="B230" s="240"/>
      <c r="F230" s="218"/>
      <c r="G230" s="218"/>
    </row>
    <row r="231" spans="1:7" x14ac:dyDescent="0.2">
      <c r="A231" s="240"/>
      <c r="B231" s="240"/>
      <c r="F231" s="218"/>
      <c r="G231" s="218"/>
    </row>
    <row r="232" spans="1:7" x14ac:dyDescent="0.2">
      <c r="A232" s="240"/>
      <c r="B232" s="240"/>
      <c r="F232" s="218"/>
      <c r="G232" s="218"/>
    </row>
    <row r="233" spans="1:7" x14ac:dyDescent="0.2">
      <c r="A233" s="240"/>
      <c r="B233" s="240"/>
      <c r="F233" s="218"/>
      <c r="G233" s="218"/>
    </row>
    <row r="234" spans="1:7" x14ac:dyDescent="0.2">
      <c r="A234" s="240"/>
      <c r="B234" s="240"/>
      <c r="F234" s="218"/>
      <c r="G234" s="218"/>
    </row>
    <row r="235" spans="1:7" x14ac:dyDescent="0.2">
      <c r="A235" s="240"/>
      <c r="B235" s="240"/>
      <c r="F235" s="218"/>
      <c r="G235" s="218"/>
    </row>
    <row r="236" spans="1:7" x14ac:dyDescent="0.2">
      <c r="A236" s="240"/>
      <c r="B236" s="240"/>
      <c r="F236" s="218"/>
      <c r="G236" s="218"/>
    </row>
    <row r="237" spans="1:7" x14ac:dyDescent="0.2">
      <c r="A237" s="240"/>
      <c r="B237" s="240"/>
      <c r="F237" s="218"/>
      <c r="G237" s="218"/>
    </row>
    <row r="238" spans="1:7" x14ac:dyDescent="0.2">
      <c r="A238" s="240"/>
      <c r="B238" s="240"/>
      <c r="F238" s="218"/>
      <c r="G238" s="218"/>
    </row>
    <row r="239" spans="1:7" x14ac:dyDescent="0.2">
      <c r="A239" s="240"/>
      <c r="B239" s="240"/>
      <c r="F239" s="218"/>
      <c r="G239" s="218"/>
    </row>
    <row r="240" spans="1:7" x14ac:dyDescent="0.2">
      <c r="A240" s="240"/>
      <c r="B240" s="240"/>
      <c r="F240" s="218"/>
      <c r="G240" s="218"/>
    </row>
    <row r="241" spans="1:7" x14ac:dyDescent="0.2">
      <c r="A241" s="240"/>
      <c r="B241" s="240"/>
      <c r="F241" s="218"/>
      <c r="G241" s="218"/>
    </row>
    <row r="242" spans="1:7" x14ac:dyDescent="0.2">
      <c r="A242" s="240"/>
      <c r="B242" s="240"/>
      <c r="F242" s="218"/>
      <c r="G242" s="218"/>
    </row>
    <row r="243" spans="1:7" x14ac:dyDescent="0.2">
      <c r="A243" s="240"/>
      <c r="B243" s="240"/>
      <c r="F243" s="218"/>
      <c r="G243" s="218"/>
    </row>
    <row r="244" spans="1:7" x14ac:dyDescent="0.2">
      <c r="A244" s="240"/>
      <c r="B244" s="240"/>
      <c r="F244" s="218"/>
      <c r="G244" s="218"/>
    </row>
    <row r="245" spans="1:7" x14ac:dyDescent="0.2">
      <c r="A245" s="240"/>
      <c r="B245" s="240"/>
      <c r="F245" s="218"/>
      <c r="G245" s="218"/>
    </row>
    <row r="246" spans="1:7" x14ac:dyDescent="0.2">
      <c r="A246" s="240"/>
      <c r="B246" s="240"/>
      <c r="F246" s="218"/>
      <c r="G246" s="218"/>
    </row>
    <row r="247" spans="1:7" x14ac:dyDescent="0.2">
      <c r="A247" s="240"/>
      <c r="B247" s="240"/>
      <c r="F247" s="218"/>
      <c r="G247" s="218"/>
    </row>
    <row r="248" spans="1:7" x14ac:dyDescent="0.2">
      <c r="A248" s="240"/>
      <c r="B248" s="240"/>
      <c r="F248" s="218"/>
      <c r="G248" s="218"/>
    </row>
    <row r="249" spans="1:7" x14ac:dyDescent="0.2">
      <c r="A249" s="240"/>
      <c r="B249" s="240"/>
      <c r="F249" s="218"/>
      <c r="G249" s="218"/>
    </row>
    <row r="250" spans="1:7" x14ac:dyDescent="0.2">
      <c r="A250" s="240"/>
      <c r="B250" s="240"/>
      <c r="F250" s="218"/>
      <c r="G250" s="218"/>
    </row>
    <row r="251" spans="1:7" x14ac:dyDescent="0.2">
      <c r="A251" s="240"/>
      <c r="B251" s="240"/>
      <c r="F251" s="218"/>
      <c r="G251" s="218"/>
    </row>
    <row r="252" spans="1:7" x14ac:dyDescent="0.2">
      <c r="A252" s="240"/>
      <c r="B252" s="240"/>
      <c r="F252" s="218"/>
      <c r="G252" s="218"/>
    </row>
    <row r="253" spans="1:7" x14ac:dyDescent="0.2">
      <c r="A253" s="240"/>
      <c r="B253" s="240"/>
      <c r="F253" s="218"/>
      <c r="G253" s="218"/>
    </row>
    <row r="254" spans="1:7" x14ac:dyDescent="0.2">
      <c r="A254" s="240"/>
      <c r="B254" s="240"/>
      <c r="F254" s="218"/>
      <c r="G254" s="218"/>
    </row>
    <row r="255" spans="1:7" x14ac:dyDescent="0.2">
      <c r="A255" s="232"/>
      <c r="B255" s="232"/>
    </row>
    <row r="256" spans="1:7" x14ac:dyDescent="0.2">
      <c r="A256" s="232"/>
      <c r="B256" s="232"/>
    </row>
    <row r="257" spans="1:2" x14ac:dyDescent="0.2">
      <c r="A257" s="232"/>
      <c r="B257" s="232"/>
    </row>
    <row r="258" spans="1:2" x14ac:dyDescent="0.2">
      <c r="A258" s="232"/>
      <c r="B258" s="232"/>
    </row>
    <row r="259" spans="1:2" x14ac:dyDescent="0.2">
      <c r="A259" s="232"/>
      <c r="B259" s="232"/>
    </row>
    <row r="260" spans="1:2" x14ac:dyDescent="0.2">
      <c r="A260" s="232"/>
      <c r="B260" s="232"/>
    </row>
    <row r="261" spans="1:2" x14ac:dyDescent="0.2">
      <c r="A261" s="232"/>
      <c r="B261" s="232"/>
    </row>
    <row r="262" spans="1:2" x14ac:dyDescent="0.2">
      <c r="A262" s="232"/>
      <c r="B262" s="232"/>
    </row>
    <row r="263" spans="1:2" x14ac:dyDescent="0.2">
      <c r="A263" s="232"/>
      <c r="B263" s="232"/>
    </row>
    <row r="264" spans="1:2" x14ac:dyDescent="0.2">
      <c r="A264" s="232"/>
      <c r="B264" s="232"/>
    </row>
    <row r="265" spans="1:2" x14ac:dyDescent="0.2">
      <c r="A265" s="232"/>
      <c r="B265" s="232"/>
    </row>
    <row r="266" spans="1:2" x14ac:dyDescent="0.2">
      <c r="A266" s="232"/>
      <c r="B266" s="232"/>
    </row>
    <row r="267" spans="1:2" x14ac:dyDescent="0.2">
      <c r="A267" s="232"/>
      <c r="B267" s="232"/>
    </row>
    <row r="268" spans="1:2" x14ac:dyDescent="0.2">
      <c r="A268" s="232"/>
      <c r="B268" s="232"/>
    </row>
    <row r="269" spans="1:2" x14ac:dyDescent="0.2">
      <c r="A269" s="232"/>
      <c r="B269" s="232"/>
    </row>
    <row r="270" spans="1:2" x14ac:dyDescent="0.2">
      <c r="A270" s="232"/>
      <c r="B270" s="232"/>
    </row>
    <row r="271" spans="1:2" x14ac:dyDescent="0.2">
      <c r="A271" s="232"/>
      <c r="B271" s="232"/>
    </row>
    <row r="272" spans="1:2" x14ac:dyDescent="0.2">
      <c r="A272" s="232"/>
      <c r="B272" s="232"/>
    </row>
    <row r="273" spans="1:2" x14ac:dyDescent="0.2">
      <c r="A273" s="232"/>
      <c r="B273" s="232"/>
    </row>
    <row r="274" spans="1:2" x14ac:dyDescent="0.2">
      <c r="A274" s="232"/>
      <c r="B274" s="232"/>
    </row>
    <row r="275" spans="1:2" x14ac:dyDescent="0.2">
      <c r="A275" s="232"/>
      <c r="B275" s="232"/>
    </row>
    <row r="276" spans="1:2" x14ac:dyDescent="0.2">
      <c r="A276" s="232"/>
      <c r="B276" s="232"/>
    </row>
    <row r="277" spans="1:2" x14ac:dyDescent="0.2">
      <c r="A277" s="232"/>
      <c r="B277" s="232"/>
    </row>
    <row r="278" spans="1:2" x14ac:dyDescent="0.2">
      <c r="A278" s="232"/>
      <c r="B278" s="232"/>
    </row>
    <row r="279" spans="1:2" x14ac:dyDescent="0.2">
      <c r="A279" s="232"/>
      <c r="B279" s="232"/>
    </row>
    <row r="280" spans="1:2" x14ac:dyDescent="0.2">
      <c r="A280" s="232"/>
      <c r="B280" s="232"/>
    </row>
    <row r="281" spans="1:2" x14ac:dyDescent="0.2">
      <c r="A281" s="232"/>
      <c r="B281" s="232"/>
    </row>
    <row r="282" spans="1:2" x14ac:dyDescent="0.2">
      <c r="A282" s="232"/>
      <c r="B282" s="232"/>
    </row>
    <row r="283" spans="1:2" x14ac:dyDescent="0.2">
      <c r="A283" s="232"/>
      <c r="B283" s="232"/>
    </row>
    <row r="284" spans="1:2" x14ac:dyDescent="0.2">
      <c r="A284" s="232"/>
      <c r="B284" s="232"/>
    </row>
    <row r="285" spans="1:2" x14ac:dyDescent="0.2">
      <c r="A285" s="232"/>
      <c r="B285" s="232"/>
    </row>
    <row r="286" spans="1:2" x14ac:dyDescent="0.2">
      <c r="A286" s="232"/>
      <c r="B286" s="232"/>
    </row>
    <row r="287" spans="1:2" x14ac:dyDescent="0.2">
      <c r="A287" s="232"/>
      <c r="B287" s="232"/>
    </row>
    <row r="288" spans="1:2" x14ac:dyDescent="0.2">
      <c r="A288" s="232"/>
      <c r="B288" s="232"/>
    </row>
    <row r="289" spans="1:2" x14ac:dyDescent="0.2">
      <c r="A289" s="232"/>
      <c r="B289" s="232"/>
    </row>
    <row r="290" spans="1:2" x14ac:dyDescent="0.2">
      <c r="A290" s="232"/>
      <c r="B290" s="232"/>
    </row>
    <row r="291" spans="1:2" x14ac:dyDescent="0.2">
      <c r="A291" s="232"/>
      <c r="B291" s="232"/>
    </row>
    <row r="292" spans="1:2" x14ac:dyDescent="0.2">
      <c r="A292" s="232"/>
      <c r="B292" s="232"/>
    </row>
    <row r="293" spans="1:2" x14ac:dyDescent="0.2">
      <c r="A293" s="232"/>
      <c r="B293" s="232"/>
    </row>
    <row r="294" spans="1:2" x14ac:dyDescent="0.2">
      <c r="A294" s="232"/>
      <c r="B294" s="232"/>
    </row>
    <row r="295" spans="1:2" x14ac:dyDescent="0.2">
      <c r="A295" s="232"/>
      <c r="B295" s="232"/>
    </row>
    <row r="296" spans="1:2" x14ac:dyDescent="0.2">
      <c r="A296" s="232"/>
      <c r="B296" s="232"/>
    </row>
    <row r="297" spans="1:2" x14ac:dyDescent="0.2">
      <c r="A297" s="232"/>
      <c r="B297" s="232"/>
    </row>
    <row r="298" spans="1:2" x14ac:dyDescent="0.2">
      <c r="A298" s="232"/>
      <c r="B298" s="232"/>
    </row>
    <row r="299" spans="1:2" x14ac:dyDescent="0.2">
      <c r="A299" s="232"/>
      <c r="B299" s="232"/>
    </row>
    <row r="300" spans="1:2" x14ac:dyDescent="0.2">
      <c r="A300" s="232"/>
      <c r="B300" s="232"/>
    </row>
    <row r="301" spans="1:2" x14ac:dyDescent="0.2">
      <c r="A301" s="232"/>
      <c r="B301" s="232"/>
    </row>
    <row r="302" spans="1:2" x14ac:dyDescent="0.2">
      <c r="A302" s="232"/>
      <c r="B302" s="232"/>
    </row>
    <row r="303" spans="1:2" x14ac:dyDescent="0.2">
      <c r="A303" s="232"/>
      <c r="B303" s="232"/>
    </row>
    <row r="304" spans="1:2" x14ac:dyDescent="0.2">
      <c r="A304" s="232"/>
      <c r="B304" s="232"/>
    </row>
    <row r="305" spans="1:2" x14ac:dyDescent="0.2">
      <c r="A305" s="232"/>
      <c r="B305" s="232"/>
    </row>
    <row r="306" spans="1:2" x14ac:dyDescent="0.2">
      <c r="A306" s="232"/>
      <c r="B306" s="232"/>
    </row>
    <row r="307" spans="1:2" x14ac:dyDescent="0.2">
      <c r="A307" s="232"/>
      <c r="B307" s="232"/>
    </row>
    <row r="308" spans="1:2" x14ac:dyDescent="0.2">
      <c r="A308" s="232"/>
      <c r="B308" s="232"/>
    </row>
    <row r="309" spans="1:2" x14ac:dyDescent="0.2">
      <c r="A309" s="232"/>
      <c r="B309" s="232"/>
    </row>
    <row r="310" spans="1:2" x14ac:dyDescent="0.2">
      <c r="A310" s="232"/>
      <c r="B310" s="232"/>
    </row>
    <row r="311" spans="1:2" x14ac:dyDescent="0.2">
      <c r="A311" s="232"/>
      <c r="B311" s="232"/>
    </row>
    <row r="312" spans="1:2" x14ac:dyDescent="0.2">
      <c r="A312" s="232"/>
      <c r="B312" s="232"/>
    </row>
    <row r="313" spans="1:2" x14ac:dyDescent="0.2">
      <c r="A313" s="232"/>
      <c r="B313" s="232"/>
    </row>
    <row r="314" spans="1:2" x14ac:dyDescent="0.2">
      <c r="A314" s="232"/>
      <c r="B314" s="232"/>
    </row>
    <row r="315" spans="1:2" x14ac:dyDescent="0.2">
      <c r="A315" s="232"/>
      <c r="B315" s="232"/>
    </row>
    <row r="316" spans="1:2" x14ac:dyDescent="0.2">
      <c r="A316" s="232"/>
      <c r="B316" s="232"/>
    </row>
    <row r="317" spans="1:2" x14ac:dyDescent="0.2">
      <c r="A317" s="232"/>
      <c r="B317" s="232"/>
    </row>
    <row r="318" spans="1:2" x14ac:dyDescent="0.2">
      <c r="A318" s="232"/>
      <c r="B318" s="232"/>
    </row>
    <row r="319" spans="1:2" x14ac:dyDescent="0.2">
      <c r="A319" s="232"/>
      <c r="B319" s="232"/>
    </row>
    <row r="320" spans="1:2" x14ac:dyDescent="0.2">
      <c r="A320" s="232"/>
      <c r="B320" s="232"/>
    </row>
    <row r="321" spans="1:2" x14ac:dyDescent="0.2">
      <c r="A321" s="232"/>
      <c r="B321" s="232"/>
    </row>
    <row r="322" spans="1:2" x14ac:dyDescent="0.2">
      <c r="A322" s="232"/>
      <c r="B322" s="232"/>
    </row>
    <row r="323" spans="1:2" x14ac:dyDescent="0.2">
      <c r="A323" s="232"/>
      <c r="B323" s="232"/>
    </row>
    <row r="324" spans="1:2" x14ac:dyDescent="0.2">
      <c r="A324" s="232"/>
      <c r="B324" s="232"/>
    </row>
    <row r="325" spans="1:2" x14ac:dyDescent="0.2">
      <c r="A325" s="232"/>
      <c r="B325" s="232"/>
    </row>
    <row r="326" spans="1:2" x14ac:dyDescent="0.2">
      <c r="A326" s="232"/>
      <c r="B326" s="232"/>
    </row>
    <row r="327" spans="1:2" x14ac:dyDescent="0.2">
      <c r="A327" s="232"/>
      <c r="B327" s="232"/>
    </row>
    <row r="328" spans="1:2" x14ac:dyDescent="0.2">
      <c r="A328" s="232"/>
      <c r="B328" s="232"/>
    </row>
    <row r="329" spans="1:2" x14ac:dyDescent="0.2">
      <c r="A329" s="232"/>
      <c r="B329" s="232"/>
    </row>
    <row r="330" spans="1:2" x14ac:dyDescent="0.2">
      <c r="A330" s="232"/>
      <c r="B330" s="232"/>
    </row>
    <row r="331" spans="1:2" x14ac:dyDescent="0.2">
      <c r="A331" s="232"/>
      <c r="B331" s="232"/>
    </row>
    <row r="332" spans="1:2" x14ac:dyDescent="0.2">
      <c r="A332" s="232"/>
      <c r="B332" s="232"/>
    </row>
    <row r="333" spans="1:2" x14ac:dyDescent="0.2">
      <c r="A333" s="232"/>
      <c r="B333" s="232"/>
    </row>
    <row r="334" spans="1:2" x14ac:dyDescent="0.2">
      <c r="A334" s="232"/>
      <c r="B334" s="232"/>
    </row>
    <row r="335" spans="1:2" x14ac:dyDescent="0.2">
      <c r="A335" s="232"/>
      <c r="B335" s="232"/>
    </row>
    <row r="336" spans="1:2" x14ac:dyDescent="0.2">
      <c r="A336" s="232"/>
      <c r="B336" s="232"/>
    </row>
    <row r="337" spans="1:2" x14ac:dyDescent="0.2">
      <c r="A337" s="232"/>
      <c r="B337" s="232"/>
    </row>
    <row r="338" spans="1:2" x14ac:dyDescent="0.2">
      <c r="A338" s="232"/>
      <c r="B338" s="232"/>
    </row>
    <row r="339" spans="1:2" x14ac:dyDescent="0.2">
      <c r="A339" s="232"/>
      <c r="B339" s="232"/>
    </row>
    <row r="340" spans="1:2" x14ac:dyDescent="0.2">
      <c r="A340" s="232"/>
      <c r="B340" s="232"/>
    </row>
    <row r="341" spans="1:2" x14ac:dyDescent="0.2">
      <c r="A341" s="232"/>
      <c r="B341" s="232"/>
    </row>
    <row r="342" spans="1:2" x14ac:dyDescent="0.2">
      <c r="A342" s="232"/>
      <c r="B342" s="232"/>
    </row>
    <row r="343" spans="1:2" x14ac:dyDescent="0.2">
      <c r="A343" s="232"/>
      <c r="B343" s="232"/>
    </row>
    <row r="344" spans="1:2" x14ac:dyDescent="0.2">
      <c r="A344" s="232"/>
      <c r="B344" s="232"/>
    </row>
    <row r="345" spans="1:2" x14ac:dyDescent="0.2">
      <c r="A345" s="232"/>
      <c r="B345" s="232"/>
    </row>
    <row r="346" spans="1:2" x14ac:dyDescent="0.2">
      <c r="A346" s="232"/>
      <c r="B346" s="232"/>
    </row>
    <row r="347" spans="1:2" x14ac:dyDescent="0.2">
      <c r="A347" s="232"/>
      <c r="B347" s="232"/>
    </row>
    <row r="348" spans="1:2" x14ac:dyDescent="0.2">
      <c r="A348" s="232"/>
      <c r="B348" s="232"/>
    </row>
    <row r="349" spans="1:2" x14ac:dyDescent="0.2">
      <c r="A349" s="232"/>
      <c r="B349" s="232"/>
    </row>
    <row r="350" spans="1:2" x14ac:dyDescent="0.2">
      <c r="A350" s="232"/>
      <c r="B350" s="232"/>
    </row>
    <row r="351" spans="1:2" x14ac:dyDescent="0.2">
      <c r="A351" s="232"/>
      <c r="B351" s="232"/>
    </row>
    <row r="352" spans="1:2" x14ac:dyDescent="0.2">
      <c r="A352" s="232"/>
      <c r="B352" s="232"/>
    </row>
    <row r="353" spans="1:2" x14ac:dyDescent="0.2">
      <c r="A353" s="232"/>
      <c r="B353" s="232"/>
    </row>
    <row r="354" spans="1:2" x14ac:dyDescent="0.2">
      <c r="A354" s="232"/>
      <c r="B354" s="232"/>
    </row>
    <row r="355" spans="1:2" x14ac:dyDescent="0.2">
      <c r="A355" s="232"/>
      <c r="B355" s="232"/>
    </row>
    <row r="356" spans="1:2" x14ac:dyDescent="0.2">
      <c r="A356" s="232"/>
      <c r="B356" s="232"/>
    </row>
    <row r="357" spans="1:2" x14ac:dyDescent="0.2">
      <c r="A357" s="232"/>
      <c r="B357" s="232"/>
    </row>
    <row r="358" spans="1:2" x14ac:dyDescent="0.2">
      <c r="A358" s="232"/>
      <c r="B358" s="232"/>
    </row>
    <row r="359" spans="1:2" x14ac:dyDescent="0.2">
      <c r="A359" s="232"/>
      <c r="B359" s="232"/>
    </row>
    <row r="360" spans="1:2" x14ac:dyDescent="0.2">
      <c r="A360" s="232"/>
      <c r="B360" s="232"/>
    </row>
    <row r="361" spans="1:2" x14ac:dyDescent="0.2">
      <c r="A361" s="232"/>
      <c r="B361" s="232"/>
    </row>
    <row r="362" spans="1:2" x14ac:dyDescent="0.2">
      <c r="A362" s="232"/>
      <c r="B362" s="232"/>
    </row>
    <row r="363" spans="1:2" x14ac:dyDescent="0.2">
      <c r="A363" s="232"/>
      <c r="B363" s="232"/>
    </row>
    <row r="364" spans="1:2" x14ac:dyDescent="0.2">
      <c r="A364" s="232"/>
      <c r="B364" s="232"/>
    </row>
    <row r="365" spans="1:2" x14ac:dyDescent="0.2">
      <c r="A365" s="232"/>
      <c r="B365" s="232"/>
    </row>
    <row r="366" spans="1:2" x14ac:dyDescent="0.2">
      <c r="A366" s="232"/>
      <c r="B366" s="232"/>
    </row>
    <row r="367" spans="1:2" x14ac:dyDescent="0.2">
      <c r="A367" s="232"/>
      <c r="B367" s="232"/>
    </row>
    <row r="368" spans="1:2" x14ac:dyDescent="0.2">
      <c r="A368" s="232"/>
      <c r="B368" s="232"/>
    </row>
    <row r="369" spans="1:2" x14ac:dyDescent="0.2">
      <c r="A369" s="232"/>
      <c r="B369" s="232"/>
    </row>
    <row r="370" spans="1:2" x14ac:dyDescent="0.2">
      <c r="A370" s="232"/>
      <c r="B370" s="232"/>
    </row>
    <row r="371" spans="1:2" x14ac:dyDescent="0.2">
      <c r="A371" s="232"/>
      <c r="B371" s="232"/>
    </row>
    <row r="372" spans="1:2" x14ac:dyDescent="0.2">
      <c r="A372" s="232"/>
      <c r="B372" s="232"/>
    </row>
    <row r="373" spans="1:2" x14ac:dyDescent="0.2">
      <c r="A373" s="232"/>
      <c r="B373" s="232"/>
    </row>
    <row r="374" spans="1:2" x14ac:dyDescent="0.2">
      <c r="A374" s="232"/>
      <c r="B374" s="232"/>
    </row>
    <row r="375" spans="1:2" x14ac:dyDescent="0.2">
      <c r="A375" s="232"/>
      <c r="B375" s="232"/>
    </row>
    <row r="376" spans="1:2" x14ac:dyDescent="0.2">
      <c r="A376" s="232"/>
      <c r="B376" s="232"/>
    </row>
    <row r="377" spans="1:2" x14ac:dyDescent="0.2">
      <c r="A377" s="232"/>
      <c r="B377" s="232"/>
    </row>
    <row r="378" spans="1:2" x14ac:dyDescent="0.2">
      <c r="A378" s="232"/>
      <c r="B378" s="232"/>
    </row>
    <row r="379" spans="1:2" x14ac:dyDescent="0.2">
      <c r="A379" s="232"/>
      <c r="B379" s="232"/>
    </row>
    <row r="380" spans="1:2" x14ac:dyDescent="0.2">
      <c r="A380" s="232"/>
      <c r="B380" s="232"/>
    </row>
    <row r="381" spans="1:2" x14ac:dyDescent="0.2">
      <c r="A381" s="232"/>
      <c r="B381" s="232"/>
    </row>
    <row r="382" spans="1:2" x14ac:dyDescent="0.2">
      <c r="A382" s="232"/>
      <c r="B382" s="232"/>
    </row>
    <row r="383" spans="1:2" x14ac:dyDescent="0.2">
      <c r="A383" s="232"/>
      <c r="B383" s="232"/>
    </row>
    <row r="384" spans="1:2" x14ac:dyDescent="0.2">
      <c r="A384" s="232"/>
      <c r="B384" s="232"/>
    </row>
    <row r="385" spans="1:2" x14ac:dyDescent="0.2">
      <c r="A385" s="232"/>
      <c r="B385" s="232"/>
    </row>
    <row r="386" spans="1:2" x14ac:dyDescent="0.2">
      <c r="A386" s="232"/>
      <c r="B386" s="232"/>
    </row>
    <row r="387" spans="1:2" x14ac:dyDescent="0.2">
      <c r="A387" s="232"/>
      <c r="B387" s="232"/>
    </row>
    <row r="388" spans="1:2" x14ac:dyDescent="0.2">
      <c r="A388" s="232"/>
      <c r="B388" s="232"/>
    </row>
    <row r="389" spans="1:2" x14ac:dyDescent="0.2">
      <c r="A389" s="232"/>
      <c r="B389" s="232"/>
    </row>
    <row r="390" spans="1:2" x14ac:dyDescent="0.2">
      <c r="A390" s="232"/>
      <c r="B390" s="232"/>
    </row>
    <row r="391" spans="1:2" x14ac:dyDescent="0.2">
      <c r="A391" s="232"/>
      <c r="B391" s="232"/>
    </row>
    <row r="392" spans="1:2" x14ac:dyDescent="0.2">
      <c r="A392" s="232"/>
      <c r="B392" s="232"/>
    </row>
    <row r="393" spans="1:2" x14ac:dyDescent="0.2">
      <c r="A393" s="232"/>
      <c r="B393" s="232"/>
    </row>
    <row r="394" spans="1:2" x14ac:dyDescent="0.2">
      <c r="A394" s="232"/>
      <c r="B394" s="232"/>
    </row>
    <row r="395" spans="1:2" x14ac:dyDescent="0.2">
      <c r="A395" s="232"/>
      <c r="B395" s="232"/>
    </row>
    <row r="396" spans="1:2" x14ac:dyDescent="0.2">
      <c r="A396" s="232"/>
      <c r="B396" s="232"/>
    </row>
    <row r="397" spans="1:2" x14ac:dyDescent="0.2">
      <c r="A397" s="232"/>
      <c r="B397" s="232"/>
    </row>
    <row r="398" spans="1:2" x14ac:dyDescent="0.2">
      <c r="A398" s="232"/>
      <c r="B398" s="232"/>
    </row>
    <row r="399" spans="1:2" x14ac:dyDescent="0.2">
      <c r="A399" s="232"/>
      <c r="B399" s="232"/>
    </row>
    <row r="400" spans="1:2" x14ac:dyDescent="0.2">
      <c r="A400" s="232"/>
      <c r="B400" s="232"/>
    </row>
    <row r="401" spans="1:2" x14ac:dyDescent="0.2">
      <c r="A401" s="232"/>
      <c r="B401" s="232"/>
    </row>
    <row r="402" spans="1:2" x14ac:dyDescent="0.2">
      <c r="A402" s="232"/>
      <c r="B402" s="232"/>
    </row>
    <row r="403" spans="1:2" x14ac:dyDescent="0.2">
      <c r="A403" s="232"/>
      <c r="B403" s="232"/>
    </row>
    <row r="404" spans="1:2" x14ac:dyDescent="0.2">
      <c r="A404" s="232"/>
      <c r="B404" s="232"/>
    </row>
    <row r="405" spans="1:2" x14ac:dyDescent="0.2">
      <c r="A405" s="232"/>
      <c r="B405" s="232"/>
    </row>
    <row r="406" spans="1:2" x14ac:dyDescent="0.2">
      <c r="A406" s="232"/>
      <c r="B406" s="232"/>
    </row>
    <row r="407" spans="1:2" x14ac:dyDescent="0.2">
      <c r="A407" s="232"/>
      <c r="B407" s="232"/>
    </row>
    <row r="408" spans="1:2" x14ac:dyDescent="0.2">
      <c r="A408" s="232"/>
      <c r="B408" s="232"/>
    </row>
    <row r="409" spans="1:2" x14ac:dyDescent="0.2">
      <c r="A409" s="232"/>
      <c r="B409" s="232"/>
    </row>
    <row r="410" spans="1:2" x14ac:dyDescent="0.2">
      <c r="A410" s="232"/>
      <c r="B410" s="232"/>
    </row>
    <row r="411" spans="1:2" x14ac:dyDescent="0.2">
      <c r="A411" s="232"/>
      <c r="B411" s="232"/>
    </row>
    <row r="412" spans="1:2" x14ac:dyDescent="0.2">
      <c r="A412" s="232"/>
      <c r="B412" s="232"/>
    </row>
    <row r="413" spans="1:2" x14ac:dyDescent="0.2">
      <c r="A413" s="232"/>
      <c r="B413" s="232"/>
    </row>
    <row r="414" spans="1:2" x14ac:dyDescent="0.2">
      <c r="A414" s="232"/>
      <c r="B414" s="232"/>
    </row>
    <row r="415" spans="1:2" x14ac:dyDescent="0.2">
      <c r="A415" s="232"/>
      <c r="B415" s="232"/>
    </row>
    <row r="416" spans="1:2" x14ac:dyDescent="0.2">
      <c r="A416" s="232"/>
      <c r="B416" s="232"/>
    </row>
    <row r="417" spans="1:2" x14ac:dyDescent="0.2">
      <c r="A417" s="232"/>
      <c r="B417" s="232"/>
    </row>
    <row r="418" spans="1:2" x14ac:dyDescent="0.2">
      <c r="A418" s="232"/>
      <c r="B418" s="232"/>
    </row>
    <row r="419" spans="1:2" x14ac:dyDescent="0.2">
      <c r="A419" s="232"/>
      <c r="B419" s="232"/>
    </row>
    <row r="420" spans="1:2" x14ac:dyDescent="0.2">
      <c r="A420" s="232"/>
      <c r="B420" s="232"/>
    </row>
    <row r="421" spans="1:2" x14ac:dyDescent="0.2">
      <c r="A421" s="232"/>
      <c r="B421" s="232"/>
    </row>
    <row r="422" spans="1:2" x14ac:dyDescent="0.2">
      <c r="A422" s="232"/>
      <c r="B422" s="232"/>
    </row>
    <row r="423" spans="1:2" x14ac:dyDescent="0.2">
      <c r="A423" s="232"/>
      <c r="B423" s="232"/>
    </row>
    <row r="424" spans="1:2" x14ac:dyDescent="0.2">
      <c r="A424" s="232"/>
      <c r="B424" s="232"/>
    </row>
    <row r="425" spans="1:2" x14ac:dyDescent="0.2">
      <c r="A425" s="232"/>
      <c r="B425" s="232"/>
    </row>
    <row r="426" spans="1:2" x14ac:dyDescent="0.2">
      <c r="A426" s="232"/>
      <c r="B426" s="232"/>
    </row>
    <row r="427" spans="1:2" x14ac:dyDescent="0.2">
      <c r="A427" s="232"/>
      <c r="B427" s="232"/>
    </row>
    <row r="428" spans="1:2" x14ac:dyDescent="0.2">
      <c r="A428" s="232"/>
      <c r="B428" s="232"/>
    </row>
    <row r="429" spans="1:2" x14ac:dyDescent="0.2">
      <c r="A429" s="232"/>
      <c r="B429" s="232"/>
    </row>
    <row r="430" spans="1:2" x14ac:dyDescent="0.2">
      <c r="A430" s="232"/>
      <c r="B430" s="232"/>
    </row>
    <row r="431" spans="1:2" x14ac:dyDescent="0.2">
      <c r="A431" s="232"/>
      <c r="B431" s="232"/>
    </row>
    <row r="432" spans="1:2" x14ac:dyDescent="0.2">
      <c r="A432" s="232"/>
      <c r="B432" s="232"/>
    </row>
    <row r="433" spans="1:2" x14ac:dyDescent="0.2">
      <c r="A433" s="232"/>
      <c r="B433" s="232"/>
    </row>
    <row r="434" spans="1:2" x14ac:dyDescent="0.2">
      <c r="A434" s="232"/>
      <c r="B434" s="232"/>
    </row>
    <row r="435" spans="1:2" x14ac:dyDescent="0.2">
      <c r="A435" s="232"/>
      <c r="B435" s="232"/>
    </row>
    <row r="436" spans="1:2" x14ac:dyDescent="0.2">
      <c r="A436" s="232"/>
      <c r="B436" s="232"/>
    </row>
    <row r="437" spans="1:2" x14ac:dyDescent="0.2">
      <c r="A437" s="232"/>
      <c r="B437" s="232"/>
    </row>
    <row r="438" spans="1:2" x14ac:dyDescent="0.2">
      <c r="A438" s="232"/>
      <c r="B438" s="232"/>
    </row>
    <row r="439" spans="1:2" x14ac:dyDescent="0.2">
      <c r="A439" s="232"/>
      <c r="B439" s="232"/>
    </row>
    <row r="440" spans="1:2" x14ac:dyDescent="0.2">
      <c r="A440" s="232"/>
      <c r="B440" s="232"/>
    </row>
    <row r="441" spans="1:2" x14ac:dyDescent="0.2">
      <c r="A441" s="232"/>
      <c r="B441" s="232"/>
    </row>
    <row r="442" spans="1:2" x14ac:dyDescent="0.2">
      <c r="A442" s="232"/>
      <c r="B442" s="232"/>
    </row>
    <row r="443" spans="1:2" x14ac:dyDescent="0.2">
      <c r="A443" s="232"/>
      <c r="B443" s="232"/>
    </row>
    <row r="444" spans="1:2" x14ac:dyDescent="0.2">
      <c r="A444" s="232"/>
      <c r="B444" s="232"/>
    </row>
    <row r="445" spans="1:2" x14ac:dyDescent="0.2">
      <c r="A445" s="232"/>
      <c r="B445" s="232"/>
    </row>
    <row r="446" spans="1:2" x14ac:dyDescent="0.2">
      <c r="A446" s="232"/>
      <c r="B446" s="232"/>
    </row>
    <row r="447" spans="1:2" x14ac:dyDescent="0.2">
      <c r="A447" s="232"/>
      <c r="B447" s="232"/>
    </row>
    <row r="448" spans="1:2" x14ac:dyDescent="0.2">
      <c r="A448" s="232"/>
      <c r="B448" s="232"/>
    </row>
    <row r="449" spans="1:2" x14ac:dyDescent="0.2">
      <c r="A449" s="232"/>
      <c r="B449" s="232"/>
    </row>
    <row r="450" spans="1:2" x14ac:dyDescent="0.2">
      <c r="A450" s="232"/>
      <c r="B450" s="232"/>
    </row>
    <row r="451" spans="1:2" x14ac:dyDescent="0.2">
      <c r="A451" s="232"/>
      <c r="B451" s="232"/>
    </row>
    <row r="452" spans="1:2" x14ac:dyDescent="0.2">
      <c r="A452" s="232"/>
      <c r="B452" s="232"/>
    </row>
    <row r="453" spans="1:2" x14ac:dyDescent="0.2">
      <c r="A453" s="232"/>
      <c r="B453" s="232"/>
    </row>
    <row r="454" spans="1:2" x14ac:dyDescent="0.2">
      <c r="A454" s="232"/>
      <c r="B454" s="232"/>
    </row>
    <row r="455" spans="1:2" x14ac:dyDescent="0.2">
      <c r="A455" s="232"/>
      <c r="B455" s="232"/>
    </row>
    <row r="456" spans="1:2" x14ac:dyDescent="0.2">
      <c r="A456" s="232"/>
      <c r="B456" s="232"/>
    </row>
    <row r="457" spans="1:2" x14ac:dyDescent="0.2">
      <c r="A457" s="232"/>
      <c r="B457" s="232"/>
    </row>
    <row r="458" spans="1:2" x14ac:dyDescent="0.2">
      <c r="A458" s="232"/>
      <c r="B458" s="232"/>
    </row>
    <row r="459" spans="1:2" x14ac:dyDescent="0.2">
      <c r="A459" s="232"/>
      <c r="B459" s="232"/>
    </row>
    <row r="460" spans="1:2" x14ac:dyDescent="0.2">
      <c r="A460" s="232"/>
      <c r="B460" s="232"/>
    </row>
    <row r="461" spans="1:2" x14ac:dyDescent="0.2">
      <c r="A461" s="232"/>
      <c r="B461" s="232"/>
    </row>
    <row r="462" spans="1:2" x14ac:dyDescent="0.2">
      <c r="A462" s="232"/>
      <c r="B462" s="232"/>
    </row>
    <row r="463" spans="1:2" x14ac:dyDescent="0.2">
      <c r="A463" s="232"/>
      <c r="B463" s="232"/>
    </row>
    <row r="464" spans="1:2" x14ac:dyDescent="0.2">
      <c r="A464" s="232"/>
      <c r="B464" s="232"/>
    </row>
    <row r="465" spans="1:2" x14ac:dyDescent="0.2">
      <c r="A465" s="232"/>
      <c r="B465" s="232"/>
    </row>
    <row r="466" spans="1:2" x14ac:dyDescent="0.2">
      <c r="A466" s="232"/>
      <c r="B466" s="232"/>
    </row>
    <row r="467" spans="1:2" x14ac:dyDescent="0.2">
      <c r="A467" s="232"/>
      <c r="B467" s="232"/>
    </row>
    <row r="468" spans="1:2" x14ac:dyDescent="0.2">
      <c r="A468" s="232"/>
      <c r="B468" s="232"/>
    </row>
    <row r="469" spans="1:2" x14ac:dyDescent="0.2">
      <c r="A469" s="232"/>
      <c r="B469" s="232"/>
    </row>
    <row r="470" spans="1:2" x14ac:dyDescent="0.2">
      <c r="A470" s="232"/>
      <c r="B470" s="232"/>
    </row>
    <row r="471" spans="1:2" x14ac:dyDescent="0.2">
      <c r="A471" s="232"/>
      <c r="B471" s="232"/>
    </row>
    <row r="472" spans="1:2" x14ac:dyDescent="0.2">
      <c r="A472" s="232"/>
      <c r="B472" s="232"/>
    </row>
    <row r="473" spans="1:2" x14ac:dyDescent="0.2">
      <c r="A473" s="232"/>
      <c r="B473" s="232"/>
    </row>
    <row r="474" spans="1:2" x14ac:dyDescent="0.2">
      <c r="A474" s="232"/>
      <c r="B474" s="232"/>
    </row>
    <row r="475" spans="1:2" x14ac:dyDescent="0.2">
      <c r="A475" s="232"/>
      <c r="B475" s="232"/>
    </row>
    <row r="476" spans="1:2" x14ac:dyDescent="0.2">
      <c r="A476" s="232"/>
      <c r="B476" s="232"/>
    </row>
    <row r="477" spans="1:2" x14ac:dyDescent="0.2">
      <c r="A477" s="232"/>
      <c r="B477" s="232"/>
    </row>
    <row r="478" spans="1:2" x14ac:dyDescent="0.2">
      <c r="A478" s="232"/>
      <c r="B478" s="232"/>
    </row>
    <row r="479" spans="1:2" x14ac:dyDescent="0.2">
      <c r="A479" s="232"/>
      <c r="B479" s="232"/>
    </row>
    <row r="480" spans="1:2" x14ac:dyDescent="0.2">
      <c r="A480" s="232"/>
      <c r="B480" s="232"/>
    </row>
    <row r="481" spans="1:2" x14ac:dyDescent="0.2">
      <c r="A481" s="232"/>
      <c r="B481" s="232"/>
    </row>
    <row r="482" spans="1:2" x14ac:dyDescent="0.2">
      <c r="A482" s="232"/>
      <c r="B482" s="232"/>
    </row>
    <row r="483" spans="1:2" x14ac:dyDescent="0.2">
      <c r="A483" s="232"/>
      <c r="B483" s="232"/>
    </row>
    <row r="484" spans="1:2" x14ac:dyDescent="0.2">
      <c r="A484" s="232"/>
      <c r="B484" s="232"/>
    </row>
    <row r="485" spans="1:2" x14ac:dyDescent="0.2">
      <c r="A485" s="232"/>
      <c r="B485" s="232"/>
    </row>
    <row r="486" spans="1:2" x14ac:dyDescent="0.2">
      <c r="A486" s="232"/>
      <c r="B486" s="232"/>
    </row>
    <row r="487" spans="1:2" x14ac:dyDescent="0.2">
      <c r="A487" s="232"/>
      <c r="B487" s="232"/>
    </row>
    <row r="488" spans="1:2" x14ac:dyDescent="0.2">
      <c r="A488" s="232"/>
      <c r="B488" s="232"/>
    </row>
    <row r="489" spans="1:2" x14ac:dyDescent="0.2">
      <c r="A489" s="232"/>
      <c r="B489" s="232"/>
    </row>
    <row r="490" spans="1:2" x14ac:dyDescent="0.2">
      <c r="A490" s="232"/>
      <c r="B490" s="232"/>
    </row>
    <row r="491" spans="1:2" x14ac:dyDescent="0.2">
      <c r="A491" s="232"/>
      <c r="B491" s="232"/>
    </row>
    <row r="492" spans="1:2" x14ac:dyDescent="0.2">
      <c r="A492" s="232"/>
      <c r="B492" s="232"/>
    </row>
    <row r="493" spans="1:2" x14ac:dyDescent="0.2">
      <c r="A493" s="232"/>
      <c r="B493" s="232"/>
    </row>
    <row r="494" spans="1:2" x14ac:dyDescent="0.2">
      <c r="A494" s="232"/>
      <c r="B494" s="232"/>
    </row>
    <row r="495" spans="1:2" x14ac:dyDescent="0.2">
      <c r="A495" s="232"/>
      <c r="B495" s="232"/>
    </row>
    <row r="496" spans="1:2" x14ac:dyDescent="0.2">
      <c r="A496" s="232"/>
      <c r="B496" s="232"/>
    </row>
    <row r="497" spans="1:2" x14ac:dyDescent="0.2">
      <c r="A497" s="232"/>
      <c r="B497" s="232"/>
    </row>
    <row r="498" spans="1:2" x14ac:dyDescent="0.2">
      <c r="A498" s="232"/>
      <c r="B498" s="232"/>
    </row>
    <row r="499" spans="1:2" x14ac:dyDescent="0.2">
      <c r="A499" s="232"/>
      <c r="B499" s="232"/>
    </row>
    <row r="500" spans="1:2" x14ac:dyDescent="0.2">
      <c r="A500" s="232"/>
      <c r="B500" s="232"/>
    </row>
    <row r="501" spans="1:2" x14ac:dyDescent="0.2">
      <c r="A501" s="232"/>
      <c r="B501" s="232"/>
    </row>
    <row r="502" spans="1:2" x14ac:dyDescent="0.2">
      <c r="A502" s="232"/>
      <c r="B502" s="232"/>
    </row>
    <row r="503" spans="1:2" x14ac:dyDescent="0.2">
      <c r="A503" s="232"/>
      <c r="B503" s="232"/>
    </row>
    <row r="504" spans="1:2" x14ac:dyDescent="0.2">
      <c r="A504" s="232"/>
      <c r="B504" s="232"/>
    </row>
    <row r="505" spans="1:2" x14ac:dyDescent="0.2">
      <c r="A505" s="232"/>
      <c r="B505" s="232"/>
    </row>
    <row r="506" spans="1:2" x14ac:dyDescent="0.2">
      <c r="A506" s="232"/>
      <c r="B506" s="232"/>
    </row>
    <row r="507" spans="1:2" x14ac:dyDescent="0.2">
      <c r="A507" s="232"/>
      <c r="B507" s="232"/>
    </row>
    <row r="508" spans="1:2" x14ac:dyDescent="0.2">
      <c r="A508" s="232"/>
      <c r="B508" s="232"/>
    </row>
    <row r="509" spans="1:2" x14ac:dyDescent="0.2">
      <c r="A509" s="232"/>
      <c r="B509" s="232"/>
    </row>
    <row r="510" spans="1:2" x14ac:dyDescent="0.2">
      <c r="A510" s="232"/>
      <c r="B510" s="232"/>
    </row>
    <row r="511" spans="1:2" x14ac:dyDescent="0.2">
      <c r="A511" s="232"/>
      <c r="B511" s="232"/>
    </row>
    <row r="512" spans="1:2" x14ac:dyDescent="0.2">
      <c r="A512" s="232"/>
      <c r="B512" s="232"/>
    </row>
    <row r="513" spans="1:2" x14ac:dyDescent="0.2">
      <c r="A513" s="232"/>
      <c r="B513" s="232"/>
    </row>
    <row r="514" spans="1:2" x14ac:dyDescent="0.2">
      <c r="A514" s="232"/>
      <c r="B514" s="232"/>
    </row>
    <row r="515" spans="1:2" x14ac:dyDescent="0.2">
      <c r="A515" s="232"/>
      <c r="B515" s="232"/>
    </row>
    <row r="516" spans="1:2" x14ac:dyDescent="0.2">
      <c r="A516" s="232"/>
      <c r="B516" s="232"/>
    </row>
    <row r="517" spans="1:2" x14ac:dyDescent="0.2">
      <c r="A517" s="232"/>
      <c r="B517" s="232"/>
    </row>
    <row r="518" spans="1:2" x14ac:dyDescent="0.2">
      <c r="A518" s="232"/>
      <c r="B518" s="232"/>
    </row>
    <row r="519" spans="1:2" x14ac:dyDescent="0.2">
      <c r="A519" s="232"/>
      <c r="B519" s="232"/>
    </row>
    <row r="520" spans="1:2" x14ac:dyDescent="0.2">
      <c r="A520" s="232"/>
      <c r="B520" s="232"/>
    </row>
    <row r="521" spans="1:2" x14ac:dyDescent="0.2">
      <c r="A521" s="232"/>
      <c r="B521" s="232"/>
    </row>
    <row r="522" spans="1:2" x14ac:dyDescent="0.2">
      <c r="A522" s="232"/>
      <c r="B522" s="232"/>
    </row>
    <row r="523" spans="1:2" x14ac:dyDescent="0.2">
      <c r="A523" s="232"/>
      <c r="B523" s="232"/>
    </row>
    <row r="524" spans="1:2" x14ac:dyDescent="0.2">
      <c r="A524" s="232"/>
      <c r="B524" s="232"/>
    </row>
    <row r="525" spans="1:2" x14ac:dyDescent="0.2">
      <c r="A525" s="232"/>
      <c r="B525" s="232"/>
    </row>
    <row r="526" spans="1:2" x14ac:dyDescent="0.2">
      <c r="A526" s="232"/>
      <c r="B526" s="232"/>
    </row>
    <row r="527" spans="1:2" x14ac:dyDescent="0.2">
      <c r="A527" s="232"/>
      <c r="B527" s="232"/>
    </row>
    <row r="528" spans="1:2" x14ac:dyDescent="0.2">
      <c r="A528" s="232"/>
      <c r="B528" s="232"/>
    </row>
    <row r="529" spans="1:2" x14ac:dyDescent="0.2">
      <c r="A529" s="232"/>
      <c r="B529" s="232"/>
    </row>
    <row r="530" spans="1:2" x14ac:dyDescent="0.2">
      <c r="A530" s="232"/>
      <c r="B530" s="232"/>
    </row>
    <row r="531" spans="1:2" x14ac:dyDescent="0.2">
      <c r="A531" s="232"/>
      <c r="B531" s="232"/>
    </row>
    <row r="532" spans="1:2" x14ac:dyDescent="0.2">
      <c r="A532" s="232"/>
      <c r="B532" s="232"/>
    </row>
    <row r="533" spans="1:2" x14ac:dyDescent="0.2">
      <c r="A533" s="232"/>
      <c r="B533" s="232"/>
    </row>
    <row r="534" spans="1:2" x14ac:dyDescent="0.2">
      <c r="A534" s="232"/>
      <c r="B534" s="232"/>
    </row>
    <row r="535" spans="1:2" x14ac:dyDescent="0.2">
      <c r="A535" s="232"/>
      <c r="B535" s="232"/>
    </row>
    <row r="536" spans="1:2" x14ac:dyDescent="0.2">
      <c r="A536" s="232"/>
      <c r="B536" s="232"/>
    </row>
    <row r="537" spans="1:2" x14ac:dyDescent="0.2">
      <c r="A537" s="232"/>
      <c r="B537" s="232"/>
    </row>
    <row r="538" spans="1:2" x14ac:dyDescent="0.2">
      <c r="A538" s="232"/>
      <c r="B538" s="232"/>
    </row>
    <row r="539" spans="1:2" x14ac:dyDescent="0.2">
      <c r="A539" s="232"/>
      <c r="B539" s="232"/>
    </row>
    <row r="540" spans="1:2" x14ac:dyDescent="0.2">
      <c r="A540" s="232"/>
      <c r="B540" s="232"/>
    </row>
    <row r="541" spans="1:2" x14ac:dyDescent="0.2">
      <c r="A541" s="232"/>
      <c r="B541" s="232"/>
    </row>
    <row r="542" spans="1:2" x14ac:dyDescent="0.2">
      <c r="A542" s="232"/>
      <c r="B542" s="232"/>
    </row>
    <row r="543" spans="1:2" x14ac:dyDescent="0.2">
      <c r="A543" s="232"/>
      <c r="B543" s="232"/>
    </row>
    <row r="544" spans="1:2" x14ac:dyDescent="0.2">
      <c r="A544" s="232"/>
      <c r="B544" s="232"/>
    </row>
    <row r="545" spans="1:2" x14ac:dyDescent="0.2">
      <c r="A545" s="232"/>
      <c r="B545" s="232"/>
    </row>
    <row r="546" spans="1:2" x14ac:dyDescent="0.2">
      <c r="A546" s="232"/>
      <c r="B546" s="232"/>
    </row>
    <row r="547" spans="1:2" x14ac:dyDescent="0.2">
      <c r="A547" s="232"/>
      <c r="B547" s="232"/>
    </row>
    <row r="548" spans="1:2" x14ac:dyDescent="0.2">
      <c r="A548" s="232"/>
      <c r="B548" s="232"/>
    </row>
    <row r="549" spans="1:2" x14ac:dyDescent="0.2">
      <c r="A549" s="232"/>
      <c r="B549" s="232"/>
    </row>
    <row r="550" spans="1:2" x14ac:dyDescent="0.2">
      <c r="A550" s="232"/>
      <c r="B550" s="232"/>
    </row>
    <row r="551" spans="1:2" x14ac:dyDescent="0.2">
      <c r="A551" s="232"/>
      <c r="B551" s="232"/>
    </row>
    <row r="552" spans="1:2" x14ac:dyDescent="0.2">
      <c r="A552" s="232"/>
      <c r="B552" s="232"/>
    </row>
    <row r="553" spans="1:2" x14ac:dyDescent="0.2">
      <c r="A553" s="232"/>
      <c r="B553" s="232"/>
    </row>
    <row r="554" spans="1:2" x14ac:dyDescent="0.2">
      <c r="A554" s="232"/>
      <c r="B554" s="232"/>
    </row>
    <row r="555" spans="1:2" x14ac:dyDescent="0.2">
      <c r="A555" s="232"/>
      <c r="B555" s="232"/>
    </row>
    <row r="556" spans="1:2" x14ac:dyDescent="0.2">
      <c r="A556" s="232"/>
      <c r="B556" s="232"/>
    </row>
    <row r="557" spans="1:2" x14ac:dyDescent="0.2">
      <c r="A557" s="232"/>
      <c r="B557" s="232"/>
    </row>
    <row r="558" spans="1:2" x14ac:dyDescent="0.2">
      <c r="A558" s="232"/>
      <c r="B558" s="232"/>
    </row>
    <row r="559" spans="1:2" x14ac:dyDescent="0.2">
      <c r="A559" s="232"/>
      <c r="B559" s="232"/>
    </row>
    <row r="560" spans="1:2" x14ac:dyDescent="0.2">
      <c r="A560" s="232"/>
      <c r="B560" s="232"/>
    </row>
    <row r="561" spans="1:2" x14ac:dyDescent="0.2">
      <c r="A561" s="232"/>
      <c r="B561" s="232"/>
    </row>
    <row r="562" spans="1:2" x14ac:dyDescent="0.2">
      <c r="A562" s="232"/>
      <c r="B562" s="232"/>
    </row>
    <row r="563" spans="1:2" x14ac:dyDescent="0.2">
      <c r="A563" s="232"/>
      <c r="B563" s="232"/>
    </row>
    <row r="564" spans="1:2" x14ac:dyDescent="0.2">
      <c r="A564" s="232"/>
      <c r="B564" s="232"/>
    </row>
    <row r="565" spans="1:2" x14ac:dyDescent="0.2">
      <c r="A565" s="232"/>
      <c r="B565" s="232"/>
    </row>
    <row r="566" spans="1:2" x14ac:dyDescent="0.2">
      <c r="A566" s="232"/>
      <c r="B566" s="232"/>
    </row>
    <row r="567" spans="1:2" x14ac:dyDescent="0.2">
      <c r="A567" s="232"/>
      <c r="B567" s="232"/>
    </row>
    <row r="568" spans="1:2" x14ac:dyDescent="0.2">
      <c r="A568" s="232"/>
      <c r="B568" s="232"/>
    </row>
    <row r="569" spans="1:2" x14ac:dyDescent="0.2">
      <c r="A569" s="232"/>
      <c r="B569" s="232"/>
    </row>
    <row r="570" spans="1:2" x14ac:dyDescent="0.2">
      <c r="A570" s="232"/>
      <c r="B570" s="232"/>
    </row>
    <row r="571" spans="1:2" x14ac:dyDescent="0.2">
      <c r="A571" s="232"/>
      <c r="B571" s="232"/>
    </row>
    <row r="572" spans="1:2" x14ac:dyDescent="0.2">
      <c r="A572" s="232"/>
      <c r="B572" s="232"/>
    </row>
    <row r="573" spans="1:2" x14ac:dyDescent="0.2">
      <c r="A573" s="232"/>
      <c r="B573" s="232"/>
    </row>
    <row r="574" spans="1:2" x14ac:dyDescent="0.2">
      <c r="A574" s="232"/>
      <c r="B574" s="232"/>
    </row>
    <row r="575" spans="1:2" x14ac:dyDescent="0.2">
      <c r="A575" s="232"/>
      <c r="B575" s="232"/>
    </row>
    <row r="576" spans="1:2" x14ac:dyDescent="0.2">
      <c r="A576" s="232"/>
      <c r="B576" s="232"/>
    </row>
    <row r="577" spans="1:2" x14ac:dyDescent="0.2">
      <c r="A577" s="232"/>
      <c r="B577" s="232"/>
    </row>
    <row r="578" spans="1:2" x14ac:dyDescent="0.2">
      <c r="A578" s="232"/>
      <c r="B578" s="232"/>
    </row>
    <row r="579" spans="1:2" x14ac:dyDescent="0.2">
      <c r="A579" s="232"/>
      <c r="B579" s="232"/>
    </row>
    <row r="580" spans="1:2" x14ac:dyDescent="0.2">
      <c r="A580" s="232"/>
      <c r="B580" s="232"/>
    </row>
    <row r="581" spans="1:2" x14ac:dyDescent="0.2">
      <c r="A581" s="232"/>
      <c r="B581" s="232"/>
    </row>
    <row r="582" spans="1:2" x14ac:dyDescent="0.2">
      <c r="A582" s="232"/>
      <c r="B582" s="232"/>
    </row>
    <row r="583" spans="1:2" x14ac:dyDescent="0.2">
      <c r="A583" s="232"/>
      <c r="B583" s="232"/>
    </row>
    <row r="584" spans="1:2" x14ac:dyDescent="0.2">
      <c r="A584" s="232"/>
      <c r="B584" s="232"/>
    </row>
    <row r="585" spans="1:2" x14ac:dyDescent="0.2">
      <c r="A585" s="232"/>
      <c r="B585" s="232"/>
    </row>
    <row r="586" spans="1:2" x14ac:dyDescent="0.2">
      <c r="A586" s="232"/>
      <c r="B586" s="232"/>
    </row>
    <row r="587" spans="1:2" x14ac:dyDescent="0.2">
      <c r="A587" s="232"/>
      <c r="B587" s="232"/>
    </row>
    <row r="588" spans="1:2" x14ac:dyDescent="0.2">
      <c r="A588" s="232"/>
      <c r="B588" s="232"/>
    </row>
    <row r="589" spans="1:2" x14ac:dyDescent="0.2">
      <c r="A589" s="232"/>
      <c r="B589" s="232"/>
    </row>
    <row r="590" spans="1:2" x14ac:dyDescent="0.2">
      <c r="A590" s="232"/>
      <c r="B590" s="232"/>
    </row>
    <row r="591" spans="1:2" x14ac:dyDescent="0.2">
      <c r="A591" s="232"/>
      <c r="B591" s="232"/>
    </row>
    <row r="592" spans="1:2" x14ac:dyDescent="0.2">
      <c r="A592" s="232"/>
      <c r="B592" s="232"/>
    </row>
    <row r="593" spans="1:2" x14ac:dyDescent="0.2">
      <c r="A593" s="232"/>
      <c r="B593" s="232"/>
    </row>
    <row r="594" spans="1:2" x14ac:dyDescent="0.2">
      <c r="A594" s="232"/>
      <c r="B594" s="232"/>
    </row>
    <row r="595" spans="1:2" x14ac:dyDescent="0.2">
      <c r="A595" s="232"/>
      <c r="B595" s="232"/>
    </row>
    <row r="596" spans="1:2" x14ac:dyDescent="0.2">
      <c r="A596" s="232"/>
      <c r="B596" s="232"/>
    </row>
    <row r="597" spans="1:2" x14ac:dyDescent="0.2">
      <c r="A597" s="232"/>
      <c r="B597" s="232"/>
    </row>
    <row r="598" spans="1:2" x14ac:dyDescent="0.2">
      <c r="A598" s="232"/>
      <c r="B598" s="232"/>
    </row>
    <row r="599" spans="1:2" x14ac:dyDescent="0.2">
      <c r="A599" s="232"/>
      <c r="B599" s="232"/>
    </row>
    <row r="600" spans="1:2" x14ac:dyDescent="0.2">
      <c r="A600" s="232"/>
      <c r="B600" s="232"/>
    </row>
    <row r="601" spans="1:2" x14ac:dyDescent="0.2">
      <c r="A601" s="232"/>
      <c r="B601" s="232"/>
    </row>
    <row r="602" spans="1:2" x14ac:dyDescent="0.2">
      <c r="A602" s="232"/>
      <c r="B602" s="232"/>
    </row>
    <row r="603" spans="1:2" x14ac:dyDescent="0.2">
      <c r="A603" s="232"/>
      <c r="B603" s="232"/>
    </row>
    <row r="604" spans="1:2" x14ac:dyDescent="0.2">
      <c r="A604" s="232"/>
      <c r="B604" s="232"/>
    </row>
    <row r="605" spans="1:2" x14ac:dyDescent="0.2">
      <c r="A605" s="232"/>
      <c r="B605" s="232"/>
    </row>
    <row r="606" spans="1:2" x14ac:dyDescent="0.2">
      <c r="A606" s="232"/>
      <c r="B606" s="232"/>
    </row>
    <row r="607" spans="1:2" x14ac:dyDescent="0.2">
      <c r="A607" s="232"/>
      <c r="B607" s="232"/>
    </row>
    <row r="608" spans="1:2" x14ac:dyDescent="0.2">
      <c r="A608" s="232"/>
      <c r="B608" s="232"/>
    </row>
    <row r="609" spans="1:2" x14ac:dyDescent="0.2">
      <c r="A609" s="232"/>
      <c r="B609" s="232"/>
    </row>
    <row r="610" spans="1:2" x14ac:dyDescent="0.2">
      <c r="A610" s="232"/>
      <c r="B610" s="232"/>
    </row>
    <row r="611" spans="1:2" x14ac:dyDescent="0.2">
      <c r="A611" s="232"/>
      <c r="B611" s="232"/>
    </row>
    <row r="612" spans="1:2" x14ac:dyDescent="0.2">
      <c r="A612" s="232"/>
      <c r="B612" s="232"/>
    </row>
    <row r="613" spans="1:2" x14ac:dyDescent="0.2">
      <c r="A613" s="232"/>
      <c r="B613" s="232"/>
    </row>
    <row r="614" spans="1:2" x14ac:dyDescent="0.2">
      <c r="A614" s="232"/>
      <c r="B614" s="232"/>
    </row>
    <row r="615" spans="1:2" x14ac:dyDescent="0.2">
      <c r="A615" s="232"/>
      <c r="B615" s="232"/>
    </row>
    <row r="616" spans="1:2" x14ac:dyDescent="0.2">
      <c r="A616" s="232"/>
      <c r="B616" s="232"/>
    </row>
    <row r="617" spans="1:2" x14ac:dyDescent="0.2">
      <c r="A617" s="232"/>
      <c r="B617" s="232"/>
    </row>
    <row r="618" spans="1:2" x14ac:dyDescent="0.2">
      <c r="A618" s="232"/>
      <c r="B618" s="232"/>
    </row>
    <row r="619" spans="1:2" x14ac:dyDescent="0.2">
      <c r="A619" s="232"/>
      <c r="B619" s="232"/>
    </row>
    <row r="620" spans="1:2" x14ac:dyDescent="0.2">
      <c r="A620" s="232"/>
      <c r="B620" s="232"/>
    </row>
    <row r="621" spans="1:2" x14ac:dyDescent="0.2">
      <c r="A621" s="232"/>
      <c r="B621" s="232"/>
    </row>
    <row r="622" spans="1:2" x14ac:dyDescent="0.2">
      <c r="A622" s="232"/>
      <c r="B622" s="232"/>
    </row>
    <row r="623" spans="1:2" x14ac:dyDescent="0.2">
      <c r="A623" s="232"/>
      <c r="B623" s="232"/>
    </row>
    <row r="624" spans="1:2" x14ac:dyDescent="0.2">
      <c r="A624" s="232"/>
      <c r="B624" s="232"/>
    </row>
    <row r="625" spans="1:2" x14ac:dyDescent="0.2">
      <c r="A625" s="232"/>
      <c r="B625" s="232"/>
    </row>
    <row r="626" spans="1:2" x14ac:dyDescent="0.2">
      <c r="A626" s="232"/>
      <c r="B626" s="232"/>
    </row>
    <row r="627" spans="1:2" x14ac:dyDescent="0.2">
      <c r="A627" s="232"/>
      <c r="B627" s="232"/>
    </row>
    <row r="628" spans="1:2" x14ac:dyDescent="0.2">
      <c r="A628" s="232"/>
      <c r="B628" s="232"/>
    </row>
    <row r="629" spans="1:2" x14ac:dyDescent="0.2">
      <c r="A629" s="232"/>
      <c r="B629" s="232"/>
    </row>
    <row r="630" spans="1:2" x14ac:dyDescent="0.2">
      <c r="A630" s="232"/>
      <c r="B630" s="232"/>
    </row>
    <row r="631" spans="1:2" x14ac:dyDescent="0.2">
      <c r="A631" s="232"/>
      <c r="B631" s="232"/>
    </row>
    <row r="632" spans="1:2" x14ac:dyDescent="0.2">
      <c r="A632" s="232"/>
      <c r="B632" s="232"/>
    </row>
    <row r="633" spans="1:2" x14ac:dyDescent="0.2">
      <c r="A633" s="232"/>
      <c r="B633" s="232"/>
    </row>
    <row r="634" spans="1:2" x14ac:dyDescent="0.2">
      <c r="A634" s="232"/>
      <c r="B634" s="232"/>
    </row>
    <row r="635" spans="1:2" x14ac:dyDescent="0.2">
      <c r="A635" s="232"/>
      <c r="B635" s="232"/>
    </row>
    <row r="636" spans="1:2" x14ac:dyDescent="0.2">
      <c r="A636" s="232"/>
      <c r="B636" s="232"/>
    </row>
    <row r="637" spans="1:2" x14ac:dyDescent="0.2">
      <c r="A637" s="232"/>
      <c r="B637" s="232"/>
    </row>
    <row r="638" spans="1:2" x14ac:dyDescent="0.2">
      <c r="A638" s="232"/>
      <c r="B638" s="232"/>
    </row>
    <row r="639" spans="1:2" x14ac:dyDescent="0.2">
      <c r="A639" s="232"/>
      <c r="B639" s="232"/>
    </row>
    <row r="640" spans="1:2" x14ac:dyDescent="0.2">
      <c r="A640" s="232"/>
      <c r="B640" s="232"/>
    </row>
    <row r="641" spans="1:2" x14ac:dyDescent="0.2">
      <c r="A641" s="232"/>
      <c r="B641" s="232"/>
    </row>
    <row r="642" spans="1:2" x14ac:dyDescent="0.2">
      <c r="A642" s="232"/>
      <c r="B642" s="232"/>
    </row>
    <row r="643" spans="1:2" x14ac:dyDescent="0.2">
      <c r="A643" s="232"/>
      <c r="B643" s="232"/>
    </row>
    <row r="644" spans="1:2" x14ac:dyDescent="0.2">
      <c r="A644" s="232"/>
      <c r="B644" s="232"/>
    </row>
    <row r="645" spans="1:2" x14ac:dyDescent="0.2">
      <c r="A645" s="232"/>
      <c r="B645" s="232"/>
    </row>
    <row r="646" spans="1:2" x14ac:dyDescent="0.2">
      <c r="A646" s="232"/>
      <c r="B646" s="232"/>
    </row>
    <row r="647" spans="1:2" x14ac:dyDescent="0.2">
      <c r="A647" s="232"/>
      <c r="B647" s="232"/>
    </row>
    <row r="648" spans="1:2" x14ac:dyDescent="0.2">
      <c r="A648" s="232"/>
      <c r="B648" s="232"/>
    </row>
    <row r="649" spans="1:2" x14ac:dyDescent="0.2">
      <c r="A649" s="232"/>
      <c r="B649" s="232"/>
    </row>
    <row r="650" spans="1:2" x14ac:dyDescent="0.2">
      <c r="A650" s="232"/>
      <c r="B650" s="232"/>
    </row>
    <row r="651" spans="1:2" x14ac:dyDescent="0.2">
      <c r="A651" s="232"/>
      <c r="B651" s="232"/>
    </row>
    <row r="652" spans="1:2" x14ac:dyDescent="0.2">
      <c r="A652" s="232"/>
      <c r="B652" s="232"/>
    </row>
    <row r="653" spans="1:2" x14ac:dyDescent="0.2">
      <c r="A653" s="232"/>
      <c r="B653" s="232"/>
    </row>
    <row r="654" spans="1:2" x14ac:dyDescent="0.2">
      <c r="A654" s="232"/>
      <c r="B654" s="232"/>
    </row>
    <row r="655" spans="1:2" x14ac:dyDescent="0.2">
      <c r="A655" s="232"/>
      <c r="B655" s="232"/>
    </row>
    <row r="656" spans="1:2" x14ac:dyDescent="0.2">
      <c r="A656" s="232"/>
      <c r="B656" s="232"/>
    </row>
    <row r="657" spans="1:2" x14ac:dyDescent="0.2">
      <c r="A657" s="232"/>
      <c r="B657" s="232"/>
    </row>
    <row r="658" spans="1:2" x14ac:dyDescent="0.2">
      <c r="A658" s="232"/>
      <c r="B658" s="232"/>
    </row>
    <row r="659" spans="1:2" x14ac:dyDescent="0.2">
      <c r="A659" s="232"/>
      <c r="B659" s="232"/>
    </row>
    <row r="660" spans="1:2" x14ac:dyDescent="0.2">
      <c r="A660" s="232"/>
      <c r="B660" s="232"/>
    </row>
    <row r="661" spans="1:2" x14ac:dyDescent="0.2">
      <c r="A661" s="232"/>
      <c r="B661" s="232"/>
    </row>
    <row r="662" spans="1:2" x14ac:dyDescent="0.2">
      <c r="A662" s="232"/>
      <c r="B662" s="232"/>
    </row>
    <row r="663" spans="1:2" x14ac:dyDescent="0.2">
      <c r="A663" s="232"/>
      <c r="B663" s="232"/>
    </row>
    <row r="664" spans="1:2" x14ac:dyDescent="0.2">
      <c r="A664" s="232"/>
      <c r="B664" s="232"/>
    </row>
    <row r="665" spans="1:2" x14ac:dyDescent="0.2">
      <c r="A665" s="232"/>
      <c r="B665" s="232"/>
    </row>
    <row r="666" spans="1:2" x14ac:dyDescent="0.2">
      <c r="A666" s="232"/>
      <c r="B666" s="232"/>
    </row>
    <row r="667" spans="1:2" x14ac:dyDescent="0.2">
      <c r="A667" s="232"/>
      <c r="B667" s="232"/>
    </row>
    <row r="668" spans="1:2" x14ac:dyDescent="0.2">
      <c r="A668" s="232"/>
      <c r="B668" s="232"/>
    </row>
    <row r="669" spans="1:2" x14ac:dyDescent="0.2">
      <c r="A669" s="232"/>
      <c r="B669" s="232"/>
    </row>
    <row r="670" spans="1:2" x14ac:dyDescent="0.2">
      <c r="A670" s="232"/>
      <c r="B670" s="232"/>
    </row>
    <row r="671" spans="1:2" x14ac:dyDescent="0.2">
      <c r="A671" s="232"/>
      <c r="B671" s="232"/>
    </row>
    <row r="672" spans="1:2" x14ac:dyDescent="0.2">
      <c r="A672" s="232"/>
      <c r="B672" s="232"/>
    </row>
    <row r="673" spans="1:2" x14ac:dyDescent="0.2">
      <c r="A673" s="232"/>
      <c r="B673" s="232"/>
    </row>
    <row r="674" spans="1:2" x14ac:dyDescent="0.2">
      <c r="A674" s="232"/>
      <c r="B674" s="232"/>
    </row>
    <row r="675" spans="1:2" x14ac:dyDescent="0.2">
      <c r="A675" s="232"/>
      <c r="B675" s="232"/>
    </row>
    <row r="676" spans="1:2" x14ac:dyDescent="0.2">
      <c r="A676" s="232"/>
      <c r="B676" s="232"/>
    </row>
    <row r="677" spans="1:2" x14ac:dyDescent="0.2">
      <c r="A677" s="232"/>
      <c r="B677" s="232"/>
    </row>
    <row r="678" spans="1:2" x14ac:dyDescent="0.2">
      <c r="A678" s="232"/>
      <c r="B678" s="232"/>
    </row>
    <row r="679" spans="1:2" x14ac:dyDescent="0.2">
      <c r="A679" s="232"/>
      <c r="B679" s="232"/>
    </row>
    <row r="680" spans="1:2" x14ac:dyDescent="0.2">
      <c r="A680" s="232"/>
      <c r="B680" s="232"/>
    </row>
  </sheetData>
  <mergeCells count="904">
    <mergeCell ref="A6:H6"/>
    <mergeCell ref="A7:H7"/>
    <mergeCell ref="A8:H8"/>
    <mergeCell ref="A9:H9"/>
    <mergeCell ref="A10:H10"/>
    <mergeCell ref="A11:D11"/>
    <mergeCell ref="E11:H11"/>
    <mergeCell ref="A1:A3"/>
    <mergeCell ref="B1:H1"/>
    <mergeCell ref="B2:H2"/>
    <mergeCell ref="B3:H3"/>
    <mergeCell ref="A4:H4"/>
    <mergeCell ref="A5:H5"/>
    <mergeCell ref="A21:B21"/>
    <mergeCell ref="A22:F22"/>
    <mergeCell ref="G22:H22"/>
    <mergeCell ref="A23:F23"/>
    <mergeCell ref="G23:H23"/>
    <mergeCell ref="A24:F24"/>
    <mergeCell ref="G24:H24"/>
    <mergeCell ref="A12:H12"/>
    <mergeCell ref="G14:H14"/>
    <mergeCell ref="A16:B16"/>
    <mergeCell ref="G17:H17"/>
    <mergeCell ref="A19:B19"/>
    <mergeCell ref="G20:H20"/>
    <mergeCell ref="A29:B29"/>
    <mergeCell ref="F29:G29"/>
    <mergeCell ref="A30:B30"/>
    <mergeCell ref="F30:G30"/>
    <mergeCell ref="A31:B31"/>
    <mergeCell ref="F31:G31"/>
    <mergeCell ref="A25:B25"/>
    <mergeCell ref="A26:B26"/>
    <mergeCell ref="F26:G26"/>
    <mergeCell ref="G27:H27"/>
    <mergeCell ref="A28:B28"/>
    <mergeCell ref="F28:G28"/>
    <mergeCell ref="A37:B37"/>
    <mergeCell ref="F37:G37"/>
    <mergeCell ref="A38:F38"/>
    <mergeCell ref="G38:H38"/>
    <mergeCell ref="A39:B39"/>
    <mergeCell ref="F39:G39"/>
    <mergeCell ref="A32:B32"/>
    <mergeCell ref="F32:G32"/>
    <mergeCell ref="G33:H33"/>
    <mergeCell ref="A34:B34"/>
    <mergeCell ref="F34:G34"/>
    <mergeCell ref="G36:H36"/>
    <mergeCell ref="A44:B44"/>
    <mergeCell ref="F44:G44"/>
    <mergeCell ref="A45:B45"/>
    <mergeCell ref="F45:G45"/>
    <mergeCell ref="A46:B46"/>
    <mergeCell ref="F46:G46"/>
    <mergeCell ref="A40:H40"/>
    <mergeCell ref="A41:H41"/>
    <mergeCell ref="A42:B42"/>
    <mergeCell ref="F42:G42"/>
    <mergeCell ref="A43:B43"/>
    <mergeCell ref="F43:G43"/>
    <mergeCell ref="A50:B50"/>
    <mergeCell ref="F50:G50"/>
    <mergeCell ref="A51:B51"/>
    <mergeCell ref="F51:G51"/>
    <mergeCell ref="A52:B52"/>
    <mergeCell ref="F52:G52"/>
    <mergeCell ref="A47:B47"/>
    <mergeCell ref="F47:G47"/>
    <mergeCell ref="A48:B48"/>
    <mergeCell ref="F48:G48"/>
    <mergeCell ref="A49:B49"/>
    <mergeCell ref="F49:G49"/>
    <mergeCell ref="A56:B56"/>
    <mergeCell ref="F56:G56"/>
    <mergeCell ref="A57:B57"/>
    <mergeCell ref="F57:G57"/>
    <mergeCell ref="A58:B58"/>
    <mergeCell ref="F58:G58"/>
    <mergeCell ref="A53:B53"/>
    <mergeCell ref="F53:G53"/>
    <mergeCell ref="A54:B54"/>
    <mergeCell ref="F54:G54"/>
    <mergeCell ref="A55:B55"/>
    <mergeCell ref="F55:G55"/>
    <mergeCell ref="A62:B62"/>
    <mergeCell ref="F62:G62"/>
    <mergeCell ref="A63:B63"/>
    <mergeCell ref="F63:G63"/>
    <mergeCell ref="A64:B64"/>
    <mergeCell ref="F64:G64"/>
    <mergeCell ref="A59:B59"/>
    <mergeCell ref="F59:G59"/>
    <mergeCell ref="A60:B60"/>
    <mergeCell ref="F60:G60"/>
    <mergeCell ref="A61:B61"/>
    <mergeCell ref="F61:G61"/>
    <mergeCell ref="A68:B68"/>
    <mergeCell ref="F68:G68"/>
    <mergeCell ref="A69:B69"/>
    <mergeCell ref="F69:G69"/>
    <mergeCell ref="A70:B70"/>
    <mergeCell ref="F70:G70"/>
    <mergeCell ref="A65:B65"/>
    <mergeCell ref="F65:G65"/>
    <mergeCell ref="A66:B66"/>
    <mergeCell ref="F66:G66"/>
    <mergeCell ref="A67:B67"/>
    <mergeCell ref="F67:G67"/>
    <mergeCell ref="A74:B74"/>
    <mergeCell ref="F74:G74"/>
    <mergeCell ref="A75:B75"/>
    <mergeCell ref="F75:G75"/>
    <mergeCell ref="A76:B76"/>
    <mergeCell ref="F76:G76"/>
    <mergeCell ref="A71:B71"/>
    <mergeCell ref="F71:G71"/>
    <mergeCell ref="A72:B72"/>
    <mergeCell ref="F72:G72"/>
    <mergeCell ref="A73:B73"/>
    <mergeCell ref="F73:G73"/>
    <mergeCell ref="A80:B80"/>
    <mergeCell ref="F80:G80"/>
    <mergeCell ref="A81:B81"/>
    <mergeCell ref="F81:G81"/>
    <mergeCell ref="A82:B82"/>
    <mergeCell ref="F82:G82"/>
    <mergeCell ref="A77:B77"/>
    <mergeCell ref="F77:G77"/>
    <mergeCell ref="A78:B78"/>
    <mergeCell ref="F78:G78"/>
    <mergeCell ref="A79:B79"/>
    <mergeCell ref="F79:G79"/>
    <mergeCell ref="A86:B86"/>
    <mergeCell ref="F86:G86"/>
    <mergeCell ref="A87:B87"/>
    <mergeCell ref="F87:G87"/>
    <mergeCell ref="A88:B88"/>
    <mergeCell ref="F88:G88"/>
    <mergeCell ref="A83:B83"/>
    <mergeCell ref="F83:G83"/>
    <mergeCell ref="A84:B84"/>
    <mergeCell ref="F84:G84"/>
    <mergeCell ref="A85:B85"/>
    <mergeCell ref="F85:G85"/>
    <mergeCell ref="A92:B92"/>
    <mergeCell ref="F92:G92"/>
    <mergeCell ref="A93:B93"/>
    <mergeCell ref="F93:G93"/>
    <mergeCell ref="A94:B94"/>
    <mergeCell ref="F94:G94"/>
    <mergeCell ref="A89:B89"/>
    <mergeCell ref="F89:G89"/>
    <mergeCell ref="A90:B90"/>
    <mergeCell ref="F90:G90"/>
    <mergeCell ref="A91:B91"/>
    <mergeCell ref="F91:G91"/>
    <mergeCell ref="A98:B98"/>
    <mergeCell ref="F98:G98"/>
    <mergeCell ref="A99:B99"/>
    <mergeCell ref="F99:G99"/>
    <mergeCell ref="A100:B100"/>
    <mergeCell ref="F100:G100"/>
    <mergeCell ref="A95:B95"/>
    <mergeCell ref="F95:G95"/>
    <mergeCell ref="A96:B96"/>
    <mergeCell ref="F96:G96"/>
    <mergeCell ref="A97:B97"/>
    <mergeCell ref="F97:G97"/>
    <mergeCell ref="A104:B104"/>
    <mergeCell ref="F104:G104"/>
    <mergeCell ref="A105:B105"/>
    <mergeCell ref="F105:G105"/>
    <mergeCell ref="A106:B106"/>
    <mergeCell ref="F106:G106"/>
    <mergeCell ref="A101:B101"/>
    <mergeCell ref="F101:G101"/>
    <mergeCell ref="A102:B102"/>
    <mergeCell ref="F102:G102"/>
    <mergeCell ref="A103:B103"/>
    <mergeCell ref="F103:G103"/>
    <mergeCell ref="A110:B110"/>
    <mergeCell ref="F110:G110"/>
    <mergeCell ref="A111:B111"/>
    <mergeCell ref="F111:G111"/>
    <mergeCell ref="A112:B112"/>
    <mergeCell ref="F112:G112"/>
    <mergeCell ref="A107:B107"/>
    <mergeCell ref="F107:G107"/>
    <mergeCell ref="A108:B108"/>
    <mergeCell ref="F108:G108"/>
    <mergeCell ref="A109:B109"/>
    <mergeCell ref="F109:G109"/>
    <mergeCell ref="A116:B116"/>
    <mergeCell ref="F116:G116"/>
    <mergeCell ref="A117:B117"/>
    <mergeCell ref="F117:G117"/>
    <mergeCell ref="A118:B118"/>
    <mergeCell ref="F118:G118"/>
    <mergeCell ref="A113:B113"/>
    <mergeCell ref="F113:G113"/>
    <mergeCell ref="A114:B114"/>
    <mergeCell ref="F114:G114"/>
    <mergeCell ref="A115:B115"/>
    <mergeCell ref="F115:G115"/>
    <mergeCell ref="A122:B122"/>
    <mergeCell ref="F122:G122"/>
    <mergeCell ref="A123:B123"/>
    <mergeCell ref="F123:G123"/>
    <mergeCell ref="A124:B124"/>
    <mergeCell ref="F124:G124"/>
    <mergeCell ref="A119:B119"/>
    <mergeCell ref="F119:G119"/>
    <mergeCell ref="A120:B120"/>
    <mergeCell ref="F120:G120"/>
    <mergeCell ref="A121:B121"/>
    <mergeCell ref="F121:G121"/>
    <mergeCell ref="A128:B128"/>
    <mergeCell ref="F128:G128"/>
    <mergeCell ref="A129:B129"/>
    <mergeCell ref="F129:G129"/>
    <mergeCell ref="A130:B130"/>
    <mergeCell ref="F130:G130"/>
    <mergeCell ref="A125:B125"/>
    <mergeCell ref="F125:G125"/>
    <mergeCell ref="A126:B126"/>
    <mergeCell ref="F126:G126"/>
    <mergeCell ref="A127:B127"/>
    <mergeCell ref="F127:G127"/>
    <mergeCell ref="A134:B134"/>
    <mergeCell ref="F134:G134"/>
    <mergeCell ref="A135:B135"/>
    <mergeCell ref="F135:G135"/>
    <mergeCell ref="A136:B136"/>
    <mergeCell ref="F136:G136"/>
    <mergeCell ref="A131:B131"/>
    <mergeCell ref="F131:G131"/>
    <mergeCell ref="A132:B132"/>
    <mergeCell ref="F132:G132"/>
    <mergeCell ref="A133:B133"/>
    <mergeCell ref="F133:G133"/>
    <mergeCell ref="A140:B140"/>
    <mergeCell ref="F140:G140"/>
    <mergeCell ref="A141:B141"/>
    <mergeCell ref="F141:G141"/>
    <mergeCell ref="A142:B142"/>
    <mergeCell ref="F142:G142"/>
    <mergeCell ref="A137:B137"/>
    <mergeCell ref="F137:G137"/>
    <mergeCell ref="A138:B138"/>
    <mergeCell ref="F138:G138"/>
    <mergeCell ref="A139:B139"/>
    <mergeCell ref="F139:G139"/>
    <mergeCell ref="A146:B146"/>
    <mergeCell ref="F146:G146"/>
    <mergeCell ref="A147:B147"/>
    <mergeCell ref="F147:G147"/>
    <mergeCell ref="A148:B148"/>
    <mergeCell ref="F148:G148"/>
    <mergeCell ref="A143:B143"/>
    <mergeCell ref="F143:G143"/>
    <mergeCell ref="A144:B144"/>
    <mergeCell ref="F144:G144"/>
    <mergeCell ref="A145:B145"/>
    <mergeCell ref="F145:G145"/>
    <mergeCell ref="A152:B152"/>
    <mergeCell ref="F152:G152"/>
    <mergeCell ref="A153:B153"/>
    <mergeCell ref="F153:G153"/>
    <mergeCell ref="A154:B154"/>
    <mergeCell ref="F154:G154"/>
    <mergeCell ref="A149:B149"/>
    <mergeCell ref="F149:G149"/>
    <mergeCell ref="A150:B150"/>
    <mergeCell ref="F150:G150"/>
    <mergeCell ref="A151:B151"/>
    <mergeCell ref="F151:G151"/>
    <mergeCell ref="A158:B158"/>
    <mergeCell ref="F158:G158"/>
    <mergeCell ref="A159:B159"/>
    <mergeCell ref="F159:G159"/>
    <mergeCell ref="A160:B160"/>
    <mergeCell ref="F160:G160"/>
    <mergeCell ref="A155:B155"/>
    <mergeCell ref="F155:G155"/>
    <mergeCell ref="A156:B156"/>
    <mergeCell ref="F156:G156"/>
    <mergeCell ref="A157:B157"/>
    <mergeCell ref="F157:G157"/>
    <mergeCell ref="A164:B164"/>
    <mergeCell ref="F164:G164"/>
    <mergeCell ref="A165:B165"/>
    <mergeCell ref="F165:G165"/>
    <mergeCell ref="A166:B166"/>
    <mergeCell ref="F166:G166"/>
    <mergeCell ref="A161:B161"/>
    <mergeCell ref="F161:G161"/>
    <mergeCell ref="A162:B162"/>
    <mergeCell ref="F162:G162"/>
    <mergeCell ref="A163:B163"/>
    <mergeCell ref="F163:G163"/>
    <mergeCell ref="A170:B170"/>
    <mergeCell ref="F170:G170"/>
    <mergeCell ref="A171:B171"/>
    <mergeCell ref="F171:G171"/>
    <mergeCell ref="A172:B172"/>
    <mergeCell ref="F172:G172"/>
    <mergeCell ref="A167:B167"/>
    <mergeCell ref="F167:G167"/>
    <mergeCell ref="A168:B168"/>
    <mergeCell ref="F168:G168"/>
    <mergeCell ref="A169:B169"/>
    <mergeCell ref="F169:G169"/>
    <mergeCell ref="A176:B176"/>
    <mergeCell ref="F176:G176"/>
    <mergeCell ref="A177:B177"/>
    <mergeCell ref="F177:G177"/>
    <mergeCell ref="A178:B178"/>
    <mergeCell ref="F178:G178"/>
    <mergeCell ref="A173:B173"/>
    <mergeCell ref="F173:G173"/>
    <mergeCell ref="A174:B174"/>
    <mergeCell ref="F174:G174"/>
    <mergeCell ref="A175:B175"/>
    <mergeCell ref="F175:G175"/>
    <mergeCell ref="A182:B182"/>
    <mergeCell ref="F182:G182"/>
    <mergeCell ref="A183:B183"/>
    <mergeCell ref="F183:G183"/>
    <mergeCell ref="A184:B184"/>
    <mergeCell ref="F184:G184"/>
    <mergeCell ref="A179:B179"/>
    <mergeCell ref="F179:G179"/>
    <mergeCell ref="A180:B180"/>
    <mergeCell ref="F180:G180"/>
    <mergeCell ref="A181:B181"/>
    <mergeCell ref="F181:G181"/>
    <mergeCell ref="A188:B188"/>
    <mergeCell ref="F188:G188"/>
    <mergeCell ref="A189:B189"/>
    <mergeCell ref="F189:G189"/>
    <mergeCell ref="A190:B190"/>
    <mergeCell ref="F190:G190"/>
    <mergeCell ref="A185:B185"/>
    <mergeCell ref="F185:G185"/>
    <mergeCell ref="A186:B186"/>
    <mergeCell ref="F186:G186"/>
    <mergeCell ref="A187:B187"/>
    <mergeCell ref="F187:G187"/>
    <mergeCell ref="A194:B194"/>
    <mergeCell ref="F194:G194"/>
    <mergeCell ref="A195:B195"/>
    <mergeCell ref="F195:G195"/>
    <mergeCell ref="A196:B196"/>
    <mergeCell ref="F196:G196"/>
    <mergeCell ref="A191:B191"/>
    <mergeCell ref="F191:G191"/>
    <mergeCell ref="A192:B192"/>
    <mergeCell ref="F192:G192"/>
    <mergeCell ref="A193:B193"/>
    <mergeCell ref="F193:G193"/>
    <mergeCell ref="A200:B200"/>
    <mergeCell ref="F200:G200"/>
    <mergeCell ref="A201:B201"/>
    <mergeCell ref="F201:G201"/>
    <mergeCell ref="A202:B202"/>
    <mergeCell ref="F202:G202"/>
    <mergeCell ref="A197:B197"/>
    <mergeCell ref="F197:G197"/>
    <mergeCell ref="A198:B198"/>
    <mergeCell ref="F198:G198"/>
    <mergeCell ref="A199:B199"/>
    <mergeCell ref="F199:G199"/>
    <mergeCell ref="A206:B206"/>
    <mergeCell ref="F206:G206"/>
    <mergeCell ref="A207:B207"/>
    <mergeCell ref="F207:G207"/>
    <mergeCell ref="A208:B208"/>
    <mergeCell ref="F208:G208"/>
    <mergeCell ref="A203:B203"/>
    <mergeCell ref="F203:G203"/>
    <mergeCell ref="A204:B204"/>
    <mergeCell ref="F204:G204"/>
    <mergeCell ref="A205:B205"/>
    <mergeCell ref="F205:G205"/>
    <mergeCell ref="A212:B212"/>
    <mergeCell ref="F212:G212"/>
    <mergeCell ref="A213:B213"/>
    <mergeCell ref="F213:G213"/>
    <mergeCell ref="A214:B214"/>
    <mergeCell ref="F214:G214"/>
    <mergeCell ref="A209:B209"/>
    <mergeCell ref="F209:G209"/>
    <mergeCell ref="A210:B210"/>
    <mergeCell ref="F210:G210"/>
    <mergeCell ref="A211:B211"/>
    <mergeCell ref="F211:G211"/>
    <mergeCell ref="A218:B218"/>
    <mergeCell ref="F218:G218"/>
    <mergeCell ref="A219:B219"/>
    <mergeCell ref="F219:G219"/>
    <mergeCell ref="A220:B220"/>
    <mergeCell ref="F220:G220"/>
    <mergeCell ref="A215:B215"/>
    <mergeCell ref="F215:G215"/>
    <mergeCell ref="A216:B216"/>
    <mergeCell ref="F216:G216"/>
    <mergeCell ref="A217:B217"/>
    <mergeCell ref="F217:G217"/>
    <mergeCell ref="A224:B224"/>
    <mergeCell ref="F224:G224"/>
    <mergeCell ref="A225:B225"/>
    <mergeCell ref="F225:G225"/>
    <mergeCell ref="A226:B226"/>
    <mergeCell ref="F226:G226"/>
    <mergeCell ref="A221:B221"/>
    <mergeCell ref="F221:G221"/>
    <mergeCell ref="A222:B222"/>
    <mergeCell ref="F222:G222"/>
    <mergeCell ref="A223:B223"/>
    <mergeCell ref="F223:G223"/>
    <mergeCell ref="A230:B230"/>
    <mergeCell ref="F230:G230"/>
    <mergeCell ref="A231:B231"/>
    <mergeCell ref="F231:G231"/>
    <mergeCell ref="A232:B232"/>
    <mergeCell ref="F232:G232"/>
    <mergeCell ref="A227:B227"/>
    <mergeCell ref="F227:G227"/>
    <mergeCell ref="A228:B228"/>
    <mergeCell ref="F228:G228"/>
    <mergeCell ref="A229:B229"/>
    <mergeCell ref="F229:G229"/>
    <mergeCell ref="A236:B236"/>
    <mergeCell ref="F236:G236"/>
    <mergeCell ref="A237:B237"/>
    <mergeCell ref="F237:G237"/>
    <mergeCell ref="A238:B238"/>
    <mergeCell ref="F238:G238"/>
    <mergeCell ref="A233:B233"/>
    <mergeCell ref="F233:G233"/>
    <mergeCell ref="A234:B234"/>
    <mergeCell ref="F234:G234"/>
    <mergeCell ref="A235:B235"/>
    <mergeCell ref="F235:G235"/>
    <mergeCell ref="A242:B242"/>
    <mergeCell ref="F242:G242"/>
    <mergeCell ref="A243:B243"/>
    <mergeCell ref="F243:G243"/>
    <mergeCell ref="A244:B244"/>
    <mergeCell ref="F244:G244"/>
    <mergeCell ref="A239:B239"/>
    <mergeCell ref="F239:G239"/>
    <mergeCell ref="A240:B240"/>
    <mergeCell ref="F240:G240"/>
    <mergeCell ref="A241:B241"/>
    <mergeCell ref="F241:G241"/>
    <mergeCell ref="A248:B248"/>
    <mergeCell ref="F248:G248"/>
    <mergeCell ref="A249:B249"/>
    <mergeCell ref="F249:G249"/>
    <mergeCell ref="A250:B250"/>
    <mergeCell ref="F250:G250"/>
    <mergeCell ref="A245:B245"/>
    <mergeCell ref="F245:G245"/>
    <mergeCell ref="A246:B246"/>
    <mergeCell ref="F246:G246"/>
    <mergeCell ref="A247:B247"/>
    <mergeCell ref="F247:G247"/>
    <mergeCell ref="A254:B254"/>
    <mergeCell ref="F254:G254"/>
    <mergeCell ref="A255:B255"/>
    <mergeCell ref="A256:B256"/>
    <mergeCell ref="A257:B257"/>
    <mergeCell ref="A258:B258"/>
    <mergeCell ref="A251:B251"/>
    <mergeCell ref="F251:G251"/>
    <mergeCell ref="A252:B252"/>
    <mergeCell ref="F252:G252"/>
    <mergeCell ref="A253:B253"/>
    <mergeCell ref="F253:G253"/>
    <mergeCell ref="A265:B265"/>
    <mergeCell ref="A266:B266"/>
    <mergeCell ref="A267:B267"/>
    <mergeCell ref="A268:B268"/>
    <mergeCell ref="A269:B269"/>
    <mergeCell ref="A270:B270"/>
    <mergeCell ref="A259:B259"/>
    <mergeCell ref="A260:B260"/>
    <mergeCell ref="A261:B261"/>
    <mergeCell ref="A262:B262"/>
    <mergeCell ref="A263:B263"/>
    <mergeCell ref="A264:B264"/>
    <mergeCell ref="A277:B277"/>
    <mergeCell ref="A278:B278"/>
    <mergeCell ref="A279:B279"/>
    <mergeCell ref="A280:B280"/>
    <mergeCell ref="A281:B281"/>
    <mergeCell ref="A282:B282"/>
    <mergeCell ref="A271:B271"/>
    <mergeCell ref="A272:B272"/>
    <mergeCell ref="A273:B273"/>
    <mergeCell ref="A274:B274"/>
    <mergeCell ref="A275:B275"/>
    <mergeCell ref="A276:B276"/>
    <mergeCell ref="A289:B289"/>
    <mergeCell ref="A290:B290"/>
    <mergeCell ref="A291:B291"/>
    <mergeCell ref="A292:B292"/>
    <mergeCell ref="A293:B293"/>
    <mergeCell ref="A294:B294"/>
    <mergeCell ref="A283:B283"/>
    <mergeCell ref="A284:B284"/>
    <mergeCell ref="A285:B285"/>
    <mergeCell ref="A286:B286"/>
    <mergeCell ref="A287:B287"/>
    <mergeCell ref="A288:B288"/>
    <mergeCell ref="A301:B301"/>
    <mergeCell ref="A302:B302"/>
    <mergeCell ref="A303:B303"/>
    <mergeCell ref="A304:B304"/>
    <mergeCell ref="A305:B305"/>
    <mergeCell ref="A306:B306"/>
    <mergeCell ref="A295:B295"/>
    <mergeCell ref="A296:B296"/>
    <mergeCell ref="A297:B297"/>
    <mergeCell ref="A298:B298"/>
    <mergeCell ref="A299:B299"/>
    <mergeCell ref="A300:B300"/>
    <mergeCell ref="A313:B313"/>
    <mergeCell ref="A314:B314"/>
    <mergeCell ref="A315:B315"/>
    <mergeCell ref="A316:B316"/>
    <mergeCell ref="A317:B317"/>
    <mergeCell ref="A318:B318"/>
    <mergeCell ref="A307:B307"/>
    <mergeCell ref="A308:B308"/>
    <mergeCell ref="A309:B309"/>
    <mergeCell ref="A310:B310"/>
    <mergeCell ref="A311:B311"/>
    <mergeCell ref="A312:B312"/>
    <mergeCell ref="A325:B325"/>
    <mergeCell ref="A326:B326"/>
    <mergeCell ref="A327:B327"/>
    <mergeCell ref="A328:B328"/>
    <mergeCell ref="A329:B329"/>
    <mergeCell ref="A330:B330"/>
    <mergeCell ref="A319:B319"/>
    <mergeCell ref="A320:B320"/>
    <mergeCell ref="A321:B321"/>
    <mergeCell ref="A322:B322"/>
    <mergeCell ref="A323:B323"/>
    <mergeCell ref="A324:B324"/>
    <mergeCell ref="A337:B337"/>
    <mergeCell ref="A338:B338"/>
    <mergeCell ref="A339:B339"/>
    <mergeCell ref="A340:B340"/>
    <mergeCell ref="A341:B341"/>
    <mergeCell ref="A342:B342"/>
    <mergeCell ref="A331:B331"/>
    <mergeCell ref="A332:B332"/>
    <mergeCell ref="A333:B333"/>
    <mergeCell ref="A334:B334"/>
    <mergeCell ref="A335:B335"/>
    <mergeCell ref="A336:B336"/>
    <mergeCell ref="A349:B349"/>
    <mergeCell ref="A350:B350"/>
    <mergeCell ref="A351:B351"/>
    <mergeCell ref="A352:B352"/>
    <mergeCell ref="A353:B353"/>
    <mergeCell ref="A354:B354"/>
    <mergeCell ref="A343:B343"/>
    <mergeCell ref="A344:B344"/>
    <mergeCell ref="A345:B345"/>
    <mergeCell ref="A346:B346"/>
    <mergeCell ref="A347:B347"/>
    <mergeCell ref="A348:B348"/>
    <mergeCell ref="A361:B361"/>
    <mergeCell ref="A362:B362"/>
    <mergeCell ref="A363:B363"/>
    <mergeCell ref="A364:B364"/>
    <mergeCell ref="A365:B365"/>
    <mergeCell ref="A366:B366"/>
    <mergeCell ref="A355:B355"/>
    <mergeCell ref="A356:B356"/>
    <mergeCell ref="A357:B357"/>
    <mergeCell ref="A358:B358"/>
    <mergeCell ref="A359:B359"/>
    <mergeCell ref="A360:B360"/>
    <mergeCell ref="A373:B373"/>
    <mergeCell ref="A374:B374"/>
    <mergeCell ref="A375:B375"/>
    <mergeCell ref="A376:B376"/>
    <mergeCell ref="A377:B377"/>
    <mergeCell ref="A378:B378"/>
    <mergeCell ref="A367:B367"/>
    <mergeCell ref="A368:B368"/>
    <mergeCell ref="A369:B369"/>
    <mergeCell ref="A370:B370"/>
    <mergeCell ref="A371:B371"/>
    <mergeCell ref="A372:B372"/>
    <mergeCell ref="A385:B385"/>
    <mergeCell ref="A386:B386"/>
    <mergeCell ref="A387:B387"/>
    <mergeCell ref="A388:B388"/>
    <mergeCell ref="A389:B389"/>
    <mergeCell ref="A390:B390"/>
    <mergeCell ref="A379:B379"/>
    <mergeCell ref="A380:B380"/>
    <mergeCell ref="A381:B381"/>
    <mergeCell ref="A382:B382"/>
    <mergeCell ref="A383:B383"/>
    <mergeCell ref="A384:B384"/>
    <mergeCell ref="A397:B397"/>
    <mergeCell ref="A398:B398"/>
    <mergeCell ref="A399:B399"/>
    <mergeCell ref="A400:B400"/>
    <mergeCell ref="A401:B401"/>
    <mergeCell ref="A402:B402"/>
    <mergeCell ref="A391:B391"/>
    <mergeCell ref="A392:B392"/>
    <mergeCell ref="A393:B393"/>
    <mergeCell ref="A394:B394"/>
    <mergeCell ref="A395:B395"/>
    <mergeCell ref="A396:B396"/>
    <mergeCell ref="A409:B409"/>
    <mergeCell ref="A410:B410"/>
    <mergeCell ref="A411:B411"/>
    <mergeCell ref="A412:B412"/>
    <mergeCell ref="A413:B413"/>
    <mergeCell ref="A414:B414"/>
    <mergeCell ref="A403:B403"/>
    <mergeCell ref="A404:B404"/>
    <mergeCell ref="A405:B405"/>
    <mergeCell ref="A406:B406"/>
    <mergeCell ref="A407:B407"/>
    <mergeCell ref="A408:B408"/>
    <mergeCell ref="A421:B421"/>
    <mergeCell ref="A422:B422"/>
    <mergeCell ref="A423:B423"/>
    <mergeCell ref="A424:B424"/>
    <mergeCell ref="A425:B425"/>
    <mergeCell ref="A426:B426"/>
    <mergeCell ref="A415:B415"/>
    <mergeCell ref="A416:B416"/>
    <mergeCell ref="A417:B417"/>
    <mergeCell ref="A418:B418"/>
    <mergeCell ref="A419:B419"/>
    <mergeCell ref="A420:B420"/>
    <mergeCell ref="A433:B433"/>
    <mergeCell ref="A434:B434"/>
    <mergeCell ref="A435:B435"/>
    <mergeCell ref="A436:B436"/>
    <mergeCell ref="A437:B437"/>
    <mergeCell ref="A438:B438"/>
    <mergeCell ref="A427:B427"/>
    <mergeCell ref="A428:B428"/>
    <mergeCell ref="A429:B429"/>
    <mergeCell ref="A430:B430"/>
    <mergeCell ref="A431:B431"/>
    <mergeCell ref="A432:B432"/>
    <mergeCell ref="A445:B445"/>
    <mergeCell ref="A446:B446"/>
    <mergeCell ref="A447:B447"/>
    <mergeCell ref="A448:B448"/>
    <mergeCell ref="A449:B449"/>
    <mergeCell ref="A450:B450"/>
    <mergeCell ref="A439:B439"/>
    <mergeCell ref="A440:B440"/>
    <mergeCell ref="A441:B441"/>
    <mergeCell ref="A442:B442"/>
    <mergeCell ref="A443:B443"/>
    <mergeCell ref="A444:B444"/>
    <mergeCell ref="A457:B457"/>
    <mergeCell ref="A458:B458"/>
    <mergeCell ref="A459:B459"/>
    <mergeCell ref="A460:B460"/>
    <mergeCell ref="A461:B461"/>
    <mergeCell ref="A462:B462"/>
    <mergeCell ref="A451:B451"/>
    <mergeCell ref="A452:B452"/>
    <mergeCell ref="A453:B453"/>
    <mergeCell ref="A454:B454"/>
    <mergeCell ref="A455:B455"/>
    <mergeCell ref="A456:B456"/>
    <mergeCell ref="A469:B469"/>
    <mergeCell ref="A470:B470"/>
    <mergeCell ref="A471:B471"/>
    <mergeCell ref="A472:B472"/>
    <mergeCell ref="A473:B473"/>
    <mergeCell ref="A474:B474"/>
    <mergeCell ref="A463:B463"/>
    <mergeCell ref="A464:B464"/>
    <mergeCell ref="A465:B465"/>
    <mergeCell ref="A466:B466"/>
    <mergeCell ref="A467:B467"/>
    <mergeCell ref="A468:B468"/>
    <mergeCell ref="A481:B481"/>
    <mergeCell ref="A482:B482"/>
    <mergeCell ref="A483:B483"/>
    <mergeCell ref="A484:B484"/>
    <mergeCell ref="A485:B485"/>
    <mergeCell ref="A486:B486"/>
    <mergeCell ref="A475:B475"/>
    <mergeCell ref="A476:B476"/>
    <mergeCell ref="A477:B477"/>
    <mergeCell ref="A478:B478"/>
    <mergeCell ref="A479:B479"/>
    <mergeCell ref="A480:B480"/>
    <mergeCell ref="A493:B493"/>
    <mergeCell ref="A494:B494"/>
    <mergeCell ref="A495:B495"/>
    <mergeCell ref="A496:B496"/>
    <mergeCell ref="A497:B497"/>
    <mergeCell ref="A498:B498"/>
    <mergeCell ref="A487:B487"/>
    <mergeCell ref="A488:B488"/>
    <mergeCell ref="A489:B489"/>
    <mergeCell ref="A490:B490"/>
    <mergeCell ref="A491:B491"/>
    <mergeCell ref="A492:B492"/>
    <mergeCell ref="A505:B505"/>
    <mergeCell ref="A506:B506"/>
    <mergeCell ref="A507:B507"/>
    <mergeCell ref="A508:B508"/>
    <mergeCell ref="A509:B509"/>
    <mergeCell ref="A510:B510"/>
    <mergeCell ref="A499:B499"/>
    <mergeCell ref="A500:B500"/>
    <mergeCell ref="A501:B501"/>
    <mergeCell ref="A502:B502"/>
    <mergeCell ref="A503:B503"/>
    <mergeCell ref="A504:B504"/>
    <mergeCell ref="A517:B517"/>
    <mergeCell ref="A518:B518"/>
    <mergeCell ref="A519:B519"/>
    <mergeCell ref="A520:B520"/>
    <mergeCell ref="A521:B521"/>
    <mergeCell ref="A522:B522"/>
    <mergeCell ref="A511:B511"/>
    <mergeCell ref="A512:B512"/>
    <mergeCell ref="A513:B513"/>
    <mergeCell ref="A514:B514"/>
    <mergeCell ref="A515:B515"/>
    <mergeCell ref="A516:B516"/>
    <mergeCell ref="A529:B529"/>
    <mergeCell ref="A530:B530"/>
    <mergeCell ref="A531:B531"/>
    <mergeCell ref="A532:B532"/>
    <mergeCell ref="A533:B533"/>
    <mergeCell ref="A534:B534"/>
    <mergeCell ref="A523:B523"/>
    <mergeCell ref="A524:B524"/>
    <mergeCell ref="A525:B525"/>
    <mergeCell ref="A526:B526"/>
    <mergeCell ref="A527:B527"/>
    <mergeCell ref="A528:B528"/>
    <mergeCell ref="A541:B541"/>
    <mergeCell ref="A542:B542"/>
    <mergeCell ref="A543:B543"/>
    <mergeCell ref="A544:B544"/>
    <mergeCell ref="A545:B545"/>
    <mergeCell ref="A546:B546"/>
    <mergeCell ref="A535:B535"/>
    <mergeCell ref="A536:B536"/>
    <mergeCell ref="A537:B537"/>
    <mergeCell ref="A538:B538"/>
    <mergeCell ref="A539:B539"/>
    <mergeCell ref="A540:B540"/>
    <mergeCell ref="A553:B553"/>
    <mergeCell ref="A554:B554"/>
    <mergeCell ref="A555:B555"/>
    <mergeCell ref="A556:B556"/>
    <mergeCell ref="A557:B557"/>
    <mergeCell ref="A558:B558"/>
    <mergeCell ref="A547:B547"/>
    <mergeCell ref="A548:B548"/>
    <mergeCell ref="A549:B549"/>
    <mergeCell ref="A550:B550"/>
    <mergeCell ref="A551:B551"/>
    <mergeCell ref="A552:B552"/>
    <mergeCell ref="A565:B565"/>
    <mergeCell ref="A566:B566"/>
    <mergeCell ref="A567:B567"/>
    <mergeCell ref="A568:B568"/>
    <mergeCell ref="A569:B569"/>
    <mergeCell ref="A570:B570"/>
    <mergeCell ref="A559:B559"/>
    <mergeCell ref="A560:B560"/>
    <mergeCell ref="A561:B561"/>
    <mergeCell ref="A562:B562"/>
    <mergeCell ref="A563:B563"/>
    <mergeCell ref="A564:B564"/>
    <mergeCell ref="A577:B577"/>
    <mergeCell ref="A578:B578"/>
    <mergeCell ref="A579:B579"/>
    <mergeCell ref="A580:B580"/>
    <mergeCell ref="A581:B581"/>
    <mergeCell ref="A582:B582"/>
    <mergeCell ref="A571:B571"/>
    <mergeCell ref="A572:B572"/>
    <mergeCell ref="A573:B573"/>
    <mergeCell ref="A574:B574"/>
    <mergeCell ref="A575:B575"/>
    <mergeCell ref="A576:B576"/>
    <mergeCell ref="A589:B589"/>
    <mergeCell ref="A590:B590"/>
    <mergeCell ref="A591:B591"/>
    <mergeCell ref="A592:B592"/>
    <mergeCell ref="A593:B593"/>
    <mergeCell ref="A594:B594"/>
    <mergeCell ref="A583:B583"/>
    <mergeCell ref="A584:B584"/>
    <mergeCell ref="A585:B585"/>
    <mergeCell ref="A586:B586"/>
    <mergeCell ref="A587:B587"/>
    <mergeCell ref="A588:B588"/>
    <mergeCell ref="A601:B601"/>
    <mergeCell ref="A602:B602"/>
    <mergeCell ref="A603:B603"/>
    <mergeCell ref="A604:B604"/>
    <mergeCell ref="A605:B605"/>
    <mergeCell ref="A606:B606"/>
    <mergeCell ref="A595:B595"/>
    <mergeCell ref="A596:B596"/>
    <mergeCell ref="A597:B597"/>
    <mergeCell ref="A598:B598"/>
    <mergeCell ref="A599:B599"/>
    <mergeCell ref="A600:B600"/>
    <mergeCell ref="A613:B613"/>
    <mergeCell ref="A614:B614"/>
    <mergeCell ref="A615:B615"/>
    <mergeCell ref="A616:B616"/>
    <mergeCell ref="A617:B617"/>
    <mergeCell ref="A618:B618"/>
    <mergeCell ref="A607:B607"/>
    <mergeCell ref="A608:B608"/>
    <mergeCell ref="A609:B609"/>
    <mergeCell ref="A610:B610"/>
    <mergeCell ref="A611:B611"/>
    <mergeCell ref="A612:B612"/>
    <mergeCell ref="A625:B625"/>
    <mergeCell ref="A626:B626"/>
    <mergeCell ref="A627:B627"/>
    <mergeCell ref="A628:B628"/>
    <mergeCell ref="A629:B629"/>
    <mergeCell ref="A630:B630"/>
    <mergeCell ref="A619:B619"/>
    <mergeCell ref="A620:B620"/>
    <mergeCell ref="A621:B621"/>
    <mergeCell ref="A622:B622"/>
    <mergeCell ref="A623:B623"/>
    <mergeCell ref="A624:B624"/>
    <mergeCell ref="A637:B637"/>
    <mergeCell ref="A638:B638"/>
    <mergeCell ref="A639:B639"/>
    <mergeCell ref="A640:B640"/>
    <mergeCell ref="A641:B641"/>
    <mergeCell ref="A642:B642"/>
    <mergeCell ref="A631:B631"/>
    <mergeCell ref="A632:B632"/>
    <mergeCell ref="A633:B633"/>
    <mergeCell ref="A634:B634"/>
    <mergeCell ref="A635:B635"/>
    <mergeCell ref="A636:B636"/>
    <mergeCell ref="A649:B649"/>
    <mergeCell ref="A650:B650"/>
    <mergeCell ref="A651:B651"/>
    <mergeCell ref="A652:B652"/>
    <mergeCell ref="A653:B653"/>
    <mergeCell ref="A654:B654"/>
    <mergeCell ref="A643:B643"/>
    <mergeCell ref="A644:B644"/>
    <mergeCell ref="A645:B645"/>
    <mergeCell ref="A646:B646"/>
    <mergeCell ref="A647:B647"/>
    <mergeCell ref="A648:B648"/>
    <mergeCell ref="A661:B661"/>
    <mergeCell ref="A662:B662"/>
    <mergeCell ref="A663:B663"/>
    <mergeCell ref="A664:B664"/>
    <mergeCell ref="A665:B665"/>
    <mergeCell ref="A666:B666"/>
    <mergeCell ref="A655:B655"/>
    <mergeCell ref="A656:B656"/>
    <mergeCell ref="A657:B657"/>
    <mergeCell ref="A658:B658"/>
    <mergeCell ref="A659:B659"/>
    <mergeCell ref="A660:B660"/>
    <mergeCell ref="A679:B679"/>
    <mergeCell ref="A680:B680"/>
    <mergeCell ref="A673:B673"/>
    <mergeCell ref="A674:B674"/>
    <mergeCell ref="A675:B675"/>
    <mergeCell ref="A676:B676"/>
    <mergeCell ref="A677:B677"/>
    <mergeCell ref="A678:B678"/>
    <mergeCell ref="A667:B667"/>
    <mergeCell ref="A668:B668"/>
    <mergeCell ref="A669:B669"/>
    <mergeCell ref="A670:B670"/>
    <mergeCell ref="A671:B671"/>
    <mergeCell ref="A672:B672"/>
  </mergeCells>
  <pageMargins left="0.511811024" right="0.511811024" top="0.78740157499999996" bottom="0.78740157499999996" header="0.31496062000000002" footer="0.31496062000000002"/>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6</vt:i4>
      </vt:variant>
      <vt:variant>
        <vt:lpstr>Intervalos Nomeados</vt:lpstr>
      </vt:variant>
      <vt:variant>
        <vt:i4>2</vt:i4>
      </vt:variant>
    </vt:vector>
  </HeadingPairs>
  <TitlesOfParts>
    <vt:vector size="8" baseType="lpstr">
      <vt:lpstr>PLANILHA ORÇAMENTÁRIA</vt:lpstr>
      <vt:lpstr>CRONOGRAMA FF</vt:lpstr>
      <vt:lpstr>COMPOSIÇÃO BDI</vt:lpstr>
      <vt:lpstr>MEMÓRIA DE CÁLCULO</vt:lpstr>
      <vt:lpstr>COMPOSIÇÃO 01</vt:lpstr>
      <vt:lpstr>COMPOSIÇÃO 02</vt:lpstr>
      <vt:lpstr>'PLANILHA ORÇAMENTÁRIA'!Area_de_impressao</vt:lpstr>
      <vt:lpstr>'PLANILHA ORÇAMENTÁRIA'!Titulos_de_impressao</vt:lpstr>
    </vt:vector>
  </TitlesOfParts>
  <Company>Setop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Setop</dc:creator>
  <cp:lastModifiedBy>Prefeitura Igaratinga</cp:lastModifiedBy>
  <cp:lastPrinted>2025-11-13T16:23:46Z</cp:lastPrinted>
  <dcterms:created xsi:type="dcterms:W3CDTF">2006-09-22T13:55:22Z</dcterms:created>
  <dcterms:modified xsi:type="dcterms:W3CDTF">2025-11-13T16:24:02Z</dcterms:modified>
</cp:coreProperties>
</file>