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LicitacaoDell02\Downloads\"/>
    </mc:Choice>
  </mc:AlternateContent>
  <bookViews>
    <workbookView xWindow="-105" yWindow="-105" windowWidth="23250" windowHeight="12450" tabRatio="662" activeTab="2"/>
  </bookViews>
  <sheets>
    <sheet name="PLANILHA ORÇAMENTÁRIA" sheetId="13" r:id="rId1"/>
    <sheet name="CRONOGRAMA FF" sheetId="25" r:id="rId2"/>
    <sheet name="COMPOSIÇÃO BDI" sheetId="37" r:id="rId3"/>
  </sheets>
  <externalReferences>
    <externalReference r:id="rId4"/>
    <externalReference r:id="rId5"/>
    <externalReference r:id="rId6"/>
  </externalReferences>
  <definedNames>
    <definedName name="ACOMPANHAMENTO" hidden="1">IF(VALUE([1]MENU!$O$4)=2,"BM","PLE")</definedName>
    <definedName name="_xlnm.Print_Area" localSheetId="0">'PLANILHA ORÇAMENTÁRIA'!$A$1:$I$25</definedName>
    <definedName name="AUTOEVENTO" hidden="1">[1]CÁLCULO!$A$12</definedName>
    <definedName name="BDI.Opcao" hidden="1">[2]DADOS!$F$18</definedName>
    <definedName name="BDI.TipoObra" hidden="1">[2]BDI!$A$138:$A$146</definedName>
    <definedName name="BM.AFAcumulado" hidden="1">[1]BM!$R1</definedName>
    <definedName name="BM.AFAnterior" hidden="1">[1]BM!$Q1</definedName>
    <definedName name="BM.MaxMed" hidden="1">IF([0]!RegimeExecucao="Global",1,[1]BM!$G1)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IF([0]!RegimeExecucao="Global",-1,-[1]BM!$G1)</definedName>
    <definedName name="CAIXA.Modo" hidden="1">[1]BM!$A$3</definedName>
    <definedName name="CÁLCULO.NúmeroDeEventos" hidden="1">IF(AUTOEVENTO&lt;&gt;"manual",MAX([1]CÁLCULO!$M$15:$M$32),MAX(OFFSET([1]EVENTOS!$C$14:$C$20,1,0)))</definedName>
    <definedName name="CÁLCULO.NúmeroDeFrentes" hidden="1">COLUMN([1]CÁLCULO!$AA$15)-COLUMN([1]CÁLCULO!$Q$15)</definedName>
    <definedName name="CÁLCULO.TotalAdmLocal" hidden="1">IF(AUTOEVENTO="manual",SUMIF([1]CÁLCULO!$M$15:$M$32,1,[1]ORÇAMENTO!$X$15:$X$32),0)</definedName>
    <definedName name="CRONO.ColunaPadrão" hidden="1">#REF!</definedName>
    <definedName name="CRONO.Filtro" hidden="1">#REF!</definedName>
    <definedName name="CRONO.FirstCol" hidden="1">#REF!</definedName>
    <definedName name="CRONO.firstrow" hidden="1">#REF!</definedName>
    <definedName name="CRONO.Frenterow" hidden="1">#REF!</definedName>
    <definedName name="CRONO.LastCol" hidden="1">#REF!</definedName>
    <definedName name="CRONO.lastrow" hidden="1">#REF!</definedName>
    <definedName name="CRONO.LinhaPadrão" hidden="1">#REF!</definedName>
    <definedName name="CRONO.LinhasNecessarias" hidden="1">COUNTIF([1]QCI!$B$13:$B$15,"Manual")+COUNTIF([1]QCI!$B$13:$B$15,"SemiAuto")+COUNT(ORÇAMENTO.ListaCrono)</definedName>
    <definedName name="CRONO.margemrow" hidden="1">#REF!</definedName>
    <definedName name="CRONO.MaxParc" hidden="1">#REF!+#REF!</definedName>
    <definedName name="CRONO.NivelExibicao" hidden="1">#REF!</definedName>
    <definedName name="CRONO.Parcela1" hidden="1">#REF!</definedName>
    <definedName name="CRONOPLE.ValorDoEvento" hidden="1">SUMIF([1]CÁLCULO!$M$15:$M$32,[1]CRONOPLE!$B1,OFFSET([1]CÁLCULO!$AA$15:$AA$32,0,[1]CRONOPLE!A$12))</definedName>
    <definedName name="DESONERACAO" hidden="1">IF(OR(Import.Desoneracao="DESONERADO",Import.Desoneracao="SIM"),"SIM","NÃO")</definedName>
    <definedName name="ÉServiço">[3]BM!$E1&lt;&gt;""</definedName>
    <definedName name="EVENTOS.Lista" hidden="1">[1]EVENTOS!$C$15:OFFSET([1]EVENTOS!$C$20,-1,0)</definedName>
    <definedName name="EVENTOS.ListaValidacao" hidden="1">[1]EVENTOS!$B$15:OFFSET([1]EVENTOS!$B$20,-1,0)</definedName>
    <definedName name="Excel_BuiltIn_Database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9">#REF!</definedName>
    <definedName name="Excel_BuiltIn_Print_Area_2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Titles_1_1">#REF!</definedName>
    <definedName name="Excel_BuiltIn_Print_Titles_2">#REF!</definedName>
    <definedName name="Excel_BuiltIn_Print_Titles_9">#REF!</definedName>
    <definedName name="Import.Apelido" hidden="1">[2]DADOS!$F$16</definedName>
    <definedName name="Import.BMAFAcumulado" hidden="1">OFFSET([1]BM!$R$15,1,0):OFFSET([1]BM!$R$32,-1,0)</definedName>
    <definedName name="Import.CNPJ" hidden="1">[1]DADOS!$F$38</definedName>
    <definedName name="Import.Código" hidden="1">OFFSET([1]ORÇAMENTO!$Q$15,1,0):OFFSET([1]ORÇAMENTO!$Q$32,-1,0)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RONOPLE" hidden="1">OFFSET([1]CRONOPLE!$F$15,1,1):OFFSET([1]CRONOPLE!$AF$20,-1,-1)</definedName>
    <definedName name="Import.CTEF" hidden="1">[1]DADOS!$F$36</definedName>
    <definedName name="Import.CustoUnitário" hidden="1">OFFSET([1]ORÇAMENTO!$U$15,1,0):OFFSET([1]ORÇAMENTO!$U$32,-1,0)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[2]DADOS!$F$17</definedName>
    <definedName name="Import.Descrição" hidden="1">OFFSET([1]ORÇAMENTO!$R$15,1,0):OFFSET([1]ORÇAMENTO!$R$32,-1,0)</definedName>
    <definedName name="Import.Desoneracao" hidden="1">OFFSET([2]DADOS!$G$18,0,-1)</definedName>
    <definedName name="Import.empresa" hidden="1">[1]DADOS!$F$37</definedName>
    <definedName name="Import.Eventos.Nomes" hidden="1">OFFSET([1]EVENTOS!$D$15,1,0):OFFSET([1]EVENTOS!$D$20,-1,0)</definedName>
    <definedName name="Import.Fonte" hidden="1">OFFSET([1]ORÇAMENTO!$P$15,1,0):OFFSET([1]ORÇAMENTO!$P$32,-1,0)</definedName>
    <definedName name="Import.FrenteDeObra" hidden="1">[1]CÁLCULO!$Q$12:OFFSET([1]CÁLCULO!$AA$12,0,-1)</definedName>
    <definedName name="Import.Município" hidden="1">[2]DADOS!$F$6</definedName>
    <definedName name="Import.Nível" hidden="1">OFFSET([1]ORÇAMENTO!$M$15,1,0):OFFSET([1]ORÇAMENTO!$M$32,-1,0)</definedName>
    <definedName name="Import.OpcaoBDI" hidden="1">OFFSET([1]ORÇAMENTO!$V$15,1,0):OFFSET([1]ORÇAMENTO!$V$32,-1,0)</definedName>
    <definedName name="Import.ORÇAMENTO.DivRecurso" hidden="1">OFFSET([1]ORÇAMENTO!$Y$15,1,0):OFFSET([1]ORÇAMENTO!$Y$32,-1,0)</definedName>
    <definedName name="Import.PLE" hidden="1">OFFSET([1]PLE!$G$15,1,1):OFFSET([1]PLE!$AG$20,-1,-1)</definedName>
    <definedName name="Import.PLQ" hidden="1">OFFSET([1]CÁLCULO!$P$15,1,1):OFFSET([1]CÁLCULO!$AA$32,-1,-1)</definedName>
    <definedName name="Import.PLQ.MemCalc" hidden="1">OFFSET([1]CÁLCULO!$I$15,1,0):OFFSET([1]CÁLCULO!$I$32,-1,0)</definedName>
    <definedName name="Import.Proponente" hidden="1">[1]DADOS!$F$5</definedName>
    <definedName name="Import.QCI.Divisao" hidden="1">OFFSET([1]QCI!$V$13,1,0):OFFSET([1]QCI!$V$15,-1,0)</definedName>
    <definedName name="Import.QCI.ItemInv" hidden="1">OFFSET([1]QCI!$E$13,1,0):OFFSET([1]QCI!$E$15,-1,0)</definedName>
    <definedName name="Import.QCI.Qtde" hidden="1">OFFSET([1]QCI!$I$13,1,0):OFFSET([1]QCI!$I$15,-1,0)</definedName>
    <definedName name="Import.QCI.Situacao" hidden="1">OFFSET([1]QCI!$H$13,1,0):OFFSET([1]QCI!$H$15,-1,0)</definedName>
    <definedName name="Import.QCI.SubItemInv" hidden="1">OFFSET([1]QCI!$F$13,1,0):OFFSET([1]QCI!$F$15,-1,0)</definedName>
    <definedName name="Import.QCICP" hidden="1">OFFSET([1]QCI!$W$13,1,0):OFFSET([1]QCI!$W$15,-1,0)</definedName>
    <definedName name="Import.QCIDesc" hidden="1">OFFSET([1]QCI!$R$13,1,0):OFFSET([1]QCI!$R$15,-1,0)</definedName>
    <definedName name="Import.QCIInv" hidden="1">OFFSET([1]QCI!$U$13,1,0):OFFSET([1]QCI!$U$15,-1,0)</definedName>
    <definedName name="Import.QCILote" hidden="1">OFFSET([1]QCI!$T$13,1,0):OFFSET([1]QCI!$T$15,-1,0)</definedName>
    <definedName name="Import.QCIOutros" hidden="1">OFFSET([1]QCI!$X$13,1,0):OFFSET([1]QCI!$X$15,-1,0)</definedName>
    <definedName name="Import.Quantidade" hidden="1">OFFSET([1]ORÇAMENTO!$AJ$15,1,0):OFFSET([1]ORÇAMENTO!$AJ$32,-1,0)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[2]DADOS!$F$22:$F$24</definedName>
    <definedName name="Import.SICONV" hidden="1">[1]DADOS!$F$8</definedName>
    <definedName name="Import.Unidade" hidden="1">OFFSET([1]ORÇAMENTO!$S$15,1,0):OFFSET([1]ORÇAMENTO!$S$32,-1,0)</definedName>
    <definedName name="Import.UnitarioLicitado" hidden="1">OFFSET([1]ORÇAMENTO!$AL$15,1,0):OFFSET([1]ORÇAMENTO!$AL$32,-1,0)</definedName>
    <definedName name="MENU.CRONO" hidden="1">OFFSET(#REF!,1,0)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OFFSET([1]ORÇAMENTO!$AD$15,1,0):OFFSET([1]ORÇAMENTO!$AD$32,-1,0)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OFFSET([1]ORÇAMENTO!$P$15,1,0):OFFSET([1]ORÇAMENTO!$S$32,-1,0)</definedName>
    <definedName name="ORÇAMENTO.PasteFormat2" hidden="1">OFFSET([1]ORÇAMENTO!$U$15,1,0):OFFSET([1]ORÇAMENTO!$V$32,-1,0)</definedName>
    <definedName name="ORÇAMENTO.PrecoUnitarioLicitado" hidden="1">[1]ORÇAMENTO!$AL1</definedName>
    <definedName name="ORÇAMENTO.RangeQuant" hidden="1">OFFSET([1]ORÇAMENTO!$T$15,1,0):OFFSET([1]ORÇAMENTO!$T$32,-1,0)</definedName>
    <definedName name="ORÇAMENTO.SumCPMANUAL" hidden="1">SUMIF([1]ORÇAMENTO!$Z$15:$Z$32,"CP",[1]ORÇAMENTO!$AA$15:$AA$32)</definedName>
    <definedName name="ORÇAMENTO.SumINVMANUAL" hidden="1">SUMIF([1]ORÇAMENTO!$Z$15:$Z$32,"RP",[1]ORÇAMENTO!$X$15:$X$32)+SUMIF([1]ORÇAMENTO!$Z$15:$Z$32,"CP",[1]ORÇAMENTO!$X$15:$X$32)+SUMIF([1]ORÇAMENTO!$Z$15:$Z$32,"OU",[1]ORÇAMENTO!$X$15:$X$32)</definedName>
    <definedName name="ORÇAMENTO.SumOUTROSMANUAL" hidden="1">SUMIF([1]ORÇAMENTO!$Z$15:$Z$32,"OU",[1]ORÇAMENTO!$AB$15:$AB$32)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[1]PLE!$20:$20</definedName>
    <definedName name="PLE.Medicao" hidden="1">[1]PLE!$J$9</definedName>
    <definedName name="PLE.ValorDoEvento" hidden="1">SUMIF([1]CÁLCULO!$M$15:$M$32,[1]PLE!$B1,OFFSET([1]CÁLCULO!$AA$15:$AA$32,0,[1]PLE!A$12))</definedName>
    <definedName name="PO.ValoresBDI" hidden="1">OFFSET([1]ORÇAMENTO!$AH$15,1,0):OFFSET([1]ORÇAMENTO!$AH$32,-1,0)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(COUNTIF([1]QCI!$B$13:$B$15,"Manual")+COUNTIF([1]QCI!$B$13:$B$15,"SemiAuto"))&gt;0</definedName>
    <definedName name="QCI.InvManual" hidden="1">ROUND([1]QCI!$U1,2)</definedName>
    <definedName name="QCI.ItemInvestimento" hidden="1">OFFSET([1]DADOS!$J$2,1,0,COUNTA([1]DADOS!$J:$J)-1,1)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SUMIF([1]QCI!$B$13:$B$15,"Manual",[1]QCI!$AA$13:$AA$15)</definedName>
    <definedName name="QCI.SumINVMANUAL" hidden="1">SUMIF([1]QCI!$B$13:$B$15,"Manual",[1]QCI!$O$13:$O$15)</definedName>
    <definedName name="QCI.SumOUTROSMANUAL" hidden="1">SUMIF([1]QCI!$B$13:$B$15,"Manual",[1]QCI!$AB$13:$AB$15)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>IF(OR([3]DADOS!$A$33="Empreitada Preço Global",[3]DADOS!$A$33="Empreitada Integral"),"Global","Unitário")</definedName>
    <definedName name="RRE.MaxCPAcum" hidden="1">[1]RRE!$AD$17</definedName>
    <definedName name="RRE.MaxCPAnt" hidden="1">[1]RRE!$AC$17</definedName>
    <definedName name="RRE.MaxOUAcum" hidden="1">[1]RRE!$AD$18</definedName>
    <definedName name="RRE.MaxOUAnt" hidden="1">[1]RRE!$AC$18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_xlnm.Print_Titles" localSheetId="0">'PLANILHA ORÇAMENTÁRIA'!$1:$11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IF([1]BM!$I1=0,0,CHOOSE(MATCH([0]!RegimeExecucao,{"Global","Unitário"},0),ROUND(ROUND([1]BM!XFB1,15-13*[1]BM!$A$9)/100*[1]BM!$I1,15-13*[1]ORÇAMENTO!$AF$11),ROUND(ROUND([1]BM!XFB1,15-13*[1]BM!$A$9)*ROUND([1]BM!$H1,15-13*[1]ORÇAMENTO!$AF$10),15-13*[1]ORÇAMENTO!$AF$11)))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3" l="1"/>
  <c r="H15" i="13"/>
  <c r="H16" i="13"/>
  <c r="H17" i="13"/>
  <c r="H18" i="13"/>
  <c r="H19" i="13"/>
  <c r="H13" i="13"/>
  <c r="D7" i="25"/>
  <c r="E16" i="13"/>
  <c r="E15" i="13"/>
  <c r="E13" i="13"/>
  <c r="A31" i="37" l="1"/>
  <c r="J20" i="37"/>
  <c r="Q18" i="37"/>
  <c r="P18" i="37"/>
  <c r="O18" i="37"/>
  <c r="Q17" i="37"/>
  <c r="P17" i="37"/>
  <c r="O17" i="37"/>
  <c r="J17" i="37"/>
  <c r="J25" i="37" s="1"/>
  <c r="I9" i="13" s="1"/>
  <c r="Q16" i="37"/>
  <c r="P16" i="37"/>
  <c r="O16" i="37"/>
  <c r="Q15" i="37"/>
  <c r="P15" i="37"/>
  <c r="O15" i="37"/>
  <c r="Q14" i="37"/>
  <c r="P14" i="37"/>
  <c r="O14" i="37"/>
  <c r="A3" i="25"/>
  <c r="I19" i="13" l="1"/>
  <c r="I14" i="13"/>
  <c r="I18" i="13"/>
  <c r="I13" i="13"/>
  <c r="I15" i="13"/>
  <c r="I16" i="13"/>
  <c r="I17" i="13" l="1"/>
  <c r="I20" i="13" s="1"/>
  <c r="D6" i="25" s="1"/>
  <c r="K6" i="25" l="1"/>
  <c r="K8" i="25" s="1"/>
  <c r="E6" i="25"/>
  <c r="E8" i="25" s="1"/>
  <c r="J6" i="25"/>
  <c r="J8" i="25" s="1"/>
  <c r="D8" i="25"/>
  <c r="M6" i="25"/>
  <c r="M8" i="25" s="1"/>
  <c r="P6" i="25"/>
  <c r="P8" i="25" s="1"/>
  <c r="N6" i="25"/>
  <c r="N8" i="25" s="1"/>
  <c r="O6" i="25"/>
  <c r="O8" i="25" s="1"/>
  <c r="F6" i="25"/>
  <c r="F8" i="25" s="1"/>
  <c r="G6" i="25"/>
  <c r="G8" i="25" s="1"/>
  <c r="H6" i="25"/>
  <c r="H8" i="25" s="1"/>
  <c r="L6" i="25"/>
  <c r="L8" i="25" s="1"/>
  <c r="I6" i="25"/>
  <c r="I8" i="25" s="1"/>
  <c r="H3" i="25" l="1"/>
  <c r="D5" i="25"/>
</calcChain>
</file>

<file path=xl/sharedStrings.xml><?xml version="1.0" encoding="utf-8"?>
<sst xmlns="http://schemas.openxmlformats.org/spreadsheetml/2006/main" count="139" uniqueCount="116">
  <si>
    <t>ITEM</t>
  </si>
  <si>
    <t>PLANILHA ORÇAMENTÁRIA DE CUSTOS</t>
  </si>
  <si>
    <t>CÓDIGO</t>
  </si>
  <si>
    <t>INDIRETA</t>
  </si>
  <si>
    <t xml:space="preserve">FORMA DE EXECUÇÃO: </t>
  </si>
  <si>
    <t>m²</t>
  </si>
  <si>
    <t>Físico %</t>
  </si>
  <si>
    <t>Financeiro</t>
  </si>
  <si>
    <t>UNID.</t>
  </si>
  <si>
    <t>TOTAL</t>
  </si>
  <si>
    <t>Engenheiro Civil</t>
  </si>
  <si>
    <t>CREA-MG 64.880/D</t>
  </si>
  <si>
    <t>DATA:</t>
  </si>
  <si>
    <t>( X )</t>
  </si>
  <si>
    <t>BDI:</t>
  </si>
  <si>
    <t>FONTE</t>
  </si>
  <si>
    <t>CRONOGRAMA FÍSICO-FINANCEIRO</t>
  </si>
  <si>
    <t>ETAPAS/DESCRIÇÃO</t>
  </si>
  <si>
    <t>FÍSICO/ FINANCEIRO</t>
  </si>
  <si>
    <t>MÊS 1</t>
  </si>
  <si>
    <t>MÊS 2</t>
  </si>
  <si>
    <t>MÊS 3</t>
  </si>
  <si>
    <t>MÊS 4</t>
  </si>
  <si>
    <t>Observações:</t>
  </si>
  <si>
    <t>Flávio Lucas Greco Santos</t>
  </si>
  <si>
    <t>Fábio Alves Costa Fonseca</t>
  </si>
  <si>
    <t>Prefeito Municipal</t>
  </si>
  <si>
    <t xml:space="preserve">Nº DE FOLHAS: </t>
  </si>
  <si>
    <t xml:space="preserve">   Engenheiro Civil</t>
  </si>
  <si>
    <r>
      <t xml:space="preserve">PREFEITURA: </t>
    </r>
    <r>
      <rPr>
        <sz val="12"/>
        <rFont val="Arial"/>
        <family val="2"/>
      </rPr>
      <t>Prefeitura Municipal de Igaratinga-MG</t>
    </r>
  </si>
  <si>
    <t>(    )      DIRETA</t>
  </si>
  <si>
    <t>DESCRIÇÃO</t>
  </si>
  <si>
    <t>QTDE.</t>
  </si>
  <si>
    <t>TOTAL GERAL DA OBRA</t>
  </si>
  <si>
    <t>MUNICIPIO DE IGARATINGA</t>
  </si>
  <si>
    <t xml:space="preserve">  Flávio L. Greco S.</t>
  </si>
  <si>
    <t xml:space="preserve">           MUNICIPIO DE IGARATINGA</t>
  </si>
  <si>
    <t>MÊS 5</t>
  </si>
  <si>
    <t>MÊS 6</t>
  </si>
  <si>
    <t>PRAZO DA OBRA: 10 (Dez) Meses</t>
  </si>
  <si>
    <t>MÊS 7</t>
  </si>
  <si>
    <t>MÊS 8</t>
  </si>
  <si>
    <t>MÊS 9</t>
  </si>
  <si>
    <t>MÊS 10</t>
  </si>
  <si>
    <t>COMPOSIÇÃO DO BDI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</si>
  <si>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</si>
  <si>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</si>
  <si>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</si>
  <si>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</si>
  <si>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</si>
  <si>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</si>
  <si>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</si>
  <si>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</si>
  <si>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</si>
  <si>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</si>
  <si>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Administração Central</t>
  </si>
  <si>
    <t>AC</t>
  </si>
  <si>
    <t>-</t>
  </si>
  <si>
    <t>Lucro</t>
  </si>
  <si>
    <t>L</t>
  </si>
  <si>
    <t>Despesas Financeiras</t>
  </si>
  <si>
    <t>DF</t>
  </si>
  <si>
    <t>Seguros, Garantia e Risco</t>
  </si>
  <si>
    <t>S+R+G</t>
  </si>
  <si>
    <t>Seguros e Garantia</t>
  </si>
  <si>
    <t>SG</t>
  </si>
  <si>
    <t>Riscos</t>
  </si>
  <si>
    <t>R</t>
  </si>
  <si>
    <t>Tributos</t>
  </si>
  <si>
    <t>I</t>
  </si>
  <si>
    <t>ISS</t>
  </si>
  <si>
    <t>PIS</t>
  </si>
  <si>
    <t>COFINS</t>
  </si>
  <si>
    <t>COF.</t>
  </si>
  <si>
    <t>CPRB (0 OU 4,5% - DESONERAÇÃO)</t>
  </si>
  <si>
    <t>CRPB</t>
  </si>
  <si>
    <t>BDI sem desoneração</t>
  </si>
  <si>
    <t>BDI</t>
  </si>
  <si>
    <t>Os valores de BDI foram calculados com o emprego da fórmula:</t>
  </si>
  <si>
    <t>BDI =</t>
  </si>
  <si>
    <t>(1 + AC + S+ R + G)*(1 + DF)*(1 + L)</t>
  </si>
  <si>
    <t xml:space="preserve"> - 1</t>
  </si>
  <si>
    <t>(1-CP-ISS-CRPB)</t>
  </si>
  <si>
    <t>IGARATINGA-MG</t>
  </si>
  <si>
    <t>Local</t>
  </si>
  <si>
    <t>Data</t>
  </si>
  <si>
    <t>Responsável Técnico</t>
  </si>
  <si>
    <t>Nome:</t>
  </si>
  <si>
    <t>FLÁVIO L. GRECO SANTOS</t>
  </si>
  <si>
    <t>CREA-MG:</t>
  </si>
  <si>
    <t>64.880/D</t>
  </si>
  <si>
    <t>DATA: 10/03/2026</t>
  </si>
  <si>
    <t>Segunda-feira, 10 de março de 2025</t>
  </si>
  <si>
    <r>
      <rPr>
        <b/>
        <sz val="12"/>
        <rFont val="Arial"/>
        <family val="2"/>
      </rPr>
      <t>REGIÃO/MÊS DE REFERÊNCIA:</t>
    </r>
    <r>
      <rPr>
        <sz val="12"/>
        <rFont val="Arial"/>
        <family val="2"/>
      </rPr>
      <t xml:space="preserve"> Sudecap-out-2025</t>
    </r>
  </si>
  <si>
    <t>SERVIÇOS</t>
  </si>
  <si>
    <t>Sudecap</t>
  </si>
  <si>
    <t>Capina Manual de vias públicas</t>
  </si>
  <si>
    <t>Roçada com roçadeira costal em estradas vicinais</t>
  </si>
  <si>
    <t>Roçada manual em estradas vicinais</t>
  </si>
  <si>
    <t>Roçada mecanizada com roçadeira articulada em estradas vicinais</t>
  </si>
  <si>
    <t>Carga, manobra e descarga de materiais diversos em caminhão carroceria de 5 t - carga e descarga manuais</t>
  </si>
  <si>
    <t>Transporte com caminhão basculante de 10 m³ - rodovia pavimentada</t>
  </si>
  <si>
    <t>t</t>
  </si>
  <si>
    <t>t x km</t>
  </si>
  <si>
    <t>01</t>
  </si>
  <si>
    <t>PREÇO UNITÁRIO S/ BDI (R$)</t>
  </si>
  <si>
    <t>CUSTO UNITÁRIO C/ BDI (R$)</t>
  </si>
  <si>
    <t>CUSTO TOTAL  (R$)</t>
  </si>
  <si>
    <r>
      <rPr>
        <b/>
        <sz val="12"/>
        <color theme="1"/>
        <rFont val="Arial"/>
        <family val="2"/>
      </rPr>
      <t xml:space="preserve">PRAZO DE EXECUÇÃO: </t>
    </r>
    <r>
      <rPr>
        <sz val="12"/>
        <color theme="1"/>
        <rFont val="Arial"/>
        <family val="2"/>
      </rPr>
      <t>12  Meses</t>
    </r>
  </si>
  <si>
    <t>TOTAL  ETAPAS (R$)</t>
  </si>
  <si>
    <t>MÊS 11</t>
  </si>
  <si>
    <t>MÊS 12</t>
  </si>
  <si>
    <t>Manutenção de vias públicas</t>
  </si>
  <si>
    <t>Prestação de serviços de manutenção e conservação de limpeza pública, capina manual, roçada manual ou mecânica e pintura em meio fio, sob o regime de empreitada por preço unitário, com abrangência de atuação em todo território do Município de Igaratinga - MG.</t>
  </si>
  <si>
    <t xml:space="preserve">Pintura manual com fixador </t>
  </si>
  <si>
    <r>
      <rPr>
        <b/>
        <sz val="12"/>
        <rFont val="Arial"/>
        <family val="2"/>
      </rPr>
      <t>SERVIÇO/OBRA:</t>
    </r>
    <r>
      <rPr>
        <sz val="12"/>
        <rFont val="Arial"/>
        <family val="2"/>
      </rPr>
      <t xml:space="preserve"> Prestação de serviços de manutenção e conservação de limpeza pública, capina manual, roçada manual ou mecânica e pintura em meio fio, sob o regime de empreitada por preço unitário, com abrangência de atuação em todo território do Município de Igaratinga - MG.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</si>
</sst>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* #,##0.00_);_(* \(#,##0.00\);_(* \-??_);_(@_)"/>
    <numFmt numFmtId="167" formatCode="&quot;R$&quot;#,##0.00"/>
    <numFmt numFmtId="168" formatCode="&quot;R$&quot;\ #,##0.00"/>
    <numFmt numFmtId="169" formatCode="_(&quot;R$ &quot;* #,##0.00_);_(&quot;R$ &quot;* \(#,##0.00\);_(&quot;R$ &quot;* \-??_);_(@_)"/>
    <numFmt numFmtId="170" formatCode="General;General"/>
    <numFmt numFmtId="171" formatCode="[$-F800]dddd\,\ mmmm\ dd\,\ yyyy"/>
    <numFmt numFmtId="172" formatCode="dd&quot; de &quot;mmmm&quot; de &quot;yyyy"/>
  </numFmts>
  <fonts count="3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b/>
      <sz val="9"/>
      <name val="Arial Nova"/>
      <family val="2"/>
    </font>
    <font>
      <sz val="9"/>
      <name val="Arial Nov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28"/>
      <name val="Arial"/>
      <family val="2"/>
    </font>
    <font>
      <b/>
      <sz val="24"/>
      <name val="Arial Nova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1"/>
      <color rgb="FF1F1F1F"/>
      <name val="Arial"/>
      <family val="2"/>
    </font>
    <font>
      <sz val="12"/>
      <color rgb="FF1F1F1F"/>
      <name val="Arial"/>
      <family val="2"/>
    </font>
    <font>
      <b/>
      <sz val="2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26"/>
      </patternFill>
    </fill>
  </fills>
  <borders count="7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  <xf numFmtId="0" fontId="6" fillId="0" borderId="0"/>
    <xf numFmtId="0" fontId="6" fillId="0" borderId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ill="0" applyBorder="0" applyAlignment="0" applyProtection="0"/>
    <xf numFmtId="0" fontId="8" fillId="0" borderId="1" applyNumberFormat="0" applyFill="0" applyAlignment="0" applyProtection="0"/>
    <xf numFmtId="165" fontId="2" fillId="0" borderId="0" applyFont="0" applyFill="0" applyBorder="0" applyAlignment="0" applyProtection="0"/>
    <xf numFmtId="166" fontId="6" fillId="0" borderId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0" fontId="1" fillId="0" borderId="0"/>
    <xf numFmtId="165" fontId="2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9" fillId="0" borderId="0"/>
    <xf numFmtId="0" fontId="22" fillId="0" borderId="0"/>
    <xf numFmtId="169" fontId="2" fillId="0" borderId="0" applyFill="0" applyBorder="0" applyAlignment="0" applyProtection="0"/>
  </cellStyleXfs>
  <cellXfs count="273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165" fontId="7" fillId="0" borderId="0" xfId="9" applyFont="1" applyBorder="1" applyAlignment="1">
      <alignment vertical="center"/>
    </xf>
    <xf numFmtId="165" fontId="7" fillId="0" borderId="16" xfId="9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65" fontId="7" fillId="0" borderId="29" xfId="9" applyFont="1" applyBorder="1" applyAlignment="1">
      <alignment vertical="center"/>
    </xf>
    <xf numFmtId="165" fontId="7" fillId="0" borderId="31" xfId="9" applyFont="1" applyBorder="1" applyAlignment="1">
      <alignment vertical="center"/>
    </xf>
    <xf numFmtId="165" fontId="7" fillId="0" borderId="0" xfId="9" applyFont="1" applyAlignment="1">
      <alignment vertical="center"/>
    </xf>
    <xf numFmtId="0" fontId="12" fillId="0" borderId="34" xfId="3" applyFont="1" applyBorder="1" applyAlignment="1">
      <alignment vertical="center"/>
    </xf>
    <xf numFmtId="0" fontId="14" fillId="0" borderId="33" xfId="3" applyFont="1" applyBorder="1" applyAlignment="1">
      <alignment horizontal="center" vertical="center"/>
    </xf>
    <xf numFmtId="0" fontId="14" fillId="0" borderId="32" xfId="3" applyFont="1" applyBorder="1" applyAlignment="1">
      <alignment vertical="center"/>
    </xf>
    <xf numFmtId="10" fontId="14" fillId="5" borderId="4" xfId="3" applyNumberFormat="1" applyFont="1" applyFill="1" applyBorder="1" applyAlignment="1">
      <alignment horizontal="center" vertical="center" wrapText="1"/>
    </xf>
    <xf numFmtId="49" fontId="7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49" fontId="10" fillId="0" borderId="26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right" vertical="center" wrapText="1"/>
    </xf>
    <xf numFmtId="2" fontId="5" fillId="0" borderId="26" xfId="9" applyNumberFormat="1" applyFont="1" applyFill="1" applyBorder="1" applyAlignment="1">
      <alignment horizontal="center"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165" fontId="5" fillId="0" borderId="26" xfId="9" applyFont="1" applyBorder="1" applyAlignment="1">
      <alignment horizontal="center" vertical="center" wrapText="1"/>
    </xf>
    <xf numFmtId="165" fontId="5" fillId="0" borderId="27" xfId="9" applyFont="1" applyBorder="1" applyAlignment="1">
      <alignment horizontal="center" vertical="center" wrapText="1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49" fontId="14" fillId="5" borderId="4" xfId="3" applyNumberFormat="1" applyFont="1" applyFill="1" applyBorder="1" applyAlignment="1">
      <alignment horizontal="center" vertical="center" wrapText="1"/>
    </xf>
    <xf numFmtId="10" fontId="5" fillId="0" borderId="9" xfId="5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3" borderId="6" xfId="3" applyFont="1" applyFill="1" applyBorder="1" applyAlignment="1">
      <alignment horizontal="center" vertical="center" wrapText="1"/>
    </xf>
    <xf numFmtId="0" fontId="14" fillId="3" borderId="6" xfId="3" applyFont="1" applyFill="1" applyBorder="1" applyAlignment="1">
      <alignment horizontal="center" vertical="center"/>
    </xf>
    <xf numFmtId="0" fontId="14" fillId="3" borderId="8" xfId="3" applyFont="1" applyFill="1" applyBorder="1" applyAlignment="1">
      <alignment horizontal="center" vertical="center"/>
    </xf>
    <xf numFmtId="49" fontId="14" fillId="5" borderId="10" xfId="3" applyNumberFormat="1" applyFont="1" applyFill="1" applyBorder="1" applyAlignment="1">
      <alignment horizontal="center" vertical="center" wrapText="1"/>
    </xf>
    <xf numFmtId="10" fontId="14" fillId="5" borderId="10" xfId="3" applyNumberFormat="1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vertical="center" wrapText="1"/>
    </xf>
    <xf numFmtId="0" fontId="12" fillId="3" borderId="16" xfId="3" applyFont="1" applyFill="1" applyBorder="1" applyAlignment="1">
      <alignment vertical="center"/>
    </xf>
    <xf numFmtId="0" fontId="12" fillId="3" borderId="32" xfId="3" applyFont="1" applyFill="1" applyBorder="1" applyAlignment="1">
      <alignment vertical="center"/>
    </xf>
    <xf numFmtId="0" fontId="14" fillId="3" borderId="13" xfId="3" applyFont="1" applyFill="1" applyBorder="1" applyAlignment="1">
      <alignment vertical="center"/>
    </xf>
    <xf numFmtId="0" fontId="15" fillId="3" borderId="32" xfId="3" applyFont="1" applyFill="1" applyBorder="1" applyAlignment="1">
      <alignment vertical="center"/>
    </xf>
    <xf numFmtId="0" fontId="15" fillId="3" borderId="16" xfId="3" applyFont="1" applyFill="1" applyBorder="1" applyAlignment="1">
      <alignment vertical="center"/>
    </xf>
    <xf numFmtId="0" fontId="6" fillId="0" borderId="0" xfId="3"/>
    <xf numFmtId="0" fontId="24" fillId="0" borderId="18" xfId="3" applyFont="1" applyBorder="1" applyAlignment="1">
      <alignment horizontal="center" vertical="center"/>
    </xf>
    <xf numFmtId="10" fontId="24" fillId="7" borderId="55" xfId="3" applyNumberFormat="1" applyFont="1" applyFill="1" applyBorder="1" applyAlignment="1" applyProtection="1">
      <alignment horizontal="center" vertical="center"/>
      <protection locked="0"/>
    </xf>
    <xf numFmtId="10" fontId="24" fillId="0" borderId="62" xfId="3" applyNumberFormat="1" applyFont="1" applyBorder="1" applyAlignment="1">
      <alignment horizontal="center" vertical="center"/>
    </xf>
    <xf numFmtId="0" fontId="24" fillId="0" borderId="4" xfId="3" applyFont="1" applyBorder="1" applyAlignment="1">
      <alignment horizontal="center" vertical="center"/>
    </xf>
    <xf numFmtId="10" fontId="24" fillId="7" borderId="9" xfId="3" applyNumberFormat="1" applyFont="1" applyFill="1" applyBorder="1" applyAlignment="1" applyProtection="1">
      <alignment horizontal="center" vertical="center"/>
      <protection locked="0"/>
    </xf>
    <xf numFmtId="10" fontId="24" fillId="0" borderId="9" xfId="3" applyNumberFormat="1" applyFont="1" applyBorder="1" applyAlignment="1">
      <alignment horizontal="center" vertical="center"/>
    </xf>
    <xf numFmtId="10" fontId="24" fillId="0" borderId="62" xfId="3" applyNumberFormat="1" applyFont="1" applyBorder="1" applyAlignment="1">
      <alignment horizontal="center" vertical="center" wrapText="1"/>
    </xf>
    <xf numFmtId="0" fontId="24" fillId="8" borderId="6" xfId="3" applyFont="1" applyFill="1" applyBorder="1" applyAlignment="1">
      <alignment horizontal="center" vertical="center" wrapText="1"/>
    </xf>
    <xf numFmtId="10" fontId="23" fillId="8" borderId="8" xfId="3" applyNumberFormat="1" applyFont="1" applyFill="1" applyBorder="1" applyAlignment="1">
      <alignment horizontal="center" vertical="center"/>
    </xf>
    <xf numFmtId="0" fontId="0" fillId="0" borderId="13" xfId="3" applyFont="1" applyBorder="1"/>
    <xf numFmtId="0" fontId="0" fillId="0" borderId="0" xfId="3" applyFont="1"/>
    <xf numFmtId="0" fontId="0" fillId="0" borderId="16" xfId="3" applyFont="1" applyBorder="1"/>
    <xf numFmtId="0" fontId="0" fillId="0" borderId="16" xfId="3" applyFont="1" applyBorder="1" applyAlignment="1">
      <alignment horizontal="center" vertical="top"/>
    </xf>
    <xf numFmtId="0" fontId="27" fillId="0" borderId="13" xfId="3" applyFont="1" applyBorder="1" applyAlignment="1">
      <alignment horizontal="center" vertical="top"/>
    </xf>
    <xf numFmtId="0" fontId="27" fillId="0" borderId="16" xfId="3" applyFont="1" applyBorder="1" applyAlignment="1">
      <alignment horizontal="center" vertical="top"/>
    </xf>
    <xf numFmtId="0" fontId="6" fillId="0" borderId="16" xfId="3" applyBorder="1"/>
    <xf numFmtId="0" fontId="4" fillId="0" borderId="67" xfId="3" applyFont="1" applyBorder="1" applyAlignment="1">
      <alignment horizontal="left"/>
    </xf>
    <xf numFmtId="0" fontId="0" fillId="0" borderId="67" xfId="3" applyFont="1" applyBorder="1"/>
    <xf numFmtId="0" fontId="0" fillId="0" borderId="68" xfId="3" applyFont="1" applyBorder="1"/>
    <xf numFmtId="0" fontId="4" fillId="0" borderId="13" xfId="17" applyFont="1" applyBorder="1" applyAlignment="1">
      <alignment horizontal="left" vertical="top"/>
    </xf>
    <xf numFmtId="0" fontId="4" fillId="0" borderId="30" xfId="17" applyFont="1" applyBorder="1" applyAlignment="1">
      <alignment horizontal="left" vertical="top"/>
    </xf>
    <xf numFmtId="170" fontId="0" fillId="0" borderId="29" xfId="3" applyNumberFormat="1" applyFont="1" applyBorder="1" applyAlignment="1">
      <alignment vertical="top"/>
    </xf>
    <xf numFmtId="170" fontId="0" fillId="0" borderId="29" xfId="3" applyNumberFormat="1" applyFont="1" applyBorder="1"/>
    <xf numFmtId="0" fontId="24" fillId="0" borderId="29" xfId="3" applyFont="1" applyBorder="1"/>
    <xf numFmtId="0" fontId="0" fillId="0" borderId="29" xfId="3" applyFont="1" applyBorder="1"/>
    <xf numFmtId="0" fontId="0" fillId="0" borderId="31" xfId="3" applyFont="1" applyBorder="1"/>
    <xf numFmtId="0" fontId="5" fillId="0" borderId="0" xfId="3" applyFont="1"/>
    <xf numFmtId="0" fontId="5" fillId="0" borderId="0" xfId="0" applyFont="1" applyAlignment="1">
      <alignment vertical="center"/>
    </xf>
    <xf numFmtId="167" fontId="14" fillId="3" borderId="45" xfId="3" applyNumberFormat="1" applyFont="1" applyFill="1" applyBorder="1" applyAlignment="1">
      <alignment horizontal="center" vertical="center" wrapText="1"/>
    </xf>
    <xf numFmtId="49" fontId="7" fillId="4" borderId="21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4" xfId="0" applyFont="1" applyFill="1" applyBorder="1" applyAlignment="1">
      <alignment horizontal="center"/>
    </xf>
    <xf numFmtId="0" fontId="28" fillId="4" borderId="4" xfId="0" applyFont="1" applyFill="1" applyBorder="1" applyAlignment="1">
      <alignment horizontal="left" vertical="center" wrapText="1" indent="1" readingOrder="1"/>
    </xf>
    <xf numFmtId="0" fontId="29" fillId="4" borderId="4" xfId="0" applyFont="1" applyFill="1" applyBorder="1" applyAlignment="1">
      <alignment horizontal="center" vertical="center" wrapText="1" readingOrder="1"/>
    </xf>
    <xf numFmtId="0" fontId="16" fillId="4" borderId="4" xfId="0" applyFont="1" applyFill="1" applyBorder="1" applyAlignment="1">
      <alignment horizontal="justify" vertical="top" wrapText="1"/>
    </xf>
    <xf numFmtId="0" fontId="29" fillId="4" borderId="4" xfId="0" applyFont="1" applyFill="1" applyBorder="1" applyAlignment="1">
      <alignment horizontal="justify" vertical="top" wrapText="1" readingOrder="1"/>
    </xf>
    <xf numFmtId="0" fontId="16" fillId="4" borderId="4" xfId="0" applyFont="1" applyFill="1" applyBorder="1" applyAlignment="1">
      <alignment horizontal="center" vertical="center"/>
    </xf>
    <xf numFmtId="165" fontId="16" fillId="4" borderId="4" xfId="9" applyFont="1" applyFill="1" applyBorder="1" applyAlignment="1">
      <alignment horizontal="center"/>
    </xf>
    <xf numFmtId="165" fontId="16" fillId="4" borderId="4" xfId="9" applyFont="1" applyFill="1" applyBorder="1"/>
    <xf numFmtId="165" fontId="16" fillId="4" borderId="4" xfId="9" applyFont="1" applyFill="1" applyBorder="1" applyAlignment="1">
      <alignment horizontal="center" vertical="center"/>
    </xf>
    <xf numFmtId="165" fontId="7" fillId="4" borderId="9" xfId="9" applyFont="1" applyFill="1" applyBorder="1" applyAlignment="1">
      <alignment horizontal="center" vertical="center" wrapText="1"/>
    </xf>
    <xf numFmtId="165" fontId="7" fillId="0" borderId="9" xfId="9" applyFont="1" applyFill="1" applyBorder="1" applyAlignment="1">
      <alignment horizontal="center" vertical="center" wrapText="1"/>
    </xf>
    <xf numFmtId="165" fontId="7" fillId="4" borderId="4" xfId="9" applyFont="1" applyFill="1" applyBorder="1" applyAlignment="1">
      <alignment horizontal="center" vertical="center" wrapText="1"/>
    </xf>
    <xf numFmtId="165" fontId="5" fillId="9" borderId="8" xfId="9" applyFont="1" applyFill="1" applyBorder="1" applyAlignment="1">
      <alignment horizontal="center" vertical="center"/>
    </xf>
    <xf numFmtId="10" fontId="15" fillId="4" borderId="10" xfId="3" applyNumberFormat="1" applyFont="1" applyFill="1" applyBorder="1" applyAlignment="1">
      <alignment horizontal="center" vertical="center" wrapText="1"/>
    </xf>
    <xf numFmtId="10" fontId="14" fillId="4" borderId="4" xfId="3" applyNumberFormat="1" applyFont="1" applyFill="1" applyBorder="1" applyAlignment="1">
      <alignment horizontal="center" vertical="center" wrapText="1"/>
    </xf>
    <xf numFmtId="49" fontId="14" fillId="5" borderId="12" xfId="3" applyNumberFormat="1" applyFont="1" applyFill="1" applyBorder="1" applyAlignment="1">
      <alignment horizontal="center" vertical="center" wrapText="1"/>
    </xf>
    <xf numFmtId="167" fontId="14" fillId="5" borderId="12" xfId="3" applyNumberFormat="1" applyFont="1" applyFill="1" applyBorder="1" applyAlignment="1">
      <alignment horizontal="center" vertical="center" wrapText="1"/>
    </xf>
    <xf numFmtId="167" fontId="14" fillId="5" borderId="4" xfId="15" applyNumberFormat="1" applyFont="1" applyFill="1" applyBorder="1" applyAlignment="1">
      <alignment horizontal="center" vertical="center" wrapText="1"/>
    </xf>
    <xf numFmtId="165" fontId="15" fillId="3" borderId="4" xfId="9" applyFont="1" applyFill="1" applyBorder="1" applyAlignment="1">
      <alignment horizontal="center" vertical="center" wrapText="1"/>
    </xf>
    <xf numFmtId="165" fontId="15" fillId="3" borderId="9" xfId="9" applyFont="1" applyFill="1" applyBorder="1" applyAlignment="1">
      <alignment horizontal="center" vertical="center" wrapText="1"/>
    </xf>
    <xf numFmtId="10" fontId="15" fillId="4" borderId="11" xfId="3" applyNumberFormat="1" applyFont="1" applyFill="1" applyBorder="1" applyAlignment="1">
      <alignment horizontal="center" vertical="center" wrapText="1"/>
    </xf>
    <xf numFmtId="10" fontId="14" fillId="4" borderId="9" xfId="3" applyNumberFormat="1" applyFont="1" applyFill="1" applyBorder="1" applyAlignment="1">
      <alignment horizontal="center" vertical="center" wrapText="1"/>
    </xf>
    <xf numFmtId="167" fontId="14" fillId="5" borderId="20" xfId="3" applyNumberFormat="1" applyFont="1" applyFill="1" applyBorder="1" applyAlignment="1">
      <alignment horizontal="center" vertical="center" wrapText="1"/>
    </xf>
    <xf numFmtId="0" fontId="13" fillId="3" borderId="0" xfId="3" applyFont="1" applyFill="1" applyAlignment="1">
      <alignment vertical="center" wrapText="1"/>
    </xf>
    <xf numFmtId="0" fontId="12" fillId="3" borderId="0" xfId="3" applyFont="1" applyFill="1" applyAlignment="1">
      <alignment vertical="center"/>
    </xf>
    <xf numFmtId="0" fontId="12" fillId="3" borderId="0" xfId="3" applyFont="1" applyFill="1" applyAlignment="1">
      <alignment vertical="center" wrapText="1"/>
    </xf>
    <xf numFmtId="0" fontId="15" fillId="3" borderId="0" xfId="3" applyFont="1" applyFill="1" applyAlignment="1">
      <alignment vertical="center" wrapText="1"/>
    </xf>
    <xf numFmtId="0" fontId="15" fillId="3" borderId="0" xfId="3" applyFont="1" applyFill="1" applyAlignment="1">
      <alignment vertical="center"/>
    </xf>
    <xf numFmtId="0" fontId="15" fillId="3" borderId="30" xfId="3" applyFont="1" applyFill="1" applyBorder="1" applyAlignment="1">
      <alignment vertical="center"/>
    </xf>
    <xf numFmtId="0" fontId="15" fillId="0" borderId="29" xfId="3" applyFont="1" applyBorder="1" applyAlignment="1">
      <alignment horizontal="center" vertical="center"/>
    </xf>
    <xf numFmtId="0" fontId="15" fillId="3" borderId="29" xfId="3" applyFont="1" applyFill="1" applyBorder="1" applyAlignment="1">
      <alignment vertical="center" wrapText="1"/>
    </xf>
    <xf numFmtId="0" fontId="15" fillId="3" borderId="29" xfId="3" applyFont="1" applyFill="1" applyBorder="1" applyAlignment="1">
      <alignment vertical="center"/>
    </xf>
    <xf numFmtId="0" fontId="15" fillId="3" borderId="43" xfId="3" applyFont="1" applyFill="1" applyBorder="1" applyAlignment="1">
      <alignment vertical="center"/>
    </xf>
    <xf numFmtId="0" fontId="15" fillId="3" borderId="31" xfId="3" applyFont="1" applyFill="1" applyBorder="1" applyAlignment="1">
      <alignment vertical="center"/>
    </xf>
    <xf numFmtId="165" fontId="14" fillId="5" borderId="12" xfId="9" applyFont="1" applyFill="1" applyBorder="1" applyAlignment="1">
      <alignment horizontal="center" vertical="center" wrapText="1"/>
    </xf>
    <xf numFmtId="0" fontId="0" fillId="0" borderId="0" xfId="3" applyFont="1" applyAlignment="1">
      <alignment horizontal="center" vertical="top"/>
    </xf>
    <xf numFmtId="0" fontId="25" fillId="0" borderId="0" xfId="3" applyFont="1" applyAlignment="1">
      <alignment vertical="center"/>
    </xf>
    <xf numFmtId="0" fontId="27" fillId="0" borderId="0" xfId="3" applyFont="1" applyAlignment="1">
      <alignment horizontal="center" vertical="top"/>
    </xf>
    <xf numFmtId="172" fontId="0" fillId="0" borderId="0" xfId="3" applyNumberFormat="1" applyFont="1"/>
    <xf numFmtId="0" fontId="24" fillId="0" borderId="0" xfId="3" applyFont="1"/>
    <xf numFmtId="0" fontId="0" fillId="0" borderId="0" xfId="3" applyFont="1" applyAlignment="1">
      <alignment vertical="top"/>
    </xf>
    <xf numFmtId="170" fontId="0" fillId="0" borderId="0" xfId="3" applyNumberFormat="1" applyFont="1"/>
    <xf numFmtId="0" fontId="7" fillId="4" borderId="42" xfId="0" applyFont="1" applyFill="1" applyBorder="1" applyAlignment="1" applyProtection="1">
      <alignment horizontal="center" vertical="center" wrapText="1"/>
      <protection locked="0"/>
    </xf>
    <xf numFmtId="49" fontId="7" fillId="0" borderId="22" xfId="0" applyNumberFormat="1" applyFont="1" applyBorder="1" applyAlignment="1" applyProtection="1">
      <alignment horizontal="center" vertical="center" wrapText="1"/>
      <protection locked="0"/>
    </xf>
    <xf numFmtId="0" fontId="16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fill" vertical="top" wrapText="1"/>
    </xf>
    <xf numFmtId="165" fontId="16" fillId="0" borderId="18" xfId="9" applyFont="1" applyBorder="1"/>
    <xf numFmtId="165" fontId="7" fillId="4" borderId="18" xfId="9" applyFont="1" applyFill="1" applyBorder="1" applyAlignment="1">
      <alignment horizontal="center" vertical="center" wrapText="1"/>
    </xf>
    <xf numFmtId="165" fontId="7" fillId="4" borderId="55" xfId="9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vertical="center"/>
    </xf>
    <xf numFmtId="0" fontId="5" fillId="2" borderId="45" xfId="0" applyFont="1" applyFill="1" applyBorder="1" applyAlignment="1">
      <alignment vertical="center"/>
    </xf>
    <xf numFmtId="0" fontId="5" fillId="9" borderId="69" xfId="0" applyFont="1" applyFill="1" applyBorder="1" applyAlignment="1">
      <alignment horizontal="center" vertical="center"/>
    </xf>
    <xf numFmtId="165" fontId="5" fillId="9" borderId="69" xfId="9" applyFont="1" applyFill="1" applyBorder="1" applyAlignment="1">
      <alignment horizontal="center" vertical="center" wrapText="1"/>
    </xf>
    <xf numFmtId="165" fontId="5" fillId="9" borderId="70" xfId="9" applyFont="1" applyFill="1" applyBorder="1" applyAlignment="1">
      <alignment horizontal="center" vertical="center" wrapText="1"/>
    </xf>
    <xf numFmtId="0" fontId="5" fillId="9" borderId="71" xfId="0" applyFont="1" applyFill="1" applyBorder="1" applyAlignment="1">
      <alignment horizontal="center" vertical="center"/>
    </xf>
    <xf numFmtId="0" fontId="5" fillId="9" borderId="48" xfId="0" applyFont="1" applyFill="1" applyBorder="1" applyAlignment="1">
      <alignment horizontal="center" vertical="center"/>
    </xf>
    <xf numFmtId="0" fontId="10" fillId="9" borderId="69" xfId="0" applyFont="1" applyFill="1" applyBorder="1" applyAlignment="1">
      <alignment horizontal="center" vertical="center"/>
    </xf>
    <xf numFmtId="168" fontId="5" fillId="2" borderId="47" xfId="9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9" borderId="44" xfId="0" applyFont="1" applyFill="1" applyBorder="1" applyAlignment="1">
      <alignment horizontal="right" vertical="center"/>
    </xf>
    <xf numFmtId="0" fontId="5" fillId="9" borderId="45" xfId="0" applyFont="1" applyFill="1" applyBorder="1" applyAlignment="1">
      <alignment horizontal="right" vertical="center"/>
    </xf>
    <xf numFmtId="0" fontId="5" fillId="9" borderId="7" xfId="0" applyFont="1" applyFill="1" applyBorder="1" applyAlignment="1">
      <alignment horizontal="right" vertical="center"/>
    </xf>
    <xf numFmtId="0" fontId="5" fillId="9" borderId="44" xfId="0" applyFont="1" applyFill="1" applyBorder="1" applyAlignment="1">
      <alignment horizontal="center" vertical="center"/>
    </xf>
    <xf numFmtId="0" fontId="5" fillId="9" borderId="45" xfId="0" applyFont="1" applyFill="1" applyBorder="1" applyAlignment="1">
      <alignment horizontal="center" vertical="center"/>
    </xf>
    <xf numFmtId="0" fontId="5" fillId="9" borderId="47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9" fontId="7" fillId="0" borderId="36" xfId="0" applyNumberFormat="1" applyFont="1" applyBorder="1" applyAlignment="1">
      <alignment horizontal="justify" vertical="top"/>
    </xf>
    <xf numFmtId="49" fontId="7" fillId="0" borderId="33" xfId="0" applyNumberFormat="1" applyFont="1" applyBorder="1" applyAlignment="1">
      <alignment horizontal="justify" vertical="top"/>
    </xf>
    <xf numFmtId="49" fontId="7" fillId="0" borderId="24" xfId="0" applyNumberFormat="1" applyFont="1" applyBorder="1" applyAlignment="1">
      <alignment horizontal="justify" vertical="top"/>
    </xf>
    <xf numFmtId="49" fontId="7" fillId="0" borderId="42" xfId="0" applyNumberFormat="1" applyFont="1" applyBorder="1" applyAlignment="1">
      <alignment horizontal="justify" vertical="top"/>
    </xf>
    <xf numFmtId="49" fontId="7" fillId="0" borderId="34" xfId="0" applyNumberFormat="1" applyFont="1" applyBorder="1" applyAlignment="1">
      <alignment horizontal="justify" vertical="top"/>
    </xf>
    <xf numFmtId="49" fontId="7" fillId="0" borderId="15" xfId="0" applyNumberFormat="1" applyFont="1" applyBorder="1" applyAlignment="1">
      <alignment horizontal="justify" vertical="top"/>
    </xf>
    <xf numFmtId="0" fontId="21" fillId="0" borderId="14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14" fillId="3" borderId="54" xfId="3" applyFont="1" applyFill="1" applyBorder="1" applyAlignment="1">
      <alignment horizontal="center" vertical="center" wrapText="1"/>
    </xf>
    <xf numFmtId="0" fontId="14" fillId="3" borderId="47" xfId="3" applyFont="1" applyFill="1" applyBorder="1" applyAlignment="1">
      <alignment horizontal="center" vertical="center" wrapText="1"/>
    </xf>
    <xf numFmtId="167" fontId="14" fillId="3" borderId="54" xfId="3" applyNumberFormat="1" applyFont="1" applyFill="1" applyBorder="1" applyAlignment="1">
      <alignment horizontal="center" vertical="center" wrapText="1"/>
    </xf>
    <xf numFmtId="167" fontId="14" fillId="3" borderId="45" xfId="3" applyNumberFormat="1" applyFont="1" applyFill="1" applyBorder="1" applyAlignment="1">
      <alignment horizontal="center" vertical="center" wrapText="1"/>
    </xf>
    <xf numFmtId="0" fontId="14" fillId="3" borderId="45" xfId="3" applyFont="1" applyFill="1" applyBorder="1" applyAlignment="1">
      <alignment horizontal="center" vertical="center" wrapText="1"/>
    </xf>
    <xf numFmtId="0" fontId="14" fillId="3" borderId="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4" fillId="3" borderId="4" xfId="3" applyFont="1" applyFill="1" applyBorder="1" applyAlignment="1">
      <alignment horizontal="center" vertical="center" wrapText="1"/>
    </xf>
    <xf numFmtId="0" fontId="14" fillId="3" borderId="19" xfId="3" applyFont="1" applyFill="1" applyBorder="1" applyAlignment="1">
      <alignment horizontal="center" vertical="center" wrapText="1"/>
    </xf>
    <xf numFmtId="0" fontId="14" fillId="3" borderId="12" xfId="3" applyFont="1" applyFill="1" applyBorder="1" applyAlignment="1">
      <alignment horizontal="center" vertical="center" wrapText="1"/>
    </xf>
    <xf numFmtId="0" fontId="14" fillId="3" borderId="44" xfId="3" applyFont="1" applyFill="1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/>
    </xf>
    <xf numFmtId="49" fontId="15" fillId="3" borderId="14" xfId="3" applyNumberFormat="1" applyFont="1" applyFill="1" applyBorder="1" applyAlignment="1">
      <alignment horizontal="justify" vertical="top" wrapText="1"/>
    </xf>
    <xf numFmtId="49" fontId="15" fillId="3" borderId="48" xfId="3" applyNumberFormat="1" applyFont="1" applyFill="1" applyBorder="1" applyAlignment="1">
      <alignment horizontal="justify" vertical="top" wrapText="1"/>
    </xf>
    <xf numFmtId="49" fontId="15" fillId="3" borderId="42" xfId="3" applyNumberFormat="1" applyFont="1" applyFill="1" applyBorder="1" applyAlignment="1">
      <alignment horizontal="justify" vertical="top" wrapText="1"/>
    </xf>
    <xf numFmtId="49" fontId="15" fillId="3" borderId="15" xfId="3" applyNumberFormat="1" applyFont="1" applyFill="1" applyBorder="1" applyAlignment="1">
      <alignment horizontal="justify" vertical="top" wrapText="1"/>
    </xf>
    <xf numFmtId="0" fontId="13" fillId="9" borderId="5" xfId="3" applyFont="1" applyFill="1" applyBorder="1" applyAlignment="1">
      <alignment horizontal="center" vertical="center"/>
    </xf>
    <xf numFmtId="0" fontId="13" fillId="9" borderId="6" xfId="3" applyFont="1" applyFill="1" applyBorder="1" applyAlignment="1">
      <alignment horizontal="center" vertical="center"/>
    </xf>
    <xf numFmtId="0" fontId="13" fillId="9" borderId="54" xfId="3" applyFont="1" applyFill="1" applyBorder="1" applyAlignment="1">
      <alignment horizontal="center" vertical="center"/>
    </xf>
    <xf numFmtId="0" fontId="13" fillId="9" borderId="8" xfId="3" applyFont="1" applyFill="1" applyBorder="1" applyAlignment="1">
      <alignment horizontal="center" vertical="center"/>
    </xf>
    <xf numFmtId="49" fontId="14" fillId="3" borderId="44" xfId="3" applyNumberFormat="1" applyFont="1" applyFill="1" applyBorder="1" applyAlignment="1">
      <alignment horizontal="justify" vertical="top" wrapText="1"/>
    </xf>
    <xf numFmtId="49" fontId="14" fillId="3" borderId="45" xfId="3" applyNumberFormat="1" applyFont="1" applyFill="1" applyBorder="1" applyAlignment="1">
      <alignment horizontal="justify" vertical="top" wrapText="1"/>
    </xf>
    <xf numFmtId="49" fontId="14" fillId="3" borderId="7" xfId="3" applyNumberFormat="1" applyFont="1" applyFill="1" applyBorder="1" applyAlignment="1">
      <alignment horizontal="justify" vertical="top" wrapText="1"/>
    </xf>
    <xf numFmtId="0" fontId="22" fillId="0" borderId="53" xfId="3" applyFont="1" applyBorder="1" applyAlignment="1">
      <alignment horizontal="left" vertical="center" wrapText="1"/>
    </xf>
    <xf numFmtId="0" fontId="22" fillId="0" borderId="18" xfId="3" applyFont="1" applyBorder="1" applyAlignment="1">
      <alignment horizontal="left" vertical="center" wrapText="1"/>
    </xf>
    <xf numFmtId="10" fontId="22" fillId="10" borderId="18" xfId="3" applyNumberFormat="1" applyFont="1" applyFill="1" applyBorder="1" applyAlignment="1" applyProtection="1">
      <alignment horizontal="center" vertical="center"/>
      <protection locked="0"/>
    </xf>
    <xf numFmtId="10" fontId="22" fillId="10" borderId="55" xfId="3" applyNumberFormat="1" applyFont="1" applyFill="1" applyBorder="1" applyAlignment="1" applyProtection="1">
      <alignment horizontal="center" vertical="center"/>
      <protection locked="0"/>
    </xf>
    <xf numFmtId="0" fontId="30" fillId="0" borderId="35" xfId="3" applyFont="1" applyBorder="1" applyAlignment="1">
      <alignment horizontal="center" vertical="center"/>
    </xf>
    <xf numFmtId="0" fontId="30" fillId="0" borderId="10" xfId="3" applyFont="1" applyBorder="1" applyAlignment="1">
      <alignment horizontal="center" vertical="center"/>
    </xf>
    <xf numFmtId="0" fontId="30" fillId="0" borderId="11" xfId="3" applyFont="1" applyBorder="1" applyAlignment="1">
      <alignment horizontal="center" vertical="center"/>
    </xf>
    <xf numFmtId="0" fontId="5" fillId="5" borderId="17" xfId="3" applyFont="1" applyFill="1" applyBorder="1" applyAlignment="1">
      <alignment horizontal="center" vertical="center"/>
    </xf>
    <xf numFmtId="0" fontId="5" fillId="5" borderId="4" xfId="3" applyFont="1" applyFill="1" applyBorder="1" applyAlignment="1">
      <alignment horizontal="center" vertical="center"/>
    </xf>
    <xf numFmtId="0" fontId="5" fillId="5" borderId="9" xfId="3" applyFont="1" applyFill="1" applyBorder="1" applyAlignment="1">
      <alignment horizontal="center" vertical="center"/>
    </xf>
    <xf numFmtId="0" fontId="22" fillId="0" borderId="49" xfId="3" applyFont="1" applyBorder="1" applyAlignment="1">
      <alignment horizontal="center"/>
    </xf>
    <xf numFmtId="0" fontId="22" fillId="0" borderId="50" xfId="3" applyFont="1" applyBorder="1" applyAlignment="1">
      <alignment horizontal="center"/>
    </xf>
    <xf numFmtId="0" fontId="22" fillId="0" borderId="51" xfId="3" applyFont="1" applyBorder="1" applyAlignment="1">
      <alignment horizontal="center"/>
    </xf>
    <xf numFmtId="0" fontId="22" fillId="0" borderId="42" xfId="3" applyFont="1" applyBorder="1" applyAlignment="1">
      <alignment horizontal="center"/>
    </xf>
    <xf numFmtId="0" fontId="22" fillId="0" borderId="34" xfId="3" applyFont="1" applyBorder="1" applyAlignment="1">
      <alignment horizontal="center"/>
    </xf>
    <xf numFmtId="0" fontId="22" fillId="0" borderId="52" xfId="3" applyFont="1" applyBorder="1" applyAlignment="1">
      <alignment horizontal="center"/>
    </xf>
    <xf numFmtId="49" fontId="2" fillId="0" borderId="14" xfId="3" applyNumberFormat="1" applyFont="1" applyBorder="1" applyAlignment="1">
      <alignment horizontal="center" vertical="center" wrapText="1"/>
    </xf>
    <xf numFmtId="49" fontId="0" fillId="0" borderId="26" xfId="3" applyNumberFormat="1" applyFont="1" applyBorder="1" applyAlignment="1">
      <alignment horizontal="center" vertical="center" wrapText="1"/>
    </xf>
    <xf numFmtId="49" fontId="0" fillId="0" borderId="27" xfId="3" applyNumberFormat="1" applyFont="1" applyBorder="1" applyAlignment="1">
      <alignment horizontal="center" vertical="center" wrapText="1"/>
    </xf>
    <xf numFmtId="49" fontId="0" fillId="0" borderId="30" xfId="3" applyNumberFormat="1" applyFont="1" applyBorder="1" applyAlignment="1">
      <alignment horizontal="center" vertical="center" wrapText="1"/>
    </xf>
    <xf numFmtId="49" fontId="0" fillId="0" borderId="29" xfId="3" applyNumberFormat="1" applyFont="1" applyBorder="1" applyAlignment="1">
      <alignment horizontal="center" vertical="center" wrapText="1"/>
    </xf>
    <xf numFmtId="49" fontId="0" fillId="0" borderId="31" xfId="3" applyNumberFormat="1" applyFont="1" applyBorder="1" applyAlignment="1">
      <alignment horizontal="center" vertical="center" wrapText="1"/>
    </xf>
    <xf numFmtId="0" fontId="22" fillId="0" borderId="17" xfId="3" applyFont="1" applyBorder="1" applyAlignment="1">
      <alignment horizontal="left" vertical="center"/>
    </xf>
    <xf numFmtId="0" fontId="22" fillId="0" borderId="4" xfId="3" applyFont="1" applyBorder="1" applyAlignment="1">
      <alignment horizontal="left" vertical="center"/>
    </xf>
    <xf numFmtId="10" fontId="22" fillId="10" borderId="4" xfId="3" applyNumberFormat="1" applyFont="1" applyFill="1" applyBorder="1" applyAlignment="1" applyProtection="1">
      <alignment horizontal="center" vertical="center"/>
      <protection locked="0"/>
    </xf>
    <xf numFmtId="10" fontId="22" fillId="10" borderId="9" xfId="3" applyNumberFormat="1" applyFont="1" applyFill="1" applyBorder="1" applyAlignment="1" applyProtection="1">
      <alignment horizontal="center" vertical="center"/>
      <protection locked="0"/>
    </xf>
    <xf numFmtId="0" fontId="22" fillId="0" borderId="28" xfId="3" applyFont="1" applyBorder="1" applyAlignment="1">
      <alignment horizontal="center"/>
    </xf>
    <xf numFmtId="0" fontId="22" fillId="0" borderId="3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4" fillId="0" borderId="56" xfId="17" applyFont="1" applyBorder="1" applyAlignment="1">
      <alignment horizontal="left" vertical="top"/>
    </xf>
    <xf numFmtId="0" fontId="4" fillId="0" borderId="57" xfId="17" applyFont="1" applyBorder="1" applyAlignment="1">
      <alignment horizontal="left" vertical="top"/>
    </xf>
    <xf numFmtId="0" fontId="4" fillId="0" borderId="58" xfId="17" applyFont="1" applyBorder="1" applyAlignment="1">
      <alignment horizontal="left" vertical="top"/>
    </xf>
    <xf numFmtId="169" fontId="2" fillId="6" borderId="59" xfId="18" applyFill="1" applyBorder="1" applyAlignment="1" applyProtection="1">
      <alignment horizontal="left"/>
      <protection locked="0"/>
    </xf>
    <xf numFmtId="169" fontId="2" fillId="6" borderId="60" xfId="18" applyFill="1" applyBorder="1" applyAlignment="1" applyProtection="1">
      <alignment horizontal="left"/>
      <protection locked="0"/>
    </xf>
    <xf numFmtId="169" fontId="2" fillId="6" borderId="61" xfId="18" applyFill="1" applyBorder="1" applyAlignment="1" applyProtection="1">
      <alignment horizontal="left"/>
      <protection locked="0"/>
    </xf>
    <xf numFmtId="4" fontId="23" fillId="0" borderId="62" xfId="3" applyNumberFormat="1" applyFont="1" applyBorder="1" applyAlignment="1">
      <alignment horizontal="center" vertical="center" wrapText="1"/>
    </xf>
    <xf numFmtId="0" fontId="4" fillId="0" borderId="62" xfId="3" applyFont="1" applyBorder="1" applyAlignment="1">
      <alignment horizontal="center" vertical="center"/>
    </xf>
    <xf numFmtId="0" fontId="2" fillId="0" borderId="53" xfId="3" applyFont="1" applyBorder="1" applyAlignment="1">
      <alignment horizontal="left" vertical="center" wrapText="1"/>
    </xf>
    <xf numFmtId="0" fontId="0" fillId="0" borderId="18" xfId="3" applyFont="1" applyBorder="1" applyAlignment="1">
      <alignment horizontal="left" vertical="center" wrapText="1"/>
    </xf>
    <xf numFmtId="4" fontId="23" fillId="0" borderId="62" xfId="3" applyNumberFormat="1" applyFont="1" applyBorder="1" applyAlignment="1">
      <alignment horizontal="center" vertical="center"/>
    </xf>
    <xf numFmtId="0" fontId="23" fillId="5" borderId="35" xfId="3" applyFont="1" applyFill="1" applyBorder="1" applyAlignment="1">
      <alignment horizontal="center" vertical="center"/>
    </xf>
    <xf numFmtId="0" fontId="23" fillId="5" borderId="10" xfId="3" applyFont="1" applyFill="1" applyBorder="1" applyAlignment="1">
      <alignment horizontal="center" vertical="center"/>
    </xf>
    <xf numFmtId="0" fontId="23" fillId="5" borderId="19" xfId="3" applyFont="1" applyFill="1" applyBorder="1" applyAlignment="1">
      <alignment horizontal="center" vertical="center"/>
    </xf>
    <xf numFmtId="0" fontId="23" fillId="5" borderId="12" xfId="3" applyFont="1" applyFill="1" applyBorder="1" applyAlignment="1">
      <alignment horizontal="center" vertical="center"/>
    </xf>
    <xf numFmtId="4" fontId="23" fillId="5" borderId="11" xfId="3" applyNumberFormat="1" applyFont="1" applyFill="1" applyBorder="1" applyAlignment="1">
      <alignment horizontal="center" vertical="center" wrapText="1"/>
    </xf>
    <xf numFmtId="4" fontId="23" fillId="5" borderId="20" xfId="3" applyNumberFormat="1" applyFont="1" applyFill="1" applyBorder="1" applyAlignment="1">
      <alignment horizontal="center" vertical="center" wrapText="1"/>
    </xf>
    <xf numFmtId="0" fontId="2" fillId="0" borderId="17" xfId="3" applyFont="1" applyBorder="1" applyAlignment="1">
      <alignment horizontal="left" vertical="center" wrapText="1"/>
    </xf>
    <xf numFmtId="0" fontId="0" fillId="0" borderId="4" xfId="3" applyFont="1" applyBorder="1" applyAlignment="1">
      <alignment horizontal="left" vertical="center" wrapText="1"/>
    </xf>
    <xf numFmtId="0" fontId="0" fillId="0" borderId="17" xfId="3" applyFont="1" applyBorder="1" applyAlignment="1">
      <alignment horizontal="left" vertical="center" wrapText="1"/>
    </xf>
    <xf numFmtId="0" fontId="0" fillId="0" borderId="13" xfId="3" applyFont="1" applyBorder="1" applyAlignment="1">
      <alignment horizontal="left" vertical="center"/>
    </xf>
    <xf numFmtId="0" fontId="0" fillId="0" borderId="0" xfId="3" applyFont="1" applyAlignment="1">
      <alignment horizontal="left" vertical="center"/>
    </xf>
    <xf numFmtId="0" fontId="24" fillId="8" borderId="5" xfId="3" applyFont="1" applyFill="1" applyBorder="1" applyAlignment="1">
      <alignment horizontal="center" vertical="center" wrapText="1"/>
    </xf>
    <xf numFmtId="0" fontId="24" fillId="8" borderId="6" xfId="3" applyFont="1" applyFill="1" applyBorder="1" applyAlignment="1">
      <alignment horizontal="center" vertical="center" wrapText="1"/>
    </xf>
    <xf numFmtId="0" fontId="0" fillId="0" borderId="13" xfId="3" applyFont="1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0" fillId="0" borderId="16" xfId="3" applyFont="1" applyBorder="1" applyAlignment="1">
      <alignment horizontal="center" vertical="center"/>
    </xf>
    <xf numFmtId="0" fontId="25" fillId="0" borderId="13" xfId="3" applyFont="1" applyBorder="1" applyAlignment="1">
      <alignment horizontal="right" vertical="center"/>
    </xf>
    <xf numFmtId="0" fontId="26" fillId="0" borderId="0" xfId="3" applyFont="1" applyAlignment="1">
      <alignment horizontal="center"/>
    </xf>
    <xf numFmtId="0" fontId="25" fillId="0" borderId="0" xfId="3" applyFont="1" applyAlignment="1">
      <alignment horizontal="center" vertical="top"/>
    </xf>
    <xf numFmtId="0" fontId="22" fillId="0" borderId="5" xfId="3" applyFont="1" applyBorder="1" applyAlignment="1">
      <alignment horizontal="left" vertical="center" wrapText="1"/>
    </xf>
    <xf numFmtId="0" fontId="22" fillId="0" borderId="6" xfId="3" applyFont="1" applyBorder="1" applyAlignment="1">
      <alignment horizontal="left" vertical="center" wrapText="1"/>
    </xf>
    <xf numFmtId="0" fontId="22" fillId="0" borderId="8" xfId="3" applyFont="1" applyBorder="1" applyAlignment="1">
      <alignment horizontal="left" vertical="center" wrapText="1"/>
    </xf>
    <xf numFmtId="170" fontId="0" fillId="0" borderId="63" xfId="3" applyNumberFormat="1" applyFont="1" applyBorder="1" applyAlignment="1">
      <alignment horizontal="left"/>
    </xf>
    <xf numFmtId="170" fontId="0" fillId="0" borderId="64" xfId="3" applyNumberFormat="1" applyFont="1" applyBorder="1" applyAlignment="1">
      <alignment horizontal="left"/>
    </xf>
    <xf numFmtId="171" fontId="2" fillId="0" borderId="64" xfId="3" applyNumberFormat="1" applyFont="1" applyBorder="1" applyAlignment="1">
      <alignment horizontal="left"/>
    </xf>
    <xf numFmtId="171" fontId="0" fillId="0" borderId="64" xfId="3" applyNumberFormat="1" applyFont="1" applyBorder="1" applyAlignment="1">
      <alignment horizontal="left"/>
    </xf>
    <xf numFmtId="171" fontId="0" fillId="0" borderId="65" xfId="3" applyNumberFormat="1" applyFont="1" applyBorder="1" applyAlignment="1">
      <alignment horizontal="left"/>
    </xf>
    <xf numFmtId="0" fontId="4" fillId="0" borderId="66" xfId="3" applyFont="1" applyBorder="1" applyAlignment="1">
      <alignment horizontal="left" vertical="center"/>
    </xf>
    <xf numFmtId="0" fontId="4" fillId="0" borderId="67" xfId="3" applyFont="1" applyBorder="1" applyAlignment="1">
      <alignment horizontal="left" vertical="center"/>
    </xf>
    <xf numFmtId="0" fontId="23" fillId="0" borderId="13" xfId="3" applyFont="1" applyBorder="1" applyAlignment="1">
      <alignment horizontal="left" vertical="center"/>
    </xf>
    <xf numFmtId="0" fontId="23" fillId="0" borderId="0" xfId="3" applyFont="1" applyAlignment="1">
      <alignment horizontal="left" vertical="center"/>
    </xf>
  </cellXfs>
  <cellStyles count="19">
    <cellStyle name="Excel Built-in Normal" xfId="16"/>
    <cellStyle name="Hiperlink 2" xfId="1"/>
    <cellStyle name="Moeda" xfId="15" builtinId="4"/>
    <cellStyle name="Moeda 2" xfId="2"/>
    <cellStyle name="Moeda_Composicao BDI v2.1" xfId="18"/>
    <cellStyle name="Normal" xfId="0" builtinId="0"/>
    <cellStyle name="Normal 2" xfId="3"/>
    <cellStyle name="Normal 2 2" xfId="13"/>
    <cellStyle name="Normal 3" xfId="4"/>
    <cellStyle name="Normal 4" xfId="12"/>
    <cellStyle name="Normal_FICHA DE VERIFICAÇÃO PRELIMINAR - Plano R" xfId="17"/>
    <cellStyle name="Porcentagem" xfId="5" builtinId="5"/>
    <cellStyle name="Porcentagem 2" xfId="6"/>
    <cellStyle name="Separador de milhares 2 2" xfId="7"/>
    <cellStyle name="Total 2" xfId="8"/>
    <cellStyle name="Vírgula" xfId="9" builtinId="3"/>
    <cellStyle name="Vírgula 2" xfId="10"/>
    <cellStyle name="Vírgula 2 2" xfId="14"/>
    <cellStyle name="Vírgula 3" xfId="11"/>
  </cellStyles>
  <dxfs count="1"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320675</xdr:colOff>
      <xdr:row>0</xdr:row>
      <xdr:rowOff>105767</xdr:rowOff>
    </xdr:from>
    <xdr:to>
      <xdr:col>1</xdr:col>
      <xdr:colOff>453258</xdr:colOff>
      <xdr:row>0</xdr:row>
      <xdr:rowOff>780167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18" t="35756" r="43767" b="40294"/>
        <a:stretch>
          <a:fillRect/>
        </a:stretch>
      </xdr:blipFill>
      <xdr:spPr bwMode="auto">
        <a:xfrm>
          <a:off x="320675" y="105767"/>
          <a:ext cx="625255" cy="67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371061</xdr:colOff>
      <xdr:row>0</xdr:row>
      <xdr:rowOff>79099</xdr:rowOff>
    </xdr:from>
    <xdr:to>
      <xdr:col>1</xdr:col>
      <xdr:colOff>538370</xdr:colOff>
      <xdr:row>0</xdr:row>
      <xdr:rowOff>889597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5951C2B-A265-4CEE-A6BF-CBCD530D0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18" t="35756" r="43767" b="40294"/>
        <a:stretch>
          <a:fillRect/>
        </a:stretch>
      </xdr:blipFill>
      <xdr:spPr bwMode="auto">
        <a:xfrm>
          <a:off x="371061" y="79099"/>
          <a:ext cx="846483" cy="810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65953</xdr:colOff>
      <xdr:row>0</xdr:row>
      <xdr:rowOff>111935</xdr:rowOff>
    </xdr:from>
    <xdr:to>
      <xdr:col>0</xdr:col>
      <xdr:colOff>576621</xdr:colOff>
      <xdr:row>0</xdr:row>
      <xdr:rowOff>623460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A46543-9E4D-4BDB-B68F-ED5C5702E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18" t="35756" r="43767" b="40294"/>
        <a:stretch>
          <a:fillRect/>
        </a:stretch>
      </xdr:blipFill>
      <xdr:spPr bwMode="auto">
        <a:xfrm>
          <a:off x="65953" y="111935"/>
          <a:ext cx="510668" cy="51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&#199;O%20-%20PAVIMENTA&#199;&#195;O%20DE%20LIMAS/NOVO/Planilha%20Or&#231;ament&#225;ria%20-%20Licit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LAVIO%20LUKIM%20GRECO/PMLF/PMLF/2019%20-%20LEANDRO%20FERREIRA/005%20-%20PAVIMENTACAO%20MCID%20-%202018/PAVIMENTA&#199;&#195;O%20CT%201053.056-80-2018%20-%20SICONV%20866837-2018/2-CAIXA/PLANILHA%20M&#218;LTIPLA%20V3.0.5%20MOD-13.0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MUNICÍPIO DE IGARATINGA</v>
          </cell>
          <cell r="J5" t="str">
            <v>Pavimentação</v>
          </cell>
        </row>
        <row r="6">
          <cell r="J6" t="str">
            <v xml:space="preserve">Drenagem </v>
          </cell>
        </row>
        <row r="7">
          <cell r="F7" t="str">
            <v>1068.628-95/2019</v>
          </cell>
          <cell r="J7" t="str">
            <v>Abastecimento de água</v>
          </cell>
        </row>
        <row r="8">
          <cell r="F8" t="str">
            <v>893948/2019</v>
          </cell>
          <cell r="J8" t="str">
            <v>Esgotamento sanitário</v>
          </cell>
        </row>
        <row r="9">
          <cell r="F9">
            <v>481104</v>
          </cell>
          <cell r="J9" t="str">
            <v>Energia elétrica e iluminação pública</v>
          </cell>
        </row>
        <row r="10">
          <cell r="F10">
            <v>55366.95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J16" t="str">
            <v>Instrumentos e ações em planejamento e gestão pública</v>
          </cell>
        </row>
        <row r="17">
          <cell r="J17" t="str">
            <v>Ações complementares às obras</v>
          </cell>
        </row>
        <row r="18">
          <cell r="J18" t="str">
            <v>Gerenciamento</v>
          </cell>
        </row>
        <row r="19">
          <cell r="J19" t="str">
            <v>Trabalho social</v>
          </cell>
        </row>
        <row r="50">
          <cell r="F50" t="str">
            <v>FLÁVIO LUCAS GRECO SANTOS</v>
          </cell>
        </row>
        <row r="51">
          <cell r="F51" t="str">
            <v>ENGENHEIRO CIVIL</v>
          </cell>
        </row>
        <row r="52">
          <cell r="F52" t="str">
            <v>64880/D</v>
          </cell>
        </row>
        <row r="53">
          <cell r="F53" t="str">
            <v>20210089897</v>
          </cell>
        </row>
      </sheetData>
      <sheetData sheetId="2"/>
      <sheetData sheetId="3"/>
      <sheetData sheetId="4">
        <row r="8">
          <cell r="F8" t="str">
            <v>'[Referência 01-2021.xls]Banco'!$a5:$a$65536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536780.38</v>
          </cell>
          <cell r="Z15" t="str">
            <v/>
          </cell>
          <cell r="AA15">
            <v>55676.38</v>
          </cell>
          <cell r="AB15">
            <v>0</v>
          </cell>
        </row>
        <row r="16">
          <cell r="X16">
            <v>536780.38</v>
          </cell>
          <cell r="Z16" t="str">
            <v/>
          </cell>
          <cell r="AA16">
            <v>55676.38</v>
          </cell>
          <cell r="AB16">
            <v>0</v>
          </cell>
        </row>
        <row r="17">
          <cell r="X17">
            <v>641.46</v>
          </cell>
          <cell r="Z17" t="str">
            <v/>
          </cell>
          <cell r="AA17">
            <v>66.534046409818487</v>
          </cell>
          <cell r="AB17">
            <v>0</v>
          </cell>
        </row>
        <row r="18">
          <cell r="X18">
            <v>641.46</v>
          </cell>
          <cell r="Z18" t="str">
            <v>RA</v>
          </cell>
          <cell r="AA18">
            <v>66.534046409818487</v>
          </cell>
          <cell r="AB18">
            <v>0</v>
          </cell>
        </row>
        <row r="19">
          <cell r="X19">
            <v>512480.65</v>
          </cell>
          <cell r="Z19" t="str">
            <v/>
          </cell>
          <cell r="AA19">
            <v>53155.943240784989</v>
          </cell>
          <cell r="AB19">
            <v>0</v>
          </cell>
        </row>
        <row r="20">
          <cell r="X20">
            <v>27106.31</v>
          </cell>
          <cell r="Z20" t="str">
            <v>RA</v>
          </cell>
          <cell r="AA20">
            <v>2811.5431789027016</v>
          </cell>
          <cell r="AB20">
            <v>0</v>
          </cell>
        </row>
        <row r="21">
          <cell r="X21">
            <v>466762.01</v>
          </cell>
          <cell r="Z21" t="str">
            <v>RA</v>
          </cell>
          <cell r="AA21">
            <v>48413.876524927757</v>
          </cell>
          <cell r="AB21">
            <v>0</v>
          </cell>
        </row>
        <row r="22">
          <cell r="X22">
            <v>14640.8</v>
          </cell>
          <cell r="Z22" t="str">
            <v>RA</v>
          </cell>
          <cell r="AA22">
            <v>1518.5852066798716</v>
          </cell>
          <cell r="AB22">
            <v>0</v>
          </cell>
        </row>
        <row r="23">
          <cell r="X23">
            <v>3971.53</v>
          </cell>
          <cell r="Z23" t="str">
            <v>RA</v>
          </cell>
          <cell r="AA23">
            <v>411.93833027466468</v>
          </cell>
          <cell r="AB23">
            <v>0</v>
          </cell>
        </row>
        <row r="24">
          <cell r="X24">
            <v>23658.27</v>
          </cell>
          <cell r="Z24" t="str">
            <v/>
          </cell>
          <cell r="AA24">
            <v>2453.9027128051885</v>
          </cell>
          <cell r="AB24">
            <v>0</v>
          </cell>
        </row>
        <row r="25">
          <cell r="X25">
            <v>18467.419999999998</v>
          </cell>
          <cell r="Z25" t="str">
            <v>RA</v>
          </cell>
          <cell r="AA25">
            <v>1915.4930616867925</v>
          </cell>
          <cell r="AB25">
            <v>0</v>
          </cell>
        </row>
        <row r="26">
          <cell r="X26">
            <v>5190.8500000000004</v>
          </cell>
          <cell r="Z26" t="str">
            <v>RA</v>
          </cell>
          <cell r="AA26">
            <v>538.40965111839603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</sheetData>
      <sheetData sheetId="5">
        <row r="12">
          <cell r="A12">
            <v>2</v>
          </cell>
          <cell r="Q12" t="str">
            <v>SERVIÇOS PRELIMINARES</v>
          </cell>
          <cell r="AA12" t="str">
            <v>.</v>
          </cell>
        </row>
        <row r="15">
          <cell r="M15">
            <v>1</v>
          </cell>
          <cell r="Q15">
            <v>641.46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 t="str">
            <v/>
          </cell>
        </row>
        <row r="20">
          <cell r="M20">
            <v>3</v>
          </cell>
        </row>
        <row r="21">
          <cell r="M21">
            <v>3</v>
          </cell>
        </row>
        <row r="22">
          <cell r="M22">
            <v>3</v>
          </cell>
        </row>
        <row r="23">
          <cell r="M23">
            <v>3</v>
          </cell>
        </row>
        <row r="24">
          <cell r="M24" t="str">
            <v/>
          </cell>
        </row>
        <row r="25">
          <cell r="M25">
            <v>4</v>
          </cell>
        </row>
        <row r="26">
          <cell r="M26">
            <v>4</v>
          </cell>
        </row>
        <row r="27">
          <cell r="M27">
            <v>4</v>
          </cell>
        </row>
        <row r="28">
          <cell r="M28" t="str">
            <v/>
          </cell>
        </row>
        <row r="29">
          <cell r="M29">
            <v>5</v>
          </cell>
        </row>
        <row r="30">
          <cell r="M30">
            <v>5</v>
          </cell>
        </row>
        <row r="31">
          <cell r="M31">
            <v>5</v>
          </cell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</sheetData>
      <sheetData sheetId="7"/>
      <sheetData sheetId="8"/>
      <sheetData sheetId="9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20">
          <cell r="A20" t="str">
            <v>F</v>
          </cell>
        </row>
      </sheetData>
      <sheetData sheetId="10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536780.38</v>
          </cell>
          <cell r="AA14">
            <v>55676.38</v>
          </cell>
          <cell r="AB14">
            <v>0</v>
          </cell>
        </row>
        <row r="15">
          <cell r="B15" t="str">
            <v>TR$</v>
          </cell>
          <cell r="O15">
            <v>536780.38</v>
          </cell>
          <cell r="AA15">
            <v>55676.38</v>
          </cell>
          <cell r="AB15">
            <v>0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536470.94999999995</v>
          </cell>
        </row>
        <row r="17">
          <cell r="AC17">
            <v>0</v>
          </cell>
          <cell r="AD17">
            <v>0</v>
          </cell>
        </row>
        <row r="18">
          <cell r="AC18">
            <v>0</v>
          </cell>
          <cell r="AD18">
            <v>0</v>
          </cell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 refreshError="1">
        <row r="6">
          <cell r="F6" t="str">
            <v>Leandro Ferreira/MG</v>
          </cell>
        </row>
        <row r="16">
          <cell r="F16" t="str">
            <v>Pavimentação e/ou recapeamento de vias públicas nos Bairros Centro, Bela Vista e Sumare</v>
          </cell>
        </row>
        <row r="17">
          <cell r="F17" t="str">
            <v>Pavimentação e/ou recapeamento de vias públicas nos Bairros Centro, Bela Vista e Sumare</v>
          </cell>
        </row>
        <row r="18">
          <cell r="F18" t="str">
            <v>DESONERADO</v>
          </cell>
        </row>
        <row r="22">
          <cell r="F22" t="str">
            <v>Flávio Lucas Greco Santos</v>
          </cell>
        </row>
        <row r="23">
          <cell r="F23" t="str">
            <v>64.880/D</v>
          </cell>
        </row>
        <row r="24">
          <cell r="F24" t="str">
            <v>4557755</v>
          </cell>
        </row>
      </sheetData>
      <sheetData sheetId="2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2_3"/>
      <sheetName val="5_1_1"/>
      <sheetName val="5_1_2"/>
      <sheetName val="19_1_1"/>
      <sheetName val="21_5_1"/>
      <sheetName val="21_36_1"/>
      <sheetName val="MEMÓRIA  (2)"/>
      <sheetName val="MEMÓRIA "/>
      <sheetName val="1ª MEDIÇÃO"/>
      <sheetName val="DADOS"/>
      <sheetName val="BM"/>
      <sheetName val="Plan1"/>
      <sheetName val="BDI"/>
      <sheetName val="CÁLCULO DE BDI"/>
      <sheetName val="PLANILHA "/>
      <sheetName val="MEMÓRIA DE CÁLCULO"/>
      <sheetName val="CRONOGRAMA FÍSICO FINANCEIRO"/>
      <sheetName val="QUANTITATIVOS"/>
      <sheetName val="calcamento-pro-municipio"/>
      <sheetName val="cronograma ff"/>
      <sheetName val="Modelo Planilha Orcamentaria"/>
      <sheetName val="DIVISAO RECURSO"/>
      <sheetName val="PLANILHA ORÇAMENTÁRIA"/>
      <sheetName val="MEMÓRIA DE CÁLCULO "/>
      <sheetName val="MEMORIAL"/>
      <sheetName val="ORÇ SINT."/>
      <sheetName val="BASE SINT."/>
      <sheetName val="COMP UNIT DE PRECO - "/>
      <sheetName val="Orçamento Analítico"/>
      <sheetName val="COMP. UNIT "/>
      <sheetName val="COMP AUX."/>
      <sheetName val="Composição de Custo - 176H"/>
      <sheetName val="Comp. de Custo - 220H"/>
      <sheetName val="Comp. de Custo - 176H SEM SEG"/>
      <sheetName val="Planilha3"/>
      <sheetName val="CUSTO FIXO"/>
      <sheetName val="PLANILHA QUANTITATIVA"/>
      <sheetName val="COMPOSIÇAO DE CUSTO"/>
      <sheetName val="RESUMO REAL"/>
      <sheetName val="ORDEM DE SERVIÇ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>
        <row r="33">
          <cell r="A33" t="str">
            <v>Empreitada Preço Global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3">
          <cell r="A3" t="str">
            <v xml:space="preserve">OBRA: PAVIMENTAÇÃO ASFÁLTICA, DRENAGEM  E SINALIZAÇÃO NA ESTRADA DENOMINADA QUILOMBO DO GAIA. </v>
          </cell>
        </row>
      </sheetData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25"/>
  <sheetViews>
    <sheetView view="pageBreakPreview" zoomScale="115" zoomScaleNormal="100" zoomScaleSheetLayoutView="115" workbookViewId="0">
      <selection activeCell="D12" sqref="D12"/>
    </sheetView>
  </sheetViews>
  <sheetFormatPr defaultColWidth="8.85546875" defaultRowHeight="15"/>
  <cols>
    <col min="1" max="1" width="7.42578125" style="1" customWidth="1"/>
    <col min="2" max="2" width="12" style="1" customWidth="1"/>
    <col min="3" max="3" width="12.28515625" style="1" customWidth="1"/>
    <col min="4" max="4" width="79" style="5" customWidth="1"/>
    <col min="5" max="5" width="8.7109375" style="5" customWidth="1"/>
    <col min="6" max="6" width="14.85546875" style="5" customWidth="1"/>
    <col min="7" max="7" width="14" style="13" customWidth="1"/>
    <col min="8" max="8" width="14.28515625" style="13" customWidth="1"/>
    <col min="9" max="9" width="14.5703125" style="13" customWidth="1"/>
    <col min="10" max="10" width="29.28515625" style="5" customWidth="1"/>
    <col min="11" max="11" width="12.7109375" style="5" bestFit="1" customWidth="1"/>
    <col min="12" max="12" width="9.140625" style="5" customWidth="1"/>
    <col min="13" max="13" width="12.7109375" style="5" bestFit="1" customWidth="1"/>
    <col min="14" max="22" width="9.140625" style="5" customWidth="1"/>
    <col min="23" max="23" width="10.140625" style="5" bestFit="1" customWidth="1"/>
    <col min="24" max="24" width="23.85546875" style="5" customWidth="1"/>
    <col min="25" max="25" width="10.140625" style="5" bestFit="1" customWidth="1"/>
    <col min="26" max="16384" width="8.85546875" style="5"/>
  </cols>
  <sheetData>
    <row r="1" spans="1:9" ht="63" customHeight="1">
      <c r="A1" s="151" t="s">
        <v>34</v>
      </c>
      <c r="B1" s="152"/>
      <c r="C1" s="152"/>
      <c r="D1" s="152"/>
      <c r="E1" s="152"/>
      <c r="F1" s="152"/>
      <c r="G1" s="152"/>
      <c r="H1" s="152"/>
      <c r="I1" s="153"/>
    </row>
    <row r="2" spans="1:9" ht="2.25" customHeight="1" thickBot="1">
      <c r="A2" s="154"/>
      <c r="B2" s="155"/>
      <c r="C2" s="155"/>
      <c r="D2" s="155"/>
      <c r="E2" s="155"/>
      <c r="F2" s="155"/>
      <c r="G2" s="155"/>
      <c r="H2" s="155"/>
      <c r="I2" s="156"/>
    </row>
    <row r="3" spans="1:9" ht="19.5" customHeight="1" thickBot="1">
      <c r="A3" s="138" t="s">
        <v>1</v>
      </c>
      <c r="B3" s="139"/>
      <c r="C3" s="139"/>
      <c r="D3" s="139"/>
      <c r="E3" s="139"/>
      <c r="F3" s="139"/>
      <c r="G3" s="139"/>
      <c r="H3" s="139"/>
      <c r="I3" s="140"/>
    </row>
    <row r="4" spans="1:9" ht="2.25" customHeight="1" thickBot="1">
      <c r="A4" s="154"/>
      <c r="B4" s="155"/>
      <c r="C4" s="155"/>
      <c r="D4" s="155"/>
      <c r="E4" s="155"/>
      <c r="F4" s="155"/>
      <c r="G4" s="155"/>
      <c r="H4" s="155"/>
      <c r="I4" s="156"/>
    </row>
    <row r="5" spans="1:9" ht="19.5" customHeight="1">
      <c r="A5" s="141" t="s">
        <v>29</v>
      </c>
      <c r="B5" s="142"/>
      <c r="C5" s="142"/>
      <c r="D5" s="142"/>
      <c r="E5" s="143"/>
      <c r="F5" s="144" t="s">
        <v>27</v>
      </c>
      <c r="G5" s="145"/>
      <c r="H5" s="146" t="s">
        <v>104</v>
      </c>
      <c r="I5" s="147"/>
    </row>
    <row r="6" spans="1:9" ht="19.5" customHeight="1">
      <c r="A6" s="170" t="s">
        <v>115</v>
      </c>
      <c r="B6" s="171"/>
      <c r="C6" s="171"/>
      <c r="D6" s="171"/>
      <c r="E6" s="172"/>
      <c r="F6" s="144" t="s">
        <v>12</v>
      </c>
      <c r="G6" s="145"/>
      <c r="H6" s="162">
        <v>46091</v>
      </c>
      <c r="I6" s="163"/>
    </row>
    <row r="7" spans="1:9" ht="27" customHeight="1">
      <c r="A7" s="173"/>
      <c r="B7" s="174"/>
      <c r="C7" s="174"/>
      <c r="D7" s="174"/>
      <c r="E7" s="175"/>
      <c r="F7" s="164" t="s">
        <v>4</v>
      </c>
      <c r="G7" s="164"/>
      <c r="H7" s="164"/>
      <c r="I7" s="165"/>
    </row>
    <row r="8" spans="1:9" ht="23.25" customHeight="1">
      <c r="A8" s="157" t="s">
        <v>93</v>
      </c>
      <c r="B8" s="158"/>
      <c r="C8" s="158"/>
      <c r="D8" s="158"/>
      <c r="E8" s="159"/>
      <c r="F8" s="166" t="s">
        <v>30</v>
      </c>
      <c r="G8" s="167"/>
      <c r="H8" s="19" t="s">
        <v>13</v>
      </c>
      <c r="I8" s="20" t="s">
        <v>3</v>
      </c>
    </row>
    <row r="9" spans="1:9" ht="19.5" customHeight="1">
      <c r="A9" s="160" t="s">
        <v>108</v>
      </c>
      <c r="B9" s="161"/>
      <c r="C9" s="161"/>
      <c r="D9" s="161"/>
      <c r="E9" s="161"/>
      <c r="F9" s="168"/>
      <c r="G9" s="169"/>
      <c r="H9" s="19" t="s">
        <v>14</v>
      </c>
      <c r="I9" s="31">
        <f>'COMPOSIÇÃO BDI'!J25</f>
        <v>0.25251941960895063</v>
      </c>
    </row>
    <row r="10" spans="1:9" ht="2.25" customHeight="1" thickBot="1">
      <c r="A10" s="148"/>
      <c r="B10" s="149"/>
      <c r="C10" s="149"/>
      <c r="D10" s="149"/>
      <c r="E10" s="149"/>
      <c r="F10" s="149"/>
      <c r="G10" s="149"/>
      <c r="H10" s="149"/>
      <c r="I10" s="150"/>
    </row>
    <row r="11" spans="1:9" s="6" customFormat="1" ht="44.25" customHeight="1" thickBot="1">
      <c r="A11" s="129" t="s">
        <v>0</v>
      </c>
      <c r="B11" s="130" t="s">
        <v>15</v>
      </c>
      <c r="C11" s="131" t="s">
        <v>2</v>
      </c>
      <c r="D11" s="126" t="s">
        <v>31</v>
      </c>
      <c r="E11" s="126" t="s">
        <v>8</v>
      </c>
      <c r="F11" s="126" t="s">
        <v>32</v>
      </c>
      <c r="G11" s="127" t="s">
        <v>105</v>
      </c>
      <c r="H11" s="127" t="s">
        <v>106</v>
      </c>
      <c r="I11" s="128" t="s">
        <v>107</v>
      </c>
    </row>
    <row r="12" spans="1:9" ht="18.75" customHeight="1" thickBot="1">
      <c r="A12" s="124"/>
      <c r="B12" s="125"/>
      <c r="C12" s="125"/>
      <c r="D12" s="125" t="s">
        <v>94</v>
      </c>
      <c r="E12" s="125"/>
      <c r="F12" s="125"/>
      <c r="G12" s="125"/>
      <c r="H12" s="125"/>
      <c r="I12" s="132"/>
    </row>
    <row r="13" spans="1:9">
      <c r="A13" s="117">
        <v>1</v>
      </c>
      <c r="B13" s="118" t="s">
        <v>95</v>
      </c>
      <c r="C13" s="119">
        <v>4915744</v>
      </c>
      <c r="D13" s="120" t="s">
        <v>96</v>
      </c>
      <c r="E13" s="119" t="str">
        <f>E14</f>
        <v>m²</v>
      </c>
      <c r="F13" s="121">
        <v>100000</v>
      </c>
      <c r="G13" s="121">
        <v>0.74</v>
      </c>
      <c r="H13" s="122">
        <f>TRUNC((G13)+(G13*$I$9),2)</f>
        <v>0.92</v>
      </c>
      <c r="I13" s="123">
        <f>TRUNC(F13*H13,2)</f>
        <v>92000</v>
      </c>
    </row>
    <row r="14" spans="1:9">
      <c r="A14" s="29">
        <v>2</v>
      </c>
      <c r="B14" s="18" t="s">
        <v>95</v>
      </c>
      <c r="C14" s="80">
        <v>4915776</v>
      </c>
      <c r="D14" s="78" t="s">
        <v>97</v>
      </c>
      <c r="E14" s="75" t="s">
        <v>5</v>
      </c>
      <c r="F14" s="81">
        <v>100000</v>
      </c>
      <c r="G14" s="83">
        <v>0.08</v>
      </c>
      <c r="H14" s="86">
        <f t="shared" ref="H14:H19" si="0">TRUNC((G14)+(G14*$I$9),2)</f>
        <v>0.1</v>
      </c>
      <c r="I14" s="84">
        <f t="shared" ref="I14:I18" si="1">TRUNC(F14*H14,2)</f>
        <v>10000</v>
      </c>
    </row>
    <row r="15" spans="1:9">
      <c r="A15" s="29">
        <v>3</v>
      </c>
      <c r="B15" s="18" t="s">
        <v>95</v>
      </c>
      <c r="C15" s="80">
        <v>4915740</v>
      </c>
      <c r="D15" s="78" t="s">
        <v>98</v>
      </c>
      <c r="E15" s="75" t="str">
        <f>E14</f>
        <v>m²</v>
      </c>
      <c r="F15" s="81">
        <v>85000</v>
      </c>
      <c r="G15" s="83">
        <v>0.19</v>
      </c>
      <c r="H15" s="86">
        <f t="shared" si="0"/>
        <v>0.23</v>
      </c>
      <c r="I15" s="84">
        <f t="shared" si="1"/>
        <v>19550</v>
      </c>
    </row>
    <row r="16" spans="1:9">
      <c r="A16" s="29">
        <v>4</v>
      </c>
      <c r="B16" s="18" t="s">
        <v>95</v>
      </c>
      <c r="C16" s="80">
        <v>4915775</v>
      </c>
      <c r="D16" s="78" t="s">
        <v>99</v>
      </c>
      <c r="E16" s="75" t="str">
        <f>E14</f>
        <v>m²</v>
      </c>
      <c r="F16" s="81">
        <v>100000</v>
      </c>
      <c r="G16" s="83">
        <v>0.09</v>
      </c>
      <c r="H16" s="86">
        <f t="shared" si="0"/>
        <v>0.11</v>
      </c>
      <c r="I16" s="84">
        <f t="shared" si="1"/>
        <v>11000</v>
      </c>
    </row>
    <row r="17" spans="1:9">
      <c r="A17" s="29">
        <v>5</v>
      </c>
      <c r="B17" s="18" t="s">
        <v>95</v>
      </c>
      <c r="C17" s="80">
        <v>4915723</v>
      </c>
      <c r="D17" s="78" t="s">
        <v>114</v>
      </c>
      <c r="E17" s="75" t="s">
        <v>5</v>
      </c>
      <c r="F17" s="82">
        <v>50000</v>
      </c>
      <c r="G17" s="82">
        <v>3.41</v>
      </c>
      <c r="H17" s="86">
        <f t="shared" si="0"/>
        <v>4.2699999999999996</v>
      </c>
      <c r="I17" s="84">
        <f t="shared" si="1"/>
        <v>213500</v>
      </c>
    </row>
    <row r="18" spans="1:9" s="7" customFormat="1" ht="33.75" customHeight="1">
      <c r="A18" s="29">
        <v>6</v>
      </c>
      <c r="B18" s="74" t="s">
        <v>95</v>
      </c>
      <c r="C18" s="80">
        <v>5915474</v>
      </c>
      <c r="D18" s="78" t="s">
        <v>100</v>
      </c>
      <c r="E18" s="75" t="s">
        <v>102</v>
      </c>
      <c r="F18" s="82">
        <v>10000</v>
      </c>
      <c r="G18" s="82">
        <v>34.090000000000003</v>
      </c>
      <c r="H18" s="86">
        <f t="shared" si="0"/>
        <v>42.69</v>
      </c>
      <c r="I18" s="84">
        <f t="shared" si="1"/>
        <v>426900</v>
      </c>
    </row>
    <row r="19" spans="1:9" ht="15.75" thickBot="1">
      <c r="A19" s="29">
        <v>7</v>
      </c>
      <c r="B19" s="18" t="s">
        <v>95</v>
      </c>
      <c r="C19" s="77">
        <v>5914389</v>
      </c>
      <c r="D19" s="79" t="s">
        <v>101</v>
      </c>
      <c r="E19" s="76" t="s">
        <v>103</v>
      </c>
      <c r="F19" s="82">
        <v>100000</v>
      </c>
      <c r="G19" s="82">
        <v>0.83</v>
      </c>
      <c r="H19" s="86">
        <f t="shared" si="0"/>
        <v>1.03</v>
      </c>
      <c r="I19" s="85">
        <f>TRUNC(F19*H19,2)</f>
        <v>103000</v>
      </c>
    </row>
    <row r="20" spans="1:9" ht="16.5" thickBot="1">
      <c r="A20" s="135" t="s">
        <v>33</v>
      </c>
      <c r="B20" s="136"/>
      <c r="C20" s="136"/>
      <c r="D20" s="136"/>
      <c r="E20" s="136"/>
      <c r="F20" s="136"/>
      <c r="G20" s="136"/>
      <c r="H20" s="137"/>
      <c r="I20" s="87">
        <f>SUM(I13:I19)</f>
        <v>875950</v>
      </c>
    </row>
    <row r="21" spans="1:9" ht="39" customHeight="1">
      <c r="A21" s="21"/>
      <c r="B21" s="22"/>
      <c r="C21" s="23"/>
      <c r="D21" s="24"/>
      <c r="E21" s="25"/>
      <c r="F21" s="26"/>
      <c r="G21" s="27"/>
      <c r="H21" s="27"/>
      <c r="I21" s="28"/>
    </row>
    <row r="22" spans="1:9" ht="15.75" customHeight="1">
      <c r="A22" s="2"/>
      <c r="D22" s="72" t="s">
        <v>35</v>
      </c>
      <c r="E22" s="133" t="s">
        <v>25</v>
      </c>
      <c r="F22" s="133"/>
      <c r="G22" s="133"/>
      <c r="H22" s="8"/>
      <c r="I22" s="9"/>
    </row>
    <row r="23" spans="1:9">
      <c r="A23" s="2"/>
      <c r="D23" s="5" t="s">
        <v>28</v>
      </c>
      <c r="E23" s="134" t="s">
        <v>26</v>
      </c>
      <c r="F23" s="134"/>
      <c r="G23" s="134"/>
      <c r="H23" s="8"/>
      <c r="I23" s="9"/>
    </row>
    <row r="24" spans="1:9">
      <c r="A24" s="2"/>
      <c r="D24" s="5" t="s">
        <v>11</v>
      </c>
      <c r="G24" s="8"/>
      <c r="H24" s="8"/>
      <c r="I24" s="9"/>
    </row>
    <row r="25" spans="1:9" ht="8.25" customHeight="1" thickBot="1">
      <c r="A25" s="3"/>
      <c r="B25" s="4"/>
      <c r="C25" s="4"/>
      <c r="D25" s="10"/>
      <c r="E25" s="10"/>
      <c r="F25" s="10"/>
      <c r="G25" s="11"/>
      <c r="H25" s="11"/>
      <c r="I25" s="12"/>
    </row>
  </sheetData>
  <mergeCells count="18">
    <mergeCell ref="A1:I1"/>
    <mergeCell ref="A2:I2"/>
    <mergeCell ref="A4:I4"/>
    <mergeCell ref="A8:E8"/>
    <mergeCell ref="A9:E9"/>
    <mergeCell ref="F6:G6"/>
    <mergeCell ref="H6:I6"/>
    <mergeCell ref="F7:I7"/>
    <mergeCell ref="F8:G9"/>
    <mergeCell ref="A6:E7"/>
    <mergeCell ref="E22:G22"/>
    <mergeCell ref="E23:G23"/>
    <mergeCell ref="A20:H20"/>
    <mergeCell ref="A3:I3"/>
    <mergeCell ref="A5:E5"/>
    <mergeCell ref="F5:G5"/>
    <mergeCell ref="H5:I5"/>
    <mergeCell ref="A10:I10"/>
  </mergeCells>
  <phoneticPr fontId="3" type="noConversion"/>
  <printOptions horizontalCentered="1"/>
  <pageMargins left="0.23622047244094491" right="0.23622047244094491" top="0.74803149606299213" bottom="0.39370078740157483" header="0.31496062992125984" footer="0.31496062992125984"/>
  <pageSetup paperSize="9" scale="82" fitToHeight="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2"/>
  <sheetViews>
    <sheetView view="pageBreakPreview" zoomScale="115" zoomScaleNormal="115" zoomScaleSheetLayoutView="115" workbookViewId="0">
      <selection activeCell="A5" sqref="A5:B6"/>
    </sheetView>
  </sheetViews>
  <sheetFormatPr defaultColWidth="9.140625" defaultRowHeight="12.75"/>
  <cols>
    <col min="1" max="1" width="10.140625" style="32" customWidth="1"/>
    <col min="2" max="2" width="18.42578125" style="32" customWidth="1"/>
    <col min="3" max="3" width="11.5703125" style="32" customWidth="1"/>
    <col min="4" max="4" width="11.85546875" style="32" customWidth="1"/>
    <col min="5" max="16" width="11.7109375" style="32" customWidth="1"/>
    <col min="17" max="16384" width="9.140625" style="32"/>
  </cols>
  <sheetData>
    <row r="1" spans="1:16" ht="74.25" customHeight="1" thickBot="1">
      <c r="A1" s="176" t="s">
        <v>36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8"/>
    </row>
    <row r="2" spans="1:16" ht="13.5" thickBot="1">
      <c r="A2" s="195" t="s">
        <v>16</v>
      </c>
      <c r="B2" s="196"/>
      <c r="C2" s="196"/>
      <c r="D2" s="196"/>
      <c r="E2" s="196"/>
      <c r="F2" s="196"/>
      <c r="G2" s="196"/>
      <c r="H2" s="196"/>
      <c r="I2" s="196"/>
      <c r="J2" s="197"/>
      <c r="K2" s="197"/>
      <c r="L2" s="197"/>
      <c r="M2" s="197"/>
      <c r="N2" s="197"/>
      <c r="O2" s="197"/>
      <c r="P2" s="198"/>
    </row>
    <row r="3" spans="1:16" ht="39.75" customHeight="1" thickBot="1">
      <c r="A3" s="199" t="str">
        <f>'PLANILHA ORÇAMENTÁRIA'!A6</f>
        <v>SERVIÇO/OBRA: Prestação de serviços de manutenção e conservação de limpeza pública, capina manual, roçada manual ou mecânica e pintura em meio fio, sob o regime de empreitada por preço unitário, com abrangência de atuação em todo território do Município de Igaratinga - MG.</v>
      </c>
      <c r="B3" s="200"/>
      <c r="C3" s="200"/>
      <c r="D3" s="200"/>
      <c r="E3" s="200"/>
      <c r="F3" s="200"/>
      <c r="G3" s="201"/>
      <c r="H3" s="181">
        <f>D8</f>
        <v>875950</v>
      </c>
      <c r="I3" s="182"/>
      <c r="J3" s="73"/>
      <c r="K3" s="73"/>
      <c r="L3" s="179" t="s">
        <v>39</v>
      </c>
      <c r="M3" s="183"/>
      <c r="N3" s="184"/>
      <c r="O3" s="179" t="s">
        <v>91</v>
      </c>
      <c r="P3" s="180"/>
    </row>
    <row r="4" spans="1:16" ht="27.75" customHeight="1" thickBot="1">
      <c r="A4" s="189" t="s">
        <v>17</v>
      </c>
      <c r="B4" s="190"/>
      <c r="C4" s="33" t="s">
        <v>18</v>
      </c>
      <c r="D4" s="33" t="s">
        <v>109</v>
      </c>
      <c r="E4" s="34" t="s">
        <v>19</v>
      </c>
      <c r="F4" s="34" t="s">
        <v>20</v>
      </c>
      <c r="G4" s="34" t="s">
        <v>21</v>
      </c>
      <c r="H4" s="34" t="s">
        <v>22</v>
      </c>
      <c r="I4" s="34" t="s">
        <v>37</v>
      </c>
      <c r="J4" s="34" t="s">
        <v>38</v>
      </c>
      <c r="K4" s="34" t="s">
        <v>40</v>
      </c>
      <c r="L4" s="34" t="s">
        <v>41</v>
      </c>
      <c r="M4" s="34" t="s">
        <v>42</v>
      </c>
      <c r="N4" s="34" t="s">
        <v>43</v>
      </c>
      <c r="O4" s="34" t="s">
        <v>110</v>
      </c>
      <c r="P4" s="35" t="s">
        <v>111</v>
      </c>
    </row>
    <row r="5" spans="1:16" ht="52.5" customHeight="1">
      <c r="A5" s="191" t="s">
        <v>113</v>
      </c>
      <c r="B5" s="192"/>
      <c r="C5" s="36" t="s">
        <v>6</v>
      </c>
      <c r="D5" s="37">
        <f>D6/$D$8</f>
        <v>1</v>
      </c>
      <c r="E5" s="88">
        <v>0.1</v>
      </c>
      <c r="F5" s="88">
        <v>0.1</v>
      </c>
      <c r="G5" s="88">
        <v>0.08</v>
      </c>
      <c r="H5" s="88">
        <v>0.08</v>
      </c>
      <c r="I5" s="88">
        <v>0.08</v>
      </c>
      <c r="J5" s="88">
        <v>0.08</v>
      </c>
      <c r="K5" s="88">
        <v>0.08</v>
      </c>
      <c r="L5" s="88">
        <v>0.08</v>
      </c>
      <c r="M5" s="88">
        <v>0.08</v>
      </c>
      <c r="N5" s="88">
        <v>0.08</v>
      </c>
      <c r="O5" s="88">
        <v>0.08</v>
      </c>
      <c r="P5" s="95">
        <v>0.08</v>
      </c>
    </row>
    <row r="6" spans="1:16" ht="52.5" customHeight="1">
      <c r="A6" s="193"/>
      <c r="B6" s="194"/>
      <c r="C6" s="30" t="s">
        <v>7</v>
      </c>
      <c r="D6" s="92">
        <f>'PLANILHA ORÇAMENTÁRIA'!I20</f>
        <v>875950</v>
      </c>
      <c r="E6" s="93">
        <f>E5*$D$6</f>
        <v>87595</v>
      </c>
      <c r="F6" s="93">
        <f t="shared" ref="F6:P6" si="0">F5*$D$6</f>
        <v>87595</v>
      </c>
      <c r="G6" s="93">
        <f t="shared" si="0"/>
        <v>70076</v>
      </c>
      <c r="H6" s="93">
        <f t="shared" si="0"/>
        <v>70076</v>
      </c>
      <c r="I6" s="93">
        <f t="shared" si="0"/>
        <v>70076</v>
      </c>
      <c r="J6" s="93">
        <f>J5*$D$6</f>
        <v>70076</v>
      </c>
      <c r="K6" s="93">
        <f t="shared" si="0"/>
        <v>70076</v>
      </c>
      <c r="L6" s="93">
        <f t="shared" si="0"/>
        <v>70076</v>
      </c>
      <c r="M6" s="93">
        <f t="shared" si="0"/>
        <v>70076</v>
      </c>
      <c r="N6" s="93">
        <f t="shared" si="0"/>
        <v>70076</v>
      </c>
      <c r="O6" s="93">
        <f t="shared" si="0"/>
        <v>70076</v>
      </c>
      <c r="P6" s="94">
        <f t="shared" si="0"/>
        <v>70076</v>
      </c>
    </row>
    <row r="7" spans="1:16">
      <c r="A7" s="185" t="s">
        <v>9</v>
      </c>
      <c r="B7" s="186"/>
      <c r="C7" s="30" t="s">
        <v>6</v>
      </c>
      <c r="D7" s="17">
        <f>SUM(E7:P7)</f>
        <v>0.99999999999999978</v>
      </c>
      <c r="E7" s="89">
        <v>0.1</v>
      </c>
      <c r="F7" s="89">
        <v>0.1</v>
      </c>
      <c r="G7" s="89">
        <v>0.08</v>
      </c>
      <c r="H7" s="89">
        <v>0.08</v>
      </c>
      <c r="I7" s="89">
        <v>0.08</v>
      </c>
      <c r="J7" s="89">
        <v>0.08</v>
      </c>
      <c r="K7" s="89">
        <v>0.08</v>
      </c>
      <c r="L7" s="89">
        <v>0.08</v>
      </c>
      <c r="M7" s="89">
        <v>0.08</v>
      </c>
      <c r="N7" s="89">
        <v>0.08</v>
      </c>
      <c r="O7" s="89">
        <v>0.08</v>
      </c>
      <c r="P7" s="96">
        <v>0.08</v>
      </c>
    </row>
    <row r="8" spans="1:16" ht="13.5" thickBot="1">
      <c r="A8" s="187"/>
      <c r="B8" s="188"/>
      <c r="C8" s="90" t="s">
        <v>7</v>
      </c>
      <c r="D8" s="109">
        <f>D6</f>
        <v>875950</v>
      </c>
      <c r="E8" s="91">
        <f t="shared" ref="E8:P8" si="1">E6</f>
        <v>87595</v>
      </c>
      <c r="F8" s="91">
        <f t="shared" si="1"/>
        <v>87595</v>
      </c>
      <c r="G8" s="91">
        <f t="shared" si="1"/>
        <v>70076</v>
      </c>
      <c r="H8" s="91">
        <f t="shared" si="1"/>
        <v>70076</v>
      </c>
      <c r="I8" s="91">
        <f t="shared" si="1"/>
        <v>70076</v>
      </c>
      <c r="J8" s="91">
        <f t="shared" si="1"/>
        <v>70076</v>
      </c>
      <c r="K8" s="91">
        <f t="shared" si="1"/>
        <v>70076</v>
      </c>
      <c r="L8" s="91">
        <f t="shared" si="1"/>
        <v>70076</v>
      </c>
      <c r="M8" s="91">
        <f t="shared" si="1"/>
        <v>70076</v>
      </c>
      <c r="N8" s="91">
        <f t="shared" si="1"/>
        <v>70076</v>
      </c>
      <c r="O8" s="91">
        <f t="shared" si="1"/>
        <v>70076</v>
      </c>
      <c r="P8" s="97">
        <f t="shared" si="1"/>
        <v>70076</v>
      </c>
    </row>
    <row r="9" spans="1:16">
      <c r="A9" s="38"/>
      <c r="B9" s="98"/>
      <c r="C9" s="98"/>
      <c r="D9" s="98"/>
      <c r="E9" s="98"/>
      <c r="F9" s="98"/>
      <c r="G9" s="16" t="s">
        <v>23</v>
      </c>
      <c r="H9" s="99"/>
      <c r="I9" s="99"/>
      <c r="J9" s="99"/>
      <c r="K9" s="99"/>
      <c r="L9" s="99"/>
      <c r="M9" s="99"/>
      <c r="N9" s="99"/>
      <c r="O9" s="99"/>
      <c r="P9" s="39"/>
    </row>
    <row r="10" spans="1:16">
      <c r="A10" s="38"/>
      <c r="B10" s="14"/>
      <c r="C10" s="98"/>
      <c r="D10" s="100"/>
      <c r="E10" s="99"/>
      <c r="F10" s="99"/>
      <c r="G10" s="40"/>
      <c r="H10" s="99"/>
      <c r="I10" s="99"/>
      <c r="J10" s="99"/>
      <c r="K10" s="99"/>
      <c r="L10" s="99"/>
      <c r="M10" s="99"/>
      <c r="N10" s="99"/>
      <c r="O10" s="99"/>
      <c r="P10" s="39"/>
    </row>
    <row r="11" spans="1:16">
      <c r="A11" s="41"/>
      <c r="B11" s="15" t="s">
        <v>24</v>
      </c>
      <c r="C11" s="101"/>
      <c r="D11" s="101"/>
      <c r="E11" s="102"/>
      <c r="F11" s="102"/>
      <c r="G11" s="42"/>
      <c r="H11" s="102"/>
      <c r="I11" s="102"/>
      <c r="J11" s="102"/>
      <c r="K11" s="102"/>
      <c r="L11" s="102"/>
      <c r="M11" s="102"/>
      <c r="N11" s="102"/>
      <c r="O11" s="102"/>
      <c r="P11" s="43"/>
    </row>
    <row r="12" spans="1:16" ht="13.5" thickBot="1">
      <c r="A12" s="103"/>
      <c r="B12" s="104" t="s">
        <v>10</v>
      </c>
      <c r="C12" s="105"/>
      <c r="D12" s="105"/>
      <c r="E12" s="106"/>
      <c r="F12" s="106"/>
      <c r="G12" s="107"/>
      <c r="H12" s="106"/>
      <c r="I12" s="106"/>
      <c r="J12" s="106"/>
      <c r="K12" s="106"/>
      <c r="L12" s="106"/>
      <c r="M12" s="106"/>
      <c r="N12" s="106"/>
      <c r="O12" s="106"/>
      <c r="P12" s="108"/>
    </row>
  </sheetData>
  <mergeCells count="9">
    <mergeCell ref="A1:P1"/>
    <mergeCell ref="O3:P3"/>
    <mergeCell ref="H3:I3"/>
    <mergeCell ref="L3:N3"/>
    <mergeCell ref="A7:B8"/>
    <mergeCell ref="A4:B4"/>
    <mergeCell ref="A5:B6"/>
    <mergeCell ref="A2:P2"/>
    <mergeCell ref="A3:G3"/>
  </mergeCells>
  <phoneticPr fontId="18" type="noConversion"/>
  <printOptions horizontalCentered="1"/>
  <pageMargins left="0.23622047244094491" right="0.23622047244094491" top="0.74803149606299213" bottom="0.39370078740157483" header="0" footer="0.31496062992125984"/>
  <pageSetup paperSize="9"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41"/>
  <sheetViews>
    <sheetView tabSelected="1" zoomScale="160" zoomScaleNormal="160" workbookViewId="0">
      <selection activeCell="A4" sqref="A4:J5"/>
    </sheetView>
  </sheetViews>
  <sheetFormatPr defaultColWidth="9.140625" defaultRowHeight="12.75"/>
  <cols>
    <col min="1" max="3" width="10.7109375" style="55" customWidth="1"/>
    <col min="4" max="8" width="7" style="55" customWidth="1"/>
    <col min="9" max="10" width="10.7109375" style="55" customWidth="1"/>
    <col min="11" max="11" width="9.140625" style="44"/>
    <col min="12" max="15" width="0" style="44" hidden="1" customWidth="1"/>
    <col min="16" max="16" width="21" style="44" hidden="1" customWidth="1"/>
    <col min="17" max="17" width="17.28515625" style="44" hidden="1" customWidth="1"/>
    <col min="18" max="18" width="23.7109375" style="44" hidden="1" customWidth="1"/>
    <col min="19" max="16384" width="9.140625" style="44"/>
  </cols>
  <sheetData>
    <row r="1" spans="1:17" ht="60.75" customHeight="1">
      <c r="A1" s="206" t="s">
        <v>34</v>
      </c>
      <c r="B1" s="207"/>
      <c r="C1" s="207"/>
      <c r="D1" s="207"/>
      <c r="E1" s="207"/>
      <c r="F1" s="207"/>
      <c r="G1" s="207"/>
      <c r="H1" s="207"/>
      <c r="I1" s="207"/>
      <c r="J1" s="208"/>
    </row>
    <row r="2" spans="1:17" ht="15.75">
      <c r="A2" s="209" t="s">
        <v>44</v>
      </c>
      <c r="B2" s="210"/>
      <c r="C2" s="210"/>
      <c r="D2" s="210"/>
      <c r="E2" s="210"/>
      <c r="F2" s="210"/>
      <c r="G2" s="210"/>
      <c r="H2" s="210"/>
      <c r="I2" s="210"/>
      <c r="J2" s="211"/>
    </row>
    <row r="3" spans="1:17" ht="13.5" thickBot="1">
      <c r="A3" s="212"/>
      <c r="B3" s="213"/>
      <c r="C3" s="213"/>
      <c r="D3" s="213"/>
      <c r="E3" s="213"/>
      <c r="F3" s="213"/>
      <c r="G3" s="213"/>
      <c r="H3" s="213"/>
      <c r="I3" s="213"/>
      <c r="J3" s="214"/>
    </row>
    <row r="4" spans="1:17" ht="23.25" customHeight="1">
      <c r="A4" s="218" t="s">
        <v>113</v>
      </c>
      <c r="B4" s="219"/>
      <c r="C4" s="219"/>
      <c r="D4" s="219"/>
      <c r="E4" s="219"/>
      <c r="F4" s="219"/>
      <c r="G4" s="219"/>
      <c r="H4" s="219"/>
      <c r="I4" s="219"/>
      <c r="J4" s="220"/>
    </row>
    <row r="5" spans="1:17" ht="13.5" thickBot="1">
      <c r="A5" s="221"/>
      <c r="B5" s="222"/>
      <c r="C5" s="222"/>
      <c r="D5" s="222"/>
      <c r="E5" s="222"/>
      <c r="F5" s="222"/>
      <c r="G5" s="222"/>
      <c r="H5" s="222"/>
      <c r="I5" s="222"/>
      <c r="J5" s="223"/>
    </row>
    <row r="6" spans="1:17" ht="3" customHeight="1">
      <c r="A6" s="215"/>
      <c r="B6" s="216"/>
      <c r="C6" s="216"/>
      <c r="D6" s="216"/>
      <c r="E6" s="216"/>
      <c r="F6" s="216"/>
      <c r="G6" s="216"/>
      <c r="H6" s="216"/>
      <c r="I6" s="216"/>
      <c r="J6" s="217"/>
    </row>
    <row r="7" spans="1:17" ht="25.5" customHeight="1">
      <c r="A7" s="202" t="s">
        <v>45</v>
      </c>
      <c r="B7" s="203"/>
      <c r="C7" s="203"/>
      <c r="D7" s="203"/>
      <c r="E7" s="203"/>
      <c r="F7" s="203"/>
      <c r="G7" s="203"/>
      <c r="H7" s="203"/>
      <c r="I7" s="204">
        <v>0.5</v>
      </c>
      <c r="J7" s="205"/>
    </row>
    <row r="8" spans="1:17" ht="14.25" customHeight="1">
      <c r="A8" s="224" t="s">
        <v>46</v>
      </c>
      <c r="B8" s="225"/>
      <c r="C8" s="225"/>
      <c r="D8" s="225"/>
      <c r="E8" s="225"/>
      <c r="F8" s="225"/>
      <c r="G8" s="225"/>
      <c r="H8" s="225"/>
      <c r="I8" s="226">
        <v>0.05</v>
      </c>
      <c r="J8" s="227"/>
    </row>
    <row r="9" spans="1:17" ht="3" customHeight="1">
      <c r="A9" s="228"/>
      <c r="B9" s="229"/>
      <c r="C9" s="229"/>
      <c r="D9" s="229"/>
      <c r="E9" s="229"/>
      <c r="F9" s="229"/>
      <c r="G9" s="229"/>
      <c r="H9" s="229"/>
      <c r="I9" s="229"/>
      <c r="J9" s="230"/>
    </row>
    <row r="10" spans="1:17">
      <c r="A10" s="231" t="s">
        <v>47</v>
      </c>
      <c r="B10" s="232"/>
      <c r="C10" s="232"/>
      <c r="D10" s="232"/>
      <c r="E10" s="232"/>
      <c r="F10" s="232"/>
      <c r="G10" s="232"/>
      <c r="H10" s="232"/>
      <c r="I10" s="232"/>
      <c r="J10" s="233"/>
    </row>
    <row r="11" spans="1:17" ht="13.5" thickBot="1">
      <c r="A11" s="234" t="s">
        <v>112</v>
      </c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17">
      <c r="A12" s="242" t="s">
        <v>48</v>
      </c>
      <c r="B12" s="243"/>
      <c r="C12" s="243"/>
      <c r="D12" s="243"/>
      <c r="E12" s="243"/>
      <c r="F12" s="243"/>
      <c r="G12" s="243"/>
      <c r="H12" s="243"/>
      <c r="I12" s="243" t="s">
        <v>49</v>
      </c>
      <c r="J12" s="246" t="s">
        <v>50</v>
      </c>
      <c r="L12" s="237" t="s">
        <v>51</v>
      </c>
      <c r="M12" s="237"/>
      <c r="N12" s="237"/>
      <c r="O12" s="238" t="s">
        <v>52</v>
      </c>
      <c r="P12" s="238" t="s">
        <v>53</v>
      </c>
      <c r="Q12" s="238" t="s">
        <v>54</v>
      </c>
    </row>
    <row r="13" spans="1:17" ht="13.5" thickBot="1">
      <c r="A13" s="244"/>
      <c r="B13" s="245"/>
      <c r="C13" s="245"/>
      <c r="D13" s="245"/>
      <c r="E13" s="245"/>
      <c r="F13" s="245"/>
      <c r="G13" s="245"/>
      <c r="H13" s="245"/>
      <c r="I13" s="245"/>
      <c r="J13" s="247"/>
      <c r="L13" s="237"/>
      <c r="M13" s="237"/>
      <c r="N13" s="237"/>
      <c r="O13" s="238"/>
      <c r="P13" s="238"/>
      <c r="Q13" s="238"/>
    </row>
    <row r="14" spans="1:17" ht="15">
      <c r="A14" s="239" t="s">
        <v>55</v>
      </c>
      <c r="B14" s="240"/>
      <c r="C14" s="240"/>
      <c r="D14" s="240"/>
      <c r="E14" s="240"/>
      <c r="F14" s="240"/>
      <c r="G14" s="240"/>
      <c r="H14" s="240"/>
      <c r="I14" s="45" t="s">
        <v>56</v>
      </c>
      <c r="J14" s="46">
        <v>4.6699999999999998E-2</v>
      </c>
      <c r="L14" s="241" t="s">
        <v>57</v>
      </c>
      <c r="M14" s="241"/>
      <c r="N14" s="241"/>
      <c r="O14" s="47" t="e">
        <f>VLOOKUP(CONCATENATE(A11,"-",I14),#REF!,3,FALSE)</f>
        <v>#REF!</v>
      </c>
      <c r="P14" s="47" t="e">
        <f>VLOOKUP(CONCATENATE(A11,"-",I14),#REF!,4,FALSE)</f>
        <v>#REF!</v>
      </c>
      <c r="Q14" s="47" t="e">
        <f>VLOOKUP(CONCATENATE(A11,"-",I14),#REF!,5,FALSE)</f>
        <v>#REF!</v>
      </c>
    </row>
    <row r="15" spans="1:17" ht="15">
      <c r="A15" s="248" t="s">
        <v>58</v>
      </c>
      <c r="B15" s="249"/>
      <c r="C15" s="249"/>
      <c r="D15" s="249"/>
      <c r="E15" s="249"/>
      <c r="F15" s="249"/>
      <c r="G15" s="249"/>
      <c r="H15" s="249"/>
      <c r="I15" s="48" t="s">
        <v>59</v>
      </c>
      <c r="J15" s="49">
        <v>7.5300000000000006E-2</v>
      </c>
      <c r="L15" s="241" t="s">
        <v>57</v>
      </c>
      <c r="M15" s="241"/>
      <c r="N15" s="241"/>
      <c r="O15" s="47" t="e">
        <f>VLOOKUP(CONCATENATE(A11,"-",I15),#REF!,3,FALSE)</f>
        <v>#REF!</v>
      </c>
      <c r="P15" s="47" t="e">
        <f>VLOOKUP(CONCATENATE(A11,"-",I15),#REF!,4,FALSE)</f>
        <v>#REF!</v>
      </c>
      <c r="Q15" s="47" t="e">
        <f>VLOOKUP(CONCATENATE(A11,"-",I15),#REF!,5,FALSE)</f>
        <v>#REF!</v>
      </c>
    </row>
    <row r="16" spans="1:17" ht="15">
      <c r="A16" s="248" t="s">
        <v>60</v>
      </c>
      <c r="B16" s="249"/>
      <c r="C16" s="249"/>
      <c r="D16" s="249"/>
      <c r="E16" s="249"/>
      <c r="F16" s="249"/>
      <c r="G16" s="249"/>
      <c r="H16" s="249"/>
      <c r="I16" s="48" t="s">
        <v>61</v>
      </c>
      <c r="J16" s="49">
        <v>1.5299999999999999E-2</v>
      </c>
      <c r="L16" s="241" t="s">
        <v>57</v>
      </c>
      <c r="M16" s="241"/>
      <c r="N16" s="241"/>
      <c r="O16" s="47" t="e">
        <f>VLOOKUP(CONCATENATE(A11,"-",I16),#REF!,3,FALSE)</f>
        <v>#REF!</v>
      </c>
      <c r="P16" s="47" t="e">
        <f>VLOOKUP(CONCATENATE(A11,"-",I16),#REF!,4,FALSE)</f>
        <v>#REF!</v>
      </c>
      <c r="Q16" s="47" t="e">
        <f>VLOOKUP(CONCATENATE(A11,"-",I16),#REF!,5,FALSE)</f>
        <v>#REF!</v>
      </c>
    </row>
    <row r="17" spans="1:17" ht="15">
      <c r="A17" s="248" t="s">
        <v>62</v>
      </c>
      <c r="B17" s="249"/>
      <c r="C17" s="249"/>
      <c r="D17" s="249"/>
      <c r="E17" s="249"/>
      <c r="F17" s="249"/>
      <c r="G17" s="249"/>
      <c r="H17" s="249"/>
      <c r="I17" s="48" t="s">
        <v>63</v>
      </c>
      <c r="J17" s="49">
        <f>SUM(J18+J19)</f>
        <v>0.03</v>
      </c>
      <c r="L17" s="241" t="s">
        <v>57</v>
      </c>
      <c r="M17" s="241"/>
      <c r="N17" s="241"/>
      <c r="O17" s="47" t="e">
        <f>VLOOKUP(CONCATENATE(A11,"-",I17),#REF!,3,FALSE)</f>
        <v>#REF!</v>
      </c>
      <c r="P17" s="47" t="e">
        <f>VLOOKUP(CONCATENATE(A11,"-",I17),#REF!,4,FALSE)</f>
        <v>#REF!</v>
      </c>
      <c r="Q17" s="47" t="e">
        <f>VLOOKUP(CONCATENATE(A11,"-",I17),#REF!,5,FALSE)</f>
        <v>#REF!</v>
      </c>
    </row>
    <row r="18" spans="1:17" ht="15">
      <c r="A18" s="248" t="s">
        <v>64</v>
      </c>
      <c r="B18" s="249"/>
      <c r="C18" s="249"/>
      <c r="D18" s="249"/>
      <c r="E18" s="249"/>
      <c r="F18" s="249"/>
      <c r="G18" s="249"/>
      <c r="H18" s="249"/>
      <c r="I18" s="48" t="s">
        <v>65</v>
      </c>
      <c r="J18" s="49">
        <v>0.01</v>
      </c>
      <c r="L18" s="241" t="s">
        <v>57</v>
      </c>
      <c r="M18" s="241"/>
      <c r="N18" s="241"/>
      <c r="O18" s="47" t="e">
        <f>VLOOKUP(CONCATENATE(A11,"-",I18),#REF!,3,FALSE)</f>
        <v>#REF!</v>
      </c>
      <c r="P18" s="47" t="e">
        <f>VLOOKUP(CONCATENATE(A11,"-",I18),#REF!,4,FALSE)</f>
        <v>#REF!</v>
      </c>
      <c r="Q18" s="47" t="e">
        <f>VLOOKUP(CONCATENATE(A11,"-",I18),#REF!,5,FALSE)</f>
        <v>#REF!</v>
      </c>
    </row>
    <row r="19" spans="1:17" ht="15">
      <c r="A19" s="250" t="s">
        <v>66</v>
      </c>
      <c r="B19" s="249"/>
      <c r="C19" s="249"/>
      <c r="D19" s="249"/>
      <c r="E19" s="249"/>
      <c r="F19" s="249"/>
      <c r="G19" s="249"/>
      <c r="H19" s="249"/>
      <c r="I19" s="48" t="s">
        <v>67</v>
      </c>
      <c r="J19" s="49">
        <v>0.02</v>
      </c>
      <c r="L19" s="241" t="s">
        <v>57</v>
      </c>
      <c r="M19" s="241"/>
      <c r="N19" s="241"/>
      <c r="O19" s="47">
        <v>3.6499999999999998E-2</v>
      </c>
      <c r="P19" s="47">
        <v>3.6499999999999998E-2</v>
      </c>
      <c r="Q19" s="47">
        <v>3.6499999999999998E-2</v>
      </c>
    </row>
    <row r="20" spans="1:17" ht="15">
      <c r="A20" s="250" t="s">
        <v>68</v>
      </c>
      <c r="B20" s="249"/>
      <c r="C20" s="249"/>
      <c r="D20" s="249"/>
      <c r="E20" s="249"/>
      <c r="F20" s="249"/>
      <c r="G20" s="249"/>
      <c r="H20" s="249"/>
      <c r="I20" s="48" t="s">
        <v>69</v>
      </c>
      <c r="J20" s="50">
        <f>SUM(J21+J22+J23)</f>
        <v>6.1499999999999999E-2</v>
      </c>
      <c r="L20" s="241" t="s">
        <v>57</v>
      </c>
      <c r="M20" s="241"/>
      <c r="N20" s="241"/>
      <c r="O20" s="47">
        <v>0</v>
      </c>
      <c r="P20" s="47">
        <v>2.5000000000000001E-2</v>
      </c>
      <c r="Q20" s="47">
        <v>0.05</v>
      </c>
    </row>
    <row r="21" spans="1:17" ht="15">
      <c r="A21" s="250" t="s">
        <v>70</v>
      </c>
      <c r="B21" s="249"/>
      <c r="C21" s="249"/>
      <c r="D21" s="249"/>
      <c r="E21" s="249"/>
      <c r="F21" s="249"/>
      <c r="G21" s="249"/>
      <c r="H21" s="249"/>
      <c r="I21" s="48" t="s">
        <v>70</v>
      </c>
      <c r="J21" s="50">
        <v>2.5000000000000001E-2</v>
      </c>
      <c r="L21" s="241" t="s">
        <v>57</v>
      </c>
      <c r="M21" s="241"/>
      <c r="N21" s="241"/>
      <c r="O21" s="51">
        <v>0</v>
      </c>
      <c r="P21" s="51">
        <v>4.4999999999999998E-2</v>
      </c>
      <c r="Q21" s="51">
        <v>4.4999999999999998E-2</v>
      </c>
    </row>
    <row r="22" spans="1:17" ht="15">
      <c r="A22" s="250" t="s">
        <v>71</v>
      </c>
      <c r="B22" s="249"/>
      <c r="C22" s="249"/>
      <c r="D22" s="249"/>
      <c r="E22" s="249"/>
      <c r="F22" s="249"/>
      <c r="G22" s="249"/>
      <c r="H22" s="249"/>
      <c r="I22" s="48" t="s">
        <v>71</v>
      </c>
      <c r="J22" s="50">
        <v>6.4999999999999997E-3</v>
      </c>
      <c r="L22" s="241" t="s">
        <v>57</v>
      </c>
      <c r="M22" s="241"/>
      <c r="N22" s="241"/>
      <c r="O22" s="47">
        <v>0</v>
      </c>
      <c r="P22" s="47">
        <v>2.5000000000000001E-2</v>
      </c>
      <c r="Q22" s="47">
        <v>0.05</v>
      </c>
    </row>
    <row r="23" spans="1:17" ht="15">
      <c r="A23" s="250" t="s">
        <v>72</v>
      </c>
      <c r="B23" s="249"/>
      <c r="C23" s="249"/>
      <c r="D23" s="249"/>
      <c r="E23" s="249"/>
      <c r="F23" s="249"/>
      <c r="G23" s="249"/>
      <c r="H23" s="249"/>
      <c r="I23" s="48" t="s">
        <v>73</v>
      </c>
      <c r="J23" s="50">
        <v>0.03</v>
      </c>
      <c r="L23" s="241" t="s">
        <v>57</v>
      </c>
      <c r="M23" s="241"/>
      <c r="N23" s="241"/>
      <c r="O23" s="47">
        <v>0</v>
      </c>
      <c r="P23" s="47">
        <v>2.5000000000000001E-2</v>
      </c>
      <c r="Q23" s="47">
        <v>0.05</v>
      </c>
    </row>
    <row r="24" spans="1:17" ht="15.75" thickBot="1">
      <c r="A24" s="250" t="s">
        <v>74</v>
      </c>
      <c r="B24" s="249"/>
      <c r="C24" s="249"/>
      <c r="D24" s="249"/>
      <c r="E24" s="249"/>
      <c r="F24" s="249"/>
      <c r="G24" s="249"/>
      <c r="H24" s="249"/>
      <c r="I24" s="48" t="s">
        <v>75</v>
      </c>
      <c r="J24" s="50">
        <v>0</v>
      </c>
      <c r="L24" s="241" t="s">
        <v>57</v>
      </c>
      <c r="M24" s="241"/>
      <c r="N24" s="241"/>
      <c r="O24" s="47">
        <v>0</v>
      </c>
      <c r="P24" s="47">
        <v>2.5000000000000001E-2</v>
      </c>
      <c r="Q24" s="47">
        <v>0.05</v>
      </c>
    </row>
    <row r="25" spans="1:17" ht="15.75" thickBot="1">
      <c r="A25" s="253" t="s">
        <v>76</v>
      </c>
      <c r="B25" s="254"/>
      <c r="C25" s="254"/>
      <c r="D25" s="254"/>
      <c r="E25" s="254"/>
      <c r="F25" s="254"/>
      <c r="G25" s="254"/>
      <c r="H25" s="254"/>
      <c r="I25" s="52" t="s">
        <v>77</v>
      </c>
      <c r="J25" s="53">
        <f>(1+(J14+J17))*(1+J16)*(1+J15)/(1-(J20+J24))-1</f>
        <v>0.25251941960895063</v>
      </c>
    </row>
    <row r="26" spans="1:17">
      <c r="A26" s="54"/>
      <c r="J26" s="56"/>
    </row>
    <row r="27" spans="1:17">
      <c r="A27" s="255" t="s">
        <v>78</v>
      </c>
      <c r="B27" s="256"/>
      <c r="C27" s="256"/>
      <c r="D27" s="256"/>
      <c r="E27" s="256"/>
      <c r="F27" s="256"/>
      <c r="G27" s="256"/>
      <c r="H27" s="256"/>
      <c r="I27" s="256"/>
      <c r="J27" s="257"/>
    </row>
    <row r="28" spans="1:17" ht="15.75">
      <c r="A28" s="258" t="s">
        <v>79</v>
      </c>
      <c r="B28" s="110"/>
      <c r="C28" s="259" t="s">
        <v>80</v>
      </c>
      <c r="D28" s="259"/>
      <c r="E28" s="259"/>
      <c r="F28" s="259"/>
      <c r="G28" s="259"/>
      <c r="H28" s="111" t="s">
        <v>81</v>
      </c>
      <c r="I28" s="110"/>
      <c r="J28" s="57"/>
    </row>
    <row r="29" spans="1:17" ht="15.75">
      <c r="A29" s="258"/>
      <c r="B29" s="110"/>
      <c r="C29" s="260" t="s">
        <v>82</v>
      </c>
      <c r="D29" s="260"/>
      <c r="E29" s="260"/>
      <c r="F29" s="260"/>
      <c r="G29" s="260"/>
      <c r="H29" s="111"/>
      <c r="I29" s="110"/>
      <c r="J29" s="57"/>
    </row>
    <row r="30" spans="1:17" ht="13.5" thickBot="1">
      <c r="A30" s="58"/>
      <c r="B30" s="112"/>
      <c r="C30" s="112"/>
      <c r="D30" s="112"/>
      <c r="E30" s="112"/>
      <c r="F30" s="112"/>
      <c r="G30" s="112"/>
      <c r="H30" s="112"/>
      <c r="I30" s="112"/>
      <c r="J30" s="59"/>
    </row>
    <row r="31" spans="1:17" ht="27" customHeight="1" thickBot="1">
      <c r="A31" s="261" t="str">
        <f>CONCATENATE("Declaro para os devidos fins que, conforme legislação tributária municipal, a base de cálculo deste tipo de obra corresponde à ",$I$7*100,"%, com a respectiva alíquota de ",$I$8*100,"%.")</f>
        <v>Declaro para os devidos fins que, conforme legislação tributária municipal, a base de cálculo deste tipo de obra corresponde à 50%, com a respectiva alíquota de 5%.</v>
      </c>
      <c r="B31" s="262"/>
      <c r="C31" s="262"/>
      <c r="D31" s="262"/>
      <c r="E31" s="262"/>
      <c r="F31" s="262"/>
      <c r="G31" s="262"/>
      <c r="H31" s="262"/>
      <c r="I31" s="262"/>
      <c r="J31" s="263"/>
    </row>
    <row r="32" spans="1:17">
      <c r="A32" s="54"/>
      <c r="J32" s="60"/>
    </row>
    <row r="33" spans="1:10">
      <c r="A33" s="264" t="s">
        <v>83</v>
      </c>
      <c r="B33" s="265"/>
      <c r="C33" s="265"/>
      <c r="D33" s="265"/>
      <c r="G33" s="266" t="s">
        <v>92</v>
      </c>
      <c r="H33" s="267"/>
      <c r="I33" s="267"/>
      <c r="J33" s="268"/>
    </row>
    <row r="34" spans="1:10">
      <c r="A34" s="269" t="s">
        <v>84</v>
      </c>
      <c r="B34" s="270"/>
      <c r="C34" s="270"/>
      <c r="D34" s="270"/>
      <c r="F34" s="113"/>
      <c r="G34" s="61" t="s">
        <v>85</v>
      </c>
      <c r="H34" s="62"/>
      <c r="I34" s="62"/>
      <c r="J34" s="63"/>
    </row>
    <row r="35" spans="1:10">
      <c r="A35" s="54"/>
      <c r="J35" s="56"/>
    </row>
    <row r="36" spans="1:10" ht="15">
      <c r="A36" s="271"/>
      <c r="B36" s="272"/>
      <c r="C36" s="272"/>
      <c r="D36" s="272"/>
      <c r="E36" s="114"/>
      <c r="J36" s="56"/>
    </row>
    <row r="37" spans="1:10">
      <c r="A37" s="251" t="s">
        <v>86</v>
      </c>
      <c r="B37" s="252"/>
      <c r="C37" s="252"/>
      <c r="D37" s="252"/>
      <c r="J37" s="56"/>
    </row>
    <row r="38" spans="1:10" ht="14.25">
      <c r="A38" s="64" t="s">
        <v>87</v>
      </c>
      <c r="B38" s="115" t="s">
        <v>88</v>
      </c>
      <c r="C38" s="116"/>
      <c r="D38" s="116"/>
      <c r="E38" s="114"/>
      <c r="J38" s="56"/>
    </row>
    <row r="39" spans="1:10" ht="14.25">
      <c r="A39" s="64" t="s">
        <v>89</v>
      </c>
      <c r="B39" s="115" t="s">
        <v>90</v>
      </c>
      <c r="C39" s="116"/>
      <c r="D39" s="116"/>
      <c r="E39" s="114"/>
      <c r="J39" s="56"/>
    </row>
    <row r="40" spans="1:10" ht="15" thickBot="1">
      <c r="A40" s="65"/>
      <c r="B40" s="66"/>
      <c r="C40" s="67"/>
      <c r="D40" s="67"/>
      <c r="E40" s="68"/>
      <c r="F40" s="69"/>
      <c r="G40" s="69"/>
      <c r="H40" s="69"/>
      <c r="I40" s="69"/>
      <c r="J40" s="70"/>
    </row>
    <row r="41" spans="1:10" ht="15.75">
      <c r="A41" s="71"/>
      <c r="B41" s="71"/>
      <c r="C41" s="71"/>
      <c r="D41" s="71"/>
      <c r="E41" s="71"/>
      <c r="F41" s="71"/>
      <c r="G41" s="71"/>
      <c r="H41" s="71"/>
      <c r="I41" s="71"/>
      <c r="J41" s="71"/>
    </row>
  </sheetData>
  <mergeCells count="52">
    <mergeCell ref="A37:D37"/>
    <mergeCell ref="A24:H24"/>
    <mergeCell ref="L24:N24"/>
    <mergeCell ref="A25:H25"/>
    <mergeCell ref="A27:J27"/>
    <mergeCell ref="A28:A29"/>
    <mergeCell ref="C28:G28"/>
    <mergeCell ref="C29:G29"/>
    <mergeCell ref="A31:J31"/>
    <mergeCell ref="A33:D33"/>
    <mergeCell ref="G33:J33"/>
    <mergeCell ref="A34:D34"/>
    <mergeCell ref="A36:D36"/>
    <mergeCell ref="A21:H21"/>
    <mergeCell ref="L21:N21"/>
    <mergeCell ref="A22:H22"/>
    <mergeCell ref="L22:N22"/>
    <mergeCell ref="A23:H23"/>
    <mergeCell ref="L23:N23"/>
    <mergeCell ref="A18:H18"/>
    <mergeCell ref="L18:N18"/>
    <mergeCell ref="A19:H19"/>
    <mergeCell ref="L19:N19"/>
    <mergeCell ref="A20:H20"/>
    <mergeCell ref="L20:N20"/>
    <mergeCell ref="A15:H15"/>
    <mergeCell ref="L15:N15"/>
    <mergeCell ref="A16:H16"/>
    <mergeCell ref="L16:N16"/>
    <mergeCell ref="A17:H17"/>
    <mergeCell ref="L17:N17"/>
    <mergeCell ref="L12:N13"/>
    <mergeCell ref="O12:O13"/>
    <mergeCell ref="P12:P13"/>
    <mergeCell ref="Q12:Q13"/>
    <mergeCell ref="A14:H14"/>
    <mergeCell ref="L14:N14"/>
    <mergeCell ref="A12:H13"/>
    <mergeCell ref="I12:I13"/>
    <mergeCell ref="J12:J13"/>
    <mergeCell ref="A8:H8"/>
    <mergeCell ref="I8:J8"/>
    <mergeCell ref="A9:J9"/>
    <mergeCell ref="A10:J10"/>
    <mergeCell ref="A11:J11"/>
    <mergeCell ref="A7:H7"/>
    <mergeCell ref="I7:J7"/>
    <mergeCell ref="A1:J1"/>
    <mergeCell ref="A2:J2"/>
    <mergeCell ref="A3:J3"/>
    <mergeCell ref="A6:J6"/>
    <mergeCell ref="A4:J5"/>
  </mergeCells>
  <conditionalFormatting sqref="A25:J25">
    <cfRule type="expression" dxfId="0" priority="1" stopIfTrue="1">
      <formula>DESONERACAO="não"</formula>
    </cfRule>
  </conditionalFormatting>
  <dataValidations count="6">
    <dataValidation type="list" allowBlank="1" showErrorMessage="1" sqref="A11:J11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7:J7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8:J8">
      <formula1>0</formula1>
      <formula2>0</formula2>
    </dataValidation>
    <dataValidation operator="greaterThanOrEqual" allowBlank="1" showErrorMessage="1" errorTitle="Erro de valores" error="Digite um valor igual a 0% ou 2%." sqref="J21">
      <formula1>0</formula1>
      <formula2>0</formula2>
    </dataValidation>
    <dataValidation type="decimal" allowBlank="1" showErrorMessage="1" errorTitle="Erro de valores" error="Digite um valor maior do que 0." sqref="J20 J22:J24">
      <formula1>0</formula1>
      <formula2>1</formula2>
    </dataValidation>
    <dataValidation type="decimal" allowBlank="1" showErrorMessage="1" errorTitle="Erro de valores" error="Digite um valor entre 0% e 100%" sqref="J14:J19">
      <formula1>0</formula1>
      <formula2>1</formula2>
    </dataValidation>
  </dataValidations>
  <printOptions horizontalCentered="1" verticalCentered="1"/>
  <pageMargins left="0.23622047244094491" right="0.23622047244094491" top="0.7480314960629921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 ORÇAMENTÁRIA</vt:lpstr>
      <vt:lpstr>CRONOGRAMA FF</vt:lpstr>
      <vt:lpstr>COMPOSIÇÃO BDI</vt:lpstr>
      <vt:lpstr>'PLANILHA ORÇAMENTÁRIA'!Area_de_impressao</vt:lpstr>
      <vt:lpstr>'PLANILHA ORÇAMENTÁRIA'!Titulos_de_impressao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LicitacaoDell02</cp:lastModifiedBy>
  <cp:lastPrinted>2026-04-27T13:26:40Z</cp:lastPrinted>
  <dcterms:created xsi:type="dcterms:W3CDTF">2006-09-22T13:55:22Z</dcterms:created>
  <dcterms:modified xsi:type="dcterms:W3CDTF">2026-04-27T14:21:59Z</dcterms:modified>
</cp:coreProperties>
</file>