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PICHAU\Desktop\Licitação 2026\Processo 076.2026 Construção Pontes\DOCS\"/>
    </mc:Choice>
  </mc:AlternateContent>
  <xr:revisionPtr revIDLastSave="0" documentId="8_{E3F9A870-58D7-4FFA-B127-3FD5619336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  <sheet name="Memória de Cálculo" sheetId="6" r:id="rId2"/>
    <sheet name="Cronograma" sheetId="2" r:id="rId3"/>
    <sheet name="BDI" sheetId="4" r:id="rId4"/>
    <sheet name="ENCARGOS SOCIAIS" sheetId="5" r:id="rId5"/>
  </sheets>
  <calcPr calcId="181029"/>
</workbook>
</file>

<file path=xl/calcChain.xml><?xml version="1.0" encoding="utf-8"?>
<calcChain xmlns="http://schemas.openxmlformats.org/spreadsheetml/2006/main">
  <c r="C11" i="4" l="1"/>
  <c r="C26" i="2"/>
  <c r="C24" i="2"/>
  <c r="C22" i="2"/>
  <c r="C20" i="2"/>
  <c r="C18" i="2"/>
  <c r="C16" i="2"/>
  <c r="C14" i="2"/>
  <c r="C12" i="2"/>
  <c r="C10" i="2"/>
  <c r="C8" i="2"/>
  <c r="F19" i="1"/>
  <c r="F18" i="1"/>
  <c r="F17" i="1"/>
  <c r="F77" i="1"/>
  <c r="F75" i="1" l="1"/>
  <c r="F74" i="1"/>
  <c r="F73" i="1"/>
  <c r="F71" i="1"/>
  <c r="F70" i="1"/>
  <c r="F69" i="1"/>
  <c r="F59" i="1"/>
  <c r="F67" i="1"/>
  <c r="F66" i="1"/>
  <c r="F65" i="1"/>
  <c r="F64" i="1"/>
  <c r="F63" i="1"/>
  <c r="F62" i="1"/>
  <c r="F60" i="1"/>
  <c r="F58" i="1"/>
  <c r="F56" i="1"/>
  <c r="F55" i="1"/>
  <c r="F54" i="1"/>
  <c r="F38" i="1"/>
  <c r="F52" i="1"/>
  <c r="F51" i="1"/>
  <c r="F50" i="1"/>
  <c r="F49" i="1"/>
  <c r="F48" i="1"/>
  <c r="F47" i="1"/>
  <c r="F45" i="1"/>
  <c r="F44" i="1"/>
  <c r="F43" i="1"/>
  <c r="F42" i="1"/>
  <c r="F41" i="1"/>
  <c r="F37" i="1"/>
  <c r="F36" i="1"/>
  <c r="F35" i="1"/>
  <c r="F34" i="1"/>
  <c r="F33" i="1"/>
  <c r="F32" i="1"/>
  <c r="F31" i="1"/>
  <c r="F29" i="1"/>
  <c r="F28" i="1"/>
  <c r="F27" i="1"/>
  <c r="F26" i="1"/>
  <c r="F25" i="1"/>
  <c r="F23" i="1"/>
  <c r="F22" i="1"/>
  <c r="F20" i="1"/>
  <c r="F16" i="1"/>
  <c r="F15" i="1"/>
  <c r="F14" i="1"/>
  <c r="F13" i="1"/>
  <c r="F10" i="1"/>
  <c r="F9" i="1"/>
  <c r="B6" i="2" l="1"/>
  <c r="B5" i="2"/>
  <c r="E6" i="6"/>
  <c r="B6" i="6"/>
  <c r="B5" i="6"/>
  <c r="C22" i="4"/>
  <c r="C17" i="5"/>
  <c r="C41" i="5" s="1"/>
  <c r="D17" i="5"/>
  <c r="D41" i="5" s="1"/>
  <c r="C29" i="5"/>
  <c r="D29" i="5"/>
  <c r="C36" i="5"/>
  <c r="D36" i="5"/>
  <c r="C40" i="5"/>
  <c r="D40" i="5"/>
  <c r="C14" i="4"/>
  <c r="C23" i="4" s="1"/>
  <c r="C24" i="4" l="1"/>
  <c r="C25" i="4" s="1"/>
  <c r="F3" i="2" l="1"/>
  <c r="G3" i="1"/>
  <c r="H18" i="1" l="1"/>
  <c r="I18" i="1" s="1"/>
  <c r="H19" i="1"/>
  <c r="I19" i="1" s="1"/>
  <c r="H74" i="1"/>
  <c r="I74" i="1" s="1"/>
  <c r="H47" i="1"/>
  <c r="I47" i="1" s="1"/>
  <c r="H26" i="1"/>
  <c r="I26" i="1" s="1"/>
  <c r="H22" i="1"/>
  <c r="I22" i="1" s="1"/>
  <c r="H42" i="1"/>
  <c r="I42" i="1" s="1"/>
  <c r="H70" i="1"/>
  <c r="I70" i="1" s="1"/>
  <c r="H9" i="1"/>
  <c r="I9" i="1" s="1"/>
  <c r="H44" i="1"/>
  <c r="I44" i="1" s="1"/>
  <c r="H45" i="1"/>
  <c r="I45" i="1" s="1"/>
  <c r="H63" i="1"/>
  <c r="I63" i="1" s="1"/>
  <c r="H16" i="1"/>
  <c r="I16" i="1" s="1"/>
  <c r="H41" i="1"/>
  <c r="I41" i="1" s="1"/>
  <c r="H31" i="1"/>
  <c r="I31" i="1" s="1"/>
  <c r="H20" i="1"/>
  <c r="I20" i="1" s="1"/>
  <c r="H32" i="1"/>
  <c r="I32" i="1" s="1"/>
  <c r="H62" i="1"/>
  <c r="I62" i="1" s="1"/>
  <c r="H64" i="1"/>
  <c r="I64" i="1" s="1"/>
  <c r="H66" i="1"/>
  <c r="I66" i="1" s="1"/>
  <c r="H35" i="1"/>
  <c r="I35" i="1" s="1"/>
  <c r="H54" i="1"/>
  <c r="I54" i="1" s="1"/>
  <c r="H36" i="1"/>
  <c r="I36" i="1" s="1"/>
  <c r="H55" i="1"/>
  <c r="I55" i="1" s="1"/>
  <c r="H37" i="1"/>
  <c r="I37" i="1" s="1"/>
  <c r="H38" i="1"/>
  <c r="I38" i="1" s="1"/>
  <c r="H25" i="1"/>
  <c r="I25" i="1" s="1"/>
  <c r="H27" i="1"/>
  <c r="I27" i="1" s="1"/>
  <c r="H48" i="1"/>
  <c r="I48" i="1" s="1"/>
  <c r="H75" i="1"/>
  <c r="I75" i="1" s="1"/>
  <c r="H49" i="1"/>
  <c r="I49" i="1" s="1"/>
  <c r="H29" i="1"/>
  <c r="I29" i="1" s="1"/>
  <c r="H59" i="1"/>
  <c r="I59" i="1" s="1"/>
  <c r="H50" i="1"/>
  <c r="I50" i="1" s="1"/>
  <c r="H23" i="1"/>
  <c r="I23" i="1" s="1"/>
  <c r="H73" i="1"/>
  <c r="I73" i="1" s="1"/>
  <c r="H52" i="1"/>
  <c r="I52" i="1" s="1"/>
  <c r="H71" i="1"/>
  <c r="I71" i="1" s="1"/>
  <c r="H10" i="1"/>
  <c r="I10" i="1" s="1"/>
  <c r="H43" i="1"/>
  <c r="I43" i="1" s="1"/>
  <c r="H69" i="1"/>
  <c r="I69" i="1" s="1"/>
  <c r="H13" i="1"/>
  <c r="I13" i="1" s="1"/>
  <c r="H58" i="1"/>
  <c r="I58" i="1" s="1"/>
  <c r="H15" i="1"/>
  <c r="I15" i="1" s="1"/>
  <c r="H51" i="1"/>
  <c r="I51" i="1" s="1"/>
  <c r="H67" i="1"/>
  <c r="I67" i="1" s="1"/>
  <c r="H17" i="1"/>
  <c r="I17" i="1" s="1"/>
  <c r="H60" i="1"/>
  <c r="I60" i="1" s="1"/>
  <c r="H65" i="1"/>
  <c r="I65" i="1" s="1"/>
  <c r="H12" i="1"/>
  <c r="I12" i="1" s="1"/>
  <c r="H33" i="1"/>
  <c r="I33" i="1" s="1"/>
  <c r="H14" i="1"/>
  <c r="I14" i="1" s="1"/>
  <c r="H34" i="1"/>
  <c r="I34" i="1" s="1"/>
  <c r="H56" i="1"/>
  <c r="I56" i="1" s="1"/>
  <c r="H77" i="1"/>
  <c r="I77" i="1" s="1"/>
  <c r="I76" i="1" s="1"/>
  <c r="C27" i="2" s="1"/>
  <c r="I27" i="2" s="1"/>
  <c r="H28" i="1"/>
  <c r="I28" i="1" s="1"/>
  <c r="I72" i="1" l="1"/>
  <c r="C25" i="2" s="1"/>
  <c r="I30" i="1"/>
  <c r="C17" i="2" s="1"/>
  <c r="I24" i="1"/>
  <c r="C15" i="2" s="1"/>
  <c r="D15" i="2" s="1"/>
  <c r="I21" i="1"/>
  <c r="C13" i="2" s="1"/>
  <c r="D13" i="2" s="1"/>
  <c r="G25" i="2"/>
  <c r="I25" i="2"/>
  <c r="H25" i="2"/>
  <c r="I61" i="1"/>
  <c r="C21" i="2" s="1"/>
  <c r="I46" i="1"/>
  <c r="I11" i="1"/>
  <c r="C11" i="2" s="1"/>
  <c r="I57" i="1"/>
  <c r="I53" i="1"/>
  <c r="I40" i="1"/>
  <c r="I8" i="1"/>
  <c r="C9" i="2" s="1"/>
  <c r="I68" i="1"/>
  <c r="C23" i="2" s="1"/>
  <c r="H23" i="2" s="1"/>
  <c r="I39" i="1" l="1"/>
  <c r="C19" i="2" s="1"/>
  <c r="E9" i="2"/>
  <c r="D9" i="2"/>
  <c r="H9" i="2"/>
  <c r="G9" i="2"/>
  <c r="I9" i="2"/>
  <c r="F9" i="2"/>
  <c r="F11" i="2"/>
  <c r="D11" i="2"/>
  <c r="H11" i="2"/>
  <c r="G11" i="2"/>
  <c r="E11" i="2"/>
  <c r="I11" i="2"/>
  <c r="G21" i="2"/>
  <c r="H21" i="2"/>
  <c r="J78" i="1"/>
  <c r="J61" i="1" s="1"/>
  <c r="F17" i="2"/>
  <c r="E17" i="2"/>
  <c r="J11" i="1" l="1"/>
  <c r="H19" i="2"/>
  <c r="H28" i="2" s="1"/>
  <c r="H29" i="2" s="1"/>
  <c r="G19" i="2"/>
  <c r="G28" i="2" s="1"/>
  <c r="G29" i="2" s="1"/>
  <c r="F19" i="2"/>
  <c r="F28" i="2" s="1"/>
  <c r="F29" i="2" s="1"/>
  <c r="J54" i="1"/>
  <c r="J74" i="1"/>
  <c r="J16" i="1"/>
  <c r="J12" i="1"/>
  <c r="J55" i="1"/>
  <c r="J62" i="1"/>
  <c r="J29" i="1"/>
  <c r="J75" i="1"/>
  <c r="J36" i="1"/>
  <c r="J20" i="1"/>
  <c r="J30" i="1"/>
  <c r="J76" i="1"/>
  <c r="J24" i="1"/>
  <c r="J19" i="1"/>
  <c r="J70" i="1"/>
  <c r="J64" i="1"/>
  <c r="J26" i="1"/>
  <c r="J21" i="1"/>
  <c r="J10" i="1"/>
  <c r="J58" i="1"/>
  <c r="J23" i="1"/>
  <c r="J13" i="1"/>
  <c r="J43" i="1"/>
  <c r="J32" i="1"/>
  <c r="J39" i="1"/>
  <c r="J66" i="1"/>
  <c r="J33" i="1"/>
  <c r="J68" i="1"/>
  <c r="J27" i="1"/>
  <c r="J47" i="1"/>
  <c r="J28" i="1"/>
  <c r="J48" i="1"/>
  <c r="J35" i="1"/>
  <c r="J49" i="1"/>
  <c r="J63" i="1"/>
  <c r="J56" i="1"/>
  <c r="J50" i="1"/>
  <c r="J37" i="1"/>
  <c r="J31" i="1"/>
  <c r="J25" i="1"/>
  <c r="J71" i="1"/>
  <c r="J65" i="1"/>
  <c r="J46" i="1"/>
  <c r="J52" i="1"/>
  <c r="J38" i="1"/>
  <c r="J9" i="1"/>
  <c r="J72" i="1"/>
  <c r="J69" i="1"/>
  <c r="J60" i="1"/>
  <c r="J41" i="1"/>
  <c r="J42" i="1"/>
  <c r="J17" i="1"/>
  <c r="J18" i="1"/>
  <c r="J44" i="1"/>
  <c r="J22" i="1"/>
  <c r="J77" i="1"/>
  <c r="J51" i="1"/>
  <c r="J45" i="1"/>
  <c r="J59" i="1"/>
  <c r="J40" i="1"/>
  <c r="J15" i="1"/>
  <c r="J67" i="1"/>
  <c r="J14" i="1"/>
  <c r="J53" i="1"/>
  <c r="J73" i="1"/>
  <c r="J34" i="1"/>
  <c r="I28" i="2"/>
  <c r="I29" i="2" s="1"/>
  <c r="D28" i="2"/>
  <c r="D29" i="2" s="1"/>
  <c r="E28" i="2"/>
  <c r="E29" i="2" s="1"/>
  <c r="J8" i="1"/>
  <c r="J57" i="1"/>
</calcChain>
</file>

<file path=xl/sharedStrings.xml><?xml version="1.0" encoding="utf-8"?>
<sst xmlns="http://schemas.openxmlformats.org/spreadsheetml/2006/main" count="726" uniqueCount="350">
  <si>
    <t>PLANILHA ORÇAMENTÁRIA</t>
  </si>
  <si>
    <t>Bancos</t>
  </si>
  <si>
    <t>B.D.I.</t>
  </si>
  <si>
    <t>Encargos Sociais</t>
  </si>
  <si>
    <t>Não Desonerado: embutido nos preços unitário dos insumos de mão de obra, de acordo com as bases.</t>
  </si>
  <si>
    <t>OBRA:</t>
  </si>
  <si>
    <t>Item</t>
  </si>
  <si>
    <t>Código</t>
  </si>
  <si>
    <t>Banco</t>
  </si>
  <si>
    <t>Descrição</t>
  </si>
  <si>
    <t>Und</t>
  </si>
  <si>
    <t>Quant.</t>
  </si>
  <si>
    <t>Total</t>
  </si>
  <si>
    <t>Peso (%)</t>
  </si>
  <si>
    <t>SINAPI</t>
  </si>
  <si>
    <t>m³</t>
  </si>
  <si>
    <t>M</t>
  </si>
  <si>
    <t>m²</t>
  </si>
  <si>
    <t>UN</t>
  </si>
  <si>
    <t>SETOP</t>
  </si>
  <si>
    <t>un</t>
  </si>
  <si>
    <t>m</t>
  </si>
  <si>
    <t>Total Por Etapa</t>
  </si>
  <si>
    <t/>
  </si>
  <si>
    <t>H</t>
  </si>
  <si>
    <t>A</t>
  </si>
  <si>
    <t>B</t>
  </si>
  <si>
    <t>DEMONSTRATIVO DO BDI</t>
  </si>
  <si>
    <t>BDI (CONFORME ACÓRDÃO Nº 2622/13 e LEI Nº 13.161 DE 31/08/15)</t>
  </si>
  <si>
    <t>DISCRIMINAÇÃO DAS PARCELAS</t>
  </si>
  <si>
    <t>SIGLA</t>
  </si>
  <si>
    <t>PROJETO</t>
  </si>
  <si>
    <t>INCIDÊNCIA</t>
  </si>
  <si>
    <t>CUSTO DIRETO</t>
  </si>
  <si>
    <t>CD</t>
  </si>
  <si>
    <t>ADMINISTRAÇÃO CENTRAL</t>
  </si>
  <si>
    <t>AC</t>
  </si>
  <si>
    <t>LUCRO BRUTO</t>
  </si>
  <si>
    <t>L</t>
  </si>
  <si>
    <t>DESPESAS FINANCEIRAS</t>
  </si>
  <si>
    <t>DF</t>
  </si>
  <si>
    <t>SEGUROS, GARANTIAS E RISCO</t>
  </si>
  <si>
    <t>SEGUROS + GARANTIAS</t>
  </si>
  <si>
    <t>S</t>
  </si>
  <si>
    <t>RISCO(*)</t>
  </si>
  <si>
    <t>R</t>
  </si>
  <si>
    <t>TRIBUTOS</t>
  </si>
  <si>
    <t>I</t>
  </si>
  <si>
    <t>PV</t>
  </si>
  <si>
    <t>ISS</t>
  </si>
  <si>
    <t>PIS</t>
  </si>
  <si>
    <t>COFINS</t>
  </si>
  <si>
    <t>CPRB</t>
  </si>
  <si>
    <t>INSS</t>
  </si>
  <si>
    <t>FÓRMULA DO BDI</t>
  </si>
  <si>
    <t>BDI      =</t>
  </si>
  <si>
    <t>(1 + (AC + S + G + R)) x (1 + DF) x  (1 + L)</t>
  </si>
  <si>
    <t>(1 - (I + CPRB))</t>
  </si>
  <si>
    <t>BDI(NUMERADOR)</t>
  </si>
  <si>
    <t>BDI(DENOMINADOR)</t>
  </si>
  <si>
    <t xml:space="preserve">DEMONSTRATIVO DOS ENCARGOS SOCIAIS </t>
  </si>
  <si>
    <t>MINAS GERAIS</t>
  </si>
  <si>
    <t>ENCARGOS SOCIAIS SOBRE A MÃO DE OBRA</t>
  </si>
  <si>
    <t>CÓDIGO</t>
  </si>
  <si>
    <t>DESCRIÇÃO</t>
  </si>
  <si>
    <t>SEM DESONERAÇÃO</t>
  </si>
  <si>
    <t>HORISTA
%</t>
  </si>
  <si>
    <t>MENSALISTA
%</t>
  </si>
  <si>
    <t>GRUPO A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</si>
  <si>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</si>
  <si>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</si>
  <si>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</si>
  <si>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</si>
  <si>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</si>
  <si>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</si>
  <si>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</si>
  <si>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</si>
  <si>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</si>
  <si>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</si>
  <si>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</si>
  <si>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</si>
  <si>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</si>
  <si>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</si>
  <si>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</si>
  <si>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</si>
  <si>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</si>
  <si>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GRUPO B</t>
  </si>
  <si>
    <t>B1</t>
  </si>
  <si>
    <t>Repouso Semanal Remunerado</t>
  </si>
  <si>
    <t>Não Incide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</si>
  <si>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</si>
  <si>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</si>
  <si>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</si>
  <si>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</si>
  <si>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</si>
  <si>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</si>
  <si>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</si>
  <si>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</si>
  <si>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</si>
  <si>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</si>
  <si>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</si>
  <si>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</si>
  <si>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</si>
  <si>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</si>
  <si>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</si>
  <si>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</si>
  <si>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</si>
  <si>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</si>
  <si>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</si>
  <si>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</si>
  <si>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</si>
  <si>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</si>
  <si>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</si>
  <si>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</si>
  <si>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</si>
  <si>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</si>
  <si>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</si>
  <si>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</si>
  <si>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</si>
  <si>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</si>
  <si>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</si>
  <si>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</si>
  <si>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</si>
  <si>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</si>
  <si>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</si>
  <si>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</si>
  <si>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(A+B+C+D)</t>
  </si>
  <si>
    <t>Fonte: Informação Di as de Chuva – INMET</t>
  </si>
  <si>
    <t>Fonte SINAPI</t>
  </si>
  <si>
    <t>BDI CALCULADO</t>
  </si>
  <si>
    <t>BDI ADOTADO</t>
  </si>
  <si>
    <t>(ISS=3,00%)</t>
  </si>
  <si>
    <t xml:space="preserve"> 1 </t>
  </si>
  <si>
    <t xml:space="preserve"> 1.1 </t>
  </si>
  <si>
    <t xml:space="preserve"> 1.2 </t>
  </si>
  <si>
    <t xml:space="preserve"> ED-50137 </t>
  </si>
  <si>
    <t>MOBILIZAÇÃO E DESMOBILIZAÇÃO DE CONTAINER, INCLUSIVE CARGA, DESCARGA E TRANSPORTE EM CAMINHÃO CARROCERIA COM GUINDAUTO (MUNCK), EXCLUSIVE LOCAÇÃO DO CONTAINER</t>
  </si>
  <si>
    <t>ENCARREGADO GERAL COM ENCARGOS COMPLEMENTARES</t>
  </si>
  <si>
    <t xml:space="preserve"> 2 </t>
  </si>
  <si>
    <t xml:space="preserve"> 2.1 </t>
  </si>
  <si>
    <t xml:space="preserve"> 2.2 </t>
  </si>
  <si>
    <t xml:space="preserve"> 2.3 </t>
  </si>
  <si>
    <t xml:space="preserve"> 2.4 </t>
  </si>
  <si>
    <t xml:space="preserve"> 2.5 </t>
  </si>
  <si>
    <t xml:space="preserve"> 2.6 </t>
  </si>
  <si>
    <t xml:space="preserve"> 3 </t>
  </si>
  <si>
    <t xml:space="preserve"> 3.2 </t>
  </si>
  <si>
    <t>Total (R$)</t>
  </si>
  <si>
    <t>Valor Unit (R$)</t>
  </si>
  <si>
    <t>Valor Unit com BDI (R$)</t>
  </si>
  <si>
    <t>KG</t>
  </si>
  <si>
    <t>RT:</t>
  </si>
  <si>
    <r>
      <t>Bancos</t>
    </r>
    <r>
      <rPr>
        <sz val="11"/>
        <rFont val="Arial"/>
        <family val="2"/>
      </rPr>
      <t xml:space="preserve">                        </t>
    </r>
  </si>
  <si>
    <t>CRONOGRAMA FÍSICO-FINANCEIRO</t>
  </si>
  <si>
    <t>_______________________________________________________________
RT: GUILHERME CARMO
ENG. CIVIL - CREA/MG 199.751/D</t>
  </si>
  <si>
    <t>Observações</t>
  </si>
  <si>
    <t>1,0</t>
  </si>
  <si>
    <t>3,0</t>
  </si>
  <si>
    <t>MEMÓRIA DE CÁLCULO</t>
  </si>
  <si>
    <t>SINAPI - 12/2023 - Minas Gerais
SICRO3 - 10/2023 - Minas Gerais
SETOP - 08/2023 - Minas Gerais</t>
  </si>
  <si>
    <t>ADMINISTRAÇÃO LOCAL</t>
  </si>
  <si>
    <t>ENGENHEIRO CIVIL DE OBRA PLENO COM ENCARGOS COMPLEMENTARES</t>
  </si>
  <si>
    <t>CANTEIRO DE OBRAS E SERVIÇOS PRELIMINARES</t>
  </si>
  <si>
    <t>FORNECIMENTO E INSTALAÇÃO DE PLACA DE OBRA COM CHAPA GALVANIZADA E ESTRUTURA DE MADEIRA. AF_03/2022_PS</t>
  </si>
  <si>
    <t>LOCACAO DE CONTAINER 2,30 X 6,00 M, ALT. 2,50 M, COM 1 SANITARIO, PARA ESCRITORIO, COMPLETO, SEM DIVISORIAS INTERNAS (NAO INCLUI MOBILIZACAO/DESMOBILIZACAO)</t>
  </si>
  <si>
    <t>MES</t>
  </si>
  <si>
    <t>LOCACAO DE CONTAINER 2,30 X 6,00 M, ALT. 2,50 M, PARA ESCRITORIO, SEM DIVISORIAS INTERNAS E SEM SANITARIO (NAO INCLUI MOBILIZACAO/DESMOBILIZACAO)</t>
  </si>
  <si>
    <t>LOCACAO DE CONTAINER 2,30 X 4,30 M, ALT. 2,50 M, PARA SANITARIO, COM 3 BACIAS, 4 CHUVEIROS, 1 LAVATORIO E 1 MICTORIO (NAO INCLUI MOBILIZACAO/DESMOBILIZACAO)</t>
  </si>
  <si>
    <t>LOCACAO CONVENCIONAL DE OBRA, UTILIZANDO GABARITO DE TÁBUAS CORRIDAS PONTALETADAS A CADA 2,00M -  2 UTILIZAÇÕES. AF_10/2018</t>
  </si>
  <si>
    <t>INFRAESTRUTURA - ESTACAS</t>
  </si>
  <si>
    <t>MONTAGEM DE ARMADURA TRANSVERSAL DE ESTACAS DE SEÇÃO CIRCULAR, DIÂMETRO = 6,30 MM. AF_09/2021_PS</t>
  </si>
  <si>
    <t>MONTAGEM DE ARMADURA DE ESTACAS, DIÂMETRO = 12,5 MM. AF_09/2021_PS</t>
  </si>
  <si>
    <t xml:space="preserve"> ED-49639 </t>
  </si>
  <si>
    <t>FORNECIMENTO DE CONCRETO ESTRUTURAL, USINADO BOMBEADO, COM FCK 30MPA, INCLUSIVE LANÇAMENTO, ADENSAMENTO E ACABAMENTO</t>
  </si>
  <si>
    <t>MESOESTRUTURA - ENCONTROS: BLOCO, PILAR E ABAS</t>
  </si>
  <si>
    <t>SICRO3</t>
  </si>
  <si>
    <t>Armação em aço CA-50 - fornecimento, preparo e colocação</t>
  </si>
  <si>
    <t>kg</t>
  </si>
  <si>
    <t>SUPERESTRUTURA</t>
  </si>
  <si>
    <t>LONGARINAS E APARELHO DE APOIO</t>
  </si>
  <si>
    <t xml:space="preserve"> M0970 </t>
  </si>
  <si>
    <t>Chapa de aço ASTM A572 grau 50 cortada e perfurada</t>
  </si>
  <si>
    <t xml:space="preserve"> 5.1.5 </t>
  </si>
  <si>
    <t>Aparelho de apoio de neoprene fretado para estruturas pré-moldadas - fornecimento e instalação</t>
  </si>
  <si>
    <t>dm³</t>
  </si>
  <si>
    <t>TABULEIRO</t>
  </si>
  <si>
    <t xml:space="preserve"> ED-19637 </t>
  </si>
  <si>
    <t>CIMBRAMENTO PARA LAJE PRÉ-MOLDADA COM ESCORAMENTO METÁLICO, TIPO "A", ALTURA DE (200 ATÉ 310)CM, INCLUSIVE DESCARGA, MONTAGEM, DESMONTAGEM E CARGA</t>
  </si>
  <si>
    <t>m2xmês</t>
  </si>
  <si>
    <t>Armação em aço CA-60 - fornecimento, preparo e colocação</t>
  </si>
  <si>
    <t xml:space="preserve"> 2007971 </t>
  </si>
  <si>
    <t>Dreno de PVC D = 100 mm para OAE - fornecimento e instalação</t>
  </si>
  <si>
    <t>BARREIRA DE PROTEÇÃO NEW JERSEY</t>
  </si>
  <si>
    <t>ARMAÇÃO DE ESTRUTURAS DIVERSAS DE CONCRETO ARMADO, EXCETO VIGAS, PILARES, LAJES E FUNDAÇÕES, UTILIZANDO AÇO CA-50 DE 10,0 MM - MONTAGEM. AF_06/2022</t>
  </si>
  <si>
    <t>LAJE DE APROXIMAÇÃO</t>
  </si>
  <si>
    <t xml:space="preserve"> 96396 </t>
  </si>
  <si>
    <t>EXECUÇÃO E COMPACTAÇÃO DE BASE E OU SUB BASE PARA PAVIMENTAÇÃO DE BRITA GRADUADA SIMPLES - EXCLUSIVE CARGA E TRANSPORTE. AF_11/2019</t>
  </si>
  <si>
    <t xml:space="preserve"> 4815671 </t>
  </si>
  <si>
    <t>Reaterro e compactação com soquete vibratório</t>
  </si>
  <si>
    <t xml:space="preserve"> ED-7623 </t>
  </si>
  <si>
    <t>EXECUÇÃO E APLICAÇÃO DE CONCRETO BETUMINOSO USINADO A QUENTE (CBUQ), MASSA COMERCIAL, INCLUINDO FORNECIMENTO E TRANSPORTE DOS AGREGADOS E MATERIAL BETUMINOSO, EXCLUSIVE TRANSPORTE DA MASSA ASFÁLTICA ATÉ A PISTA</t>
  </si>
  <si>
    <t xml:space="preserve"> 7 </t>
  </si>
  <si>
    <t>SERVIÇOS FINAIS</t>
  </si>
  <si>
    <t xml:space="preserve"> 7.1 </t>
  </si>
  <si>
    <t>Limpeza de ponte</t>
  </si>
  <si>
    <t>ENG. CIVIL GUILHERME CARMO - CREA/MG 199.751/D</t>
  </si>
  <si>
    <t>4,5</t>
  </si>
  <si>
    <t>FORNECIMENTO DE PLACA PADRÃO DE 1,5MX3M</t>
  </si>
  <si>
    <t>UMA UNIDADE PARA CADA CONTAINER</t>
  </si>
  <si>
    <t>UMA INSTALAÇÃO PROVISÓRIA DE ENERGIA</t>
  </si>
  <si>
    <t>COMPRIMENTO TOTAL DA ESTRUTURA</t>
  </si>
  <si>
    <t>CONTAINER PARA REFEITÓRIO DE OBRA PARA 5 MESES DE OBRA</t>
  </si>
  <si>
    <t>CONTAINER PARA ESCRITÓRIO E/OU DEPÓSITO DE MATERIAIS PARA 5 MESES DE OBRA</t>
  </si>
  <si>
    <t>VESTIÁRIO DE OBRA PARA 5 MESES DE OBRA</t>
  </si>
  <si>
    <t>COMPRIMENTO DA OBRA 20,05 M ACRESCIDO DE 2 M +
LARGURA DA OBRA 8,4 M ACRESCIDA DE 2 M
TOTAL: 2*(20,05+2+8,4+2)=64,9 M2</t>
  </si>
  <si>
    <t>DEMOLIÇÃO DE ESTRUTURA EXISTENTE - PONTE</t>
  </si>
  <si>
    <t>SICRO</t>
  </si>
  <si>
    <t>Demolição mecânica de concreto armado com escavadeira hidráulica</t>
  </si>
  <si>
    <t>3.1</t>
  </si>
  <si>
    <t xml:space="preserve">CARGA, MANOBRA E DESCARGA DE ENTULHO EM CAMINHÃO BASCULANTE 10 M³ - CARGA COM ESCAVADEIRA
HIDRÁULICA (CAÇAMBA DE 0,80 M³ / 111 HP) E DESCARGA LIVRE (UNIDADE: M3). </t>
  </si>
  <si>
    <t>VOLUME DO ITEM ANTERIOR MULTIPLICADO UM FATOR DE EMPOLAMENTO DE 1,5: 20,14*1,5=30,21 M3</t>
  </si>
  <si>
    <t>COMPRIMENTO DA PONTE EXISTENTE DE 8 M, LARGURA DE 3,9 M, TABULERO COM 20 CM DE ESPESSURA E DUAS BARREIRAS NEW JERSEY DE 0,25 M2 DE SEÇÃO TRANSVERSAL: 8*3,9*0,2+2*0,25*12=12,24 M3
DOIS ENCONTROS COM ABAS DE 2 M DE COMPRIMENTO, 0,25 CM DE ESPESSURA E 2M DE ALTURA: 2*(3,9+2+2)*2*0,25= 7,9 M3
VOLUME DAS 2 VIGAS W 530X92 = 8*0,21*0,533*2= 1,79 M3
TOTAL: 12,24+7,9+1,79=21,96 M3</t>
  </si>
  <si>
    <t xml:space="preserve">ESCAVAÇÃO VERTICAL PARA INFRAESTRUTURA, COM CARGA, DESCARGA E TRANSPORTE DE SOLO DE 1ª CATEGORIA, COM ESCAVADEIRA HIDRÁULICA (CAÇAMBA: 0,8 M³ / 111 HP), FROTA DE 3 CAMINHÕES BASCULANTES DE 14 M³, DMT ATÉ 1 KM E VELOCIDADE MÉDIA14 KM/H. </t>
  </si>
  <si>
    <t>4.1</t>
  </si>
  <si>
    <t>4.2</t>
  </si>
  <si>
    <t>A PONTE A SER DEMOLIDA TEM 8 M DE COMPRIMENTO, E A NOVA TERÁ 20,05 M. DESSA FORMA, SERÁ NECESSÁRIO REMOVER A DIFERENÇA ENTRE COMPRIMENTOS, MULTIPLICADO PELA LARGURA DA NOVA PONTE E SUA ALTURA TOTAL. A ALTURA TOTAL CORRESPONTE AO NÍVEL DE 750,5 MENOS O NÍVEL DE ASSENTAMENTO DA BASE DO BLOCO 747,211.
DESSA FORMA:
VOLUME: (20,05-8)*8,4*(750,5-747,211)= 332,91 M3</t>
  </si>
  <si>
    <t>4.3</t>
  </si>
  <si>
    <t>4.4</t>
  </si>
  <si>
    <t>4.5</t>
  </si>
  <si>
    <t>ED-49715</t>
  </si>
  <si>
    <t>EXECUÇÃO DE ESTACA TIPO HÉLICE CONTÍNUA, DIÂMETRO 40CM,
INCLUSIVE AFASTAMENTO LATERAL, EXCLUSIVE ARMAÇÃO,
CONCRETO ESTRUTURAL, TRANSPORTE E RETIRADA DO MATERIAL ESCAVADO</t>
  </si>
  <si>
    <t>CONFORME LISTA DE MATERIAIS DA PRANCHA 02 DO PROJETO AED-PON-2026-04-EX</t>
  </si>
  <si>
    <t>MONTAGEM DE ARMADURA TRANSVERSAL DE ESTACAS DE SEÇÃO CIRCULAR, DIÂMETRO = 6,30 MM.</t>
  </si>
  <si>
    <t>MONTAGEM DE ARMADURA DE ESTACAS, DIÂMETRO = 12,5 MM.</t>
  </si>
  <si>
    <t>5.1</t>
  </si>
  <si>
    <t>5.2</t>
  </si>
  <si>
    <t>5.3</t>
  </si>
  <si>
    <t>5.4</t>
  </si>
  <si>
    <t>5.5</t>
  </si>
  <si>
    <t>5.6</t>
  </si>
  <si>
    <t>5.7</t>
  </si>
  <si>
    <t>5.8</t>
  </si>
  <si>
    <t>3.2</t>
  </si>
  <si>
    <t>6.1</t>
  </si>
  <si>
    <t>LASTRO DE CONCRETO MAGRO, APLICADO EM BLOCOS DE COROAMENTO OU SAPATAS, ESPESSURA DE 5 CM.</t>
  </si>
  <si>
    <t>DUAS VEZES A ÁREA DO BLOCO DO ENCONTRO: 2*2*8,4=33,6 M2</t>
  </si>
  <si>
    <t>FABRICAÇÃO, MONTAGEM E DESMONTAGEM DE FÔRMA PARA BLOCO DE COROAMENTO, EM CHAPA DE MADEIRA COMPENSADA RESINADA, E=17 MM, 2 UTILIZAÇÕES.</t>
  </si>
  <si>
    <t>CONFORME LISTA DE MATERIAIS DA PRANCHA 04 DO PROJETO AED-PON-2026-04-EX</t>
  </si>
  <si>
    <t xml:space="preserve">FABRICAÇÃO, MONTAGEM E DESMONTAGEM DE FÔRMA PARA CORTINA DE CONTENÇÃO, EM CHAPA DE MADEIRA COMPENSADA PLASTIFICADA, E = 18 MM, 10 UTILIZAÇÕES. </t>
  </si>
  <si>
    <t xml:space="preserve">FABRICAÇÃO DE FÔRMA PARA PILARES E ESTRUTURAS SIMILARES, EM CHAPA DE MADEIRA COMPENSADA RESINADA, E = 17 MM. </t>
  </si>
  <si>
    <t>Tubo de PVC para dreno tipo barbacã - D = 50 mm - fornecimento e instalação</t>
  </si>
  <si>
    <t>TOTAL DE 12 DRENOS, 6 EM CADA ENCONTRO, CADA UM COM 60 CM DE COMPRIMENTO. LOGO: 12*0,6=7,2 M</t>
  </si>
  <si>
    <t>6.1.1</t>
  </si>
  <si>
    <t>6.1.2</t>
  </si>
  <si>
    <t>6.1.3</t>
  </si>
  <si>
    <t>6.1.4</t>
  </si>
  <si>
    <t>6.1.5</t>
  </si>
  <si>
    <t>ED-49664</t>
  </si>
  <si>
    <t>FORNECIMENTO DE ESTRUTURA METÁLICA EM PERFIL LAMINADO
, INCLUSIVE FABRICAÇÃO, TRANSPORTE, MONTAGEM E
APLICAÇÃO DE FUNDO PREPARADOR ANTICORROSIVO EM
SUPERFÍCIE METÁLICA, UMA (1) DEMÃO</t>
  </si>
  <si>
    <t>FORNECIMENTO DE ESTRUTURA METÁLICA EM PERFIL LAMINADO, INCLUSIVE FABRICAÇÃO, TRANSPORTE, MONTAGEM E APLICAÇÃO DE FUNDO PREPARADOR ANTICORROSIVO EM SUPERFÍCIE METÁLICA, UMA (1) DEMÃO</t>
  </si>
  <si>
    <t>PINTURA COM TINTA EPOXÍDICA DE FUNDO APLICADA A ROLO OU PINCEL SOBRE PERFIL METÁLICO EXECUTADO EM FÁBRICA (POR DEMÃO).</t>
  </si>
  <si>
    <t>PINTURA COM TINTA ALQUÍDICA DE ACABAMENTO (ESMALTE SINTÉTICO ACETINADO) APLICADA A ROLO OU PINCEL SOBRE PERFIL METÁLICO EXECUTADO EM FÁBRICA (POR DEMÃO).</t>
  </si>
  <si>
    <t>CONFORME LISTA DE MATERIAIS DA PRANCHA 05 DO PROJETO AED-PON-2026-04-EX</t>
  </si>
  <si>
    <t>CONFORME LISTA DE MATERIAIS DA PRANCHA 04 DO PROJETO AED-PON-2026-04-EX, SERÃO 12 AP. DE APOIO DE 30 CM X 30 CM E 4,7 CM DE ESPESSURA. LOGO: 12*3*3*0,47=50,76</t>
  </si>
  <si>
    <t>6.2</t>
  </si>
  <si>
    <t>6.2.1</t>
  </si>
  <si>
    <t>6.2.2</t>
  </si>
  <si>
    <t>6.2.3</t>
  </si>
  <si>
    <t>6.2.4</t>
  </si>
  <si>
    <t>6.2.5</t>
  </si>
  <si>
    <t>6.2.6</t>
  </si>
  <si>
    <t>FABRICAÇÃO DE FÔRMA PARA LAJES, EM CHAPA DE MADEIRA COMPENSADA RESINADA, E = 17 MM</t>
  </si>
  <si>
    <t>COMPRIMENTO DA LAJE 12 M
LARGURA 8,4 M
TOTAL: 12*8,4= 100,80 M2</t>
  </si>
  <si>
    <t>CIMBRAMENTO DOS TRECHOS EM BALANÇO: COMPRIMENTO DA LAJE 12 M
LARGURA 0,7 M. POR UM MES
TOTAL: 2*12*0,7*1 = 16,8 M2</t>
  </si>
  <si>
    <t>CONFORME LISTA DE MATERIAIS DA PRANCHA 06 DO PROJETO AED-PON-2026-04-EX</t>
  </si>
  <si>
    <t>SOMATÓRIO DA BASE DO PAINEL MAIS O CAPEAMENTO: 6,1+14,1= 20,2 M3</t>
  </si>
  <si>
    <t>TOTAL DE SEIS TUBOS DE DRENAGEM COM 30 CM DE COMPRIMENTO: 6*0,3= 1,8 M</t>
  </si>
  <si>
    <t xml:space="preserve">EXECUÇÃO E COMPACTAÇÃO DE CORPO DE ATERRO DE ATERRO (95% DE ENERGIA DO PROCTOR NORMAL) COM SOLO PREDOMINANTEMENTE ARGILOSO, EM CAMADAS COM ESPESSURA DE 20 CM - EXCLUSIVE ESCAVAÇÃO, CARGA E TRANSPORTE E SOLO. </t>
  </si>
  <si>
    <t>COMPACTAÇÃO DE SOLO SOBRE A BASE DO ENCONTRO. CONFORME PROJETO, LARGURA ATRÁS DO ENTRO DE 1,1 M E 8 M DE COMPRIMENTO, SENDO A ALTURA 3,025 M: 2*1,1*8*3,025 = 53,24 M3</t>
  </si>
  <si>
    <t>6.3</t>
  </si>
  <si>
    <t>6.3.1</t>
  </si>
  <si>
    <t>6.3.2</t>
  </si>
  <si>
    <t>6.3.3</t>
  </si>
  <si>
    <t>ED-49647</t>
  </si>
  <si>
    <t>FÔRMA E DESFORMA DE COMPENSADO PLASTIFICADO, ESP.
12MM, REAPROVEITAMENTO (5X), EXCLUSIVE ESCORAMENTO</t>
  </si>
  <si>
    <t>6.4</t>
  </si>
  <si>
    <t>JUNTA DE DILATAÇÃO</t>
  </si>
  <si>
    <t>6.4.1</t>
  </si>
  <si>
    <t>6.4.2</t>
  </si>
  <si>
    <t>TARUGO DELIMITADOR DE PROFUNDIDADE EM ESPUMA DE POLIETILENO DE BAIXA DENSIDADE 10 MM, CINZA</t>
  </si>
  <si>
    <t>FORNECIMENTO DE ESTRUTURA METÁLICA EM PERFIL LAMINADO , INCLUSIVE FABRICAÇÃO, TRANSPORTE, MONTAGEM E
APLICAÇÃO DE FUNDO PREPARADOR ANTICORROSIVO EM SUPERFÍCIE METÁLICA, UMA (1) DEMÃO</t>
  </si>
  <si>
    <t>7.1</t>
  </si>
  <si>
    <t>7.2</t>
  </si>
  <si>
    <t>7.3</t>
  </si>
  <si>
    <t>7.4</t>
  </si>
  <si>
    <t>7.5</t>
  </si>
  <si>
    <t>7.6</t>
  </si>
  <si>
    <t>CONFORME LISTA DE MATERIAIS DA PRANCHA 07 DO PROJETO AED-PON-2026-04-EX</t>
  </si>
  <si>
    <t>EXECUÇÃO E COMPACTAÇÃO DE BASE E OU SUB BASE PARA PAVIMENTAÇÃO DE BRITA GRADUADA SIMPLES - EXCLUSIVE CARGA E TRANSPORTE.</t>
  </si>
  <si>
    <t>AREA DA LAJE DE TRANSIÇÃO MULTIPLICADA PELA ESPESSURA DE 15 CM:
2*3,75*8,4*0,15= 9,45 M3</t>
  </si>
  <si>
    <t>AREA DA LAJE DE TRANSIÇÃO MULTIPLICADA PELA ESPESSURA DE 5 CM:
2*3,75*8,4*0,05= 3,15 M3</t>
  </si>
  <si>
    <t>GUARDA-CORPO</t>
  </si>
  <si>
    <t>Chumbador tipo espera em aço CA-25 para fixação de estrutura metálica em concreto - fornecimento e instalação</t>
  </si>
  <si>
    <t>6.4.3</t>
  </si>
  <si>
    <t>8.1</t>
  </si>
  <si>
    <t>8.2</t>
  </si>
  <si>
    <t>8.3</t>
  </si>
  <si>
    <t>PROTEÇÃO DE MARGEM</t>
  </si>
  <si>
    <t>9.1</t>
  </si>
  <si>
    <t xml:space="preserve">MURO DE GABIÃO, ENCHIMENTO COM PEDRA DE MÃO TIPO RACHÃO, COM SOLO REFORÇADO, PARA MUROS COM ALTURA MENOR OU IGUAL A 4 M - FORNECIMENTO E EXECUÇÃO. </t>
  </si>
  <si>
    <t xml:space="preserve">COMPACTAÇÃO MECÂNICA DE SOLO PARA EXECUÇÃO DE RADIER, PISO DE CONCRETO OU LAJE SOBRE SOLO, COM COMPACTADOR DE SOLOS A PERCUSSÃO. </t>
  </si>
  <si>
    <t>9.2</t>
  </si>
  <si>
    <t>9.3</t>
  </si>
  <si>
    <t>10.1</t>
  </si>
  <si>
    <t>CONFORME LISTA DE MATERIAIS DA PRANCHA 01 DO PROJETO AED-CAN-2026-01-EX, O VOLUME DE RACHÃO DEVE SER DIVIDIDO POR 1,6, VISTO QUE A COMPOSIÇÃO JÁ LEVA EM CONTA O VOLUME EXTRA DE RACHÃO. A COMPOSIÇÃO TAMBÉM LEVA EM CONTA A MANTA GEOTEXTIL. ASSIM: 831,1/1,6 = 519,44 M3</t>
  </si>
  <si>
    <t>COMPRIMENTO TOTAL DE CONTENÇÃO: 81,1 M
LARGURA DA BASE: 4 M
AREA TOTAL DE REGULARIZAÇÃO E COMPACTAÇÃO: 81,1*4= 324,4 M2</t>
  </si>
  <si>
    <t>COMPRIMENTO TOTAL DE CONTENÇÃO: 81,1 M
LARGURA DA BASE: 4 M
ALTURA DA CONTENÇÃO: 4 M
VOLUME A SER MOVIDO: 81,1*4*4= 1297,6 M3</t>
  </si>
  <si>
    <t>TOTAL COM BDI</t>
  </si>
  <si>
    <t>Estrutura em perfil de aço ASTM A36 corte, solda e montagem - fornecimento e instalação</t>
  </si>
  <si>
    <t>CONSIDERANDO 22 DIAS NO MES, 2 HORAS DE DEDICAÇÃO DIÁRIA PARA UMA OBRA DE SEIS MESES: 6*22*2=264 HORAS</t>
  </si>
  <si>
    <t>LIGAÇÃO PROVISÓRIA COM ENTRADA DE ENERGIA AÉREA,
PADRÃO CEMIG, CARGA INSTALADA DE 15,1KVA ATÉ 30KVA,
TRIFÁSICO, COM SAÍDA SUBTERRÂNEA, INCLUSIVE POSTE, CAIXA
PARA MEDIDOR, DISJUNTOR, BARRAMENTO, ATERRAMENTO E ACESSÓRIOS</t>
  </si>
  <si>
    <t>ED-50151</t>
  </si>
  <si>
    <t>LIGAÇÃO PROVISÓRIA COM ENTRADA DE ENERGIA AÉREA, PADRÃO CEMIG, CARGA INSTALADA DE 15,1KVA ATÉ 30KVA,
TRIFÁSICO, COM SAÍDA SUBTERRÂNEA, INCLUSIVE POSTE, CAIXA PARA MEDIDOR, DISJUNTOR, BARRAMENTO, ATERRAMENTO E ACESSÓRIOS</t>
  </si>
  <si>
    <t xml:space="preserve"> 2.7</t>
  </si>
  <si>
    <t xml:space="preserve"> 2.8</t>
  </si>
  <si>
    <t xml:space="preserve"> 2.9</t>
  </si>
  <si>
    <t>LIGAÇÃO DE ESGOTO PARA BARRACÃO DE OBRA EM CANTEIRO,
EXCLUSIVE FOSSA SÉPTICA</t>
  </si>
  <si>
    <t>ED-31745</t>
  </si>
  <si>
    <t>ED-50150</t>
  </si>
  <si>
    <t>LIGAÇÃO DE ÁGUA PROVISÓRIA PARA CANTEIRO, INCLUSIVE
HIDRÔMETRO E CAVALETE PARA MEDIÇÃO DE ÁGUA - ENTRADA
PRINCIPAL, EM AÇO GALVANIZADO DN 20MM (1/2") - PADRÃO
CONCESSIONÁRIA</t>
  </si>
  <si>
    <t>LIGAÇÃO DE ÁGUA PROVISÓRIA PARA CANTEIRO, INCLUSIVE HIDRÔMETRO E CAVALETE PARA MEDIÇÃO DE ÁGUA - ENTRADA
PRINCIPAL, EM AÇO GALVANIZADO DN 20MM (1/2") - PADRÃO CONCESSIONÁRIA</t>
  </si>
  <si>
    <t>LIGAÇÃO DE ESGOTO PARA BARRACÃO DE OBRA EM CANTEIRO, EXCLUSIVE FOSSA SÉPTICA</t>
  </si>
  <si>
    <t>UMA INSTALAÇÃO PROVISÓRIA DE ÁGUA</t>
  </si>
  <si>
    <t>UMA LIGAÇÃO PROVISÓRIA DE ESGOTO</t>
  </si>
  <si>
    <t>MÊS 1</t>
  </si>
  <si>
    <t>MÊS 2</t>
  </si>
  <si>
    <t>MÊS 3</t>
  </si>
  <si>
    <t>MÊS 4</t>
  </si>
  <si>
    <t>MÊS 5</t>
  </si>
  <si>
    <t>MÊS 6</t>
  </si>
  <si>
    <t>DATA: 10/06/2026</t>
  </si>
  <si>
    <t xml:space="preserve"> 4</t>
  </si>
  <si>
    <t xml:space="preserve"> 5</t>
  </si>
  <si>
    <t xml:space="preserve"> 6</t>
  </si>
  <si>
    <t xml:space="preserve"> 7</t>
  </si>
  <si>
    <t>CUSTO TOTAL (R$)</t>
  </si>
  <si>
    <t xml:space="preserve">PERCENTUAL TOTAL </t>
  </si>
  <si>
    <t>CONSIDERANDO 22 DIAS NO MES, 2 HORAS DE DEDICAÇÃO DIÁRIA E SEIS MESES DE OBRA: 6*22*2=264 HORAS</t>
  </si>
  <si>
    <t>PONTE SOBRE O RIO PARDO - RODOVIA MIGUEL CAPANEMA, MARAVILHAS/MG</t>
  </si>
  <si>
    <t>SINAPI - 04/2026 - Minas Gerais
SICRO3 - 01/2026 - Minas Gerais
SETOP - 01/2026 - Minas Gerais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</si>
</sst>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#,##0.00\ %"/>
    <numFmt numFmtId="165" formatCode="0.000%"/>
    <numFmt numFmtId="166" formatCode="#,##0.0000"/>
    <numFmt numFmtId="167" formatCode="_-[$R$-416]\ * #,##0.00_-;\-[$R$-416]\ * #,##0.00_-;_-[$R$-416]\ * &quot;-&quot;??_-;_-@_-"/>
    <numFmt numFmtId="168" formatCode="0.0%"/>
  </numFmts>
  <fonts count="21">
    <font>
      <sz val="11"/>
      <name val="Arial"/>
      <charset val="134"/>
    </font>
    <font>
      <b/>
      <sz val="1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name val="Arial Black"/>
      <family val="2"/>
    </font>
    <font>
      <b/>
      <u/>
      <sz val="12"/>
      <name val="Arial"/>
      <family val="2"/>
    </font>
    <font>
      <sz val="12"/>
      <color indexed="8"/>
      <name val="Arial"/>
      <family val="2"/>
    </font>
    <font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0"/>
      <color indexed="8"/>
      <name val="Calibri"/>
      <family val="2"/>
    </font>
    <font>
      <sz val="11"/>
      <name val="Arial"/>
      <family val="2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1"/>
      <name val="Arial"/>
      <family val="1"/>
    </font>
    <font>
      <sz val="9"/>
      <color rgb="FF000000"/>
      <name val="Helvetica"/>
    </font>
    <font>
      <sz val="10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7F3DF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rgb="FF4472C4"/>
      </top>
      <bottom style="medium">
        <color rgb="FF4472C4"/>
      </bottom>
      <diagonal/>
    </border>
    <border>
      <left/>
      <right style="medium">
        <color auto="1"/>
      </right>
      <top style="medium">
        <color rgb="FF4472C4"/>
      </top>
      <bottom style="medium">
        <color rgb="FF4472C4"/>
      </bottom>
      <diagonal/>
    </border>
    <border>
      <left/>
      <right/>
      <top style="medium">
        <color rgb="FF4472C4"/>
      </top>
      <bottom style="medium">
        <color rgb="FF4472C4"/>
      </bottom>
      <diagonal/>
    </border>
    <border>
      <left style="medium">
        <color auto="1"/>
      </left>
      <right style="medium">
        <color rgb="FF4472C4"/>
      </right>
      <top style="medium">
        <color rgb="FF4472C4"/>
      </top>
      <bottom style="medium">
        <color rgb="FF4472C4"/>
      </bottom>
      <diagonal/>
    </border>
    <border>
      <left style="medium">
        <color auto="1"/>
      </left>
      <right style="medium">
        <color rgb="FF4472C4"/>
      </right>
      <top style="medium">
        <color rgb="FF4472C4"/>
      </top>
      <bottom/>
      <diagonal/>
    </border>
    <border>
      <left style="medium">
        <color auto="1"/>
      </left>
      <right style="medium">
        <color rgb="FF4472C4"/>
      </right>
      <top/>
      <bottom style="medium">
        <color rgb="FF4472C4"/>
      </bottom>
      <diagonal/>
    </border>
    <border>
      <left style="medium">
        <color rgb="FF4472C4"/>
      </left>
      <right style="medium">
        <color rgb="FF4472C4"/>
      </right>
      <top style="medium">
        <color rgb="FF4472C4"/>
      </top>
      <bottom style="medium">
        <color rgb="FF4472C4"/>
      </bottom>
      <diagonal/>
    </border>
    <border>
      <left style="medium">
        <color rgb="FF4472C4"/>
      </left>
      <right style="medium">
        <color rgb="FF4472C4"/>
      </right>
      <top style="medium">
        <color rgb="FF4472C4"/>
      </top>
      <bottom/>
      <diagonal/>
    </border>
    <border>
      <left style="medium">
        <color rgb="FF4472C4"/>
      </left>
      <right style="medium">
        <color rgb="FF4472C4"/>
      </right>
      <top/>
      <bottom style="medium">
        <color rgb="FF4472C4"/>
      </bottom>
      <diagonal/>
    </border>
    <border>
      <left style="medium">
        <color rgb="FF4472C4"/>
      </left>
      <right style="medium">
        <color auto="1"/>
      </right>
      <top style="medium">
        <color rgb="FF4472C4"/>
      </top>
      <bottom style="medium">
        <color rgb="FF4472C4"/>
      </bottom>
      <diagonal/>
    </border>
    <border>
      <left style="medium">
        <color rgb="FF4472C4"/>
      </left>
      <right/>
      <top style="medium">
        <color rgb="FF4472C4"/>
      </top>
      <bottom style="medium">
        <color rgb="FF4472C4"/>
      </bottom>
      <diagonal/>
    </border>
    <border>
      <left/>
      <right style="medium">
        <color rgb="FF4472C4"/>
      </right>
      <top style="medium">
        <color rgb="FF4472C4"/>
      </top>
      <bottom style="medium">
        <color rgb="FF4472C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auto="1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theme="5"/>
      </bottom>
      <diagonal/>
    </border>
    <border>
      <left style="thin">
        <color rgb="FFCCCCCC"/>
      </left>
      <right style="thin">
        <color rgb="FFCCCCCC"/>
      </right>
      <top/>
      <bottom style="medium">
        <color theme="5"/>
      </bottom>
      <diagonal/>
    </border>
    <border>
      <left style="thin">
        <color rgb="FFCCCCCC"/>
      </left>
      <right/>
      <top/>
      <bottom style="medium">
        <color theme="5"/>
      </bottom>
      <diagonal/>
    </border>
    <border>
      <left/>
      <right/>
      <top/>
      <bottom style="medium">
        <color theme="5"/>
      </bottom>
      <diagonal/>
    </border>
    <border>
      <left style="thin">
        <color rgb="FFCCCCCC"/>
      </left>
      <right/>
      <top style="thin">
        <color auto="1"/>
      </top>
      <bottom style="medium">
        <color theme="5"/>
      </bottom>
      <diagonal/>
    </border>
    <border>
      <left/>
      <right/>
      <top style="thin">
        <color auto="1"/>
      </top>
      <bottom style="medium">
        <color theme="5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/>
  </cellStyleXfs>
  <cellXfs count="237">
    <xf numFmtId="0" fontId="0" fillId="0" borderId="0" xfId="0"/>
    <xf numFmtId="0" fontId="1" fillId="2" borderId="1" xfId="0" applyFont="1" applyFill="1" applyBorder="1" applyAlignment="1">
      <alignment horizontal="right" vertical="top" wrapText="1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 vertical="top" wrapText="1"/>
    </xf>
    <xf numFmtId="0" fontId="3" fillId="2" borderId="0" xfId="0" applyFont="1" applyFill="1" applyAlignment="1">
      <alignment horizontal="left" vertical="top" wrapText="1"/>
    </xf>
    <xf numFmtId="10" fontId="5" fillId="0" borderId="19" xfId="0" applyNumberFormat="1" applyFont="1" applyBorder="1" applyAlignment="1">
      <alignment horizontal="left" vertical="center" wrapText="1"/>
    </xf>
    <xf numFmtId="10" fontId="6" fillId="0" borderId="22" xfId="0" applyNumberFormat="1" applyFont="1" applyBorder="1" applyAlignment="1">
      <alignment horizontal="center" vertical="center"/>
    </xf>
    <xf numFmtId="10" fontId="5" fillId="0" borderId="22" xfId="0" applyNumberFormat="1" applyFont="1" applyBorder="1" applyAlignment="1">
      <alignment horizontal="center" vertical="center"/>
    </xf>
    <xf numFmtId="165" fontId="5" fillId="0" borderId="28" xfId="0" applyNumberFormat="1" applyFont="1" applyBorder="1" applyAlignment="1">
      <alignment horizontal="center" vertical="center"/>
    </xf>
    <xf numFmtId="165" fontId="6" fillId="0" borderId="28" xfId="0" applyNumberFormat="1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22" xfId="0" applyFont="1" applyBorder="1" applyAlignment="1">
      <alignment horizontal="right" vertical="center"/>
    </xf>
    <xf numFmtId="0" fontId="11" fillId="3" borderId="13" xfId="0" applyFont="1" applyFill="1" applyBorder="1" applyAlignment="1">
      <alignment vertical="center"/>
    </xf>
    <xf numFmtId="0" fontId="11" fillId="3" borderId="0" xfId="0" applyFont="1" applyFill="1" applyAlignment="1">
      <alignment vertical="center"/>
    </xf>
    <xf numFmtId="0" fontId="11" fillId="3" borderId="43" xfId="0" applyFont="1" applyFill="1" applyBorder="1" applyAlignment="1">
      <alignment horizontal="right" vertical="center"/>
    </xf>
    <xf numFmtId="0" fontId="12" fillId="0" borderId="47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/>
    </xf>
    <xf numFmtId="0" fontId="12" fillId="0" borderId="50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/>
    </xf>
    <xf numFmtId="0" fontId="10" fillId="0" borderId="50" xfId="0" applyFont="1" applyBorder="1" applyAlignment="1">
      <alignment vertical="center"/>
    </xf>
    <xf numFmtId="10" fontId="10" fillId="0" borderId="50" xfId="0" applyNumberFormat="1" applyFont="1" applyBorder="1" applyAlignment="1">
      <alignment horizontal="center" vertical="center"/>
    </xf>
    <xf numFmtId="10" fontId="10" fillId="0" borderId="53" xfId="0" applyNumberFormat="1" applyFont="1" applyBorder="1" applyAlignment="1">
      <alignment horizontal="center" vertical="center"/>
    </xf>
    <xf numFmtId="0" fontId="10" fillId="5" borderId="47" xfId="0" applyFont="1" applyFill="1" applyBorder="1" applyAlignment="1">
      <alignment horizontal="center" vertical="center"/>
    </xf>
    <xf numFmtId="0" fontId="10" fillId="5" borderId="50" xfId="0" applyFont="1" applyFill="1" applyBorder="1" applyAlignment="1">
      <alignment vertical="center"/>
    </xf>
    <xf numFmtId="10" fontId="10" fillId="5" borderId="50" xfId="0" applyNumberFormat="1" applyFont="1" applyFill="1" applyBorder="1" applyAlignment="1">
      <alignment horizontal="center" vertical="center"/>
    </xf>
    <xf numFmtId="10" fontId="10" fillId="5" borderId="53" xfId="0" applyNumberFormat="1" applyFont="1" applyFill="1" applyBorder="1" applyAlignment="1">
      <alignment horizontal="center" vertical="center"/>
    </xf>
    <xf numFmtId="0" fontId="12" fillId="5" borderId="47" xfId="0" applyFont="1" applyFill="1" applyBorder="1" applyAlignment="1">
      <alignment horizontal="center" vertical="center"/>
    </xf>
    <xf numFmtId="0" fontId="12" fillId="5" borderId="50" xfId="0" applyFont="1" applyFill="1" applyBorder="1" applyAlignment="1">
      <alignment horizontal="center" vertical="center"/>
    </xf>
    <xf numFmtId="10" fontId="12" fillId="5" borderId="50" xfId="0" applyNumberFormat="1" applyFont="1" applyFill="1" applyBorder="1" applyAlignment="1">
      <alignment horizontal="center" vertical="center"/>
    </xf>
    <xf numFmtId="10" fontId="12" fillId="5" borderId="53" xfId="0" applyNumberFormat="1" applyFont="1" applyFill="1" applyBorder="1" applyAlignment="1">
      <alignment horizontal="center" vertical="center"/>
    </xf>
    <xf numFmtId="10" fontId="12" fillId="0" borderId="50" xfId="0" applyNumberFormat="1" applyFont="1" applyBorder="1" applyAlignment="1">
      <alignment horizontal="center" vertical="center"/>
    </xf>
    <xf numFmtId="10" fontId="12" fillId="0" borderId="53" xfId="0" applyNumberFormat="1" applyFont="1" applyBorder="1" applyAlignment="1">
      <alignment horizontal="center" vertical="center"/>
    </xf>
    <xf numFmtId="0" fontId="10" fillId="0" borderId="50" xfId="0" applyFont="1" applyBorder="1" applyAlignment="1">
      <alignment vertical="center" wrapText="1"/>
    </xf>
    <xf numFmtId="10" fontId="11" fillId="4" borderId="50" xfId="0" applyNumberFormat="1" applyFont="1" applyFill="1" applyBorder="1" applyAlignment="1">
      <alignment horizontal="center" vertical="center"/>
    </xf>
    <xf numFmtId="10" fontId="11" fillId="4" borderId="53" xfId="0" applyNumberFormat="1" applyFont="1" applyFill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43" xfId="0" applyFont="1" applyBorder="1" applyAlignment="1">
      <alignment vertical="center"/>
    </xf>
    <xf numFmtId="0" fontId="10" fillId="0" borderId="5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32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4" fillId="6" borderId="58" xfId="0" applyFont="1" applyFill="1" applyBorder="1" applyAlignment="1">
      <alignment horizontal="left" vertical="top" wrapText="1"/>
    </xf>
    <xf numFmtId="0" fontId="14" fillId="6" borderId="58" xfId="0" applyFont="1" applyFill="1" applyBorder="1" applyAlignment="1">
      <alignment horizontal="right" vertical="top" wrapText="1"/>
    </xf>
    <xf numFmtId="0" fontId="15" fillId="7" borderId="58" xfId="0" applyFont="1" applyFill="1" applyBorder="1" applyAlignment="1">
      <alignment horizontal="left" vertical="top" wrapText="1"/>
    </xf>
    <xf numFmtId="0" fontId="15" fillId="7" borderId="58" xfId="0" applyFont="1" applyFill="1" applyBorder="1" applyAlignment="1">
      <alignment horizontal="center" vertical="top" wrapText="1"/>
    </xf>
    <xf numFmtId="0" fontId="17" fillId="8" borderId="0" xfId="0" applyFont="1" applyFill="1" applyAlignment="1">
      <alignment horizontal="right" vertical="top" wrapText="1"/>
    </xf>
    <xf numFmtId="0" fontId="16" fillId="8" borderId="0" xfId="0" applyFont="1" applyFill="1" applyAlignment="1">
      <alignment horizontal="left" vertical="top" wrapText="1"/>
    </xf>
    <xf numFmtId="0" fontId="1" fillId="9" borderId="1" xfId="0" applyFont="1" applyFill="1" applyBorder="1" applyAlignment="1">
      <alignment horizontal="left" vertical="top" wrapText="1"/>
    </xf>
    <xf numFmtId="0" fontId="1" fillId="9" borderId="1" xfId="0" applyFont="1" applyFill="1" applyBorder="1" applyAlignment="1">
      <alignment horizontal="center" vertical="top" wrapText="1"/>
    </xf>
    <xf numFmtId="0" fontId="1" fillId="9" borderId="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left" vertical="center" wrapText="1"/>
    </xf>
    <xf numFmtId="0" fontId="1" fillId="9" borderId="10" xfId="0" applyFont="1" applyFill="1" applyBorder="1" applyAlignment="1">
      <alignment horizontal="center" vertical="top" wrapText="1"/>
    </xf>
    <xf numFmtId="0" fontId="14" fillId="6" borderId="58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10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vertical="top" wrapText="1"/>
    </xf>
    <xf numFmtId="0" fontId="1" fillId="2" borderId="22" xfId="0" applyFont="1" applyFill="1" applyBorder="1" applyAlignment="1">
      <alignment vertical="center" wrapText="1"/>
    </xf>
    <xf numFmtId="0" fontId="18" fillId="9" borderId="22" xfId="0" applyFont="1" applyFill="1" applyBorder="1" applyAlignment="1">
      <alignment horizontal="center" vertical="center" wrapText="1"/>
    </xf>
    <xf numFmtId="0" fontId="14" fillId="6" borderId="58" xfId="0" applyFont="1" applyFill="1" applyBorder="1" applyAlignment="1">
      <alignment horizontal="center" vertical="center" wrapText="1"/>
    </xf>
    <xf numFmtId="4" fontId="14" fillId="6" borderId="58" xfId="0" applyNumberFormat="1" applyFont="1" applyFill="1" applyBorder="1" applyAlignment="1">
      <alignment horizontal="center" vertical="center" wrapText="1"/>
    </xf>
    <xf numFmtId="164" fontId="14" fillId="6" borderId="58" xfId="0" applyNumberFormat="1" applyFont="1" applyFill="1" applyBorder="1" applyAlignment="1">
      <alignment horizontal="center" vertical="center" wrapText="1"/>
    </xf>
    <xf numFmtId="0" fontId="15" fillId="7" borderId="58" xfId="0" applyFont="1" applyFill="1" applyBorder="1" applyAlignment="1">
      <alignment horizontal="center" vertical="center" wrapText="1"/>
    </xf>
    <xf numFmtId="4" fontId="15" fillId="7" borderId="58" xfId="0" applyNumberFormat="1" applyFont="1" applyFill="1" applyBorder="1" applyAlignment="1">
      <alignment horizontal="center" vertical="center" wrapText="1"/>
    </xf>
    <xf numFmtId="166" fontId="15" fillId="7" borderId="58" xfId="0" applyNumberFormat="1" applyFont="1" applyFill="1" applyBorder="1" applyAlignment="1">
      <alignment horizontal="center" vertical="center" wrapText="1"/>
    </xf>
    <xf numFmtId="0" fontId="15" fillId="10" borderId="58" xfId="0" applyFont="1" applyFill="1" applyBorder="1" applyAlignment="1">
      <alignment horizontal="left" vertical="top" wrapText="1"/>
    </xf>
    <xf numFmtId="0" fontId="1" fillId="2" borderId="25" xfId="0" applyFont="1" applyFill="1" applyBorder="1" applyAlignment="1">
      <alignment vertical="top" wrapText="1"/>
    </xf>
    <xf numFmtId="0" fontId="15" fillId="7" borderId="58" xfId="0" applyFont="1" applyFill="1" applyBorder="1" applyAlignment="1">
      <alignment horizontal="left" vertical="center" wrapText="1"/>
    </xf>
    <xf numFmtId="0" fontId="14" fillId="6" borderId="58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5" fillId="10" borderId="58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5" fillId="10" borderId="58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44" fontId="17" fillId="8" borderId="0" xfId="2" applyFont="1" applyFill="1" applyAlignment="1">
      <alignment vertical="top" wrapText="1"/>
    </xf>
    <xf numFmtId="4" fontId="15" fillId="0" borderId="58" xfId="0" applyNumberFormat="1" applyFont="1" applyBorder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4" fontId="14" fillId="0" borderId="58" xfId="0" applyNumberFormat="1" applyFont="1" applyBorder="1" applyAlignment="1">
      <alignment horizontal="center" vertical="center" wrapText="1"/>
    </xf>
    <xf numFmtId="166" fontId="15" fillId="0" borderId="58" xfId="0" applyNumberFormat="1" applyFont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 vertical="top" wrapText="1"/>
    </xf>
    <xf numFmtId="44" fontId="14" fillId="6" borderId="58" xfId="2" applyFont="1" applyFill="1" applyBorder="1" applyAlignment="1">
      <alignment horizontal="right" vertical="top" wrapText="1"/>
    </xf>
    <xf numFmtId="9" fontId="14" fillId="6" borderId="58" xfId="1" applyFont="1" applyFill="1" applyBorder="1" applyAlignment="1">
      <alignment horizontal="right" vertical="top" wrapText="1"/>
    </xf>
    <xf numFmtId="9" fontId="14" fillId="6" borderId="58" xfId="1" applyFont="1" applyFill="1" applyBorder="1" applyAlignment="1">
      <alignment horizontal="center" vertical="top" wrapText="1"/>
    </xf>
    <xf numFmtId="9" fontId="14" fillId="6" borderId="58" xfId="1" applyFont="1" applyFill="1" applyBorder="1" applyAlignment="1">
      <alignment horizontal="center" vertical="center" wrapText="1"/>
    </xf>
    <xf numFmtId="167" fontId="14" fillId="6" borderId="58" xfId="2" applyNumberFormat="1" applyFont="1" applyFill="1" applyBorder="1" applyAlignment="1">
      <alignment horizontal="center" vertical="center" wrapText="1"/>
    </xf>
    <xf numFmtId="44" fontId="14" fillId="6" borderId="58" xfId="2" applyFont="1" applyFill="1" applyBorder="1" applyAlignment="1">
      <alignment horizontal="center" vertical="top" wrapText="1"/>
    </xf>
    <xf numFmtId="9" fontId="14" fillId="6" borderId="58" xfId="2" applyNumberFormat="1" applyFont="1" applyFill="1" applyBorder="1" applyAlignment="1">
      <alignment horizontal="center" vertical="top" wrapText="1"/>
    </xf>
    <xf numFmtId="9" fontId="14" fillId="6" borderId="61" xfId="1" applyFont="1" applyFill="1" applyBorder="1" applyAlignment="1">
      <alignment horizontal="center" vertical="top" wrapText="1"/>
    </xf>
    <xf numFmtId="44" fontId="15" fillId="6" borderId="64" xfId="0" applyNumberFormat="1" applyFont="1" applyFill="1" applyBorder="1" applyAlignment="1">
      <alignment horizontal="center" vertical="top" wrapText="1"/>
    </xf>
    <xf numFmtId="9" fontId="15" fillId="6" borderId="64" xfId="1" applyFont="1" applyFill="1" applyBorder="1" applyAlignment="1">
      <alignment horizontal="center" vertical="top" wrapText="1"/>
    </xf>
    <xf numFmtId="0" fontId="14" fillId="6" borderId="61" xfId="0" applyFont="1" applyFill="1" applyBorder="1" applyAlignment="1">
      <alignment horizontal="center" vertical="top" wrapText="1"/>
    </xf>
    <xf numFmtId="44" fontId="15" fillId="6" borderId="65" xfId="2" applyFont="1" applyFill="1" applyBorder="1" applyAlignment="1">
      <alignment horizontal="center" vertical="center" wrapText="1"/>
    </xf>
    <xf numFmtId="44" fontId="15" fillId="6" borderId="66" xfId="2" applyFont="1" applyFill="1" applyBorder="1" applyAlignment="1">
      <alignment horizontal="center" vertical="center" wrapText="1"/>
    </xf>
    <xf numFmtId="168" fontId="15" fillId="6" borderId="65" xfId="1" applyNumberFormat="1" applyFont="1" applyFill="1" applyBorder="1" applyAlignment="1">
      <alignment horizontal="center" vertical="center" wrapText="1"/>
    </xf>
    <xf numFmtId="168" fontId="15" fillId="6" borderId="66" xfId="1" applyNumberFormat="1" applyFont="1" applyFill="1" applyBorder="1" applyAlignment="1">
      <alignment horizontal="center" vertical="center" wrapText="1"/>
    </xf>
    <xf numFmtId="167" fontId="15" fillId="6" borderId="65" xfId="0" applyNumberFormat="1" applyFont="1" applyFill="1" applyBorder="1" applyAlignment="1">
      <alignment horizontal="center" vertical="center" wrapText="1"/>
    </xf>
    <xf numFmtId="167" fontId="15" fillId="6" borderId="66" xfId="0" applyNumberFormat="1" applyFont="1" applyFill="1" applyBorder="1" applyAlignment="1">
      <alignment horizontal="center" vertical="center" wrapText="1"/>
    </xf>
    <xf numFmtId="10" fontId="15" fillId="6" borderId="67" xfId="1" applyNumberFormat="1" applyFont="1" applyFill="1" applyBorder="1" applyAlignment="1">
      <alignment horizontal="center" vertical="center" wrapText="1"/>
    </xf>
    <xf numFmtId="10" fontId="15" fillId="6" borderId="68" xfId="1" applyNumberFormat="1" applyFont="1" applyFill="1" applyBorder="1" applyAlignment="1">
      <alignment horizontal="center" vertical="center" wrapText="1"/>
    </xf>
    <xf numFmtId="9" fontId="20" fillId="6" borderId="58" xfId="1" applyFont="1" applyFill="1" applyBorder="1" applyAlignment="1">
      <alignment horizontal="center" vertical="top" wrapText="1"/>
    </xf>
    <xf numFmtId="44" fontId="20" fillId="6" borderId="63" xfId="2" applyFont="1" applyFill="1" applyBorder="1" applyAlignment="1">
      <alignment horizontal="right" vertical="top" wrapText="1"/>
    </xf>
    <xf numFmtId="9" fontId="14" fillId="6" borderId="58" xfId="2" applyNumberFormat="1" applyFont="1" applyFill="1" applyBorder="1" applyAlignment="1">
      <alignment horizontal="center" vertical="center" wrapText="1"/>
    </xf>
    <xf numFmtId="168" fontId="20" fillId="6" borderId="63" xfId="1" applyNumberFormat="1" applyFont="1" applyFill="1" applyBorder="1" applyAlignment="1">
      <alignment horizontal="center" vertical="top" wrapText="1"/>
    </xf>
    <xf numFmtId="9" fontId="20" fillId="6" borderId="58" xfId="1" applyFont="1" applyFill="1" applyBorder="1" applyAlignment="1">
      <alignment horizontal="right" vertical="top" wrapText="1"/>
    </xf>
    <xf numFmtId="44" fontId="20" fillId="6" borderId="64" xfId="0" applyNumberFormat="1" applyFont="1" applyFill="1" applyBorder="1" applyAlignment="1">
      <alignment horizontal="right" vertical="top" wrapText="1"/>
    </xf>
    <xf numFmtId="0" fontId="20" fillId="6" borderId="58" xfId="0" applyFont="1" applyFill="1" applyBorder="1" applyAlignment="1">
      <alignment horizontal="right" vertical="top" wrapText="1"/>
    </xf>
    <xf numFmtId="44" fontId="20" fillId="6" borderId="64" xfId="0" applyNumberFormat="1" applyFont="1" applyFill="1" applyBorder="1" applyAlignment="1">
      <alignment horizontal="center" vertical="center" wrapText="1"/>
    </xf>
    <xf numFmtId="167" fontId="17" fillId="8" borderId="0" xfId="0" applyNumberFormat="1" applyFont="1" applyFill="1" applyAlignment="1">
      <alignment horizontal="right" vertical="top" wrapText="1"/>
    </xf>
    <xf numFmtId="44" fontId="20" fillId="6" borderId="58" xfId="2" applyFont="1" applyFill="1" applyBorder="1" applyAlignment="1">
      <alignment horizontal="right" vertical="top" wrapText="1"/>
    </xf>
    <xf numFmtId="10" fontId="17" fillId="8" borderId="0" xfId="1" applyNumberFormat="1" applyFont="1" applyFill="1" applyAlignment="1">
      <alignment horizontal="center" vertical="center" wrapText="1"/>
    </xf>
    <xf numFmtId="0" fontId="17" fillId="8" borderId="0" xfId="0" applyFont="1" applyFill="1" applyAlignment="1">
      <alignment horizontal="right" vertical="top" wrapText="1"/>
    </xf>
    <xf numFmtId="0" fontId="17" fillId="8" borderId="0" xfId="0" applyFont="1" applyFill="1" applyAlignment="1">
      <alignment horizontal="left" vertical="top" wrapText="1"/>
    </xf>
    <xf numFmtId="44" fontId="17" fillId="8" borderId="0" xfId="2" applyFont="1" applyFill="1" applyAlignment="1">
      <alignment horizontal="right" vertical="top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right" vertical="top" wrapText="1"/>
    </xf>
    <xf numFmtId="0" fontId="1" fillId="9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10" fontId="2" fillId="2" borderId="2" xfId="0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wrapText="1"/>
    </xf>
    <xf numFmtId="0" fontId="0" fillId="0" borderId="59" xfId="0" applyBorder="1" applyAlignment="1">
      <alignment horizontal="center"/>
    </xf>
    <xf numFmtId="0" fontId="1" fillId="2" borderId="23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36" xfId="0" applyFont="1" applyFill="1" applyBorder="1" applyAlignment="1">
      <alignment horizontal="center" vertical="top" wrapText="1"/>
    </xf>
    <xf numFmtId="0" fontId="1" fillId="9" borderId="26" xfId="0" applyFont="1" applyFill="1" applyBorder="1" applyAlignment="1">
      <alignment horizontal="center"/>
    </xf>
    <xf numFmtId="0" fontId="1" fillId="9" borderId="18" xfId="0" applyFont="1" applyFill="1" applyBorder="1" applyAlignment="1">
      <alignment horizontal="center"/>
    </xf>
    <xf numFmtId="0" fontId="1" fillId="9" borderId="27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27" xfId="0" applyFont="1" applyFill="1" applyBorder="1" applyAlignment="1">
      <alignment horizontal="left" vertical="center" wrapText="1"/>
    </xf>
    <xf numFmtId="0" fontId="1" fillId="2" borderId="22" xfId="0" applyFont="1" applyFill="1" applyBorder="1" applyAlignment="1">
      <alignment horizontal="left" vertical="center" wrapText="1"/>
    </xf>
    <xf numFmtId="0" fontId="14" fillId="6" borderId="60" xfId="0" applyFont="1" applyFill="1" applyBorder="1" applyAlignment="1">
      <alignment horizontal="center" vertical="center" wrapText="1"/>
    </xf>
    <xf numFmtId="0" fontId="14" fillId="6" borderId="61" xfId="0" applyFont="1" applyFill="1" applyBorder="1" applyAlignment="1">
      <alignment horizontal="center" vertical="center" wrapText="1"/>
    </xf>
    <xf numFmtId="0" fontId="1" fillId="9" borderId="22" xfId="0" applyFont="1" applyFill="1" applyBorder="1" applyAlignment="1">
      <alignment horizontal="center"/>
    </xf>
    <xf numFmtId="10" fontId="2" fillId="2" borderId="22" xfId="0" applyNumberFormat="1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left" vertical="top" wrapText="1"/>
    </xf>
    <xf numFmtId="0" fontId="1" fillId="2" borderId="22" xfId="0" applyFont="1" applyFill="1" applyBorder="1" applyAlignment="1">
      <alignment horizontal="center" vertical="top" wrapText="1"/>
    </xf>
    <xf numFmtId="0" fontId="0" fillId="2" borderId="22" xfId="0" applyFill="1" applyBorder="1" applyAlignment="1">
      <alignment horizontal="center" vertical="center" wrapText="1"/>
    </xf>
    <xf numFmtId="0" fontId="14" fillId="6" borderId="62" xfId="0" applyFont="1" applyFill="1" applyBorder="1" applyAlignment="1">
      <alignment horizontal="center" vertical="center" wrapText="1"/>
    </xf>
    <xf numFmtId="4" fontId="14" fillId="6" borderId="6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 wrapText="1"/>
    </xf>
    <xf numFmtId="0" fontId="6" fillId="9" borderId="35" xfId="0" applyFont="1" applyFill="1" applyBorder="1" applyAlignment="1">
      <alignment horizontal="center"/>
    </xf>
    <xf numFmtId="0" fontId="6" fillId="9" borderId="36" xfId="0" applyFont="1" applyFill="1" applyBorder="1" applyAlignment="1">
      <alignment horizontal="center"/>
    </xf>
    <xf numFmtId="0" fontId="6" fillId="9" borderId="34" xfId="0" applyFont="1" applyFill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7" fillId="9" borderId="16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center" vertical="center" wrapText="1"/>
    </xf>
    <xf numFmtId="0" fontId="6" fillId="9" borderId="21" xfId="0" applyFont="1" applyFill="1" applyBorder="1" applyAlignment="1">
      <alignment horizontal="center" vertical="center" wrapText="1"/>
    </xf>
    <xf numFmtId="0" fontId="6" fillId="9" borderId="24" xfId="0" applyFont="1" applyFill="1" applyBorder="1" applyAlignment="1">
      <alignment horizontal="center" vertical="center" wrapText="1"/>
    </xf>
    <xf numFmtId="0" fontId="6" fillId="9" borderId="25" xfId="0" applyFont="1" applyFill="1" applyBorder="1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 wrapText="1"/>
    </xf>
    <xf numFmtId="0" fontId="6" fillId="9" borderId="18" xfId="0" applyFont="1" applyFill="1" applyBorder="1" applyAlignment="1">
      <alignment horizontal="center" vertical="center" wrapText="1"/>
    </xf>
    <xf numFmtId="0" fontId="6" fillId="9" borderId="27" xfId="0" applyFont="1" applyFill="1" applyBorder="1" applyAlignment="1">
      <alignment horizontal="center" vertical="center" wrapText="1"/>
    </xf>
    <xf numFmtId="0" fontId="6" fillId="9" borderId="29" xfId="0" applyFont="1" applyFill="1" applyBorder="1" applyAlignment="1">
      <alignment horizontal="center" vertical="center" wrapText="1"/>
    </xf>
    <xf numFmtId="0" fontId="6" fillId="9" borderId="30" xfId="0" applyFont="1" applyFill="1" applyBorder="1" applyAlignment="1">
      <alignment horizontal="center" vertical="center" wrapText="1"/>
    </xf>
    <xf numFmtId="10" fontId="5" fillId="0" borderId="26" xfId="0" applyNumberFormat="1" applyFont="1" applyBorder="1" applyAlignment="1">
      <alignment horizontal="center" vertical="center"/>
    </xf>
    <xf numFmtId="10" fontId="5" fillId="0" borderId="18" xfId="0" applyNumberFormat="1" applyFont="1" applyBorder="1" applyAlignment="1">
      <alignment horizontal="center" vertical="center"/>
    </xf>
    <xf numFmtId="10" fontId="5" fillId="0" borderId="27" xfId="0" applyNumberFormat="1" applyFont="1" applyBorder="1" applyAlignment="1">
      <alignment horizontal="center" vertical="center"/>
    </xf>
    <xf numFmtId="9" fontId="5" fillId="0" borderId="26" xfId="0" applyNumberFormat="1" applyFont="1" applyBorder="1" applyAlignment="1">
      <alignment horizontal="center" vertical="center"/>
    </xf>
    <xf numFmtId="9" fontId="5" fillId="0" borderId="18" xfId="0" applyNumberFormat="1" applyFont="1" applyBorder="1" applyAlignment="1">
      <alignment horizontal="center" vertical="center"/>
    </xf>
    <xf numFmtId="9" fontId="5" fillId="0" borderId="27" xfId="0" applyNumberFormat="1" applyFont="1" applyBorder="1" applyAlignment="1">
      <alignment horizontal="center" vertical="center"/>
    </xf>
    <xf numFmtId="10" fontId="6" fillId="0" borderId="26" xfId="0" applyNumberFormat="1" applyFont="1" applyBorder="1" applyAlignment="1">
      <alignment horizontal="center" vertical="center"/>
    </xf>
    <xf numFmtId="10" fontId="6" fillId="0" borderId="18" xfId="0" applyNumberFormat="1" applyFont="1" applyBorder="1" applyAlignment="1">
      <alignment horizontal="center" vertical="center"/>
    </xf>
    <xf numFmtId="10" fontId="6" fillId="0" borderId="27" xfId="0" applyNumberFormat="1" applyFont="1" applyBorder="1" applyAlignment="1">
      <alignment horizontal="center" vertical="center"/>
    </xf>
    <xf numFmtId="10" fontId="9" fillId="0" borderId="23" xfId="0" applyNumberFormat="1" applyFont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10" fontId="9" fillId="0" borderId="31" xfId="0" applyNumberFormat="1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10" fontId="6" fillId="9" borderId="1" xfId="0" applyNumberFormat="1" applyFont="1" applyFill="1" applyBorder="1" applyAlignment="1">
      <alignment horizontal="center" vertical="center"/>
    </xf>
    <xf numFmtId="10" fontId="6" fillId="9" borderId="33" xfId="1" applyNumberFormat="1" applyFont="1" applyFill="1" applyBorder="1" applyAlignment="1" applyProtection="1">
      <alignment horizontal="center" vertical="center"/>
    </xf>
    <xf numFmtId="10" fontId="6" fillId="9" borderId="32" xfId="1" applyNumberFormat="1" applyFont="1" applyFill="1" applyBorder="1" applyAlignment="1" applyProtection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57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0" fontId="9" fillId="0" borderId="26" xfId="0" applyNumberFormat="1" applyFont="1" applyBorder="1" applyAlignment="1">
      <alignment horizontal="center" vertical="center"/>
    </xf>
    <xf numFmtId="10" fontId="9" fillId="0" borderId="18" xfId="0" applyNumberFormat="1" applyFont="1" applyBorder="1" applyAlignment="1">
      <alignment horizontal="center" vertical="center"/>
    </xf>
    <xf numFmtId="10" fontId="9" fillId="0" borderId="17" xfId="0" applyNumberFormat="1" applyFont="1" applyBorder="1" applyAlignment="1">
      <alignment horizontal="center" vertical="center"/>
    </xf>
    <xf numFmtId="0" fontId="6" fillId="0" borderId="40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1" fillId="4" borderId="44" xfId="0" applyFont="1" applyFill="1" applyBorder="1" applyAlignment="1">
      <alignment horizontal="center" vertical="center"/>
    </xf>
    <xf numFmtId="0" fontId="11" fillId="4" borderId="46" xfId="0" applyFont="1" applyFill="1" applyBorder="1" applyAlignment="1">
      <alignment horizontal="center" vertical="center"/>
    </xf>
    <xf numFmtId="0" fontId="11" fillId="4" borderId="45" xfId="0" applyFont="1" applyFill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0" fontId="12" fillId="0" borderId="49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2" xfId="0" applyFont="1" applyBorder="1" applyAlignment="1">
      <alignment horizontal="center" vertical="center"/>
    </xf>
    <xf numFmtId="0" fontId="11" fillId="3" borderId="54" xfId="0" applyFont="1" applyFill="1" applyBorder="1" applyAlignment="1">
      <alignment horizontal="center" vertical="center"/>
    </xf>
    <xf numFmtId="0" fontId="11" fillId="3" borderId="45" xfId="0" applyFont="1" applyFill="1" applyBorder="1" applyAlignment="1">
      <alignment horizontal="center" vertical="center"/>
    </xf>
    <xf numFmtId="0" fontId="11" fillId="4" borderId="55" xfId="0" applyFont="1" applyFill="1" applyBorder="1" applyAlignment="1">
      <alignment horizontal="center" vertical="center"/>
    </xf>
  </cellXfs>
  <cellStyles count="3">
    <cellStyle name="Moeda" xfId="2" builtinId="4"/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596265</xdr:colOff>
      <xdr:row>1</xdr:row>
      <xdr:rowOff>104775</xdr:rowOff>
    </xdr:from>
    <xdr:to>
      <xdr:col>3</xdr:col>
      <xdr:colOff>3601085</xdr:colOff>
      <xdr:row>3</xdr:row>
      <xdr:rowOff>125095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8265" y="295275"/>
          <a:ext cx="4772660" cy="12268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5343076</xdr:colOff>
      <xdr:row>1</xdr:row>
      <xdr:rowOff>79001</xdr:rowOff>
    </xdr:from>
    <xdr:to>
      <xdr:col>4</xdr:col>
      <xdr:colOff>1282113</xdr:colOff>
      <xdr:row>3</xdr:row>
      <xdr:rowOff>145676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6E21E5F-6AA1-4EDB-899C-81C1E2E13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076" y="269501"/>
          <a:ext cx="6035537" cy="153464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501015</xdr:colOff>
      <xdr:row>1</xdr:row>
      <xdr:rowOff>409575</xdr:rowOff>
    </xdr:from>
    <xdr:to>
      <xdr:col>2</xdr:col>
      <xdr:colOff>2206625</xdr:colOff>
      <xdr:row>3</xdr:row>
      <xdr:rowOff>1007745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015" y="600075"/>
          <a:ext cx="4772660" cy="122682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1162050</xdr:colOff>
      <xdr:row>0</xdr:row>
      <xdr:rowOff>104775</xdr:rowOff>
    </xdr:from>
    <xdr:to>
      <xdr:col>6</xdr:col>
      <xdr:colOff>69215</xdr:colOff>
      <xdr:row>0</xdr:row>
      <xdr:rowOff>1228725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158EFD-408F-4B2A-BDB2-566B5510D2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62050" y="104775"/>
          <a:ext cx="4298315" cy="1123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1171575</xdr:colOff>
      <xdr:row>1</xdr:row>
      <xdr:rowOff>64943</xdr:rowOff>
    </xdr:from>
    <xdr:to>
      <xdr:col>1</xdr:col>
      <xdr:colOff>2000250</xdr:colOff>
      <xdr:row>1</xdr:row>
      <xdr:rowOff>886677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E90E39C-5CDA-4B78-AA05-BF009ED48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272761"/>
          <a:ext cx="3140652" cy="8217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1"/>
  <sheetViews>
    <sheetView tabSelected="1" showRuler="0" showOutlineSymbols="0" zoomScale="90" zoomScaleNormal="90" workbookViewId="0">
      <pane ySplit="7" topLeftCell="A8" activePane="bottomLeft" state="frozen"/>
      <selection pane="bottomLeft" activeCell="N11" sqref="N11"/>
    </sheetView>
  </sheetViews>
  <sheetFormatPr defaultColWidth="9" defaultRowHeight="14.25"/>
  <cols>
    <col min="1" max="2" width="10" customWidth="1"/>
    <col min="3" max="3" width="13.25" customWidth="1"/>
    <col min="4" max="4" width="60" customWidth="1"/>
    <col min="5" max="5" width="8" customWidth="1"/>
    <col min="6" max="6" width="13" style="59" customWidth="1"/>
    <col min="7" max="9" width="13" customWidth="1"/>
    <col min="10" max="10" width="14.375" bestFit="1" customWidth="1"/>
  </cols>
  <sheetData>
    <row r="1" spans="1:10" ht="1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J1" s="126"/>
    </row>
    <row r="2" spans="1:10" ht="15">
      <c r="A2" s="127"/>
      <c r="B2" s="128"/>
      <c r="C2" s="128"/>
      <c r="D2" s="129"/>
      <c r="E2" s="124" t="s">
        <v>1</v>
      </c>
      <c r="F2" s="124"/>
      <c r="G2" s="124" t="s">
        <v>2</v>
      </c>
      <c r="H2" s="124"/>
      <c r="I2" s="124" t="s">
        <v>3</v>
      </c>
      <c r="J2" s="124"/>
    </row>
    <row r="3" spans="1:10" ht="80.099999999999994" customHeight="1">
      <c r="A3" s="130"/>
      <c r="B3" s="131"/>
      <c r="C3" s="131"/>
      <c r="D3" s="132"/>
      <c r="E3" s="136" t="s">
        <v>349</v>
      </c>
      <c r="F3" s="137"/>
      <c r="G3" s="142">
        <f>BDI!C25</f>
        <v>0.26976359426888052</v>
      </c>
      <c r="H3" s="137"/>
      <c r="I3" s="136" t="s">
        <v>4</v>
      </c>
      <c r="J3" s="137"/>
    </row>
    <row r="4" spans="1:10">
      <c r="A4" s="133"/>
      <c r="B4" s="134"/>
      <c r="C4" s="134"/>
      <c r="D4" s="135"/>
      <c r="E4" s="138"/>
      <c r="F4" s="139"/>
      <c r="G4" s="138"/>
      <c r="H4" s="139"/>
      <c r="I4" s="138"/>
      <c r="J4" s="139"/>
    </row>
    <row r="5" spans="1:10" ht="30">
      <c r="A5" s="121" t="s">
        <v>5</v>
      </c>
      <c r="B5" s="122"/>
      <c r="C5" s="123"/>
      <c r="D5" s="45" t="s">
        <v>348</v>
      </c>
      <c r="E5" s="140"/>
      <c r="F5" s="141"/>
      <c r="G5" s="140"/>
      <c r="H5" s="141"/>
      <c r="I5" s="140"/>
      <c r="J5" s="141"/>
    </row>
    <row r="6" spans="1:10" ht="14.25" customHeight="1">
      <c r="A6" s="121" t="s">
        <v>151</v>
      </c>
      <c r="B6" s="122"/>
      <c r="C6" s="123"/>
      <c r="D6" s="46" t="s">
        <v>205</v>
      </c>
      <c r="E6" s="124" t="s">
        <v>340</v>
      </c>
      <c r="F6" s="124"/>
      <c r="G6" s="1"/>
      <c r="H6" s="1"/>
      <c r="I6" s="1"/>
      <c r="J6" s="1"/>
    </row>
    <row r="7" spans="1:10" ht="30">
      <c r="A7" s="55" t="s">
        <v>6</v>
      </c>
      <c r="B7" s="55" t="s">
        <v>7</v>
      </c>
      <c r="C7" s="55" t="s">
        <v>8</v>
      </c>
      <c r="D7" s="55" t="s">
        <v>9</v>
      </c>
      <c r="E7" s="55" t="s">
        <v>10</v>
      </c>
      <c r="F7" s="55" t="s">
        <v>11</v>
      </c>
      <c r="G7" s="55" t="s">
        <v>148</v>
      </c>
      <c r="H7" s="55" t="s">
        <v>149</v>
      </c>
      <c r="I7" s="55" t="s">
        <v>147</v>
      </c>
      <c r="J7" s="55" t="s">
        <v>13</v>
      </c>
    </row>
    <row r="8" spans="1:10">
      <c r="A8" s="65" t="s">
        <v>132</v>
      </c>
      <c r="B8" s="65"/>
      <c r="C8" s="65"/>
      <c r="D8" s="65" t="s">
        <v>160</v>
      </c>
      <c r="E8" s="65"/>
      <c r="F8" s="65"/>
      <c r="G8" s="65"/>
      <c r="H8" s="65"/>
      <c r="I8" s="66">
        <f>SUM(I9:I10)</f>
        <v>69534.960000000006</v>
      </c>
      <c r="J8" s="67">
        <f>I8/$J$78</f>
        <v>4.4260807833821865E-2</v>
      </c>
    </row>
    <row r="9" spans="1:10" ht="25.5">
      <c r="A9" s="68" t="s">
        <v>133</v>
      </c>
      <c r="B9" s="68">
        <v>90778</v>
      </c>
      <c r="C9" s="68" t="s">
        <v>14</v>
      </c>
      <c r="D9" s="73" t="s">
        <v>161</v>
      </c>
      <c r="E9" s="68" t="s">
        <v>24</v>
      </c>
      <c r="F9" s="68">
        <f>'Memória de Cálculo'!D9</f>
        <v>264</v>
      </c>
      <c r="G9" s="69">
        <v>147.13999999999999</v>
      </c>
      <c r="H9" s="69">
        <f>TRUNC(((1+$G$3)*G9),2)</f>
        <v>186.83</v>
      </c>
      <c r="I9" s="69">
        <f>TRUNC(H9*F9,2)</f>
        <v>49323.12</v>
      </c>
      <c r="J9" s="67">
        <f t="shared" ref="J9:J74" si="0">I9/$J$78</f>
        <v>3.1395446780792508E-2</v>
      </c>
    </row>
    <row r="10" spans="1:10" ht="18.75" customHeight="1">
      <c r="A10" s="68" t="s">
        <v>134</v>
      </c>
      <c r="B10" s="68">
        <v>90776</v>
      </c>
      <c r="C10" s="68" t="s">
        <v>14</v>
      </c>
      <c r="D10" s="73" t="s">
        <v>137</v>
      </c>
      <c r="E10" s="68" t="s">
        <v>24</v>
      </c>
      <c r="F10" s="68">
        <f>'Memória de Cálculo'!D10</f>
        <v>264</v>
      </c>
      <c r="G10" s="69">
        <v>60.3</v>
      </c>
      <c r="H10" s="69">
        <f>TRUNC(((1+$G$3)*G10),2)</f>
        <v>76.56</v>
      </c>
      <c r="I10" s="69">
        <f>TRUNC(H10*F10,2)</f>
        <v>20211.84</v>
      </c>
      <c r="J10" s="67">
        <f t="shared" si="0"/>
        <v>1.2865361053029354E-2</v>
      </c>
    </row>
    <row r="11" spans="1:10">
      <c r="A11" s="65" t="s">
        <v>138</v>
      </c>
      <c r="B11" s="65"/>
      <c r="C11" s="65"/>
      <c r="D11" s="65" t="s">
        <v>162</v>
      </c>
      <c r="E11" s="65"/>
      <c r="F11" s="65"/>
      <c r="G11" s="65"/>
      <c r="H11" s="65"/>
      <c r="I11" s="66">
        <f>SUM(I12:I20)</f>
        <v>36336.01</v>
      </c>
      <c r="J11" s="67">
        <f t="shared" si="0"/>
        <v>2.312881399597885E-2</v>
      </c>
    </row>
    <row r="12" spans="1:10" ht="28.5" customHeight="1">
      <c r="A12" s="68" t="s">
        <v>139</v>
      </c>
      <c r="B12" s="68">
        <v>103689</v>
      </c>
      <c r="C12" s="68" t="s">
        <v>14</v>
      </c>
      <c r="D12" s="73" t="s">
        <v>163</v>
      </c>
      <c r="E12" s="68" t="s">
        <v>17</v>
      </c>
      <c r="F12" s="68">
        <v>4.5</v>
      </c>
      <c r="G12" s="69">
        <v>377.85</v>
      </c>
      <c r="H12" s="69">
        <f>TRUNC(((1+$G$3)*G12),2)</f>
        <v>479.78</v>
      </c>
      <c r="I12" s="69">
        <f>TRUNC(H12*F12,2)</f>
        <v>2159.0100000000002</v>
      </c>
      <c r="J12" s="67">
        <f t="shared" si="0"/>
        <v>1.3742659335864971E-3</v>
      </c>
    </row>
    <row r="13" spans="1:10" ht="39" customHeight="1">
      <c r="A13" s="68" t="s">
        <v>140</v>
      </c>
      <c r="B13" s="68">
        <v>10775</v>
      </c>
      <c r="C13" s="68" t="s">
        <v>14</v>
      </c>
      <c r="D13" s="73" t="s">
        <v>164</v>
      </c>
      <c r="E13" s="68" t="s">
        <v>165</v>
      </c>
      <c r="F13" s="68">
        <f>'Memória de Cálculo'!D13</f>
        <v>5</v>
      </c>
      <c r="G13" s="69">
        <v>980</v>
      </c>
      <c r="H13" s="69">
        <f t="shared" ref="H13:H77" si="1">TRUNC(((1+$G$3)*G13),2)</f>
        <v>1244.3599999999999</v>
      </c>
      <c r="I13" s="69">
        <f t="shared" ref="I13:I52" si="2">TRUNC(H13*F13,2)</f>
        <v>6221.8</v>
      </c>
      <c r="J13" s="67">
        <f t="shared" si="0"/>
        <v>3.9603372775431642E-3</v>
      </c>
    </row>
    <row r="14" spans="1:10" ht="39" customHeight="1">
      <c r="A14" s="68" t="s">
        <v>141</v>
      </c>
      <c r="B14" s="68">
        <v>10776</v>
      </c>
      <c r="C14" s="68" t="s">
        <v>14</v>
      </c>
      <c r="D14" s="73" t="s">
        <v>166</v>
      </c>
      <c r="E14" s="68" t="s">
        <v>165</v>
      </c>
      <c r="F14" s="68">
        <f>'Memória de Cálculo'!D14</f>
        <v>5</v>
      </c>
      <c r="G14" s="69">
        <v>765.62</v>
      </c>
      <c r="H14" s="69">
        <f t="shared" si="1"/>
        <v>972.15</v>
      </c>
      <c r="I14" s="69">
        <f t="shared" si="2"/>
        <v>4860.75</v>
      </c>
      <c r="J14" s="67">
        <f t="shared" si="0"/>
        <v>3.0939936066440477E-3</v>
      </c>
    </row>
    <row r="15" spans="1:10" ht="38.25">
      <c r="A15" s="68" t="s">
        <v>142</v>
      </c>
      <c r="B15" s="68">
        <v>10777</v>
      </c>
      <c r="C15" s="68" t="s">
        <v>14</v>
      </c>
      <c r="D15" s="73" t="s">
        <v>167</v>
      </c>
      <c r="E15" s="68" t="s">
        <v>165</v>
      </c>
      <c r="F15" s="68">
        <f>'Memória de Cálculo'!D15</f>
        <v>5</v>
      </c>
      <c r="G15" s="69">
        <v>1112.7</v>
      </c>
      <c r="H15" s="69">
        <f t="shared" si="1"/>
        <v>1412.86</v>
      </c>
      <c r="I15" s="69">
        <f t="shared" si="2"/>
        <v>7064.3</v>
      </c>
      <c r="J15" s="67">
        <f t="shared" si="0"/>
        <v>4.4966104069157119E-3</v>
      </c>
    </row>
    <row r="16" spans="1:10" ht="38.25">
      <c r="A16" s="68" t="s">
        <v>143</v>
      </c>
      <c r="B16" s="68" t="s">
        <v>135</v>
      </c>
      <c r="C16" s="68" t="s">
        <v>19</v>
      </c>
      <c r="D16" s="73" t="s">
        <v>136</v>
      </c>
      <c r="E16" s="68" t="s">
        <v>20</v>
      </c>
      <c r="F16" s="68" t="str">
        <f>'Memória de Cálculo'!D16</f>
        <v>3,0</v>
      </c>
      <c r="G16" s="69">
        <v>1671.8</v>
      </c>
      <c r="H16" s="69">
        <f t="shared" si="1"/>
        <v>2122.79</v>
      </c>
      <c r="I16" s="69">
        <f t="shared" si="2"/>
        <v>6368.37</v>
      </c>
      <c r="J16" s="67">
        <f t="shared" si="0"/>
        <v>4.0536328889047481E-3</v>
      </c>
    </row>
    <row r="17" spans="1:12" ht="63.75">
      <c r="A17" s="68" t="s">
        <v>144</v>
      </c>
      <c r="B17" s="68" t="s">
        <v>321</v>
      </c>
      <c r="C17" s="68" t="s">
        <v>19</v>
      </c>
      <c r="D17" s="73" t="s">
        <v>320</v>
      </c>
      <c r="E17" s="68" t="s">
        <v>18</v>
      </c>
      <c r="F17" s="68" t="str">
        <f>'Memória de Cálculo'!D17</f>
        <v>1,0</v>
      </c>
      <c r="G17" s="69">
        <v>951.38</v>
      </c>
      <c r="H17" s="69">
        <f t="shared" si="1"/>
        <v>1208.02</v>
      </c>
      <c r="I17" s="69">
        <f t="shared" si="2"/>
        <v>1208.02</v>
      </c>
      <c r="J17" s="67">
        <f t="shared" si="0"/>
        <v>7.6893610177403539E-4</v>
      </c>
    </row>
    <row r="18" spans="1:12" ht="51">
      <c r="A18" s="68" t="s">
        <v>323</v>
      </c>
      <c r="B18" s="68" t="s">
        <v>328</v>
      </c>
      <c r="C18" s="68" t="s">
        <v>19</v>
      </c>
      <c r="D18" s="73" t="s">
        <v>329</v>
      </c>
      <c r="E18" s="68" t="s">
        <v>18</v>
      </c>
      <c r="F18" s="68" t="str">
        <f>'Memória de Cálculo'!D18</f>
        <v>1,0</v>
      </c>
      <c r="G18" s="69">
        <v>615.20000000000005</v>
      </c>
      <c r="H18" s="69">
        <f t="shared" ref="H18:H19" si="3">TRUNC(((1+$G$3)*G18),2)</f>
        <v>781.15</v>
      </c>
      <c r="I18" s="69">
        <f t="shared" ref="I18:I19" si="4">TRUNC(H18*F18,2)</f>
        <v>781.15</v>
      </c>
      <c r="J18" s="67">
        <f t="shared" ref="J18:J19" si="5">I18/$J$78</f>
        <v>4.9722226113871272E-4</v>
      </c>
    </row>
    <row r="19" spans="1:12" ht="25.5">
      <c r="A19" s="68" t="s">
        <v>324</v>
      </c>
      <c r="B19" s="68" t="s">
        <v>327</v>
      </c>
      <c r="C19" s="68" t="s">
        <v>19</v>
      </c>
      <c r="D19" s="73" t="s">
        <v>326</v>
      </c>
      <c r="E19" s="68" t="s">
        <v>18</v>
      </c>
      <c r="F19" s="68" t="str">
        <f>'Memória de Cálculo'!D19</f>
        <v>1,0</v>
      </c>
      <c r="G19" s="69">
        <v>956.42</v>
      </c>
      <c r="H19" s="69">
        <f t="shared" si="3"/>
        <v>1214.42</v>
      </c>
      <c r="I19" s="69">
        <f t="shared" si="4"/>
        <v>1214.42</v>
      </c>
      <c r="J19" s="67">
        <f t="shared" si="5"/>
        <v>7.7300986797935805E-4</v>
      </c>
    </row>
    <row r="20" spans="1:12" ht="33.75" customHeight="1">
      <c r="A20" s="68" t="s">
        <v>325</v>
      </c>
      <c r="B20" s="68">
        <v>99059</v>
      </c>
      <c r="C20" s="68" t="s">
        <v>14</v>
      </c>
      <c r="D20" s="73" t="s">
        <v>168</v>
      </c>
      <c r="E20" s="68" t="s">
        <v>16</v>
      </c>
      <c r="F20" s="68">
        <f>'Memória de Cálculo'!D20</f>
        <v>64.900000000000006</v>
      </c>
      <c r="G20" s="69">
        <v>78.37</v>
      </c>
      <c r="H20" s="69">
        <f t="shared" si="1"/>
        <v>99.51</v>
      </c>
      <c r="I20" s="69">
        <f t="shared" si="2"/>
        <v>6458.19</v>
      </c>
      <c r="J20" s="67">
        <f t="shared" si="0"/>
        <v>4.1108056514925721E-3</v>
      </c>
    </row>
    <row r="21" spans="1:12">
      <c r="A21" s="65" t="s">
        <v>145</v>
      </c>
      <c r="B21" s="65"/>
      <c r="C21" s="65"/>
      <c r="D21" s="65" t="s">
        <v>215</v>
      </c>
      <c r="E21" s="65"/>
      <c r="F21" s="65"/>
      <c r="G21" s="65"/>
      <c r="H21" s="65"/>
      <c r="I21" s="66">
        <f>SUM(I22:I23)</f>
        <v>2099.08</v>
      </c>
      <c r="J21" s="67">
        <f t="shared" si="0"/>
        <v>1.3361189322294682E-3</v>
      </c>
    </row>
    <row r="22" spans="1:12" ht="33.75" customHeight="1">
      <c r="A22" s="68" t="s">
        <v>218</v>
      </c>
      <c r="B22" s="68">
        <v>1619003</v>
      </c>
      <c r="C22" s="68" t="s">
        <v>216</v>
      </c>
      <c r="D22" s="73" t="s">
        <v>217</v>
      </c>
      <c r="E22" s="68" t="s">
        <v>15</v>
      </c>
      <c r="F22" s="68">
        <f>'Memória de Cálculo'!D22</f>
        <v>21.93</v>
      </c>
      <c r="G22" s="69">
        <v>60.44</v>
      </c>
      <c r="H22" s="69">
        <f t="shared" si="1"/>
        <v>76.739999999999995</v>
      </c>
      <c r="I22" s="69">
        <f t="shared" si="2"/>
        <v>1682.9</v>
      </c>
      <c r="J22" s="67">
        <f t="shared" si="0"/>
        <v>1.0712095542089735E-3</v>
      </c>
    </row>
    <row r="23" spans="1:12" ht="51">
      <c r="A23" s="68" t="s">
        <v>242</v>
      </c>
      <c r="B23" s="68">
        <v>100982</v>
      </c>
      <c r="C23" s="68" t="s">
        <v>14</v>
      </c>
      <c r="D23" s="73" t="s">
        <v>219</v>
      </c>
      <c r="E23" s="68" t="s">
        <v>15</v>
      </c>
      <c r="F23" s="68">
        <f>'Memória de Cálculo'!D23</f>
        <v>32.9</v>
      </c>
      <c r="G23" s="68">
        <v>9.9700000000000006</v>
      </c>
      <c r="H23" s="69">
        <f t="shared" si="1"/>
        <v>12.65</v>
      </c>
      <c r="I23" s="69">
        <f t="shared" si="2"/>
        <v>416.18</v>
      </c>
      <c r="J23" s="67">
        <f t="shared" si="0"/>
        <v>2.6490937802049476E-4</v>
      </c>
    </row>
    <row r="24" spans="1:12">
      <c r="A24" s="65">
        <v>4</v>
      </c>
      <c r="B24" s="65"/>
      <c r="C24" s="65"/>
      <c r="D24" s="65" t="s">
        <v>169</v>
      </c>
      <c r="E24" s="65"/>
      <c r="F24" s="65"/>
      <c r="G24" s="65"/>
      <c r="H24" s="65"/>
      <c r="I24" s="66">
        <f>SUM(I25:I29)</f>
        <v>63021.06</v>
      </c>
      <c r="J24" s="67">
        <f t="shared" si="0"/>
        <v>4.0114541320563891E-2</v>
      </c>
    </row>
    <row r="25" spans="1:12" ht="63.75">
      <c r="A25" s="68" t="s">
        <v>223</v>
      </c>
      <c r="B25" s="68">
        <v>101230</v>
      </c>
      <c r="C25" s="68" t="s">
        <v>14</v>
      </c>
      <c r="D25" s="73" t="s">
        <v>222</v>
      </c>
      <c r="E25" s="68" t="s">
        <v>15</v>
      </c>
      <c r="F25" s="68">
        <f>'Memória de Cálculo'!D25</f>
        <v>332.91</v>
      </c>
      <c r="G25" s="69">
        <v>12.58</v>
      </c>
      <c r="H25" s="69">
        <f t="shared" si="1"/>
        <v>15.97</v>
      </c>
      <c r="I25" s="69">
        <f t="shared" si="2"/>
        <v>5316.57</v>
      </c>
      <c r="J25" s="67">
        <f t="shared" si="0"/>
        <v>3.3841348740987591E-3</v>
      </c>
    </row>
    <row r="26" spans="1:12" ht="51">
      <c r="A26" s="68" t="s">
        <v>224</v>
      </c>
      <c r="B26" s="68" t="s">
        <v>229</v>
      </c>
      <c r="C26" s="68" t="s">
        <v>19</v>
      </c>
      <c r="D26" s="73" t="s">
        <v>230</v>
      </c>
      <c r="E26" s="68" t="s">
        <v>21</v>
      </c>
      <c r="F26" s="68">
        <f>'Memória de Cálculo'!D26</f>
        <v>180</v>
      </c>
      <c r="G26" s="69">
        <v>63.51</v>
      </c>
      <c r="H26" s="69">
        <f t="shared" si="1"/>
        <v>80.64</v>
      </c>
      <c r="I26" s="69">
        <f t="shared" si="2"/>
        <v>14515.2</v>
      </c>
      <c r="J26" s="67">
        <f t="shared" si="0"/>
        <v>9.2393017536716929E-3</v>
      </c>
    </row>
    <row r="27" spans="1:12" ht="27" customHeight="1">
      <c r="A27" s="68" t="s">
        <v>226</v>
      </c>
      <c r="B27" s="68">
        <v>95584</v>
      </c>
      <c r="C27" s="68" t="s">
        <v>14</v>
      </c>
      <c r="D27" s="73" t="s">
        <v>232</v>
      </c>
      <c r="E27" s="68" t="s">
        <v>150</v>
      </c>
      <c r="F27" s="68">
        <f>'Memória de Cálculo'!D27</f>
        <v>290.2</v>
      </c>
      <c r="G27" s="69">
        <v>13.47</v>
      </c>
      <c r="H27" s="69">
        <f t="shared" si="1"/>
        <v>17.100000000000001</v>
      </c>
      <c r="I27" s="69">
        <f t="shared" si="2"/>
        <v>4962.42</v>
      </c>
      <c r="J27" s="67">
        <f t="shared" si="0"/>
        <v>3.1587092019714153E-3</v>
      </c>
    </row>
    <row r="28" spans="1:12">
      <c r="A28" s="68" t="s">
        <v>227</v>
      </c>
      <c r="B28" s="68">
        <v>95578</v>
      </c>
      <c r="C28" s="68" t="s">
        <v>14</v>
      </c>
      <c r="D28" s="73" t="s">
        <v>233</v>
      </c>
      <c r="E28" s="68" t="s">
        <v>150</v>
      </c>
      <c r="F28" s="68">
        <f>'Memória de Cálculo'!D28</f>
        <v>1675.6</v>
      </c>
      <c r="G28" s="69">
        <v>7.82</v>
      </c>
      <c r="H28" s="69">
        <f t="shared" si="1"/>
        <v>9.92</v>
      </c>
      <c r="I28" s="69">
        <f t="shared" si="2"/>
        <v>16621.95</v>
      </c>
      <c r="J28" s="67">
        <f t="shared" si="0"/>
        <v>1.0580302840087853E-2</v>
      </c>
    </row>
    <row r="29" spans="1:12" ht="24" customHeight="1">
      <c r="A29" s="68" t="s">
        <v>228</v>
      </c>
      <c r="B29" s="68" t="s">
        <v>172</v>
      </c>
      <c r="C29" s="68" t="s">
        <v>19</v>
      </c>
      <c r="D29" s="73" t="s">
        <v>173</v>
      </c>
      <c r="E29" s="68" t="s">
        <v>15</v>
      </c>
      <c r="F29" s="68">
        <f>'Memória de Cálculo'!D29</f>
        <v>22.6</v>
      </c>
      <c r="G29" s="69">
        <v>752.88</v>
      </c>
      <c r="H29" s="69">
        <f t="shared" si="1"/>
        <v>955.97</v>
      </c>
      <c r="I29" s="69">
        <f t="shared" si="2"/>
        <v>21604.92</v>
      </c>
      <c r="J29" s="67">
        <f t="shared" si="0"/>
        <v>1.375209265073417E-2</v>
      </c>
    </row>
    <row r="30" spans="1:12">
      <c r="A30" s="65">
        <v>5</v>
      </c>
      <c r="B30" s="65"/>
      <c r="C30" s="65"/>
      <c r="D30" s="58" t="s">
        <v>174</v>
      </c>
      <c r="E30" s="47"/>
      <c r="F30" s="65"/>
      <c r="G30" s="65"/>
      <c r="H30" s="65"/>
      <c r="I30" s="66">
        <f>SUM(I31:I38)</f>
        <v>119855.65999999999</v>
      </c>
      <c r="J30" s="67">
        <f t="shared" si="0"/>
        <v>7.6291240191349627E-2</v>
      </c>
    </row>
    <row r="31" spans="1:12" ht="25.5">
      <c r="A31" s="68" t="s">
        <v>234</v>
      </c>
      <c r="B31" s="68">
        <v>96619</v>
      </c>
      <c r="C31" s="68" t="s">
        <v>14</v>
      </c>
      <c r="D31" s="49" t="s">
        <v>244</v>
      </c>
      <c r="E31" s="50" t="s">
        <v>17</v>
      </c>
      <c r="F31" s="68">
        <f>'Memória de Cálculo'!D31</f>
        <v>33.6</v>
      </c>
      <c r="G31" s="69">
        <v>48.15</v>
      </c>
      <c r="H31" s="69">
        <f t="shared" si="1"/>
        <v>61.13</v>
      </c>
      <c r="I31" s="69">
        <f t="shared" si="2"/>
        <v>2053.96</v>
      </c>
      <c r="J31" s="67">
        <f t="shared" si="0"/>
        <v>1.3073988804819438E-3</v>
      </c>
    </row>
    <row r="32" spans="1:12" ht="38.25">
      <c r="A32" s="68" t="s">
        <v>235</v>
      </c>
      <c r="B32" s="68">
        <v>96537</v>
      </c>
      <c r="C32" s="68" t="s">
        <v>14</v>
      </c>
      <c r="D32" s="49" t="s">
        <v>246</v>
      </c>
      <c r="E32" s="50" t="s">
        <v>17</v>
      </c>
      <c r="F32" s="68">
        <f>'Memória de Cálculo'!D32</f>
        <v>21.7</v>
      </c>
      <c r="G32" s="69">
        <v>197.2</v>
      </c>
      <c r="H32" s="69">
        <f t="shared" si="1"/>
        <v>250.39</v>
      </c>
      <c r="I32" s="69">
        <f t="shared" si="2"/>
        <v>5433.46</v>
      </c>
      <c r="J32" s="67">
        <f t="shared" si="0"/>
        <v>3.4585383946831596E-3</v>
      </c>
      <c r="L32" s="81"/>
    </row>
    <row r="33" spans="1:15" ht="24" customHeight="1">
      <c r="A33" s="68" t="s">
        <v>236</v>
      </c>
      <c r="B33" s="68">
        <v>92263</v>
      </c>
      <c r="C33" s="68" t="s">
        <v>14</v>
      </c>
      <c r="D33" s="49" t="s">
        <v>249</v>
      </c>
      <c r="E33" s="50" t="s">
        <v>17</v>
      </c>
      <c r="F33" s="68">
        <f>'Memória de Cálculo'!D33</f>
        <v>59.8</v>
      </c>
      <c r="G33" s="69">
        <v>171.53</v>
      </c>
      <c r="H33" s="69">
        <f t="shared" si="1"/>
        <v>217.8</v>
      </c>
      <c r="I33" s="69">
        <f t="shared" si="2"/>
        <v>13024.44</v>
      </c>
      <c r="J33" s="67">
        <f t="shared" si="0"/>
        <v>8.2903942992581404E-3</v>
      </c>
      <c r="L33" s="81"/>
    </row>
    <row r="34" spans="1:15" ht="38.25">
      <c r="A34" s="68" t="s">
        <v>237</v>
      </c>
      <c r="B34" s="68">
        <v>100341</v>
      </c>
      <c r="C34" s="68" t="s">
        <v>14</v>
      </c>
      <c r="D34" s="49" t="s">
        <v>248</v>
      </c>
      <c r="E34" s="50" t="s">
        <v>17</v>
      </c>
      <c r="F34" s="68">
        <f>'Memória de Cálculo'!D34</f>
        <v>29.1</v>
      </c>
      <c r="G34" s="69">
        <v>43.34</v>
      </c>
      <c r="H34" s="69">
        <f t="shared" si="1"/>
        <v>55.03</v>
      </c>
      <c r="I34" s="69">
        <f t="shared" si="2"/>
        <v>1601.37</v>
      </c>
      <c r="J34" s="67">
        <f t="shared" si="0"/>
        <v>1.0193135919089808E-3</v>
      </c>
      <c r="L34" s="81"/>
    </row>
    <row r="35" spans="1:15">
      <c r="A35" s="68" t="s">
        <v>238</v>
      </c>
      <c r="B35" s="68">
        <v>407819</v>
      </c>
      <c r="C35" s="68" t="s">
        <v>175</v>
      </c>
      <c r="D35" s="49" t="s">
        <v>176</v>
      </c>
      <c r="E35" s="50" t="s">
        <v>177</v>
      </c>
      <c r="F35" s="68">
        <f>'Memória de Cálculo'!D35</f>
        <v>3034.1</v>
      </c>
      <c r="G35" s="69">
        <v>12.17</v>
      </c>
      <c r="H35" s="69">
        <f t="shared" si="1"/>
        <v>15.45</v>
      </c>
      <c r="I35" s="69">
        <f t="shared" si="2"/>
        <v>46876.84</v>
      </c>
      <c r="J35" s="67">
        <f t="shared" si="0"/>
        <v>2.9838326031924281E-2</v>
      </c>
      <c r="L35" s="81"/>
    </row>
    <row r="36" spans="1:15" ht="24.75" customHeight="1">
      <c r="A36" s="68" t="s">
        <v>239</v>
      </c>
      <c r="B36" s="68" t="s">
        <v>172</v>
      </c>
      <c r="C36" s="68" t="s">
        <v>19</v>
      </c>
      <c r="D36" s="49" t="s">
        <v>173</v>
      </c>
      <c r="E36" s="50" t="s">
        <v>15</v>
      </c>
      <c r="F36" s="68">
        <f>'Memória de Cálculo'!D36</f>
        <v>52.3</v>
      </c>
      <c r="G36" s="69">
        <v>752.88</v>
      </c>
      <c r="H36" s="69">
        <f t="shared" si="1"/>
        <v>955.97</v>
      </c>
      <c r="I36" s="69">
        <f t="shared" si="2"/>
        <v>49997.23</v>
      </c>
      <c r="J36" s="67">
        <f t="shared" si="0"/>
        <v>3.1824535302147197E-2</v>
      </c>
      <c r="L36" s="81"/>
    </row>
    <row r="37" spans="1:15">
      <c r="A37" s="68" t="s">
        <v>240</v>
      </c>
      <c r="B37" s="68">
        <v>2003935</v>
      </c>
      <c r="C37" s="68" t="s">
        <v>175</v>
      </c>
      <c r="D37" s="49" t="s">
        <v>250</v>
      </c>
      <c r="E37" s="68" t="s">
        <v>21</v>
      </c>
      <c r="F37" s="68">
        <f>'Memória de Cálculo'!D37</f>
        <v>7.2</v>
      </c>
      <c r="G37" s="69">
        <v>11.48</v>
      </c>
      <c r="H37" s="69">
        <f t="shared" si="1"/>
        <v>14.57</v>
      </c>
      <c r="I37" s="69">
        <f t="shared" si="2"/>
        <v>104.9</v>
      </c>
      <c r="J37" s="67">
        <f t="shared" si="0"/>
        <v>6.6771574209116007E-5</v>
      </c>
      <c r="L37" s="81"/>
    </row>
    <row r="38" spans="1:15" ht="51">
      <c r="A38" s="68" t="s">
        <v>241</v>
      </c>
      <c r="B38" s="68">
        <v>105559</v>
      </c>
      <c r="C38" s="68" t="s">
        <v>14</v>
      </c>
      <c r="D38" s="49" t="s">
        <v>277</v>
      </c>
      <c r="E38" s="68" t="s">
        <v>15</v>
      </c>
      <c r="F38" s="68">
        <f>'Memória de Cálculo'!D38</f>
        <v>53.24</v>
      </c>
      <c r="G38" s="69">
        <v>11.3</v>
      </c>
      <c r="H38" s="69">
        <f t="shared" si="1"/>
        <v>14.34</v>
      </c>
      <c r="I38" s="69">
        <f t="shared" ref="I38" si="6">TRUNC(H38*F38,2)</f>
        <v>763.46</v>
      </c>
      <c r="J38" s="67">
        <f t="shared" si="0"/>
        <v>4.8596211673681319E-4</v>
      </c>
      <c r="L38" s="82"/>
    </row>
    <row r="39" spans="1:15" s="59" customFormat="1">
      <c r="A39" s="58">
        <v>6</v>
      </c>
      <c r="B39" s="58"/>
      <c r="C39" s="58"/>
      <c r="D39" s="58" t="s">
        <v>178</v>
      </c>
      <c r="E39" s="58"/>
      <c r="F39" s="65"/>
      <c r="G39" s="65"/>
      <c r="H39" s="65"/>
      <c r="I39" s="66">
        <f>I40+I46+I53+I57</f>
        <v>555323.48</v>
      </c>
      <c r="J39" s="67">
        <f t="shared" si="0"/>
        <v>0.35347781653846089</v>
      </c>
      <c r="L39" s="83"/>
    </row>
    <row r="40" spans="1:15" s="59" customFormat="1">
      <c r="A40" s="58" t="s">
        <v>243</v>
      </c>
      <c r="B40" s="58"/>
      <c r="C40" s="58"/>
      <c r="D40" s="58" t="s">
        <v>179</v>
      </c>
      <c r="E40" s="58"/>
      <c r="F40" s="65"/>
      <c r="G40" s="65"/>
      <c r="H40" s="65"/>
      <c r="I40" s="66">
        <f>SUM(I41:I45)</f>
        <v>479163.74</v>
      </c>
      <c r="J40" s="67">
        <f t="shared" si="0"/>
        <v>0.30500016419187381</v>
      </c>
      <c r="L40" s="83"/>
    </row>
    <row r="41" spans="1:15" ht="51">
      <c r="A41" s="50" t="s">
        <v>252</v>
      </c>
      <c r="B41" s="68" t="s">
        <v>257</v>
      </c>
      <c r="C41" s="68" t="s">
        <v>14</v>
      </c>
      <c r="D41" s="73" t="s">
        <v>258</v>
      </c>
      <c r="E41" s="68" t="s">
        <v>150</v>
      </c>
      <c r="F41" s="68">
        <f>'Memória de Cálculo'!D41</f>
        <v>13440.6</v>
      </c>
      <c r="G41" s="69">
        <v>26.52</v>
      </c>
      <c r="H41" s="69">
        <f t="shared" si="1"/>
        <v>33.67</v>
      </c>
      <c r="I41" s="69">
        <f t="shared" si="2"/>
        <v>452545</v>
      </c>
      <c r="J41" s="67">
        <f t="shared" si="0"/>
        <v>0.28805664490433175</v>
      </c>
      <c r="L41" s="81"/>
      <c r="O41" s="77"/>
    </row>
    <row r="42" spans="1:15">
      <c r="A42" s="50" t="s">
        <v>253</v>
      </c>
      <c r="B42" s="68" t="s">
        <v>180</v>
      </c>
      <c r="C42" s="68" t="s">
        <v>175</v>
      </c>
      <c r="D42" s="73" t="s">
        <v>181</v>
      </c>
      <c r="E42" s="68" t="s">
        <v>177</v>
      </c>
      <c r="F42" s="68">
        <f>'Memória de Cálculo'!D42</f>
        <v>370.1</v>
      </c>
      <c r="G42" s="70">
        <v>16.149999999999999</v>
      </c>
      <c r="H42" s="69">
        <f t="shared" si="1"/>
        <v>20.5</v>
      </c>
      <c r="I42" s="69">
        <f t="shared" si="2"/>
        <v>7587.05</v>
      </c>
      <c r="J42" s="67">
        <f t="shared" si="0"/>
        <v>4.8293543575145242E-3</v>
      </c>
      <c r="L42" s="84"/>
    </row>
    <row r="43" spans="1:15" ht="38.25">
      <c r="A43" s="50" t="s">
        <v>254</v>
      </c>
      <c r="B43" s="68">
        <v>100728</v>
      </c>
      <c r="C43" s="68" t="s">
        <v>14</v>
      </c>
      <c r="D43" s="73" t="s">
        <v>260</v>
      </c>
      <c r="E43" s="68" t="s">
        <v>17</v>
      </c>
      <c r="F43" s="68">
        <f>'Memória de Cálculo'!D43</f>
        <v>191.1</v>
      </c>
      <c r="G43" s="69">
        <v>30.54</v>
      </c>
      <c r="H43" s="69">
        <f t="shared" si="1"/>
        <v>38.770000000000003</v>
      </c>
      <c r="I43" s="69">
        <f t="shared" si="2"/>
        <v>7408.94</v>
      </c>
      <c r="J43" s="67">
        <f t="shared" si="0"/>
        <v>4.7159827170723343E-3</v>
      </c>
      <c r="L43" s="81"/>
    </row>
    <row r="44" spans="1:15" ht="38.25">
      <c r="A44" s="50" t="s">
        <v>255</v>
      </c>
      <c r="B44" s="68">
        <v>100740</v>
      </c>
      <c r="C44" s="68" t="s">
        <v>14</v>
      </c>
      <c r="D44" s="73" t="s">
        <v>261</v>
      </c>
      <c r="E44" s="68" t="s">
        <v>17</v>
      </c>
      <c r="F44" s="68">
        <f>'Memória de Cálculo'!D44</f>
        <v>191.1</v>
      </c>
      <c r="G44" s="69">
        <v>14.25</v>
      </c>
      <c r="H44" s="69">
        <f t="shared" si="1"/>
        <v>18.09</v>
      </c>
      <c r="I44" s="69">
        <f t="shared" si="2"/>
        <v>3456.99</v>
      </c>
      <c r="J44" s="67">
        <f t="shared" si="0"/>
        <v>2.2004639115840983E-3</v>
      </c>
      <c r="L44" s="81"/>
    </row>
    <row r="45" spans="1:15" ht="25.5">
      <c r="A45" s="50" t="s">
        <v>256</v>
      </c>
      <c r="B45" s="68">
        <v>307732</v>
      </c>
      <c r="C45" s="68" t="s">
        <v>175</v>
      </c>
      <c r="D45" s="73" t="s">
        <v>183</v>
      </c>
      <c r="E45" s="68" t="s">
        <v>184</v>
      </c>
      <c r="F45" s="68">
        <f>'Memória de Cálculo'!D45</f>
        <v>50.76</v>
      </c>
      <c r="G45" s="69">
        <v>126.7</v>
      </c>
      <c r="H45" s="69">
        <f t="shared" si="1"/>
        <v>160.87</v>
      </c>
      <c r="I45" s="69">
        <f t="shared" si="2"/>
        <v>8165.76</v>
      </c>
      <c r="J45" s="67">
        <f t="shared" si="0"/>
        <v>5.1977183013711256E-3</v>
      </c>
      <c r="L45" s="81"/>
    </row>
    <row r="46" spans="1:15" s="75" customFormat="1">
      <c r="A46" s="65" t="s">
        <v>264</v>
      </c>
      <c r="B46" s="65"/>
      <c r="C46" s="65"/>
      <c r="D46" s="65" t="s">
        <v>185</v>
      </c>
      <c r="E46" s="65"/>
      <c r="F46" s="65"/>
      <c r="G46" s="65"/>
      <c r="H46" s="65"/>
      <c r="I46" s="66">
        <f>SUM(I47:I52)</f>
        <v>61087.5</v>
      </c>
      <c r="J46" s="67">
        <f t="shared" si="0"/>
        <v>3.8883780166819579E-2</v>
      </c>
    </row>
    <row r="47" spans="1:15" ht="25.5">
      <c r="A47" s="68" t="s">
        <v>265</v>
      </c>
      <c r="B47" s="68">
        <v>92267</v>
      </c>
      <c r="C47" s="68" t="s">
        <v>14</v>
      </c>
      <c r="D47" s="49" t="s">
        <v>271</v>
      </c>
      <c r="E47" s="68" t="s">
        <v>17</v>
      </c>
      <c r="F47" s="68">
        <f>'Memória de Cálculo'!D47</f>
        <v>100.8</v>
      </c>
      <c r="G47" s="69">
        <v>53.03</v>
      </c>
      <c r="H47" s="69">
        <f t="shared" si="1"/>
        <v>67.33</v>
      </c>
      <c r="I47" s="69">
        <f t="shared" si="2"/>
        <v>6786.86</v>
      </c>
      <c r="J47" s="67">
        <f t="shared" si="0"/>
        <v>4.3200126419149767E-3</v>
      </c>
      <c r="L47" s="81"/>
    </row>
    <row r="48" spans="1:15" ht="38.25">
      <c r="A48" s="68" t="s">
        <v>266</v>
      </c>
      <c r="B48" s="68" t="s">
        <v>186</v>
      </c>
      <c r="C48" s="68" t="s">
        <v>19</v>
      </c>
      <c r="D48" s="49" t="s">
        <v>187</v>
      </c>
      <c r="E48" s="68" t="s">
        <v>188</v>
      </c>
      <c r="F48" s="68">
        <f>'Memória de Cálculo'!D48</f>
        <v>16.8</v>
      </c>
      <c r="G48" s="69">
        <v>24.15</v>
      </c>
      <c r="H48" s="69">
        <f t="shared" si="1"/>
        <v>30.66</v>
      </c>
      <c r="I48" s="69">
        <f t="shared" si="2"/>
        <v>515.08000000000004</v>
      </c>
      <c r="J48" s="67">
        <f t="shared" si="0"/>
        <v>3.2786179641212081E-4</v>
      </c>
      <c r="L48" s="81"/>
    </row>
    <row r="49" spans="1:12">
      <c r="A49" s="68" t="s">
        <v>267</v>
      </c>
      <c r="B49" s="68">
        <v>407819</v>
      </c>
      <c r="C49" s="68" t="s">
        <v>175</v>
      </c>
      <c r="D49" s="49" t="s">
        <v>176</v>
      </c>
      <c r="E49" s="68" t="s">
        <v>177</v>
      </c>
      <c r="F49" s="68">
        <f>'Memória de Cálculo'!D49</f>
        <v>1652.72</v>
      </c>
      <c r="G49" s="69">
        <v>12.17</v>
      </c>
      <c r="H49" s="69">
        <f t="shared" si="1"/>
        <v>15.45</v>
      </c>
      <c r="I49" s="69">
        <f t="shared" si="2"/>
        <v>25534.52</v>
      </c>
      <c r="J49" s="67">
        <f t="shared" si="0"/>
        <v>1.6253385100802258E-2</v>
      </c>
      <c r="L49" s="81"/>
    </row>
    <row r="50" spans="1:12">
      <c r="A50" s="68" t="s">
        <v>268</v>
      </c>
      <c r="B50" s="68">
        <v>407820</v>
      </c>
      <c r="C50" s="68" t="s">
        <v>175</v>
      </c>
      <c r="D50" s="49" t="s">
        <v>189</v>
      </c>
      <c r="E50" s="68" t="s">
        <v>177</v>
      </c>
      <c r="F50" s="68">
        <f>'Memória de Cálculo'!D50</f>
        <v>565.92999999999995</v>
      </c>
      <c r="G50" s="69">
        <v>13.67</v>
      </c>
      <c r="H50" s="69">
        <f t="shared" si="1"/>
        <v>17.350000000000001</v>
      </c>
      <c r="I50" s="69">
        <f t="shared" si="2"/>
        <v>9818.8799999999992</v>
      </c>
      <c r="J50" s="67">
        <f t="shared" si="0"/>
        <v>6.2499721122059567E-3</v>
      </c>
      <c r="L50" s="81"/>
    </row>
    <row r="51" spans="1:12" ht="27" customHeight="1">
      <c r="A51" s="68" t="s">
        <v>269</v>
      </c>
      <c r="B51" s="68" t="s">
        <v>172</v>
      </c>
      <c r="C51" s="68" t="s">
        <v>19</v>
      </c>
      <c r="D51" s="49" t="s">
        <v>173</v>
      </c>
      <c r="E51" s="68" t="s">
        <v>15</v>
      </c>
      <c r="F51" s="68">
        <f>'Memória de Cálculo'!D51</f>
        <v>20.2</v>
      </c>
      <c r="G51" s="69">
        <v>710.27</v>
      </c>
      <c r="H51" s="69">
        <f t="shared" si="1"/>
        <v>901.87</v>
      </c>
      <c r="I51" s="69">
        <f t="shared" si="2"/>
        <v>18217.77</v>
      </c>
      <c r="J51" s="67">
        <f t="shared" si="0"/>
        <v>1.1596083712865655E-2</v>
      </c>
      <c r="L51" s="81"/>
    </row>
    <row r="52" spans="1:12">
      <c r="A52" s="68" t="s">
        <v>270</v>
      </c>
      <c r="B52" s="68" t="s">
        <v>190</v>
      </c>
      <c r="C52" s="68" t="s">
        <v>175</v>
      </c>
      <c r="D52" s="49" t="s">
        <v>191</v>
      </c>
      <c r="E52" s="68" t="s">
        <v>21</v>
      </c>
      <c r="F52" s="68">
        <f>'Memória de Cálculo'!D52</f>
        <v>1.8</v>
      </c>
      <c r="G52" s="69">
        <v>93.81</v>
      </c>
      <c r="H52" s="69">
        <f t="shared" si="1"/>
        <v>119.11</v>
      </c>
      <c r="I52" s="69">
        <f t="shared" si="2"/>
        <v>214.39</v>
      </c>
      <c r="J52" s="67">
        <f t="shared" si="0"/>
        <v>1.364648026186118E-4</v>
      </c>
      <c r="L52" s="81"/>
    </row>
    <row r="53" spans="1:12" s="59" customFormat="1">
      <c r="A53" s="58" t="s">
        <v>279</v>
      </c>
      <c r="B53" s="58"/>
      <c r="C53" s="58"/>
      <c r="D53" s="58" t="s">
        <v>192</v>
      </c>
      <c r="E53" s="58"/>
      <c r="F53" s="65"/>
      <c r="G53" s="65"/>
      <c r="H53" s="65"/>
      <c r="I53" s="66">
        <f>SUM(I54:I56)</f>
        <v>8129.2800000000007</v>
      </c>
      <c r="J53" s="67">
        <f t="shared" si="0"/>
        <v>5.174497834000787E-3</v>
      </c>
    </row>
    <row r="54" spans="1:12" ht="25.5">
      <c r="A54" s="68" t="s">
        <v>280</v>
      </c>
      <c r="B54" s="68" t="s">
        <v>283</v>
      </c>
      <c r="C54" s="68" t="s">
        <v>19</v>
      </c>
      <c r="D54" s="49" t="s">
        <v>284</v>
      </c>
      <c r="E54" s="68" t="s">
        <v>17</v>
      </c>
      <c r="F54" s="68">
        <f>'Memória de Cálculo'!D54</f>
        <v>21.6</v>
      </c>
      <c r="G54" s="69">
        <v>59.83</v>
      </c>
      <c r="H54" s="69">
        <f t="shared" si="1"/>
        <v>75.959999999999994</v>
      </c>
      <c r="I54" s="69">
        <f t="shared" ref="I54:I56" si="7">TRUNC(H54*F54,2)</f>
        <v>1640.73</v>
      </c>
      <c r="J54" s="67">
        <f t="shared" si="0"/>
        <v>1.0443672540717149E-3</v>
      </c>
      <c r="L54" s="81"/>
    </row>
    <row r="55" spans="1:12" ht="38.25">
      <c r="A55" s="68" t="s">
        <v>281</v>
      </c>
      <c r="B55" s="68">
        <v>92919</v>
      </c>
      <c r="C55" s="68" t="s">
        <v>14</v>
      </c>
      <c r="D55" s="49" t="s">
        <v>193</v>
      </c>
      <c r="E55" s="68" t="s">
        <v>150</v>
      </c>
      <c r="F55" s="68">
        <f>'Memória de Cálculo'!D55</f>
        <v>280.49</v>
      </c>
      <c r="G55" s="69">
        <v>11.13</v>
      </c>
      <c r="H55" s="69">
        <f t="shared" si="1"/>
        <v>14.13</v>
      </c>
      <c r="I55" s="69">
        <f t="shared" si="7"/>
        <v>3963.32</v>
      </c>
      <c r="J55" s="67">
        <f t="shared" si="0"/>
        <v>2.5227561057623799E-3</v>
      </c>
      <c r="L55" s="81"/>
    </row>
    <row r="56" spans="1:12" ht="38.25">
      <c r="A56" s="68" t="s">
        <v>282</v>
      </c>
      <c r="B56" s="68" t="s">
        <v>172</v>
      </c>
      <c r="C56" s="68" t="s">
        <v>19</v>
      </c>
      <c r="D56" s="49" t="s">
        <v>173</v>
      </c>
      <c r="E56" s="68" t="s">
        <v>15</v>
      </c>
      <c r="F56" s="68">
        <f>'Memória de Cálculo'!D56</f>
        <v>2.8</v>
      </c>
      <c r="G56" s="69">
        <v>710.27</v>
      </c>
      <c r="H56" s="69">
        <f t="shared" si="1"/>
        <v>901.87</v>
      </c>
      <c r="I56" s="69">
        <f t="shared" si="7"/>
        <v>2525.23</v>
      </c>
      <c r="J56" s="67">
        <f t="shared" si="0"/>
        <v>1.6073744741666922E-3</v>
      </c>
      <c r="L56" s="81"/>
    </row>
    <row r="57" spans="1:12" s="75" customFormat="1">
      <c r="A57" s="65" t="s">
        <v>285</v>
      </c>
      <c r="B57" s="65"/>
      <c r="C57" s="65"/>
      <c r="D57" s="65" t="s">
        <v>286</v>
      </c>
      <c r="E57" s="65"/>
      <c r="F57" s="65"/>
      <c r="G57" s="65"/>
      <c r="H57" s="65"/>
      <c r="I57" s="66">
        <f>SUM(I58:I60)</f>
        <v>6942.9600000000009</v>
      </c>
      <c r="J57" s="67">
        <f t="shared" si="0"/>
        <v>4.4193743457666742E-3</v>
      </c>
      <c r="L57" s="82"/>
    </row>
    <row r="58" spans="1:12" ht="53.25" customHeight="1">
      <c r="A58" s="68" t="s">
        <v>287</v>
      </c>
      <c r="B58" s="68" t="s">
        <v>257</v>
      </c>
      <c r="C58" s="68" t="s">
        <v>14</v>
      </c>
      <c r="D58" s="73" t="s">
        <v>258</v>
      </c>
      <c r="E58" s="68" t="s">
        <v>150</v>
      </c>
      <c r="F58" s="68">
        <f>'Memória de Cálculo'!D58</f>
        <v>185.47</v>
      </c>
      <c r="G58" s="69">
        <v>26.52</v>
      </c>
      <c r="H58" s="69">
        <f t="shared" si="1"/>
        <v>33.67</v>
      </c>
      <c r="I58" s="69">
        <f t="shared" ref="I58:I67" si="8">TRUNC(H58*F58,2)</f>
        <v>6244.77</v>
      </c>
      <c r="J58" s="67">
        <f t="shared" si="0"/>
        <v>3.9749582790644554E-3</v>
      </c>
      <c r="L58" s="82"/>
    </row>
    <row r="59" spans="1:12" ht="53.25" customHeight="1">
      <c r="A59" s="68" t="s">
        <v>288</v>
      </c>
      <c r="B59" s="68">
        <v>407740</v>
      </c>
      <c r="C59" s="68" t="s">
        <v>175</v>
      </c>
      <c r="D59" s="73" t="s">
        <v>302</v>
      </c>
      <c r="E59" s="68" t="s">
        <v>150</v>
      </c>
      <c r="F59" s="68">
        <f>'Memória de Cálculo'!D59</f>
        <v>33.26</v>
      </c>
      <c r="G59" s="69">
        <v>15.98</v>
      </c>
      <c r="H59" s="69">
        <f t="shared" si="1"/>
        <v>20.29</v>
      </c>
      <c r="I59" s="69">
        <f t="shared" si="8"/>
        <v>674.84</v>
      </c>
      <c r="J59" s="67">
        <f t="shared" si="0"/>
        <v>4.295531853124866E-4</v>
      </c>
      <c r="L59" s="82"/>
    </row>
    <row r="60" spans="1:12" ht="28.5" customHeight="1">
      <c r="A60" s="68" t="s">
        <v>303</v>
      </c>
      <c r="B60" s="68">
        <v>44073</v>
      </c>
      <c r="C60" s="68" t="s">
        <v>14</v>
      </c>
      <c r="D60" s="49" t="s">
        <v>289</v>
      </c>
      <c r="E60" s="68" t="s">
        <v>21</v>
      </c>
      <c r="F60" s="68">
        <f>'Memória de Cálculo'!D60</f>
        <v>16.8</v>
      </c>
      <c r="G60" s="69">
        <v>1.1000000000000001</v>
      </c>
      <c r="H60" s="69">
        <f t="shared" si="1"/>
        <v>1.39</v>
      </c>
      <c r="I60" s="69">
        <f t="shared" si="8"/>
        <v>23.35</v>
      </c>
      <c r="J60" s="67">
        <f t="shared" si="0"/>
        <v>1.4862881389731732E-5</v>
      </c>
      <c r="L60" s="82"/>
    </row>
    <row r="61" spans="1:12" s="79" customFormat="1">
      <c r="A61" s="65">
        <v>7</v>
      </c>
      <c r="B61" s="65"/>
      <c r="C61" s="65"/>
      <c r="D61" s="65" t="s">
        <v>194</v>
      </c>
      <c r="E61" s="74"/>
      <c r="F61" s="65"/>
      <c r="G61" s="65"/>
      <c r="H61" s="65"/>
      <c r="I61" s="66">
        <f>SUM(I62:I67)</f>
        <v>58070.619999999995</v>
      </c>
      <c r="J61" s="67">
        <f t="shared" si="0"/>
        <v>3.696345769970806E-2</v>
      </c>
    </row>
    <row r="62" spans="1:12" s="79" customFormat="1" ht="25.5">
      <c r="A62" s="68" t="s">
        <v>291</v>
      </c>
      <c r="B62" s="68">
        <v>92267</v>
      </c>
      <c r="C62" s="68" t="s">
        <v>14</v>
      </c>
      <c r="D62" s="49" t="s">
        <v>271</v>
      </c>
      <c r="E62" s="68" t="s">
        <v>17</v>
      </c>
      <c r="F62" s="68">
        <f>'Memória de Cálculo'!D62</f>
        <v>18.8</v>
      </c>
      <c r="G62" s="69">
        <v>53.03</v>
      </c>
      <c r="H62" s="69">
        <f t="shared" si="1"/>
        <v>67.33</v>
      </c>
      <c r="I62" s="69">
        <f t="shared" si="8"/>
        <v>1265.8</v>
      </c>
      <c r="J62" s="67">
        <f t="shared" si="0"/>
        <v>8.057145722964636E-4</v>
      </c>
      <c r="L62" s="81"/>
    </row>
    <row r="63" spans="1:12" s="79" customFormat="1">
      <c r="A63" s="68" t="s">
        <v>292</v>
      </c>
      <c r="B63" s="68">
        <v>407819</v>
      </c>
      <c r="C63" s="68" t="s">
        <v>175</v>
      </c>
      <c r="D63" s="49" t="s">
        <v>176</v>
      </c>
      <c r="E63" s="68" t="s">
        <v>177</v>
      </c>
      <c r="F63" s="68">
        <f>'Memória de Cálculo'!D63</f>
        <v>1922.5</v>
      </c>
      <c r="G63" s="69">
        <v>12.17</v>
      </c>
      <c r="H63" s="69">
        <f t="shared" si="1"/>
        <v>15.45</v>
      </c>
      <c r="I63" s="69">
        <f t="shared" si="8"/>
        <v>29702.62</v>
      </c>
      <c r="J63" s="67">
        <f t="shared" si="0"/>
        <v>1.890648899461557E-2</v>
      </c>
      <c r="L63" s="81"/>
    </row>
    <row r="64" spans="1:12" s="79" customFormat="1" ht="38.25">
      <c r="A64" s="68" t="s">
        <v>293</v>
      </c>
      <c r="B64" s="68" t="s">
        <v>172</v>
      </c>
      <c r="C64" s="68" t="s">
        <v>19</v>
      </c>
      <c r="D64" s="73" t="s">
        <v>173</v>
      </c>
      <c r="E64" s="68" t="s">
        <v>15</v>
      </c>
      <c r="F64" s="68">
        <f>'Memória de Cálculo'!D64</f>
        <v>18.899999999999999</v>
      </c>
      <c r="G64" s="69">
        <v>710.27</v>
      </c>
      <c r="H64" s="69">
        <f t="shared" si="1"/>
        <v>901.87</v>
      </c>
      <c r="I64" s="69">
        <f t="shared" si="8"/>
        <v>17045.34</v>
      </c>
      <c r="J64" s="67">
        <f t="shared" si="0"/>
        <v>1.0849801570349031E-2</v>
      </c>
      <c r="L64" s="81"/>
    </row>
    <row r="65" spans="1:12" s="79" customFormat="1" ht="38.25">
      <c r="A65" s="68" t="s">
        <v>294</v>
      </c>
      <c r="B65" s="68" t="s">
        <v>195</v>
      </c>
      <c r="C65" s="68" t="s">
        <v>14</v>
      </c>
      <c r="D65" s="73" t="s">
        <v>298</v>
      </c>
      <c r="E65" s="68" t="s">
        <v>15</v>
      </c>
      <c r="F65" s="68">
        <f>'Memória de Cálculo'!D65</f>
        <v>9.4499999999999993</v>
      </c>
      <c r="G65" s="69">
        <v>217.89</v>
      </c>
      <c r="H65" s="69">
        <f t="shared" si="1"/>
        <v>276.66000000000003</v>
      </c>
      <c r="I65" s="69">
        <f t="shared" si="8"/>
        <v>2614.4299999999998</v>
      </c>
      <c r="J65" s="67">
        <f t="shared" si="0"/>
        <v>1.6641525906533759E-3</v>
      </c>
      <c r="L65" s="81"/>
    </row>
    <row r="66" spans="1:12" s="79" customFormat="1">
      <c r="A66" s="68" t="s">
        <v>295</v>
      </c>
      <c r="B66" s="68" t="s">
        <v>197</v>
      </c>
      <c r="C66" s="68" t="s">
        <v>175</v>
      </c>
      <c r="D66" s="73" t="s">
        <v>198</v>
      </c>
      <c r="E66" s="68" t="s">
        <v>15</v>
      </c>
      <c r="F66" s="68">
        <f>'Memória de Cálculo'!D66</f>
        <v>9.4499999999999993</v>
      </c>
      <c r="G66" s="69">
        <v>19.07</v>
      </c>
      <c r="H66" s="69">
        <f t="shared" si="1"/>
        <v>24.21</v>
      </c>
      <c r="I66" s="69">
        <f t="shared" si="8"/>
        <v>228.78</v>
      </c>
      <c r="J66" s="67">
        <f t="shared" si="0"/>
        <v>1.4562441132089188E-4</v>
      </c>
      <c r="L66" s="81"/>
    </row>
    <row r="67" spans="1:12" s="79" customFormat="1" ht="51">
      <c r="A67" s="68" t="s">
        <v>296</v>
      </c>
      <c r="B67" s="68" t="s">
        <v>199</v>
      </c>
      <c r="C67" s="68" t="s">
        <v>19</v>
      </c>
      <c r="D67" s="73" t="s">
        <v>200</v>
      </c>
      <c r="E67" s="68" t="s">
        <v>15</v>
      </c>
      <c r="F67" s="68">
        <f>'Memória de Cálculo'!D67</f>
        <v>3.15</v>
      </c>
      <c r="G67" s="69">
        <v>1803.53</v>
      </c>
      <c r="H67" s="69">
        <f t="shared" si="1"/>
        <v>2290.0500000000002</v>
      </c>
      <c r="I67" s="69">
        <f t="shared" si="8"/>
        <v>7213.65</v>
      </c>
      <c r="J67" s="67">
        <f t="shared" si="0"/>
        <v>4.5916755604727324E-3</v>
      </c>
      <c r="L67" s="81"/>
    </row>
    <row r="68" spans="1:12" s="79" customFormat="1">
      <c r="A68" s="65">
        <v>8</v>
      </c>
      <c r="B68" s="65"/>
      <c r="C68" s="65"/>
      <c r="D68" s="65" t="s">
        <v>301</v>
      </c>
      <c r="E68" s="74"/>
      <c r="F68" s="65"/>
      <c r="G68" s="65"/>
      <c r="H68" s="65"/>
      <c r="I68" s="66">
        <f>SUM(I69:I71)</f>
        <v>4848.7299999999996</v>
      </c>
      <c r="J68" s="67">
        <f t="shared" si="0"/>
        <v>3.0863425644896761E-3</v>
      </c>
      <c r="L68" s="82"/>
    </row>
    <row r="69" spans="1:12" s="79" customFormat="1" ht="25.5">
      <c r="A69" s="68" t="s">
        <v>304</v>
      </c>
      <c r="B69" s="68">
        <v>2408149</v>
      </c>
      <c r="C69" s="68" t="s">
        <v>175</v>
      </c>
      <c r="D69" s="73" t="s">
        <v>318</v>
      </c>
      <c r="E69" s="68" t="s">
        <v>150</v>
      </c>
      <c r="F69" s="68">
        <f>'Memória de Cálculo'!D69</f>
        <v>193.7</v>
      </c>
      <c r="G69" s="69">
        <v>17.29</v>
      </c>
      <c r="H69" s="69">
        <f t="shared" si="1"/>
        <v>21.95</v>
      </c>
      <c r="I69" s="69">
        <f t="shared" ref="I69:I71" si="9">TRUNC(H69*F69,2)</f>
        <v>4251.71</v>
      </c>
      <c r="J69" s="67">
        <f t="shared" si="0"/>
        <v>2.7063238301300342E-3</v>
      </c>
      <c r="L69" s="82"/>
    </row>
    <row r="70" spans="1:12" s="79" customFormat="1" ht="38.25">
      <c r="A70" s="68" t="s">
        <v>305</v>
      </c>
      <c r="B70" s="68">
        <v>100728</v>
      </c>
      <c r="C70" s="68" t="s">
        <v>14</v>
      </c>
      <c r="D70" s="73" t="s">
        <v>260</v>
      </c>
      <c r="E70" s="68" t="s">
        <v>17</v>
      </c>
      <c r="F70" s="68">
        <f>'Memória de Cálculo'!D70</f>
        <v>10.5</v>
      </c>
      <c r="G70" s="69">
        <v>30.54</v>
      </c>
      <c r="H70" s="69">
        <f t="shared" si="1"/>
        <v>38.770000000000003</v>
      </c>
      <c r="I70" s="69">
        <f t="shared" si="9"/>
        <v>407.08</v>
      </c>
      <c r="J70" s="67">
        <f t="shared" si="0"/>
        <v>2.5911699169730163E-4</v>
      </c>
      <c r="L70" s="82"/>
    </row>
    <row r="71" spans="1:12" s="79" customFormat="1" ht="38.25">
      <c r="A71" s="68" t="s">
        <v>306</v>
      </c>
      <c r="B71" s="68">
        <v>100740</v>
      </c>
      <c r="C71" s="68" t="s">
        <v>14</v>
      </c>
      <c r="D71" s="73" t="s">
        <v>261</v>
      </c>
      <c r="E71" s="68" t="s">
        <v>17</v>
      </c>
      <c r="F71" s="68">
        <f>'Memória de Cálculo'!D71</f>
        <v>10.5</v>
      </c>
      <c r="G71" s="69">
        <v>14.25</v>
      </c>
      <c r="H71" s="69">
        <f t="shared" si="1"/>
        <v>18.09</v>
      </c>
      <c r="I71" s="69">
        <f t="shared" si="9"/>
        <v>189.94</v>
      </c>
      <c r="J71" s="67">
        <f t="shared" si="0"/>
        <v>1.2090174266234026E-4</v>
      </c>
      <c r="L71" s="82"/>
    </row>
    <row r="72" spans="1:12" s="79" customFormat="1">
      <c r="A72" s="65">
        <v>9</v>
      </c>
      <c r="B72" s="65"/>
      <c r="C72" s="65"/>
      <c r="D72" s="65" t="s">
        <v>307</v>
      </c>
      <c r="E72" s="74"/>
      <c r="F72" s="65"/>
      <c r="G72" s="65"/>
      <c r="H72" s="65"/>
      <c r="I72" s="66">
        <f>SUM(I73:I75)</f>
        <v>661820.12</v>
      </c>
      <c r="J72" s="67">
        <f t="shared" si="0"/>
        <v>0.42126569357164972</v>
      </c>
      <c r="L72" s="82"/>
    </row>
    <row r="73" spans="1:12" s="79" customFormat="1" ht="63.75">
      <c r="A73" s="68" t="s">
        <v>308</v>
      </c>
      <c r="B73" s="68">
        <v>101230</v>
      </c>
      <c r="C73" s="68" t="s">
        <v>14</v>
      </c>
      <c r="D73" s="73" t="s">
        <v>222</v>
      </c>
      <c r="E73" s="68" t="s">
        <v>15</v>
      </c>
      <c r="F73" s="68">
        <f>'Memória de Cálculo'!D73</f>
        <v>1297.5999999999999</v>
      </c>
      <c r="G73" s="69">
        <v>12.58</v>
      </c>
      <c r="H73" s="69">
        <f t="shared" si="1"/>
        <v>15.97</v>
      </c>
      <c r="I73" s="69">
        <f t="shared" ref="I73:I77" si="10">TRUNC(H73*F73,2)</f>
        <v>20722.669999999998</v>
      </c>
      <c r="J73" s="67">
        <f t="shared" si="0"/>
        <v>1.3190517614070751E-2</v>
      </c>
      <c r="L73" s="82"/>
    </row>
    <row r="74" spans="1:12" s="79" customFormat="1" ht="38.25">
      <c r="A74" s="68" t="s">
        <v>311</v>
      </c>
      <c r="B74" s="68">
        <v>97083</v>
      </c>
      <c r="C74" s="68" t="s">
        <v>14</v>
      </c>
      <c r="D74" s="73" t="s">
        <v>310</v>
      </c>
      <c r="E74" s="68" t="s">
        <v>17</v>
      </c>
      <c r="F74" s="68">
        <f>'Memória de Cálculo'!D74</f>
        <v>324.39999999999998</v>
      </c>
      <c r="G74" s="69">
        <v>3.89</v>
      </c>
      <c r="H74" s="69">
        <f t="shared" si="1"/>
        <v>4.93</v>
      </c>
      <c r="I74" s="69">
        <f t="shared" si="10"/>
        <v>1599.29</v>
      </c>
      <c r="J74" s="67">
        <f t="shared" si="0"/>
        <v>1.017989617892251E-3</v>
      </c>
      <c r="L74" s="82"/>
    </row>
    <row r="75" spans="1:12" s="79" customFormat="1" ht="38.25">
      <c r="A75" s="68" t="s">
        <v>312</v>
      </c>
      <c r="B75" s="68">
        <v>92749</v>
      </c>
      <c r="C75" s="68" t="s">
        <v>14</v>
      </c>
      <c r="D75" s="73" t="s">
        <v>309</v>
      </c>
      <c r="E75" s="68" t="s">
        <v>15</v>
      </c>
      <c r="F75" s="68">
        <f>'Memória de Cálculo'!D75</f>
        <v>519.44000000000005</v>
      </c>
      <c r="G75" s="69">
        <v>969.58</v>
      </c>
      <c r="H75" s="69">
        <f t="shared" si="1"/>
        <v>1231.1300000000001</v>
      </c>
      <c r="I75" s="69">
        <f t="shared" si="10"/>
        <v>639498.16</v>
      </c>
      <c r="J75" s="67">
        <f t="shared" ref="J75:J77" si="11">I75/$J$78</f>
        <v>0.40705718633968674</v>
      </c>
      <c r="L75" s="82"/>
    </row>
    <row r="76" spans="1:12">
      <c r="A76" s="65">
        <v>10</v>
      </c>
      <c r="B76" s="47"/>
      <c r="C76" s="47"/>
      <c r="D76" s="58" t="s">
        <v>202</v>
      </c>
      <c r="E76" s="47"/>
      <c r="F76" s="65"/>
      <c r="G76" s="65"/>
      <c r="H76" s="65"/>
      <c r="I76" s="66">
        <f>I77</f>
        <v>118.09</v>
      </c>
      <c r="J76" s="67">
        <f t="shared" si="11"/>
        <v>7.5167351747898082E-5</v>
      </c>
    </row>
    <row r="77" spans="1:12">
      <c r="A77" s="68" t="s">
        <v>313</v>
      </c>
      <c r="B77" s="68">
        <v>4915672</v>
      </c>
      <c r="C77" s="68" t="s">
        <v>175</v>
      </c>
      <c r="D77" s="49" t="s">
        <v>204</v>
      </c>
      <c r="E77" s="50" t="s">
        <v>21</v>
      </c>
      <c r="F77" s="68">
        <f>'Memória de Cálculo'!D77</f>
        <v>20.05</v>
      </c>
      <c r="G77" s="69">
        <v>4.6399999999999997</v>
      </c>
      <c r="H77" s="69">
        <f t="shared" si="1"/>
        <v>5.89</v>
      </c>
      <c r="I77" s="69">
        <f t="shared" si="10"/>
        <v>118.09</v>
      </c>
      <c r="J77" s="67">
        <f t="shared" si="11"/>
        <v>7.5167351747898082E-5</v>
      </c>
    </row>
    <row r="78" spans="1:12">
      <c r="A78" s="116"/>
      <c r="B78" s="116"/>
      <c r="C78" s="116"/>
      <c r="D78" s="52"/>
      <c r="E78" s="51"/>
      <c r="F78" s="125" t="s">
        <v>317</v>
      </c>
      <c r="G78" s="125"/>
      <c r="H78" s="125"/>
      <c r="I78" s="125"/>
      <c r="J78" s="80">
        <f>I76+I72+I68+I61+I57+I53+I46+I40+I30+I24+I21+I11+I8</f>
        <v>1571027.81</v>
      </c>
    </row>
    <row r="79" spans="1:12">
      <c r="A79" s="116"/>
      <c r="B79" s="116"/>
      <c r="C79" s="116"/>
      <c r="D79" s="52"/>
      <c r="E79" s="51"/>
      <c r="F79" s="117"/>
      <c r="G79" s="116"/>
      <c r="H79" s="118"/>
      <c r="I79" s="118"/>
      <c r="J79" s="118"/>
    </row>
    <row r="80" spans="1:12">
      <c r="A80" s="116"/>
      <c r="B80" s="116"/>
      <c r="C80" s="116"/>
      <c r="D80" s="52"/>
      <c r="E80" s="51"/>
      <c r="F80" s="117"/>
      <c r="G80" s="116"/>
      <c r="H80" s="118"/>
      <c r="I80" s="118"/>
      <c r="J80" s="118"/>
    </row>
    <row r="81" spans="1:10" ht="59.25" customHeight="1">
      <c r="A81" s="119" t="s">
        <v>154</v>
      </c>
      <c r="B81" s="120"/>
      <c r="C81" s="120"/>
      <c r="D81" s="120"/>
      <c r="E81" s="120"/>
      <c r="F81" s="120"/>
      <c r="G81" s="120"/>
      <c r="H81" s="120"/>
      <c r="I81" s="120"/>
      <c r="J81" s="120"/>
    </row>
  </sheetData>
  <mergeCells count="20">
    <mergeCell ref="A6:C6"/>
    <mergeCell ref="E6:F6"/>
    <mergeCell ref="F78:I78"/>
    <mergeCell ref="A1:J1"/>
    <mergeCell ref="E2:F2"/>
    <mergeCell ref="G2:H2"/>
    <mergeCell ref="I2:J2"/>
    <mergeCell ref="A5:C5"/>
    <mergeCell ref="A2:D4"/>
    <mergeCell ref="E3:F5"/>
    <mergeCell ref="G3:H5"/>
    <mergeCell ref="I3:J5"/>
    <mergeCell ref="A80:C80"/>
    <mergeCell ref="F80:G80"/>
    <mergeCell ref="H80:J80"/>
    <mergeCell ref="A81:J81"/>
    <mergeCell ref="A78:C78"/>
    <mergeCell ref="A79:C79"/>
    <mergeCell ref="F79:G79"/>
    <mergeCell ref="H79:J79"/>
  </mergeCells>
  <printOptions horizontalCentered="1"/>
  <pageMargins left="0.25" right="0.25" top="0.75" bottom="0.75" header="0.3" footer="0.3"/>
  <pageSetup paperSize="9" scale="70" fitToHeight="0" orientation="landscape" r:id="rId1"/>
  <headerFooter>
    <oddHeader xml:space="preserve">&amp;L </oddHeader>
    <oddFooter>&amp;L &amp;C
&amp;R&amp;P</oddFooter>
  </headerFooter>
  <ignoredErrors>
    <ignoredError sqref="I11 I24 I46 I30 I53 I57 I68 I61 I21 I76 I72" formula="1"/>
    <ignoredError sqref="B65:B66 B5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78"/>
  <sheetViews>
    <sheetView showOutlineSymbols="0" zoomScaleNormal="100" workbookViewId="0">
      <selection activeCell="A78" sqref="A1:E78"/>
    </sheetView>
  </sheetViews>
  <sheetFormatPr defaultColWidth="9" defaultRowHeight="14.25"/>
  <cols>
    <col min="1" max="1" width="10" customWidth="1"/>
    <col min="2" max="2" width="114.875" customWidth="1"/>
    <col min="3" max="3" width="7.375" bestFit="1" customWidth="1"/>
    <col min="4" max="4" width="8.125" style="75" customWidth="1"/>
    <col min="5" max="5" width="63.375" customWidth="1"/>
  </cols>
  <sheetData>
    <row r="1" spans="1:5" ht="15">
      <c r="A1" s="148" t="s">
        <v>158</v>
      </c>
      <c r="B1" s="149"/>
      <c r="C1" s="149"/>
      <c r="D1" s="149"/>
      <c r="E1" s="150"/>
    </row>
    <row r="2" spans="1:5" ht="15" customHeight="1">
      <c r="A2" s="145"/>
      <c r="B2" s="146"/>
      <c r="C2" s="146"/>
      <c r="D2" s="146"/>
      <c r="E2" s="129"/>
    </row>
    <row r="3" spans="1:5" ht="100.5" customHeight="1">
      <c r="A3" s="130"/>
      <c r="B3" s="131"/>
      <c r="C3" s="131"/>
      <c r="D3" s="131"/>
      <c r="E3" s="132"/>
    </row>
    <row r="4" spans="1:5" ht="14.25" customHeight="1">
      <c r="A4" s="133"/>
      <c r="B4" s="147"/>
      <c r="C4" s="147"/>
      <c r="D4" s="147"/>
      <c r="E4" s="135"/>
    </row>
    <row r="5" spans="1:5" ht="15">
      <c r="A5" s="61" t="s">
        <v>5</v>
      </c>
      <c r="B5" s="151" t="str">
        <f>'Orçamento Sintético'!D5</f>
        <v>PONTE SOBRE O RIO PARDO - RODOVIA MIGUEL CAPANEMA, MARAVILHAS/MG</v>
      </c>
      <c r="C5" s="152"/>
      <c r="D5" s="153"/>
      <c r="E5" s="63"/>
    </row>
    <row r="6" spans="1:5" ht="15" customHeight="1">
      <c r="A6" s="60" t="s">
        <v>151</v>
      </c>
      <c r="B6" s="154" t="str">
        <f>'Orçamento Sintético'!D6</f>
        <v>ENG. CIVIL GUILHERME CARMO - CREA/MG 199.751/D</v>
      </c>
      <c r="C6" s="154"/>
      <c r="D6" s="154"/>
      <c r="E6" s="62" t="str">
        <f>'Orçamento Sintético'!E6:F6</f>
        <v>DATA: 10/06/2026</v>
      </c>
    </row>
    <row r="7" spans="1:5" ht="15">
      <c r="A7" s="64" t="s">
        <v>6</v>
      </c>
      <c r="B7" s="64" t="s">
        <v>9</v>
      </c>
      <c r="C7" s="64" t="s">
        <v>10</v>
      </c>
      <c r="D7" s="64" t="s">
        <v>11</v>
      </c>
      <c r="E7" s="64" t="s">
        <v>155</v>
      </c>
    </row>
    <row r="8" spans="1:5" ht="24" customHeight="1">
      <c r="A8" s="65" t="s">
        <v>132</v>
      </c>
      <c r="B8" s="47" t="s">
        <v>160</v>
      </c>
      <c r="C8" s="58"/>
      <c r="D8" s="65"/>
      <c r="E8" s="47" t="s">
        <v>23</v>
      </c>
    </row>
    <row r="9" spans="1:5" ht="25.5">
      <c r="A9" s="68" t="s">
        <v>133</v>
      </c>
      <c r="B9" s="73" t="s">
        <v>161</v>
      </c>
      <c r="C9" s="68" t="s">
        <v>24</v>
      </c>
      <c r="D9" s="68">
        <v>264</v>
      </c>
      <c r="E9" s="49" t="s">
        <v>347</v>
      </c>
    </row>
    <row r="10" spans="1:5" ht="25.5">
      <c r="A10" s="68" t="s">
        <v>134</v>
      </c>
      <c r="B10" s="73" t="s">
        <v>137</v>
      </c>
      <c r="C10" s="68" t="s">
        <v>24</v>
      </c>
      <c r="D10" s="68">
        <v>264</v>
      </c>
      <c r="E10" s="49" t="s">
        <v>319</v>
      </c>
    </row>
    <row r="11" spans="1:5" ht="24" customHeight="1">
      <c r="A11" s="65" t="s">
        <v>138</v>
      </c>
      <c r="B11" s="47" t="s">
        <v>162</v>
      </c>
      <c r="C11" s="65"/>
      <c r="D11" s="65"/>
      <c r="E11" s="47" t="s">
        <v>23</v>
      </c>
    </row>
    <row r="12" spans="1:5">
      <c r="A12" s="68" t="s">
        <v>139</v>
      </c>
      <c r="B12" s="49" t="s">
        <v>163</v>
      </c>
      <c r="C12" s="68" t="s">
        <v>17</v>
      </c>
      <c r="D12" s="68" t="s">
        <v>206</v>
      </c>
      <c r="E12" s="49" t="s">
        <v>207</v>
      </c>
    </row>
    <row r="13" spans="1:5" ht="25.5">
      <c r="A13" s="76" t="s">
        <v>140</v>
      </c>
      <c r="B13" s="71" t="s">
        <v>164</v>
      </c>
      <c r="C13" s="76" t="s">
        <v>165</v>
      </c>
      <c r="D13" s="76">
        <v>5</v>
      </c>
      <c r="E13" s="71" t="s">
        <v>211</v>
      </c>
    </row>
    <row r="14" spans="1:5" ht="25.5">
      <c r="A14" s="76" t="s">
        <v>141</v>
      </c>
      <c r="B14" s="71" t="s">
        <v>166</v>
      </c>
      <c r="C14" s="76" t="s">
        <v>165</v>
      </c>
      <c r="D14" s="76">
        <v>5</v>
      </c>
      <c r="E14" s="71" t="s">
        <v>212</v>
      </c>
    </row>
    <row r="15" spans="1:5" ht="24" customHeight="1">
      <c r="A15" s="76" t="s">
        <v>142</v>
      </c>
      <c r="B15" s="71" t="s">
        <v>167</v>
      </c>
      <c r="C15" s="76" t="s">
        <v>165</v>
      </c>
      <c r="D15" s="76">
        <v>5</v>
      </c>
      <c r="E15" s="71" t="s">
        <v>213</v>
      </c>
    </row>
    <row r="16" spans="1:5" ht="26.1" customHeight="1">
      <c r="A16" s="68" t="s">
        <v>143</v>
      </c>
      <c r="B16" s="49" t="s">
        <v>136</v>
      </c>
      <c r="C16" s="68" t="s">
        <v>20</v>
      </c>
      <c r="D16" s="68" t="s">
        <v>157</v>
      </c>
      <c r="E16" s="49" t="s">
        <v>208</v>
      </c>
    </row>
    <row r="17" spans="1:5" ht="38.25">
      <c r="A17" s="68" t="s">
        <v>144</v>
      </c>
      <c r="B17" s="73" t="s">
        <v>322</v>
      </c>
      <c r="C17" s="68" t="s">
        <v>18</v>
      </c>
      <c r="D17" s="68" t="s">
        <v>156</v>
      </c>
      <c r="E17" s="49" t="s">
        <v>209</v>
      </c>
    </row>
    <row r="18" spans="1:5" ht="25.5">
      <c r="A18" s="68" t="s">
        <v>323</v>
      </c>
      <c r="B18" s="73" t="s">
        <v>330</v>
      </c>
      <c r="C18" s="68" t="s">
        <v>18</v>
      </c>
      <c r="D18" s="68" t="s">
        <v>156</v>
      </c>
      <c r="E18" s="49" t="s">
        <v>332</v>
      </c>
    </row>
    <row r="19" spans="1:5">
      <c r="A19" s="68" t="s">
        <v>324</v>
      </c>
      <c r="B19" s="73" t="s">
        <v>331</v>
      </c>
      <c r="C19" s="68" t="s">
        <v>18</v>
      </c>
      <c r="D19" s="68" t="s">
        <v>156</v>
      </c>
      <c r="E19" s="49" t="s">
        <v>333</v>
      </c>
    </row>
    <row r="20" spans="1:5" ht="38.25">
      <c r="A20" s="68" t="s">
        <v>325</v>
      </c>
      <c r="B20" s="73" t="s">
        <v>168</v>
      </c>
      <c r="C20" s="68" t="s">
        <v>16</v>
      </c>
      <c r="D20" s="68">
        <v>64.900000000000006</v>
      </c>
      <c r="E20" s="49" t="s">
        <v>214</v>
      </c>
    </row>
    <row r="21" spans="1:5">
      <c r="A21" s="65">
        <v>3</v>
      </c>
      <c r="B21" s="74" t="s">
        <v>215</v>
      </c>
      <c r="C21" s="65"/>
      <c r="D21" s="65"/>
      <c r="E21" s="47" t="s">
        <v>23</v>
      </c>
    </row>
    <row r="22" spans="1:5" ht="89.25">
      <c r="A22" s="68" t="s">
        <v>218</v>
      </c>
      <c r="B22" s="73" t="s">
        <v>217</v>
      </c>
      <c r="C22" s="68" t="s">
        <v>15</v>
      </c>
      <c r="D22" s="68">
        <v>21.93</v>
      </c>
      <c r="E22" s="49" t="s">
        <v>221</v>
      </c>
    </row>
    <row r="23" spans="1:5" ht="25.5">
      <c r="A23" s="68" t="s">
        <v>146</v>
      </c>
      <c r="B23" s="73" t="s">
        <v>219</v>
      </c>
      <c r="C23" s="68" t="s">
        <v>15</v>
      </c>
      <c r="D23" s="68">
        <v>32.9</v>
      </c>
      <c r="E23" s="49" t="s">
        <v>220</v>
      </c>
    </row>
    <row r="24" spans="1:5" s="75" customFormat="1" ht="26.1" customHeight="1">
      <c r="A24" s="65">
        <v>4</v>
      </c>
      <c r="B24" s="65" t="s">
        <v>169</v>
      </c>
      <c r="C24" s="65"/>
      <c r="D24" s="65"/>
      <c r="E24" s="65" t="s">
        <v>23</v>
      </c>
    </row>
    <row r="25" spans="1:5" ht="89.25">
      <c r="A25" s="68" t="s">
        <v>223</v>
      </c>
      <c r="B25" s="73" t="s">
        <v>222</v>
      </c>
      <c r="C25" s="68" t="s">
        <v>15</v>
      </c>
      <c r="D25" s="68">
        <v>332.91</v>
      </c>
      <c r="E25" s="49" t="s">
        <v>225</v>
      </c>
    </row>
    <row r="26" spans="1:5" ht="26.1" customHeight="1">
      <c r="A26" s="68" t="s">
        <v>224</v>
      </c>
      <c r="B26" s="49" t="s">
        <v>222</v>
      </c>
      <c r="C26" s="68" t="s">
        <v>21</v>
      </c>
      <c r="D26" s="68">
        <v>180</v>
      </c>
      <c r="E26" s="49" t="s">
        <v>231</v>
      </c>
    </row>
    <row r="27" spans="1:5" ht="25.5">
      <c r="A27" s="68" t="s">
        <v>226</v>
      </c>
      <c r="B27" s="49" t="s">
        <v>170</v>
      </c>
      <c r="C27" s="68" t="s">
        <v>150</v>
      </c>
      <c r="D27" s="68">
        <v>290.2</v>
      </c>
      <c r="E27" s="49" t="s">
        <v>231</v>
      </c>
    </row>
    <row r="28" spans="1:5" ht="25.5">
      <c r="A28" s="68" t="s">
        <v>227</v>
      </c>
      <c r="B28" s="49" t="s">
        <v>171</v>
      </c>
      <c r="C28" s="68" t="s">
        <v>150</v>
      </c>
      <c r="D28" s="68">
        <v>1675.6</v>
      </c>
      <c r="E28" s="49" t="s">
        <v>231</v>
      </c>
    </row>
    <row r="29" spans="1:5" ht="24" customHeight="1">
      <c r="A29" s="68" t="s">
        <v>228</v>
      </c>
      <c r="B29" s="49" t="s">
        <v>173</v>
      </c>
      <c r="C29" s="68" t="s">
        <v>15</v>
      </c>
      <c r="D29" s="68">
        <v>22.6</v>
      </c>
      <c r="E29" s="49" t="s">
        <v>231</v>
      </c>
    </row>
    <row r="30" spans="1:5">
      <c r="A30" s="65">
        <v>5</v>
      </c>
      <c r="B30" s="47" t="s">
        <v>174</v>
      </c>
      <c r="C30" s="65"/>
      <c r="D30" s="65"/>
      <c r="E30" s="47" t="s">
        <v>23</v>
      </c>
    </row>
    <row r="31" spans="1:5">
      <c r="A31" s="68" t="s">
        <v>234</v>
      </c>
      <c r="B31" s="49" t="s">
        <v>244</v>
      </c>
      <c r="C31" s="68" t="s">
        <v>17</v>
      </c>
      <c r="D31" s="68">
        <v>33.6</v>
      </c>
      <c r="E31" s="49" t="s">
        <v>245</v>
      </c>
    </row>
    <row r="32" spans="1:5" ht="25.5">
      <c r="A32" s="68" t="s">
        <v>235</v>
      </c>
      <c r="B32" s="49" t="s">
        <v>246</v>
      </c>
      <c r="C32" s="68" t="s">
        <v>17</v>
      </c>
      <c r="D32" s="68">
        <v>21.7</v>
      </c>
      <c r="E32" s="49" t="s">
        <v>247</v>
      </c>
    </row>
    <row r="33" spans="1:5" ht="24" customHeight="1">
      <c r="A33" s="68" t="s">
        <v>236</v>
      </c>
      <c r="B33" s="49" t="s">
        <v>249</v>
      </c>
      <c r="C33" s="68" t="s">
        <v>17</v>
      </c>
      <c r="D33" s="68">
        <v>59.8</v>
      </c>
      <c r="E33" s="49" t="s">
        <v>247</v>
      </c>
    </row>
    <row r="34" spans="1:5" ht="25.5">
      <c r="A34" s="68" t="s">
        <v>237</v>
      </c>
      <c r="B34" s="49" t="s">
        <v>248</v>
      </c>
      <c r="C34" s="68" t="s">
        <v>17</v>
      </c>
      <c r="D34" s="68">
        <v>29.1</v>
      </c>
      <c r="E34" s="49" t="s">
        <v>247</v>
      </c>
    </row>
    <row r="35" spans="1:5" ht="25.5">
      <c r="A35" s="68" t="s">
        <v>238</v>
      </c>
      <c r="B35" s="49" t="s">
        <v>176</v>
      </c>
      <c r="C35" s="68" t="s">
        <v>177</v>
      </c>
      <c r="D35" s="68">
        <v>3034.1</v>
      </c>
      <c r="E35" s="49" t="s">
        <v>247</v>
      </c>
    </row>
    <row r="36" spans="1:5" ht="25.5">
      <c r="A36" s="68" t="s">
        <v>239</v>
      </c>
      <c r="B36" s="49" t="s">
        <v>173</v>
      </c>
      <c r="C36" s="68" t="s">
        <v>15</v>
      </c>
      <c r="D36" s="68">
        <v>52.3</v>
      </c>
      <c r="E36" s="49" t="s">
        <v>247</v>
      </c>
    </row>
    <row r="37" spans="1:5" ht="25.5">
      <c r="A37" s="68" t="s">
        <v>240</v>
      </c>
      <c r="B37" s="49" t="s">
        <v>250</v>
      </c>
      <c r="C37" s="68" t="s">
        <v>21</v>
      </c>
      <c r="D37" s="68">
        <v>7.2</v>
      </c>
      <c r="E37" s="49" t="s">
        <v>251</v>
      </c>
    </row>
    <row r="38" spans="1:5" ht="38.25">
      <c r="A38" s="68" t="s">
        <v>241</v>
      </c>
      <c r="B38" s="49" t="s">
        <v>277</v>
      </c>
      <c r="C38" s="68" t="s">
        <v>15</v>
      </c>
      <c r="D38" s="68">
        <v>53.24</v>
      </c>
      <c r="E38" s="49" t="s">
        <v>278</v>
      </c>
    </row>
    <row r="39" spans="1:5">
      <c r="A39" s="65">
        <v>6</v>
      </c>
      <c r="B39" s="47" t="s">
        <v>178</v>
      </c>
      <c r="C39" s="65"/>
      <c r="D39" s="65"/>
      <c r="E39" s="47" t="s">
        <v>23</v>
      </c>
    </row>
    <row r="40" spans="1:5">
      <c r="A40" s="65" t="s">
        <v>243</v>
      </c>
      <c r="B40" s="47" t="s">
        <v>179</v>
      </c>
      <c r="C40" s="65"/>
      <c r="D40" s="65"/>
      <c r="E40" s="47" t="s">
        <v>23</v>
      </c>
    </row>
    <row r="41" spans="1:5" ht="25.5">
      <c r="A41" s="68" t="s">
        <v>252</v>
      </c>
      <c r="B41" s="73" t="s">
        <v>259</v>
      </c>
      <c r="C41" s="68" t="s">
        <v>150</v>
      </c>
      <c r="D41" s="68">
        <v>13440.6</v>
      </c>
      <c r="E41" s="73" t="s">
        <v>262</v>
      </c>
    </row>
    <row r="42" spans="1:5" ht="25.5">
      <c r="A42" s="76" t="s">
        <v>253</v>
      </c>
      <c r="B42" s="78" t="s">
        <v>181</v>
      </c>
      <c r="C42" s="76" t="s">
        <v>177</v>
      </c>
      <c r="D42" s="76">
        <v>370.1</v>
      </c>
      <c r="E42" s="78" t="s">
        <v>262</v>
      </c>
    </row>
    <row r="43" spans="1:5" ht="25.5">
      <c r="A43" s="68" t="s">
        <v>254</v>
      </c>
      <c r="B43" s="73" t="s">
        <v>260</v>
      </c>
      <c r="C43" s="68" t="s">
        <v>17</v>
      </c>
      <c r="D43" s="68">
        <v>191.1</v>
      </c>
      <c r="E43" s="73" t="s">
        <v>262</v>
      </c>
    </row>
    <row r="44" spans="1:5" ht="25.5">
      <c r="A44" s="68" t="s">
        <v>255</v>
      </c>
      <c r="B44" s="73" t="s">
        <v>261</v>
      </c>
      <c r="C44" s="68" t="s">
        <v>17</v>
      </c>
      <c r="D44" s="68">
        <v>191.1</v>
      </c>
      <c r="E44" s="73" t="s">
        <v>262</v>
      </c>
    </row>
    <row r="45" spans="1:5" ht="38.25">
      <c r="A45" s="68" t="s">
        <v>182</v>
      </c>
      <c r="B45" s="73" t="s">
        <v>183</v>
      </c>
      <c r="C45" s="68" t="s">
        <v>184</v>
      </c>
      <c r="D45" s="68">
        <v>50.76</v>
      </c>
      <c r="E45" s="73" t="s">
        <v>263</v>
      </c>
    </row>
    <row r="46" spans="1:5">
      <c r="A46" s="65" t="s">
        <v>264</v>
      </c>
      <c r="B46" s="47" t="s">
        <v>185</v>
      </c>
      <c r="C46" s="65"/>
      <c r="D46" s="65"/>
      <c r="E46" s="47" t="s">
        <v>23</v>
      </c>
    </row>
    <row r="47" spans="1:5" ht="38.25">
      <c r="A47" s="68" t="s">
        <v>265</v>
      </c>
      <c r="B47" s="73" t="s">
        <v>271</v>
      </c>
      <c r="C47" s="68" t="s">
        <v>17</v>
      </c>
      <c r="D47" s="68">
        <v>100.8</v>
      </c>
      <c r="E47" s="49" t="s">
        <v>272</v>
      </c>
    </row>
    <row r="48" spans="1:5" ht="38.25">
      <c r="A48" s="68" t="s">
        <v>266</v>
      </c>
      <c r="B48" s="73" t="s">
        <v>187</v>
      </c>
      <c r="C48" s="68" t="s">
        <v>188</v>
      </c>
      <c r="D48" s="68">
        <v>16.8</v>
      </c>
      <c r="E48" s="49" t="s">
        <v>273</v>
      </c>
    </row>
    <row r="49" spans="1:5" ht="25.5">
      <c r="A49" s="68" t="s">
        <v>267</v>
      </c>
      <c r="B49" s="73" t="s">
        <v>176</v>
      </c>
      <c r="C49" s="68" t="s">
        <v>177</v>
      </c>
      <c r="D49" s="68">
        <v>1652.72</v>
      </c>
      <c r="E49" s="73" t="s">
        <v>274</v>
      </c>
    </row>
    <row r="50" spans="1:5" ht="25.5">
      <c r="A50" s="68" t="s">
        <v>268</v>
      </c>
      <c r="B50" s="73" t="s">
        <v>189</v>
      </c>
      <c r="C50" s="68" t="s">
        <v>177</v>
      </c>
      <c r="D50" s="68">
        <v>565.92999999999995</v>
      </c>
      <c r="E50" s="73" t="s">
        <v>274</v>
      </c>
    </row>
    <row r="51" spans="1:5" ht="15.75" customHeight="1">
      <c r="A51" s="68" t="s">
        <v>269</v>
      </c>
      <c r="B51" s="73" t="s">
        <v>173</v>
      </c>
      <c r="C51" s="68" t="s">
        <v>15</v>
      </c>
      <c r="D51" s="68">
        <v>20.2</v>
      </c>
      <c r="E51" s="49" t="s">
        <v>275</v>
      </c>
    </row>
    <row r="52" spans="1:5" ht="25.5">
      <c r="A52" s="68" t="s">
        <v>270</v>
      </c>
      <c r="B52" s="73" t="s">
        <v>191</v>
      </c>
      <c r="C52" s="68" t="s">
        <v>21</v>
      </c>
      <c r="D52" s="68">
        <v>1.8</v>
      </c>
      <c r="E52" s="73" t="s">
        <v>276</v>
      </c>
    </row>
    <row r="53" spans="1:5">
      <c r="A53" s="65" t="s">
        <v>279</v>
      </c>
      <c r="B53" s="47" t="s">
        <v>192</v>
      </c>
      <c r="C53" s="65"/>
      <c r="D53" s="65"/>
      <c r="E53" s="47" t="s">
        <v>23</v>
      </c>
    </row>
    <row r="54" spans="1:5" ht="25.5">
      <c r="A54" s="68" t="s">
        <v>280</v>
      </c>
      <c r="B54" s="49" t="s">
        <v>284</v>
      </c>
      <c r="C54" s="68" t="s">
        <v>17</v>
      </c>
      <c r="D54" s="68">
        <v>21.6</v>
      </c>
      <c r="E54" s="73" t="s">
        <v>274</v>
      </c>
    </row>
    <row r="55" spans="1:5" ht="25.5">
      <c r="A55" s="68" t="s">
        <v>281</v>
      </c>
      <c r="B55" s="49" t="s">
        <v>193</v>
      </c>
      <c r="C55" s="68" t="s">
        <v>150</v>
      </c>
      <c r="D55" s="68">
        <v>280.49</v>
      </c>
      <c r="E55" s="73" t="s">
        <v>274</v>
      </c>
    </row>
    <row r="56" spans="1:5" ht="25.5">
      <c r="A56" s="68" t="s">
        <v>282</v>
      </c>
      <c r="B56" s="49" t="s">
        <v>173</v>
      </c>
      <c r="C56" s="68" t="s">
        <v>15</v>
      </c>
      <c r="D56" s="68">
        <v>2.8</v>
      </c>
      <c r="E56" s="73" t="s">
        <v>274</v>
      </c>
    </row>
    <row r="57" spans="1:5">
      <c r="A57" s="65" t="s">
        <v>285</v>
      </c>
      <c r="B57" s="74" t="s">
        <v>286</v>
      </c>
      <c r="C57" s="65"/>
      <c r="D57" s="65"/>
      <c r="E57" s="47" t="s">
        <v>23</v>
      </c>
    </row>
    <row r="58" spans="1:5" ht="25.5">
      <c r="A58" s="68" t="s">
        <v>287</v>
      </c>
      <c r="B58" s="73" t="s">
        <v>290</v>
      </c>
      <c r="C58" s="68" t="s">
        <v>150</v>
      </c>
      <c r="D58" s="68">
        <v>185.47</v>
      </c>
      <c r="E58" s="73" t="s">
        <v>274</v>
      </c>
    </row>
    <row r="59" spans="1:5" ht="25.5">
      <c r="A59" s="68" t="s">
        <v>288</v>
      </c>
      <c r="B59" s="73" t="s">
        <v>302</v>
      </c>
      <c r="C59" s="68" t="s">
        <v>150</v>
      </c>
      <c r="D59" s="68">
        <v>33.26</v>
      </c>
      <c r="E59" s="73" t="s">
        <v>274</v>
      </c>
    </row>
    <row r="60" spans="1:5" ht="25.5">
      <c r="A60" s="68" t="s">
        <v>303</v>
      </c>
      <c r="B60" s="49" t="s">
        <v>289</v>
      </c>
      <c r="C60" s="68" t="s">
        <v>21</v>
      </c>
      <c r="D60" s="68">
        <v>16.8</v>
      </c>
      <c r="E60" s="73" t="s">
        <v>274</v>
      </c>
    </row>
    <row r="61" spans="1:5">
      <c r="A61" s="65">
        <v>7</v>
      </c>
      <c r="B61" s="47" t="s">
        <v>194</v>
      </c>
      <c r="C61" s="65"/>
      <c r="D61" s="65"/>
      <c r="E61" s="47" t="s">
        <v>23</v>
      </c>
    </row>
    <row r="62" spans="1:5" ht="25.5">
      <c r="A62" s="68" t="s">
        <v>291</v>
      </c>
      <c r="B62" s="49" t="s">
        <v>271</v>
      </c>
      <c r="C62" s="68" t="s">
        <v>17</v>
      </c>
      <c r="D62" s="68">
        <v>18.8</v>
      </c>
      <c r="E62" s="73" t="s">
        <v>297</v>
      </c>
    </row>
    <row r="63" spans="1:5" ht="25.5">
      <c r="A63" s="68" t="s">
        <v>292</v>
      </c>
      <c r="B63" s="49" t="s">
        <v>176</v>
      </c>
      <c r="C63" s="68" t="s">
        <v>150</v>
      </c>
      <c r="D63" s="68">
        <v>1922.5</v>
      </c>
      <c r="E63" s="73" t="s">
        <v>297</v>
      </c>
    </row>
    <row r="64" spans="1:5" ht="25.5">
      <c r="A64" s="68" t="s">
        <v>293</v>
      </c>
      <c r="B64" s="73" t="s">
        <v>173</v>
      </c>
      <c r="C64" s="68" t="s">
        <v>15</v>
      </c>
      <c r="D64" s="68">
        <v>18.899999999999999</v>
      </c>
      <c r="E64" s="73" t="s">
        <v>297</v>
      </c>
    </row>
    <row r="65" spans="1:5" ht="25.5">
      <c r="A65" s="68" t="s">
        <v>294</v>
      </c>
      <c r="B65" s="49" t="s">
        <v>196</v>
      </c>
      <c r="C65" s="68" t="s">
        <v>15</v>
      </c>
      <c r="D65" s="68">
        <v>9.4499999999999993</v>
      </c>
      <c r="E65" s="49" t="s">
        <v>299</v>
      </c>
    </row>
    <row r="66" spans="1:5" ht="25.5">
      <c r="A66" s="68" t="s">
        <v>295</v>
      </c>
      <c r="B66" s="49" t="s">
        <v>198</v>
      </c>
      <c r="C66" s="68" t="s">
        <v>15</v>
      </c>
      <c r="D66" s="68">
        <v>9.4499999999999993</v>
      </c>
      <c r="E66" s="49" t="s">
        <v>299</v>
      </c>
    </row>
    <row r="67" spans="1:5" ht="25.5">
      <c r="A67" s="68" t="s">
        <v>296</v>
      </c>
      <c r="B67" s="49" t="s">
        <v>200</v>
      </c>
      <c r="C67" s="68" t="s">
        <v>15</v>
      </c>
      <c r="D67" s="68">
        <v>3.15</v>
      </c>
      <c r="E67" s="49" t="s">
        <v>300</v>
      </c>
    </row>
    <row r="68" spans="1:5">
      <c r="A68" s="65">
        <v>8</v>
      </c>
      <c r="B68" s="47" t="s">
        <v>202</v>
      </c>
      <c r="C68" s="65"/>
      <c r="D68" s="65"/>
      <c r="E68" s="47" t="s">
        <v>23</v>
      </c>
    </row>
    <row r="69" spans="1:5" ht="25.5">
      <c r="A69" s="68" t="s">
        <v>304</v>
      </c>
      <c r="B69" s="73" t="s">
        <v>318</v>
      </c>
      <c r="C69" s="68" t="s">
        <v>150</v>
      </c>
      <c r="D69" s="68">
        <v>193.7</v>
      </c>
      <c r="E69" s="73" t="s">
        <v>297</v>
      </c>
    </row>
    <row r="70" spans="1:5" ht="25.5">
      <c r="A70" s="68" t="s">
        <v>305</v>
      </c>
      <c r="B70" s="73" t="s">
        <v>260</v>
      </c>
      <c r="C70" s="68" t="s">
        <v>17</v>
      </c>
      <c r="D70" s="68">
        <v>10.5</v>
      </c>
      <c r="E70" s="73" t="s">
        <v>297</v>
      </c>
    </row>
    <row r="71" spans="1:5" ht="25.5">
      <c r="A71" s="68" t="s">
        <v>306</v>
      </c>
      <c r="B71" s="73" t="s">
        <v>261</v>
      </c>
      <c r="C71" s="68" t="s">
        <v>17</v>
      </c>
      <c r="D71" s="68">
        <v>10.5</v>
      </c>
      <c r="E71" s="73" t="s">
        <v>297</v>
      </c>
    </row>
    <row r="72" spans="1:5">
      <c r="A72" s="65">
        <v>9</v>
      </c>
      <c r="B72" s="47" t="s">
        <v>202</v>
      </c>
      <c r="C72" s="65"/>
      <c r="D72" s="65"/>
      <c r="E72" s="47" t="s">
        <v>23</v>
      </c>
    </row>
    <row r="73" spans="1:5" ht="51">
      <c r="A73" s="68" t="s">
        <v>308</v>
      </c>
      <c r="B73" s="73" t="s">
        <v>222</v>
      </c>
      <c r="C73" s="68" t="s">
        <v>15</v>
      </c>
      <c r="D73" s="68">
        <v>1297.5999999999999</v>
      </c>
      <c r="E73" s="73" t="s">
        <v>316</v>
      </c>
    </row>
    <row r="74" spans="1:5" ht="38.25">
      <c r="A74" s="68" t="s">
        <v>311</v>
      </c>
      <c r="B74" s="73" t="s">
        <v>310</v>
      </c>
      <c r="C74" s="68" t="s">
        <v>17</v>
      </c>
      <c r="D74" s="68">
        <v>324.39999999999998</v>
      </c>
      <c r="E74" s="73" t="s">
        <v>315</v>
      </c>
    </row>
    <row r="75" spans="1:5" ht="63.75">
      <c r="A75" s="68" t="s">
        <v>312</v>
      </c>
      <c r="B75" s="73" t="s">
        <v>309</v>
      </c>
      <c r="C75" s="68" t="s">
        <v>15</v>
      </c>
      <c r="D75" s="68">
        <v>519.44000000000005</v>
      </c>
      <c r="E75" s="73" t="s">
        <v>314</v>
      </c>
    </row>
    <row r="76" spans="1:5">
      <c r="A76" s="65" t="s">
        <v>201</v>
      </c>
      <c r="B76" s="47" t="s">
        <v>202</v>
      </c>
      <c r="C76" s="65"/>
      <c r="D76" s="65"/>
      <c r="E76" s="47" t="s">
        <v>23</v>
      </c>
    </row>
    <row r="77" spans="1:5">
      <c r="A77" s="68" t="s">
        <v>203</v>
      </c>
      <c r="B77" s="49" t="s">
        <v>204</v>
      </c>
      <c r="C77" s="68" t="s">
        <v>21</v>
      </c>
      <c r="D77" s="68">
        <v>20.05</v>
      </c>
      <c r="E77" s="49" t="s">
        <v>210</v>
      </c>
    </row>
    <row r="78" spans="1:5" ht="85.5" customHeight="1">
      <c r="A78" s="143" t="s">
        <v>154</v>
      </c>
      <c r="B78" s="144"/>
      <c r="C78" s="144"/>
      <c r="D78" s="144"/>
      <c r="E78" s="144"/>
    </row>
  </sheetData>
  <mergeCells count="5">
    <mergeCell ref="A78:E78"/>
    <mergeCell ref="A2:E4"/>
    <mergeCell ref="A1:E1"/>
    <mergeCell ref="B5:D5"/>
    <mergeCell ref="B6:D6"/>
  </mergeCells>
  <printOptions horizontalCentered="1"/>
  <pageMargins left="0.51181102362204722" right="0.51181102362204722" top="0.98425196850393704" bottom="0.98425196850393704" header="0.51181102362204722" footer="0.51181102362204722"/>
  <pageSetup paperSize="9" scale="61" fitToHeight="0" orientation="landscape" r:id="rId1"/>
  <headerFooter>
    <oddHeader xml:space="preserve">&amp;L </oddHeader>
    <oddFooter>&amp;L &amp;C
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2"/>
  <sheetViews>
    <sheetView showRuler="0" view="pageBreakPreview" zoomScale="130" zoomScaleNormal="100" zoomScaleSheetLayoutView="130" zoomScalePageLayoutView="90" workbookViewId="0">
      <selection activeCell="A31" sqref="A1:I31"/>
    </sheetView>
  </sheetViews>
  <sheetFormatPr defaultColWidth="9" defaultRowHeight="14.25"/>
  <cols>
    <col min="2" max="2" width="31.25" customWidth="1"/>
    <col min="3" max="3" width="37.875" customWidth="1"/>
    <col min="4" max="4" width="11.5" bestFit="1" customWidth="1"/>
    <col min="5" max="8" width="12.375" bestFit="1" customWidth="1"/>
    <col min="9" max="9" width="13.875" bestFit="1" customWidth="1"/>
  </cols>
  <sheetData>
    <row r="1" spans="1:9" ht="15">
      <c r="A1" s="157" t="s">
        <v>153</v>
      </c>
      <c r="B1" s="157"/>
      <c r="C1" s="157"/>
      <c r="D1" s="157"/>
      <c r="E1" s="157"/>
      <c r="F1" s="157"/>
      <c r="G1" s="157"/>
      <c r="H1" s="157"/>
      <c r="I1" s="157"/>
    </row>
    <row r="2" spans="1:9" ht="35.25" customHeight="1">
      <c r="A2" s="161"/>
      <c r="B2" s="161"/>
      <c r="C2" s="161"/>
      <c r="D2" s="161" t="s">
        <v>152</v>
      </c>
      <c r="E2" s="161"/>
      <c r="F2" s="159" t="s">
        <v>2</v>
      </c>
      <c r="G2" s="159"/>
      <c r="H2" s="159"/>
      <c r="I2" s="159"/>
    </row>
    <row r="3" spans="1:9" ht="14.25" customHeight="1">
      <c r="A3" s="161"/>
      <c r="B3" s="161"/>
      <c r="C3" s="161"/>
      <c r="D3" s="162" t="s">
        <v>159</v>
      </c>
      <c r="E3" s="162"/>
      <c r="F3" s="158">
        <f>BDI!C25</f>
        <v>0.26976359426888052</v>
      </c>
      <c r="G3" s="158"/>
      <c r="H3" s="158"/>
      <c r="I3" s="158"/>
    </row>
    <row r="4" spans="1:9" ht="110.1" customHeight="1">
      <c r="A4" s="161"/>
      <c r="B4" s="161"/>
      <c r="C4" s="161"/>
      <c r="D4" s="162"/>
      <c r="E4" s="162"/>
      <c r="F4" s="158"/>
      <c r="G4" s="158"/>
      <c r="H4" s="158"/>
      <c r="I4" s="158"/>
    </row>
    <row r="5" spans="1:9" ht="33.75" customHeight="1">
      <c r="A5" s="56" t="s">
        <v>5</v>
      </c>
      <c r="B5" s="154" t="str">
        <f>'Orçamento Sintético'!D5</f>
        <v>PONTE SOBRE O RIO PARDO - RODOVIA MIGUEL CAPANEMA, MARAVILHAS/MG</v>
      </c>
      <c r="C5" s="154"/>
      <c r="D5" s="162"/>
      <c r="E5" s="162"/>
      <c r="F5" s="158"/>
      <c r="G5" s="158"/>
      <c r="H5" s="158"/>
      <c r="I5" s="158"/>
    </row>
    <row r="6" spans="1:9" ht="15" customHeight="1">
      <c r="A6" s="72" t="s">
        <v>151</v>
      </c>
      <c r="B6" s="160" t="str">
        <f>'Orçamento Sintético'!D6</f>
        <v>ENG. CIVIL GUILHERME CARMO - CREA/MG 199.751/D</v>
      </c>
      <c r="C6" s="160"/>
      <c r="D6" s="133" t="s">
        <v>340</v>
      </c>
      <c r="E6" s="147"/>
      <c r="F6" s="147"/>
      <c r="G6" s="147"/>
      <c r="H6" s="147"/>
      <c r="I6" s="147"/>
    </row>
    <row r="7" spans="1:9" ht="15">
      <c r="A7" s="53" t="s">
        <v>6</v>
      </c>
      <c r="B7" s="57" t="s">
        <v>9</v>
      </c>
      <c r="C7" s="54" t="s">
        <v>22</v>
      </c>
      <c r="D7" s="54" t="s">
        <v>334</v>
      </c>
      <c r="E7" s="54" t="s">
        <v>335</v>
      </c>
      <c r="F7" s="54" t="s">
        <v>336</v>
      </c>
      <c r="G7" s="85" t="s">
        <v>337</v>
      </c>
      <c r="H7" s="85" t="s">
        <v>338</v>
      </c>
      <c r="I7" s="54" t="s">
        <v>339</v>
      </c>
    </row>
    <row r="8" spans="1:9" ht="15" thickBot="1">
      <c r="A8" s="155" t="s">
        <v>132</v>
      </c>
      <c r="B8" s="155" t="s">
        <v>160</v>
      </c>
      <c r="C8" s="89">
        <f>SUM(D8:I8)</f>
        <v>1</v>
      </c>
      <c r="D8" s="103">
        <v>0.25</v>
      </c>
      <c r="E8" s="104">
        <v>0.15</v>
      </c>
      <c r="F8" s="104">
        <v>0.15</v>
      </c>
      <c r="G8" s="104">
        <v>0.15</v>
      </c>
      <c r="H8" s="104">
        <v>0.15</v>
      </c>
      <c r="I8" s="104">
        <v>0.15</v>
      </c>
    </row>
    <row r="9" spans="1:9" ht="15" thickBot="1">
      <c r="A9" s="156"/>
      <c r="B9" s="156"/>
      <c r="C9" s="90">
        <f>'Orçamento Sintético'!I8</f>
        <v>69534.960000000006</v>
      </c>
      <c r="D9" s="101">
        <f>$C$9*D8</f>
        <v>17383.740000000002</v>
      </c>
      <c r="E9" s="102">
        <f t="shared" ref="E9:I9" si="0">$C$9*E8</f>
        <v>10430.244000000001</v>
      </c>
      <c r="F9" s="102">
        <f t="shared" si="0"/>
        <v>10430.244000000001</v>
      </c>
      <c r="G9" s="102">
        <f t="shared" si="0"/>
        <v>10430.244000000001</v>
      </c>
      <c r="H9" s="102">
        <f t="shared" si="0"/>
        <v>10430.244000000001</v>
      </c>
      <c r="I9" s="102">
        <f t="shared" si="0"/>
        <v>10430.244000000001</v>
      </c>
    </row>
    <row r="10" spans="1:9" ht="15" thickBot="1">
      <c r="A10" s="163" t="s">
        <v>138</v>
      </c>
      <c r="B10" s="163" t="s">
        <v>162</v>
      </c>
      <c r="C10" s="89">
        <f>SUM(D10:I10)</f>
        <v>1</v>
      </c>
      <c r="D10" s="99">
        <v>0.4</v>
      </c>
      <c r="E10" s="100">
        <v>0.12</v>
      </c>
      <c r="F10" s="100">
        <v>0.12</v>
      </c>
      <c r="G10" s="100">
        <v>0.12</v>
      </c>
      <c r="H10" s="100">
        <v>0.12</v>
      </c>
      <c r="I10" s="100">
        <v>0.12</v>
      </c>
    </row>
    <row r="11" spans="1:9" ht="15" thickBot="1">
      <c r="A11" s="156"/>
      <c r="B11" s="156"/>
      <c r="C11" s="90">
        <f>'Orçamento Sintético'!I11</f>
        <v>36336.01</v>
      </c>
      <c r="D11" s="97">
        <f>$C$11*D10</f>
        <v>14534.404000000002</v>
      </c>
      <c r="E11" s="98">
        <f t="shared" ref="E11:I11" si="1">$C$11*E10</f>
        <v>4360.3212000000003</v>
      </c>
      <c r="F11" s="98">
        <f t="shared" si="1"/>
        <v>4360.3212000000003</v>
      </c>
      <c r="G11" s="98">
        <f t="shared" si="1"/>
        <v>4360.3212000000003</v>
      </c>
      <c r="H11" s="98">
        <f t="shared" si="1"/>
        <v>4360.3212000000003</v>
      </c>
      <c r="I11" s="98">
        <f t="shared" si="1"/>
        <v>4360.3212000000003</v>
      </c>
    </row>
    <row r="12" spans="1:9" ht="15" thickBot="1">
      <c r="A12" s="163" t="s">
        <v>145</v>
      </c>
      <c r="B12" s="163" t="s">
        <v>215</v>
      </c>
      <c r="C12" s="89">
        <f>SUM(D12:I12)</f>
        <v>1</v>
      </c>
      <c r="D12" s="95">
        <v>1</v>
      </c>
      <c r="E12" s="96" t="s">
        <v>23</v>
      </c>
      <c r="F12" s="96" t="s">
        <v>23</v>
      </c>
      <c r="G12" s="96"/>
      <c r="H12" s="96"/>
      <c r="I12" s="96" t="s">
        <v>23</v>
      </c>
    </row>
    <row r="13" spans="1:9" ht="15" thickBot="1">
      <c r="A13" s="156"/>
      <c r="B13" s="156"/>
      <c r="C13" s="91">
        <f>'Orçamento Sintético'!I21</f>
        <v>2099.08</v>
      </c>
      <c r="D13" s="94">
        <f>$C$13*D12</f>
        <v>2099.08</v>
      </c>
      <c r="E13" s="86"/>
      <c r="F13" s="91"/>
      <c r="G13" s="91"/>
      <c r="H13" s="91"/>
      <c r="I13" s="91"/>
    </row>
    <row r="14" spans="1:9" ht="15" thickBot="1">
      <c r="A14" s="163" t="s">
        <v>341</v>
      </c>
      <c r="B14" s="163" t="s">
        <v>169</v>
      </c>
      <c r="C14" s="88">
        <f>SUM(D14:I14)</f>
        <v>1</v>
      </c>
      <c r="D14" s="95">
        <v>1</v>
      </c>
      <c r="E14" s="58"/>
      <c r="F14" s="58"/>
      <c r="G14" s="58"/>
      <c r="H14" s="58"/>
      <c r="I14" s="58"/>
    </row>
    <row r="15" spans="1:9" ht="15" thickBot="1">
      <c r="A15" s="156"/>
      <c r="B15" s="156"/>
      <c r="C15" s="91">
        <f>'Orçamento Sintético'!I24</f>
        <v>63021.06</v>
      </c>
      <c r="D15" s="94">
        <f>$C$15*D14</f>
        <v>63021.06</v>
      </c>
      <c r="E15" s="86"/>
      <c r="F15" s="91"/>
      <c r="G15" s="91"/>
      <c r="H15" s="91"/>
      <c r="I15" s="91"/>
    </row>
    <row r="16" spans="1:9">
      <c r="A16" s="163" t="s">
        <v>342</v>
      </c>
      <c r="B16" s="163" t="s">
        <v>174</v>
      </c>
      <c r="C16" s="92">
        <f>SUM(D16:I16)</f>
        <v>1</v>
      </c>
      <c r="D16" s="93"/>
      <c r="E16" s="105">
        <v>0.8</v>
      </c>
      <c r="F16" s="105">
        <v>0.2</v>
      </c>
      <c r="G16" s="88"/>
      <c r="H16" s="88"/>
      <c r="I16" s="88"/>
    </row>
    <row r="17" spans="1:9" ht="15" thickBot="1">
      <c r="A17" s="156"/>
      <c r="B17" s="156"/>
      <c r="C17" s="86">
        <f>'Orçamento Sintético'!I30</f>
        <v>119855.65999999999</v>
      </c>
      <c r="D17" s="86"/>
      <c r="E17" s="106">
        <f>$C$17*E16</f>
        <v>95884.527999999991</v>
      </c>
      <c r="F17" s="106">
        <f>$C$17*F16</f>
        <v>23971.131999999998</v>
      </c>
      <c r="G17" s="86"/>
      <c r="H17" s="86"/>
      <c r="I17" s="86"/>
    </row>
    <row r="18" spans="1:9" ht="15" thickBot="1">
      <c r="A18" s="163" t="s">
        <v>343</v>
      </c>
      <c r="B18" s="164" t="s">
        <v>178</v>
      </c>
      <c r="C18" s="107">
        <f>SUM(D18:I18)</f>
        <v>0.99999999999999989</v>
      </c>
      <c r="D18" s="87"/>
      <c r="E18" s="87"/>
      <c r="F18" s="108">
        <v>0.6</v>
      </c>
      <c r="G18" s="108">
        <v>0.3</v>
      </c>
      <c r="H18" s="108">
        <v>0.1</v>
      </c>
      <c r="I18" s="109"/>
    </row>
    <row r="19" spans="1:9" ht="15" thickBot="1">
      <c r="A19" s="156"/>
      <c r="B19" s="156"/>
      <c r="C19" s="86">
        <f>'Orçamento Sintético'!I39</f>
        <v>555323.48</v>
      </c>
      <c r="D19" s="48"/>
      <c r="E19" s="86"/>
      <c r="F19" s="110">
        <f>$C$19*F18</f>
        <v>333194.08799999999</v>
      </c>
      <c r="G19" s="110">
        <f t="shared" ref="G19:H19" si="2">$C$19*G18</f>
        <v>166597.04399999999</v>
      </c>
      <c r="H19" s="110">
        <f t="shared" si="2"/>
        <v>55532.347999999998</v>
      </c>
      <c r="I19" s="91"/>
    </row>
    <row r="20" spans="1:9" ht="15" thickBot="1">
      <c r="A20" s="163" t="s">
        <v>344</v>
      </c>
      <c r="B20" s="164" t="s">
        <v>194</v>
      </c>
      <c r="C20" s="107">
        <f>SUM(D20:I20)</f>
        <v>1</v>
      </c>
      <c r="D20" s="87"/>
      <c r="E20" s="87"/>
      <c r="F20" s="109"/>
      <c r="G20" s="108">
        <v>0.6</v>
      </c>
      <c r="H20" s="108">
        <v>0.4</v>
      </c>
      <c r="I20" s="109"/>
    </row>
    <row r="21" spans="1:9" ht="15" thickBot="1">
      <c r="A21" s="156"/>
      <c r="B21" s="156"/>
      <c r="C21" s="86">
        <f>'Orçamento Sintético'!I61</f>
        <v>58070.619999999995</v>
      </c>
      <c r="D21" s="48"/>
      <c r="E21" s="86"/>
      <c r="F21" s="114"/>
      <c r="G21" s="112">
        <f>$C$21*G20</f>
        <v>34842.371999999996</v>
      </c>
      <c r="H21" s="112">
        <f>$C$21*H20</f>
        <v>23228.248</v>
      </c>
      <c r="I21" s="91"/>
    </row>
    <row r="22" spans="1:9" ht="15" thickBot="1">
      <c r="A22" s="163">
        <v>8</v>
      </c>
      <c r="B22" s="164" t="s">
        <v>301</v>
      </c>
      <c r="C22" s="107">
        <f>SUM(D22:I22)</f>
        <v>1</v>
      </c>
      <c r="D22" s="87"/>
      <c r="E22" s="87"/>
      <c r="F22" s="109"/>
      <c r="G22" s="109"/>
      <c r="H22" s="108">
        <v>1</v>
      </c>
      <c r="I22" s="109"/>
    </row>
    <row r="23" spans="1:9" ht="15" thickBot="1">
      <c r="A23" s="156"/>
      <c r="B23" s="156"/>
      <c r="C23" s="86">
        <f>'Orçamento Sintético'!I68</f>
        <v>4848.7299999999996</v>
      </c>
      <c r="D23" s="48"/>
      <c r="E23" s="86"/>
      <c r="F23" s="114"/>
      <c r="G23" s="114"/>
      <c r="H23" s="112">
        <f>$C$23*H22</f>
        <v>4848.7299999999996</v>
      </c>
      <c r="I23" s="91"/>
    </row>
    <row r="24" spans="1:9" ht="15" thickBot="1">
      <c r="A24" s="163">
        <v>9</v>
      </c>
      <c r="B24" s="164" t="s">
        <v>307</v>
      </c>
      <c r="C24" s="107">
        <f>SUM(D24:I24)</f>
        <v>1</v>
      </c>
      <c r="D24" s="87"/>
      <c r="E24" s="87"/>
      <c r="F24" s="109"/>
      <c r="G24" s="108">
        <v>0.4</v>
      </c>
      <c r="H24" s="108">
        <v>0.4</v>
      </c>
      <c r="I24" s="108">
        <v>0.2</v>
      </c>
    </row>
    <row r="25" spans="1:9" ht="15" thickBot="1">
      <c r="A25" s="156"/>
      <c r="B25" s="156"/>
      <c r="C25" s="86">
        <f>'Orçamento Sintético'!I72</f>
        <v>661820.12</v>
      </c>
      <c r="D25" s="48"/>
      <c r="E25" s="86"/>
      <c r="F25" s="111"/>
      <c r="G25" s="112">
        <f>$C$25*G24</f>
        <v>264728.04800000001</v>
      </c>
      <c r="H25" s="112">
        <f t="shared" ref="H25:I25" si="3">$C$25*H24</f>
        <v>264728.04800000001</v>
      </c>
      <c r="I25" s="112">
        <f t="shared" si="3"/>
        <v>132364.024</v>
      </c>
    </row>
    <row r="26" spans="1:9" ht="15" thickBot="1">
      <c r="A26" s="163">
        <v>10</v>
      </c>
      <c r="B26" s="164" t="s">
        <v>202</v>
      </c>
      <c r="C26" s="107">
        <f>SUM(D26:I26)</f>
        <v>1</v>
      </c>
      <c r="D26" s="87"/>
      <c r="E26" s="87"/>
      <c r="F26" s="109"/>
      <c r="G26" s="109"/>
      <c r="H26" s="109"/>
      <c r="I26" s="108">
        <v>1</v>
      </c>
    </row>
    <row r="27" spans="1:9" ht="15" thickBot="1">
      <c r="A27" s="156"/>
      <c r="B27" s="156"/>
      <c r="C27" s="86">
        <f>'Orçamento Sintético'!I76</f>
        <v>118.09</v>
      </c>
      <c r="D27" s="48"/>
      <c r="E27" s="86"/>
      <c r="F27" s="114"/>
      <c r="G27" s="114"/>
      <c r="H27" s="114"/>
      <c r="I27" s="112">
        <f>$C$27*I26</f>
        <v>118.09</v>
      </c>
    </row>
    <row r="28" spans="1:9" ht="14.25" customHeight="1">
      <c r="A28" s="125" t="s">
        <v>345</v>
      </c>
      <c r="B28" s="125"/>
      <c r="C28" s="125"/>
      <c r="D28" s="113">
        <f>SUM(D9+D11+D13+D15+D17+D19+D21+D23+D25+D27)</f>
        <v>97038.284</v>
      </c>
      <c r="E28" s="113">
        <f>(E9+E11+E13+E15+E17+E19+E21+E23+E25+E27)</f>
        <v>110675.09319999999</v>
      </c>
      <c r="F28" s="113">
        <f t="shared" ref="F28:I28" si="4">(F9+F11+F13+F15+F17+F19+F21+F23+F25+F27)</f>
        <v>371955.78519999998</v>
      </c>
      <c r="G28" s="113">
        <f t="shared" si="4"/>
        <v>480958.02919999999</v>
      </c>
      <c r="H28" s="113">
        <f t="shared" si="4"/>
        <v>363127.93920000002</v>
      </c>
      <c r="I28" s="113">
        <f t="shared" si="4"/>
        <v>147272.67920000001</v>
      </c>
    </row>
    <row r="29" spans="1:9" ht="14.25" customHeight="1">
      <c r="A29" s="116" t="s">
        <v>346</v>
      </c>
      <c r="B29" s="116"/>
      <c r="C29" s="116"/>
      <c r="D29" s="115">
        <f>D28/'Orçamento Sintético'!$J$78</f>
        <v>6.1767387809640362E-2</v>
      </c>
      <c r="E29" s="115">
        <f>E28/'Orçamento Sintético'!$J$78</f>
        <v>7.0447571007670434E-2</v>
      </c>
      <c r="F29" s="115">
        <f>F28/'Orçamento Sintético'!$J$78</f>
        <v>0.23675951681593718</v>
      </c>
      <c r="G29" s="115">
        <f>G28/'Orçamento Sintético'!$J$78</f>
        <v>0.30614227586461373</v>
      </c>
      <c r="H29" s="115">
        <f>H28/'Orçamento Sintético'!$J$78</f>
        <v>0.23114036358146964</v>
      </c>
      <c r="I29" s="115">
        <f>I28/'Orçamento Sintético'!$J$78</f>
        <v>9.3742884920668595E-2</v>
      </c>
    </row>
    <row r="30" spans="1:9" ht="48.75" customHeight="1">
      <c r="A30" s="2"/>
      <c r="B30" s="2"/>
      <c r="C30" s="4"/>
      <c r="D30" s="3"/>
      <c r="E30" s="3"/>
      <c r="F30" s="3"/>
      <c r="G30" s="3"/>
      <c r="H30" s="3"/>
    </row>
    <row r="31" spans="1:9" ht="41.25" customHeight="1">
      <c r="A31" s="165" t="s">
        <v>154</v>
      </c>
      <c r="B31" s="165"/>
      <c r="C31" s="165"/>
      <c r="D31" s="165"/>
      <c r="E31" s="165"/>
      <c r="F31" s="165"/>
      <c r="G31" s="165"/>
      <c r="H31" s="165"/>
      <c r="I31" s="165"/>
    </row>
    <row r="32" spans="1:9" ht="57" customHeight="1"/>
  </sheetData>
  <mergeCells count="32">
    <mergeCell ref="A31:I31"/>
    <mergeCell ref="A28:C28"/>
    <mergeCell ref="A29:C29"/>
    <mergeCell ref="A22:A23"/>
    <mergeCell ref="B22:B23"/>
    <mergeCell ref="A24:A25"/>
    <mergeCell ref="B24:B25"/>
    <mergeCell ref="A26:A27"/>
    <mergeCell ref="B26:B27"/>
    <mergeCell ref="A16:A17"/>
    <mergeCell ref="B16:B17"/>
    <mergeCell ref="A18:A19"/>
    <mergeCell ref="B18:B19"/>
    <mergeCell ref="A20:A21"/>
    <mergeCell ref="B20:B21"/>
    <mergeCell ref="A10:A11"/>
    <mergeCell ref="B10:B11"/>
    <mergeCell ref="A12:A13"/>
    <mergeCell ref="B12:B13"/>
    <mergeCell ref="A14:A15"/>
    <mergeCell ref="B14:B15"/>
    <mergeCell ref="A8:A9"/>
    <mergeCell ref="B8:B9"/>
    <mergeCell ref="A1:I1"/>
    <mergeCell ref="D6:I6"/>
    <mergeCell ref="F3:I5"/>
    <mergeCell ref="F2:I2"/>
    <mergeCell ref="B5:C5"/>
    <mergeCell ref="B6:C6"/>
    <mergeCell ref="A2:C4"/>
    <mergeCell ref="D2:E2"/>
    <mergeCell ref="D3:E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7" orientation="landscape" r:id="rId1"/>
  <headerFooter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6"/>
  <sheetViews>
    <sheetView view="pageBreakPreview" zoomScaleNormal="100" zoomScaleSheetLayoutView="100" workbookViewId="0">
      <selection sqref="A1:G25"/>
    </sheetView>
  </sheetViews>
  <sheetFormatPr defaultRowHeight="14.25"/>
  <cols>
    <col min="1" max="1" width="34.5" bestFit="1" customWidth="1"/>
    <col min="3" max="3" width="7.125" customWidth="1"/>
    <col min="4" max="4" width="4.25" customWidth="1"/>
    <col min="6" max="6" width="6.875" customWidth="1"/>
    <col min="7" max="7" width="12.875" bestFit="1" customWidth="1"/>
  </cols>
  <sheetData>
    <row r="1" spans="1:7" ht="102" customHeight="1" thickBot="1">
      <c r="A1" s="196"/>
      <c r="B1" s="197"/>
      <c r="C1" s="197"/>
      <c r="D1" s="197"/>
      <c r="E1" s="197"/>
      <c r="F1" s="197"/>
      <c r="G1" s="198"/>
    </row>
    <row r="2" spans="1:7" ht="15.75">
      <c r="A2" s="166" t="s">
        <v>27</v>
      </c>
      <c r="B2" s="167"/>
      <c r="C2" s="167"/>
      <c r="D2" s="167"/>
      <c r="E2" s="167"/>
      <c r="F2" s="167"/>
      <c r="G2" s="168"/>
    </row>
    <row r="3" spans="1:7" ht="15">
      <c r="A3" s="169"/>
      <c r="B3" s="170"/>
      <c r="C3" s="170"/>
      <c r="D3" s="170"/>
      <c r="E3" s="170"/>
      <c r="F3" s="170"/>
      <c r="G3" s="171"/>
    </row>
    <row r="4" spans="1:7" ht="19.5">
      <c r="A4" s="172" t="s">
        <v>28</v>
      </c>
      <c r="B4" s="173"/>
      <c r="C4" s="173"/>
      <c r="D4" s="173"/>
      <c r="E4" s="173"/>
      <c r="F4" s="173"/>
      <c r="G4" s="174"/>
    </row>
    <row r="5" spans="1:7" ht="15.75">
      <c r="A5" s="175" t="s">
        <v>29</v>
      </c>
      <c r="B5" s="177" t="s">
        <v>30</v>
      </c>
      <c r="C5" s="179" t="s">
        <v>31</v>
      </c>
      <c r="D5" s="180"/>
      <c r="E5" s="180"/>
      <c r="F5" s="181"/>
      <c r="G5" s="182" t="s">
        <v>32</v>
      </c>
    </row>
    <row r="6" spans="1:7" ht="15.75">
      <c r="A6" s="176"/>
      <c r="B6" s="178"/>
      <c r="C6" s="179" t="s">
        <v>131</v>
      </c>
      <c r="D6" s="180"/>
      <c r="E6" s="180"/>
      <c r="F6" s="181"/>
      <c r="G6" s="183"/>
    </row>
    <row r="7" spans="1:7" ht="15.75">
      <c r="A7" s="5" t="s">
        <v>33</v>
      </c>
      <c r="B7" s="6" t="s">
        <v>34</v>
      </c>
      <c r="C7" s="184">
        <v>1</v>
      </c>
      <c r="D7" s="185"/>
      <c r="E7" s="185"/>
      <c r="F7" s="186"/>
      <c r="G7" s="8"/>
    </row>
    <row r="8" spans="1:7" ht="15.75">
      <c r="A8" s="5" t="s">
        <v>35</v>
      </c>
      <c r="B8" s="6" t="s">
        <v>36</v>
      </c>
      <c r="C8" s="184">
        <v>0.06</v>
      </c>
      <c r="D8" s="185"/>
      <c r="E8" s="185"/>
      <c r="F8" s="186"/>
      <c r="G8" s="8" t="s">
        <v>34</v>
      </c>
    </row>
    <row r="9" spans="1:7" ht="15.75">
      <c r="A9" s="5" t="s">
        <v>37</v>
      </c>
      <c r="B9" s="6" t="s">
        <v>38</v>
      </c>
      <c r="C9" s="184">
        <v>7.4999999999999997E-2</v>
      </c>
      <c r="D9" s="185"/>
      <c r="E9" s="185"/>
      <c r="F9" s="186"/>
      <c r="G9" s="8" t="s">
        <v>34</v>
      </c>
    </row>
    <row r="10" spans="1:7" ht="15.75">
      <c r="A10" s="5" t="s">
        <v>39</v>
      </c>
      <c r="B10" s="6" t="s">
        <v>40</v>
      </c>
      <c r="C10" s="184">
        <v>2.3699999999999999E-2</v>
      </c>
      <c r="D10" s="185"/>
      <c r="E10" s="185"/>
      <c r="F10" s="186"/>
      <c r="G10" s="8" t="s">
        <v>34</v>
      </c>
    </row>
    <row r="11" spans="1:7" ht="15.75">
      <c r="A11" s="5" t="s">
        <v>41</v>
      </c>
      <c r="B11" s="7"/>
      <c r="C11" s="190">
        <f>C12+C13</f>
        <v>1.7100000000000001E-2</v>
      </c>
      <c r="D11" s="191"/>
      <c r="E11" s="191"/>
      <c r="F11" s="192"/>
      <c r="G11" s="9" t="s">
        <v>34</v>
      </c>
    </row>
    <row r="12" spans="1:7" ht="15.75">
      <c r="A12" s="5" t="s">
        <v>42</v>
      </c>
      <c r="B12" s="6" t="s">
        <v>43</v>
      </c>
      <c r="C12" s="184">
        <v>7.4000000000000003E-3</v>
      </c>
      <c r="D12" s="185"/>
      <c r="E12" s="185"/>
      <c r="F12" s="186"/>
      <c r="G12" s="8" t="s">
        <v>34</v>
      </c>
    </row>
    <row r="13" spans="1:7" ht="15.75">
      <c r="A13" s="5" t="s">
        <v>44</v>
      </c>
      <c r="B13" s="6" t="s">
        <v>45</v>
      </c>
      <c r="C13" s="184">
        <v>9.7000000000000003E-3</v>
      </c>
      <c r="D13" s="185"/>
      <c r="E13" s="185"/>
      <c r="F13" s="186"/>
      <c r="G13" s="8" t="s">
        <v>34</v>
      </c>
    </row>
    <row r="14" spans="1:7" ht="15.75">
      <c r="A14" s="5" t="s">
        <v>46</v>
      </c>
      <c r="B14" s="6" t="s">
        <v>47</v>
      </c>
      <c r="C14" s="190">
        <f>SUM(C15:F17)</f>
        <v>6.6500000000000004E-2</v>
      </c>
      <c r="D14" s="191"/>
      <c r="E14" s="191"/>
      <c r="F14" s="192"/>
      <c r="G14" s="9" t="s">
        <v>48</v>
      </c>
    </row>
    <row r="15" spans="1:7" ht="15.75">
      <c r="A15" s="5" t="s">
        <v>49</v>
      </c>
      <c r="B15" s="6" t="s">
        <v>49</v>
      </c>
      <c r="C15" s="184">
        <v>0.03</v>
      </c>
      <c r="D15" s="185"/>
      <c r="E15" s="185"/>
      <c r="F15" s="186"/>
      <c r="G15" s="8" t="s">
        <v>48</v>
      </c>
    </row>
    <row r="16" spans="1:7" ht="15.75">
      <c r="A16" s="5" t="s">
        <v>50</v>
      </c>
      <c r="B16" s="6" t="s">
        <v>50</v>
      </c>
      <c r="C16" s="184">
        <v>6.4999999999999997E-3</v>
      </c>
      <c r="D16" s="185"/>
      <c r="E16" s="185"/>
      <c r="F16" s="186"/>
      <c r="G16" s="8" t="s">
        <v>48</v>
      </c>
    </row>
    <row r="17" spans="1:7" ht="15.75">
      <c r="A17" s="5" t="s">
        <v>51</v>
      </c>
      <c r="B17" s="6" t="s">
        <v>51</v>
      </c>
      <c r="C17" s="184">
        <v>0.03</v>
      </c>
      <c r="D17" s="185"/>
      <c r="E17" s="185"/>
      <c r="F17" s="186"/>
      <c r="G17" s="8" t="s">
        <v>48</v>
      </c>
    </row>
    <row r="18" spans="1:7" ht="15.75">
      <c r="A18" s="5" t="s">
        <v>52</v>
      </c>
      <c r="B18" s="6" t="s">
        <v>53</v>
      </c>
      <c r="C18" s="187">
        <v>0</v>
      </c>
      <c r="D18" s="188"/>
      <c r="E18" s="188"/>
      <c r="F18" s="189"/>
      <c r="G18" s="8" t="s">
        <v>48</v>
      </c>
    </row>
    <row r="19" spans="1:7" ht="15">
      <c r="A19" s="205"/>
      <c r="B19" s="206"/>
      <c r="C19" s="206"/>
      <c r="D19" s="206"/>
      <c r="E19" s="206"/>
      <c r="F19" s="206"/>
      <c r="G19" s="207"/>
    </row>
    <row r="20" spans="1:7" ht="15.75">
      <c r="A20" s="208" t="s">
        <v>54</v>
      </c>
      <c r="B20" s="210" t="s">
        <v>55</v>
      </c>
      <c r="C20" s="212" t="s">
        <v>56</v>
      </c>
      <c r="D20" s="213"/>
      <c r="E20" s="213"/>
      <c r="F20" s="213"/>
      <c r="G20" s="214"/>
    </row>
    <row r="21" spans="1:7" ht="15.75">
      <c r="A21" s="209"/>
      <c r="B21" s="211"/>
      <c r="C21" s="215" t="s">
        <v>57</v>
      </c>
      <c r="D21" s="216"/>
      <c r="E21" s="216"/>
      <c r="F21" s="216"/>
      <c r="G21" s="217"/>
    </row>
    <row r="22" spans="1:7" ht="15">
      <c r="A22" s="10"/>
      <c r="B22" s="11" t="s">
        <v>58</v>
      </c>
      <c r="C22" s="218">
        <f>(1+(C8+C11))*(1+C10)*(1+C9)-1</f>
        <v>0.18532431524999993</v>
      </c>
      <c r="D22" s="219"/>
      <c r="E22" s="219"/>
      <c r="F22" s="219"/>
      <c r="G22" s="220"/>
    </row>
    <row r="23" spans="1:7" ht="15">
      <c r="A23" s="10"/>
      <c r="B23" s="11" t="s">
        <v>59</v>
      </c>
      <c r="C23" s="193">
        <f>(1-(C14+C18))</f>
        <v>0.9335</v>
      </c>
      <c r="D23" s="194"/>
      <c r="E23" s="194"/>
      <c r="F23" s="194"/>
      <c r="G23" s="195"/>
    </row>
    <row r="24" spans="1:7" ht="15" customHeight="1">
      <c r="A24" s="202" t="s">
        <v>129</v>
      </c>
      <c r="B24" s="203"/>
      <c r="C24" s="199">
        <f>(1+C22)/C23-1</f>
        <v>0.26976359426888052</v>
      </c>
      <c r="D24" s="199"/>
      <c r="E24" s="199"/>
      <c r="F24" s="199"/>
      <c r="G24" s="199"/>
    </row>
    <row r="25" spans="1:7" ht="15.75" customHeight="1" thickBot="1">
      <c r="A25" s="204" t="s">
        <v>130</v>
      </c>
      <c r="B25" s="204"/>
      <c r="C25" s="200">
        <f>C24</f>
        <v>0.26976359426888052</v>
      </c>
      <c r="D25" s="200"/>
      <c r="E25" s="200"/>
      <c r="F25" s="200"/>
      <c r="G25" s="201"/>
    </row>
    <row r="26" spans="1:7" ht="15.75">
      <c r="A26" s="42"/>
      <c r="B26" s="43"/>
      <c r="C26" s="44"/>
      <c r="D26" s="44"/>
      <c r="E26" s="44"/>
      <c r="F26" s="44"/>
      <c r="G26" s="44"/>
    </row>
  </sheetData>
  <mergeCells count="32">
    <mergeCell ref="C23:G23"/>
    <mergeCell ref="A1:G1"/>
    <mergeCell ref="C24:G24"/>
    <mergeCell ref="C25:G25"/>
    <mergeCell ref="A24:B24"/>
    <mergeCell ref="A25:B25"/>
    <mergeCell ref="A19:G19"/>
    <mergeCell ref="A20:A21"/>
    <mergeCell ref="B20:B21"/>
    <mergeCell ref="C20:G20"/>
    <mergeCell ref="C21:G21"/>
    <mergeCell ref="C22:G22"/>
    <mergeCell ref="C13:F13"/>
    <mergeCell ref="C14:F14"/>
    <mergeCell ref="C15:F15"/>
    <mergeCell ref="C16:F16"/>
    <mergeCell ref="C17:F17"/>
    <mergeCell ref="C18:F18"/>
    <mergeCell ref="C7:F7"/>
    <mergeCell ref="C8:F8"/>
    <mergeCell ref="C9:F9"/>
    <mergeCell ref="C10:F10"/>
    <mergeCell ref="C11:F11"/>
    <mergeCell ref="C12:F12"/>
    <mergeCell ref="A2:G2"/>
    <mergeCell ref="A3:G3"/>
    <mergeCell ref="A4:G4"/>
    <mergeCell ref="A5:A6"/>
    <mergeCell ref="B5:B6"/>
    <mergeCell ref="C5:F5"/>
    <mergeCell ref="G5:G6"/>
    <mergeCell ref="C6:F6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3"/>
  <sheetViews>
    <sheetView view="pageBreakPreview" topLeftCell="A22" zoomScale="110" zoomScaleNormal="100" zoomScaleSheetLayoutView="110" workbookViewId="0">
      <selection sqref="A1:D43"/>
    </sheetView>
  </sheetViews>
  <sheetFormatPr defaultRowHeight="14.25"/>
  <cols>
    <col min="1" max="1" width="30.375" bestFit="1" customWidth="1"/>
    <col min="2" max="2" width="28.25" bestFit="1" customWidth="1"/>
    <col min="3" max="3" width="9.25" customWidth="1"/>
    <col min="4" max="4" width="12.375" customWidth="1"/>
  </cols>
  <sheetData>
    <row r="1" spans="1:4" ht="15.75">
      <c r="A1" s="221" t="s">
        <v>60</v>
      </c>
      <c r="B1" s="222"/>
      <c r="C1" s="222"/>
      <c r="D1" s="223"/>
    </row>
    <row r="2" spans="1:4" ht="72" customHeight="1">
      <c r="A2" s="224"/>
      <c r="B2" s="225"/>
      <c r="C2" s="225"/>
      <c r="D2" s="226"/>
    </row>
    <row r="3" spans="1:4" ht="15" thickBot="1">
      <c r="A3" s="12" t="s">
        <v>61</v>
      </c>
      <c r="B3" s="13"/>
      <c r="C3" s="13"/>
      <c r="D3" s="14"/>
    </row>
    <row r="4" spans="1:4" ht="15" thickBot="1">
      <c r="A4" s="227" t="s">
        <v>62</v>
      </c>
      <c r="B4" s="228"/>
      <c r="C4" s="228"/>
      <c r="D4" s="229"/>
    </row>
    <row r="5" spans="1:4" ht="15" thickBot="1">
      <c r="A5" s="230" t="s">
        <v>63</v>
      </c>
      <c r="B5" s="232" t="s">
        <v>64</v>
      </c>
      <c r="C5" s="234" t="s">
        <v>65</v>
      </c>
      <c r="D5" s="235"/>
    </row>
    <row r="6" spans="1:4" ht="26.25" thickBot="1">
      <c r="A6" s="231"/>
      <c r="B6" s="233"/>
      <c r="C6" s="17" t="s">
        <v>66</v>
      </c>
      <c r="D6" s="18" t="s">
        <v>67</v>
      </c>
    </row>
    <row r="7" spans="1:4" ht="15" thickBot="1">
      <c r="A7" s="227" t="s">
        <v>68</v>
      </c>
      <c r="B7" s="228"/>
      <c r="C7" s="228"/>
      <c r="D7" s="229"/>
    </row>
    <row r="8" spans="1:4" ht="15" thickBot="1">
      <c r="A8" s="19" t="s">
        <v>69</v>
      </c>
      <c r="B8" s="20" t="s">
        <v>53</v>
      </c>
      <c r="C8" s="21">
        <v>0.2</v>
      </c>
      <c r="D8" s="22">
        <v>0.2</v>
      </c>
    </row>
    <row r="9" spans="1:4" ht="15" thickBot="1">
      <c r="A9" s="23" t="s">
        <v>70</v>
      </c>
      <c r="B9" s="24" t="s">
        <v>71</v>
      </c>
      <c r="C9" s="25">
        <v>1.4999999999999999E-2</v>
      </c>
      <c r="D9" s="26">
        <v>1.4999999999999999E-2</v>
      </c>
    </row>
    <row r="10" spans="1:4" ht="15" thickBot="1">
      <c r="A10" s="19" t="s">
        <v>72</v>
      </c>
      <c r="B10" s="20" t="s">
        <v>73</v>
      </c>
      <c r="C10" s="21">
        <v>0.01</v>
      </c>
      <c r="D10" s="22">
        <v>0.01</v>
      </c>
    </row>
    <row r="11" spans="1:4" ht="15" thickBot="1">
      <c r="A11" s="23" t="s">
        <v>74</v>
      </c>
      <c r="B11" s="24" t="s">
        <v>75</v>
      </c>
      <c r="C11" s="25">
        <v>2E-3</v>
      </c>
      <c r="D11" s="26">
        <v>2E-3</v>
      </c>
    </row>
    <row r="12" spans="1:4" ht="15" thickBot="1">
      <c r="A12" s="19" t="s">
        <v>76</v>
      </c>
      <c r="B12" s="20" t="s">
        <v>77</v>
      </c>
      <c r="C12" s="21">
        <v>6.0000000000000001E-3</v>
      </c>
      <c r="D12" s="22">
        <v>6.0000000000000001E-3</v>
      </c>
    </row>
    <row r="13" spans="1:4" ht="15" thickBot="1">
      <c r="A13" s="23" t="s">
        <v>78</v>
      </c>
      <c r="B13" s="24" t="s">
        <v>79</v>
      </c>
      <c r="C13" s="25">
        <v>2.5000000000000001E-2</v>
      </c>
      <c r="D13" s="26">
        <v>2.5000000000000001E-2</v>
      </c>
    </row>
    <row r="14" spans="1:4" ht="15" thickBot="1">
      <c r="A14" s="19" t="s">
        <v>80</v>
      </c>
      <c r="B14" s="20" t="s">
        <v>81</v>
      </c>
      <c r="C14" s="21">
        <v>0.03</v>
      </c>
      <c r="D14" s="22">
        <v>0.03</v>
      </c>
    </row>
    <row r="15" spans="1:4" ht="15" thickBot="1">
      <c r="A15" s="23" t="s">
        <v>82</v>
      </c>
      <c r="B15" s="24" t="s">
        <v>83</v>
      </c>
      <c r="C15" s="25">
        <v>0.08</v>
      </c>
      <c r="D15" s="26">
        <v>0.08</v>
      </c>
    </row>
    <row r="16" spans="1:4" ht="15" thickBot="1">
      <c r="A16" s="19" t="s">
        <v>84</v>
      </c>
      <c r="B16" s="20" t="s">
        <v>85</v>
      </c>
      <c r="C16" s="21">
        <v>1.2E-2</v>
      </c>
      <c r="D16" s="22">
        <v>1.2E-2</v>
      </c>
    </row>
    <row r="17" spans="1:4" ht="15" thickBot="1">
      <c r="A17" s="27" t="s">
        <v>25</v>
      </c>
      <c r="B17" s="28" t="s">
        <v>12</v>
      </c>
      <c r="C17" s="29">
        <f>SUM(C8:C16)</f>
        <v>0.38000000000000006</v>
      </c>
      <c r="D17" s="30">
        <f>SUM(D8:D16)</f>
        <v>0.38000000000000006</v>
      </c>
    </row>
    <row r="18" spans="1:4" ht="15" thickBot="1">
      <c r="A18" s="227" t="s">
        <v>86</v>
      </c>
      <c r="B18" s="228"/>
      <c r="C18" s="228"/>
      <c r="D18" s="229"/>
    </row>
    <row r="19" spans="1:4" ht="15" thickBot="1">
      <c r="A19" s="19" t="s">
        <v>87</v>
      </c>
      <c r="B19" s="20" t="s">
        <v>88</v>
      </c>
      <c r="C19" s="21">
        <v>0.17760000000000001</v>
      </c>
      <c r="D19" s="22" t="s">
        <v>89</v>
      </c>
    </row>
    <row r="20" spans="1:4" ht="15" thickBot="1">
      <c r="A20" s="23" t="s">
        <v>90</v>
      </c>
      <c r="B20" s="24" t="s">
        <v>91</v>
      </c>
      <c r="C20" s="25">
        <v>3.6799999999999999E-2</v>
      </c>
      <c r="D20" s="26" t="s">
        <v>89</v>
      </c>
    </row>
    <row r="21" spans="1:4" ht="15" thickBot="1">
      <c r="A21" s="19" t="s">
        <v>92</v>
      </c>
      <c r="B21" s="20" t="s">
        <v>93</v>
      </c>
      <c r="C21" s="21">
        <v>8.6999999999999994E-3</v>
      </c>
      <c r="D21" s="22">
        <v>6.6E-3</v>
      </c>
    </row>
    <row r="22" spans="1:4" ht="15" thickBot="1">
      <c r="A22" s="23" t="s">
        <v>94</v>
      </c>
      <c r="B22" s="24" t="s">
        <v>95</v>
      </c>
      <c r="C22" s="25">
        <v>0.10920000000000001</v>
      </c>
      <c r="D22" s="26">
        <v>8.3299999999999999E-2</v>
      </c>
    </row>
    <row r="23" spans="1:4" ht="15" thickBot="1">
      <c r="A23" s="19" t="s">
        <v>96</v>
      </c>
      <c r="B23" s="20" t="s">
        <v>97</v>
      </c>
      <c r="C23" s="21">
        <v>6.9999999999999999E-4</v>
      </c>
      <c r="D23" s="22">
        <v>5.9999999999999995E-4</v>
      </c>
    </row>
    <row r="24" spans="1:4" ht="15" thickBot="1">
      <c r="A24" s="23" t="s">
        <v>98</v>
      </c>
      <c r="B24" s="24" t="s">
        <v>99</v>
      </c>
      <c r="C24" s="25">
        <v>7.3000000000000001E-3</v>
      </c>
      <c r="D24" s="26">
        <v>5.5999999999999999E-3</v>
      </c>
    </row>
    <row r="25" spans="1:4" ht="15" thickBot="1">
      <c r="A25" s="19" t="s">
        <v>100</v>
      </c>
      <c r="B25" s="20" t="s">
        <v>101</v>
      </c>
      <c r="C25" s="21">
        <v>1.06E-2</v>
      </c>
      <c r="D25" s="22" t="s">
        <v>89</v>
      </c>
    </row>
    <row r="26" spans="1:4" ht="15" thickBot="1">
      <c r="A26" s="23" t="s">
        <v>102</v>
      </c>
      <c r="B26" s="24" t="s">
        <v>103</v>
      </c>
      <c r="C26" s="25">
        <v>1E-3</v>
      </c>
      <c r="D26" s="26">
        <v>8.0000000000000004E-4</v>
      </c>
    </row>
    <row r="27" spans="1:4" ht="15" thickBot="1">
      <c r="A27" s="19" t="s">
        <v>104</v>
      </c>
      <c r="B27" s="20" t="s">
        <v>105</v>
      </c>
      <c r="C27" s="21">
        <v>0.1157</v>
      </c>
      <c r="D27" s="22">
        <v>8.8300000000000003E-2</v>
      </c>
    </row>
    <row r="28" spans="1:4" ht="15" thickBot="1">
      <c r="A28" s="23" t="s">
        <v>106</v>
      </c>
      <c r="B28" s="24" t="s">
        <v>107</v>
      </c>
      <c r="C28" s="25">
        <v>2.9999999999999997E-4</v>
      </c>
      <c r="D28" s="26">
        <v>2.0000000000000001E-4</v>
      </c>
    </row>
    <row r="29" spans="1:4" ht="15" thickBot="1">
      <c r="A29" s="15" t="s">
        <v>26</v>
      </c>
      <c r="B29" s="16" t="s">
        <v>12</v>
      </c>
      <c r="C29" s="31">
        <f>SUM(C19:C28)</f>
        <v>0.46790000000000004</v>
      </c>
      <c r="D29" s="32">
        <f>SUM(D19:D28)</f>
        <v>0.18539999999999998</v>
      </c>
    </row>
    <row r="30" spans="1:4" ht="15" thickBot="1">
      <c r="A30" s="227" t="s">
        <v>108</v>
      </c>
      <c r="B30" s="228"/>
      <c r="C30" s="228"/>
      <c r="D30" s="229"/>
    </row>
    <row r="31" spans="1:4" ht="15" thickBot="1">
      <c r="A31" s="23" t="s">
        <v>109</v>
      </c>
      <c r="B31" s="24" t="s">
        <v>110</v>
      </c>
      <c r="C31" s="25">
        <v>5.8900000000000001E-2</v>
      </c>
      <c r="D31" s="26">
        <v>4.4999999999999998E-2</v>
      </c>
    </row>
    <row r="32" spans="1:4" ht="15" thickBot="1">
      <c r="A32" s="19" t="s">
        <v>111</v>
      </c>
      <c r="B32" s="20" t="s">
        <v>112</v>
      </c>
      <c r="C32" s="21">
        <v>1.4E-3</v>
      </c>
      <c r="D32" s="22">
        <v>1.1000000000000001E-3</v>
      </c>
    </row>
    <row r="33" spans="1:4" ht="15" thickBot="1">
      <c r="A33" s="23" t="s">
        <v>113</v>
      </c>
      <c r="B33" s="24" t="s">
        <v>114</v>
      </c>
      <c r="C33" s="25">
        <v>2.3400000000000001E-2</v>
      </c>
      <c r="D33" s="26">
        <v>1.78E-2</v>
      </c>
    </row>
    <row r="34" spans="1:4" ht="15" thickBot="1">
      <c r="A34" s="19" t="s">
        <v>115</v>
      </c>
      <c r="B34" s="20" t="s">
        <v>116</v>
      </c>
      <c r="C34" s="21">
        <v>3.2399999999999998E-2</v>
      </c>
      <c r="D34" s="22">
        <v>2.47E-2</v>
      </c>
    </row>
    <row r="35" spans="1:4" ht="15" thickBot="1">
      <c r="A35" s="23" t="s">
        <v>117</v>
      </c>
      <c r="B35" s="24" t="s">
        <v>118</v>
      </c>
      <c r="C35" s="25">
        <v>5.0000000000000001E-3</v>
      </c>
      <c r="D35" s="26">
        <v>3.8E-3</v>
      </c>
    </row>
    <row r="36" spans="1:4" ht="15" thickBot="1">
      <c r="A36" s="15" t="s">
        <v>119</v>
      </c>
      <c r="B36" s="16" t="s">
        <v>12</v>
      </c>
      <c r="C36" s="31">
        <f>SUM(C31:C35)</f>
        <v>0.1211</v>
      </c>
      <c r="D36" s="32">
        <f>SUM(D31:D35)</f>
        <v>9.2399999999999996E-2</v>
      </c>
    </row>
    <row r="37" spans="1:4" ht="15" thickBot="1">
      <c r="A37" s="227" t="s">
        <v>120</v>
      </c>
      <c r="B37" s="228"/>
      <c r="C37" s="228"/>
      <c r="D37" s="229"/>
    </row>
    <row r="38" spans="1:4" ht="15" thickBot="1">
      <c r="A38" s="23" t="s">
        <v>121</v>
      </c>
      <c r="B38" s="24" t="s">
        <v>122</v>
      </c>
      <c r="C38" s="25">
        <v>0.17780000000000001</v>
      </c>
      <c r="D38" s="26">
        <v>7.0499999999999993E-2</v>
      </c>
    </row>
    <row r="39" spans="1:4" ht="39" thickBot="1">
      <c r="A39" s="19" t="s">
        <v>123</v>
      </c>
      <c r="B39" s="33" t="s">
        <v>124</v>
      </c>
      <c r="C39" s="21">
        <v>5.1999999999999998E-3</v>
      </c>
      <c r="D39" s="22">
        <v>4.0000000000000001E-3</v>
      </c>
    </row>
    <row r="40" spans="1:4" ht="15" thickBot="1">
      <c r="A40" s="27" t="s">
        <v>125</v>
      </c>
      <c r="B40" s="28" t="s">
        <v>12</v>
      </c>
      <c r="C40" s="29">
        <f>SUM(C38:C39)</f>
        <v>0.18300000000000002</v>
      </c>
      <c r="D40" s="30">
        <f>SUM(D38:D39)</f>
        <v>7.4499999999999997E-2</v>
      </c>
    </row>
    <row r="41" spans="1:4" ht="15" thickBot="1">
      <c r="A41" s="227" t="s">
        <v>126</v>
      </c>
      <c r="B41" s="236"/>
      <c r="C41" s="34">
        <f>C17+C29+C36+C40</f>
        <v>1.1520000000000001</v>
      </c>
      <c r="D41" s="35">
        <f>D17+D29+D36+D40</f>
        <v>0.73230000000000006</v>
      </c>
    </row>
    <row r="42" spans="1:4">
      <c r="A42" s="36" t="s">
        <v>127</v>
      </c>
      <c r="B42" s="37"/>
      <c r="C42" s="37"/>
      <c r="D42" s="38"/>
    </row>
    <row r="43" spans="1:4" ht="15" thickBot="1">
      <c r="A43" s="39" t="s">
        <v>128</v>
      </c>
      <c r="B43" s="40"/>
      <c r="C43" s="40"/>
      <c r="D43" s="41"/>
    </row>
  </sheetData>
  <mergeCells count="11">
    <mergeCell ref="A7:D7"/>
    <mergeCell ref="A18:D18"/>
    <mergeCell ref="A30:D30"/>
    <mergeCell ref="A37:D37"/>
    <mergeCell ref="A41:B41"/>
    <mergeCell ref="A1:D1"/>
    <mergeCell ref="A2:D2"/>
    <mergeCell ref="A4:D4"/>
    <mergeCell ref="A5:A6"/>
    <mergeCell ref="B5:B6"/>
    <mergeCell ref="C5:D5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Orçamento Sintético</vt:lpstr>
      <vt:lpstr>Memória de Cálculo</vt:lpstr>
      <vt:lpstr>Cronograma</vt:lpstr>
      <vt:lpstr>BDI</vt:lpstr>
      <vt:lpstr>ENCARGOS SOCIAIS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PICHAU</cp:lastModifiedBy>
  <cp:revision>0</cp:revision>
  <cp:lastPrinted>2026-06-10T20:00:50Z</cp:lastPrinted>
  <dcterms:created xsi:type="dcterms:W3CDTF">2023-09-14T17:37:00Z</dcterms:created>
  <dcterms:modified xsi:type="dcterms:W3CDTF">2026-07-10T12:35:43Z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1046-12.2.0.13208</vt:lpwstr>
  </property>
  <property fmtid="{D5CDD505-2E9C-101B-9397-08002B2CF9AE}" pid="3" name="ICV">
    <vt:lpwstr>42B2D799248A419087B8A0CEB6C577F6_13</vt:lpwstr>
  </property>
</Properties>
</file>