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ário\Documents\Compartilhada\LICITAÇÕES 2024\CONCORRENCIA 002 2024 - EXTENÇÃO DE REDE ELETRICA\"/>
    </mc:Choice>
  </mc:AlternateContent>
  <bookViews>
    <workbookView xWindow="0" yWindow="0" windowWidth="22992" windowHeight="8736"/>
  </bookViews>
  <sheets>
    <sheet name="Planilha Orçamentári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H30" i="1"/>
  <c r="H31" i="1"/>
  <c r="H32" i="1"/>
  <c r="H29" i="1"/>
  <c r="H26" i="1"/>
  <c r="H21" i="1"/>
  <c r="H22" i="1"/>
  <c r="H23" i="1"/>
  <c r="H24" i="1"/>
  <c r="H25" i="1"/>
  <c r="H20" i="1"/>
  <c r="H17" i="1"/>
  <c r="H18" i="1"/>
  <c r="H16" i="1"/>
  <c r="E30" i="1"/>
  <c r="E31" i="1"/>
  <c r="E32" i="1"/>
  <c r="E29" i="1"/>
  <c r="E21" i="1"/>
  <c r="E22" i="1"/>
  <c r="E23" i="1"/>
  <c r="E24" i="1"/>
  <c r="E25" i="1"/>
  <c r="E26" i="1"/>
  <c r="E20" i="1"/>
  <c r="E18" i="1"/>
  <c r="F33" i="1" l="1"/>
  <c r="G32" i="1"/>
  <c r="G31" i="1"/>
  <c r="G30" i="1"/>
  <c r="G29" i="1"/>
  <c r="G26" i="1"/>
  <c r="G25" i="1"/>
  <c r="G24" i="1"/>
  <c r="G23" i="1"/>
  <c r="G22" i="1"/>
  <c r="G21" i="1"/>
  <c r="G20" i="1"/>
  <c r="G18" i="1"/>
  <c r="G17" i="1"/>
  <c r="G16" i="1"/>
  <c r="G33" i="1" l="1"/>
  <c r="D30" i="1"/>
  <c r="D23" i="1" l="1"/>
  <c r="D31" i="1" l="1"/>
  <c r="D32" i="1" l="1"/>
  <c r="D29" i="1"/>
  <c r="D26" i="1" l="1"/>
  <c r="D25" i="1"/>
  <c r="D24" i="1"/>
  <c r="D22" i="1" l="1"/>
  <c r="D21" i="1"/>
  <c r="D20" i="1"/>
  <c r="D18" i="1" l="1"/>
  <c r="D17" i="1"/>
  <c r="D16" i="1"/>
  <c r="E16" i="1" s="1"/>
  <c r="E17" i="1" l="1"/>
  <c r="D33" i="1"/>
</calcChain>
</file>

<file path=xl/sharedStrings.xml><?xml version="1.0" encoding="utf-8"?>
<sst xmlns="http://schemas.openxmlformats.org/spreadsheetml/2006/main" count="42" uniqueCount="42">
  <si>
    <t>PLANILHA ORÇAMENTÁRIA</t>
  </si>
  <si>
    <t>OBRA:</t>
  </si>
  <si>
    <t>Obras de Extensão e Modificação de Rede de Distribuição - Iluminação Pública</t>
  </si>
  <si>
    <t>LOCAL:</t>
  </si>
  <si>
    <t>Diversos - Município de Capim Branco</t>
  </si>
  <si>
    <t>REFERENCIA:</t>
  </si>
  <si>
    <t>Preços de Mercado</t>
  </si>
  <si>
    <t>Item</t>
  </si>
  <si>
    <t>Local (conforme edital)</t>
  </si>
  <si>
    <t>Materiais</t>
  </si>
  <si>
    <t>Serviços</t>
  </si>
  <si>
    <t>Total</t>
  </si>
  <si>
    <t>Financeiro</t>
  </si>
  <si>
    <t>Rua Rio de Janeiro, bairro Represa, estrada de acesso ao bairro Araçás</t>
  </si>
  <si>
    <t>Rua Ary Gonçalves Loura, bairro Araçás</t>
  </si>
  <si>
    <t>Rua Terezinha Valadares, no bairro Cidade Nova</t>
  </si>
  <si>
    <t>Rua Namir Fonseca Machado, bairro Planalto</t>
  </si>
  <si>
    <t>Endereço próximo a Fazenda do Cássio, Bairro Matos</t>
  </si>
  <si>
    <t>Rua Altino Teixeira, 300</t>
  </si>
  <si>
    <t>Rua José Zacarias da Silva, bairro Boa Vista</t>
  </si>
  <si>
    <t>Rua Francisco Sales, no bairro Cidade Nova</t>
  </si>
  <si>
    <t>Ligação entre as Ruas Martiniano Fernandes Lobo e
Domingos Cesário, nos bairros Capão/ Araçás</t>
  </si>
  <si>
    <t>Alameda dos Coqueiros, esquina com rua Everaldo Martins
Porto, no bairro da Prata</t>
  </si>
  <si>
    <t>Rua Jorge Mendes Linhares, bairro da Várzea de Santo
Antônio até o bairro Jardim das Palmeiras</t>
  </si>
  <si>
    <t>Rua Francisco Mendes Linhares, bairro Várzea de Santo
Santo Antônio, até o bairro Olaria</t>
  </si>
  <si>
    <t>Beco Francisco Cecílio da Silva, bairro Várzea de Santo
Antônio</t>
  </si>
  <si>
    <t>Beco de Servidão Joaquim de Souza Brasil, sai da rua
Joaquim Vieira dos Santos, 161, bairro Várzea do Açude</t>
  </si>
  <si>
    <t>Beco de Servidão Teresa Vieira dos Santos, sai da rua
Joaquim Vieira dos Santos, 19, no bairro Várzea do Açude</t>
  </si>
  <si>
    <t>Extensão de rede do final da rua Altino Teixeira, até a
família Ferreira, no bairro Água Branca</t>
  </si>
  <si>
    <t>Total geral --&gt;</t>
  </si>
  <si>
    <t>Referencia:</t>
  </si>
  <si>
    <t>Rua Francisco Mendes, no bairro Olaria, até a Fazenda dos
Nogueiras</t>
  </si>
  <si>
    <t>Em conjunto com o item 03</t>
  </si>
  <si>
    <t>Em conjunto com o item 14</t>
  </si>
  <si>
    <t>Em conjunto com o item 15</t>
  </si>
  <si>
    <t>PREFEITURA MUNICIPAL DE CAPIM BRANCO / MG</t>
  </si>
  <si>
    <t>CNPJ 18.314.617/0001-47</t>
  </si>
  <si>
    <t>Praça Jorge Ferreira Pinto, nº 20, Centro, Capim Branco – MG</t>
  </si>
  <si>
    <t>Resp. Técnico: EDUARDO ANDRÉ AVELINO - CREA 337664/D</t>
  </si>
  <si>
    <t>Referencia: Julho / 2024   BDI 25,13%</t>
  </si>
  <si>
    <t>Materiais com BDI</t>
  </si>
  <si>
    <t xml:space="preserve">Serviços com BDI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</si>
</sst>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44" fontId="2" fillId="4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44" fontId="0" fillId="0" borderId="1" xfId="1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44" fontId="0" fillId="3" borderId="3" xfId="1" applyFont="1" applyFill="1" applyBorder="1" applyAlignment="1">
      <alignment horizontal="center" vertical="center"/>
    </xf>
    <xf numFmtId="44" fontId="0" fillId="3" borderId="4" xfId="1" applyFont="1" applyFill="1" applyBorder="1" applyAlignment="1">
      <alignment horizontal="center" vertical="center"/>
    </xf>
    <xf numFmtId="44" fontId="0" fillId="3" borderId="5" xfId="1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5"/>
  <sheetViews>
    <sheetView showGridLines="0" tabSelected="1" topLeftCell="A7" zoomScale="85" zoomScaleNormal="85" workbookViewId="0">
      <selection activeCell="K7" sqref="K7"/>
    </sheetView>
  </sheetViews>
  <sheetFormatPr defaultRowHeight="14.4" x14ac:dyDescent="0.3"/>
  <cols>
    <col min="1" max="1" width="8" customWidth="1"/>
    <col min="2" max="2" width="11.5546875" customWidth="1"/>
    <col min="3" max="3" width="64.5546875" customWidth="1"/>
    <col min="4" max="5" width="16.6640625" customWidth="1"/>
    <col min="6" max="7" width="16.5546875" customWidth="1"/>
    <col min="8" max="8" width="17" customWidth="1"/>
  </cols>
  <sheetData>
    <row r="2" spans="2:9" x14ac:dyDescent="0.3">
      <c r="B2" s="9"/>
      <c r="C2" s="10"/>
      <c r="D2" s="10"/>
      <c r="E2" s="10"/>
      <c r="F2" s="10"/>
      <c r="G2" s="10"/>
      <c r="H2" s="11"/>
    </row>
    <row r="3" spans="2:9" x14ac:dyDescent="0.3">
      <c r="B3" s="12"/>
      <c r="D3" s="23" t="s">
        <v>35</v>
      </c>
      <c r="E3" s="23"/>
      <c r="F3" s="23"/>
      <c r="G3" s="23"/>
      <c r="H3" s="24"/>
    </row>
    <row r="4" spans="2:9" x14ac:dyDescent="0.3">
      <c r="B4" s="12"/>
      <c r="D4" s="23" t="s">
        <v>36</v>
      </c>
      <c r="E4" s="23"/>
      <c r="F4" s="23"/>
      <c r="G4" s="23"/>
      <c r="H4" s="24"/>
    </row>
    <row r="5" spans="2:9" x14ac:dyDescent="0.3">
      <c r="B5" s="12"/>
      <c r="D5" s="25" t="s">
        <v>37</v>
      </c>
      <c r="E5" s="25"/>
      <c r="F5" s="25"/>
      <c r="G5" s="25"/>
      <c r="H5" s="26"/>
    </row>
    <row r="6" spans="2:9" x14ac:dyDescent="0.3">
      <c r="B6" s="13"/>
      <c r="C6" s="14"/>
      <c r="D6" s="14"/>
      <c r="E6" s="14"/>
      <c r="F6" s="14"/>
      <c r="G6" s="14"/>
      <c r="H6" s="15"/>
    </row>
    <row r="7" spans="2:9" x14ac:dyDescent="0.3">
      <c r="B7" s="27" t="s">
        <v>38</v>
      </c>
      <c r="C7" s="27"/>
      <c r="D7" s="28" t="s">
        <v>39</v>
      </c>
      <c r="E7" s="29"/>
      <c r="F7" s="29"/>
      <c r="G7" s="29"/>
      <c r="H7" s="30"/>
    </row>
    <row r="9" spans="2:9" x14ac:dyDescent="0.3">
      <c r="B9" s="34" t="s">
        <v>0</v>
      </c>
      <c r="C9" s="34"/>
      <c r="D9" s="34"/>
      <c r="E9" s="34"/>
      <c r="F9" s="34"/>
      <c r="G9" s="34"/>
      <c r="H9" s="34"/>
    </row>
    <row r="10" spans="2:9" x14ac:dyDescent="0.3">
      <c r="B10" s="5" t="s">
        <v>1</v>
      </c>
      <c r="C10" s="35" t="s">
        <v>2</v>
      </c>
      <c r="D10" s="35"/>
      <c r="E10" s="35"/>
      <c r="F10" s="35"/>
      <c r="G10" s="35"/>
      <c r="H10" s="35"/>
    </row>
    <row r="11" spans="2:9" x14ac:dyDescent="0.3">
      <c r="B11" s="4" t="s">
        <v>3</v>
      </c>
      <c r="C11" s="35" t="s">
        <v>4</v>
      </c>
      <c r="D11" s="35"/>
      <c r="E11" s="35"/>
      <c r="F11" s="35"/>
      <c r="G11" s="35"/>
      <c r="H11" s="35"/>
    </row>
    <row r="12" spans="2:9" x14ac:dyDescent="0.3">
      <c r="B12" s="4" t="s">
        <v>5</v>
      </c>
      <c r="C12" s="35" t="s">
        <v>6</v>
      </c>
      <c r="D12" s="35"/>
      <c r="E12" s="21"/>
      <c r="F12" s="6" t="s">
        <v>30</v>
      </c>
      <c r="G12" s="6"/>
      <c r="H12" s="7">
        <v>45474</v>
      </c>
    </row>
    <row r="14" spans="2:9" x14ac:dyDescent="0.3">
      <c r="B14" s="31" t="s">
        <v>7</v>
      </c>
      <c r="C14" s="31" t="s">
        <v>8</v>
      </c>
      <c r="D14" s="32" t="s">
        <v>12</v>
      </c>
      <c r="E14" s="32"/>
      <c r="F14" s="32"/>
      <c r="G14" s="32"/>
      <c r="H14" s="32"/>
    </row>
    <row r="15" spans="2:9" x14ac:dyDescent="0.3">
      <c r="B15" s="31"/>
      <c r="C15" s="31"/>
      <c r="D15" s="8" t="s">
        <v>9</v>
      </c>
      <c r="E15" s="20" t="s">
        <v>40</v>
      </c>
      <c r="F15" s="8" t="s">
        <v>10</v>
      </c>
      <c r="G15" s="19" t="s">
        <v>41</v>
      </c>
      <c r="H15" s="8" t="s">
        <v>11</v>
      </c>
    </row>
    <row r="16" spans="2:9" ht="35.1" customHeight="1" x14ac:dyDescent="0.3">
      <c r="B16" s="1">
        <v>1</v>
      </c>
      <c r="C16" s="2" t="s">
        <v>13</v>
      </c>
      <c r="D16" s="3">
        <f>104277.19+9463.3</f>
        <v>113740.49</v>
      </c>
      <c r="E16" s="3">
        <f>D16*I16</f>
        <v>142323.475137</v>
      </c>
      <c r="F16" s="3">
        <v>54375</v>
      </c>
      <c r="G16" s="3">
        <f>PRODUCT(F16,I16)</f>
        <v>68039.4375</v>
      </c>
      <c r="H16" s="3">
        <f>E16+G16</f>
        <v>210362.912637</v>
      </c>
      <c r="I16">
        <v>1.2513000000000001</v>
      </c>
    </row>
    <row r="17" spans="2:9" ht="35.1" customHeight="1" x14ac:dyDescent="0.3">
      <c r="B17" s="1">
        <v>2</v>
      </c>
      <c r="C17" s="2" t="s">
        <v>14</v>
      </c>
      <c r="D17" s="3">
        <f>1488.77+1269.4</f>
        <v>2758.17</v>
      </c>
      <c r="E17" s="3">
        <f>D17*I17</f>
        <v>3451.2981210000003</v>
      </c>
      <c r="F17" s="3">
        <v>13500</v>
      </c>
      <c r="G17" s="3">
        <f>PRODUCT(F17,I16)</f>
        <v>16892.55</v>
      </c>
      <c r="H17" s="3">
        <f t="shared" ref="H17:H18" si="0">E17+G17</f>
        <v>20343.848120999999</v>
      </c>
      <c r="I17">
        <v>1.2513000000000001</v>
      </c>
    </row>
    <row r="18" spans="2:9" ht="35.1" customHeight="1" x14ac:dyDescent="0.3">
      <c r="B18" s="1">
        <v>3</v>
      </c>
      <c r="C18" s="2" t="s">
        <v>21</v>
      </c>
      <c r="D18" s="3">
        <f>38340.12+6500.74</f>
        <v>44840.86</v>
      </c>
      <c r="E18" s="3">
        <f>D18*I18</f>
        <v>56109.368118000006</v>
      </c>
      <c r="F18" s="3">
        <v>101625</v>
      </c>
      <c r="G18" s="3">
        <f>PRODUCT(F18,I16)</f>
        <v>127163.3625</v>
      </c>
      <c r="H18" s="3">
        <f t="shared" si="0"/>
        <v>183272.730618</v>
      </c>
      <c r="I18">
        <v>1.2513000000000001</v>
      </c>
    </row>
    <row r="19" spans="2:9" ht="35.1" customHeight="1" x14ac:dyDescent="0.3">
      <c r="B19" s="16">
        <v>4</v>
      </c>
      <c r="C19" s="17" t="s">
        <v>15</v>
      </c>
      <c r="D19" s="36" t="s">
        <v>32</v>
      </c>
      <c r="E19" s="37"/>
      <c r="F19" s="37"/>
      <c r="G19" s="37"/>
      <c r="H19" s="38"/>
    </row>
    <row r="20" spans="2:9" ht="35.1" customHeight="1" x14ac:dyDescent="0.3">
      <c r="B20" s="1">
        <v>5</v>
      </c>
      <c r="C20" s="2" t="s">
        <v>22</v>
      </c>
      <c r="D20" s="3">
        <f>55089.23+2885.6</f>
        <v>57974.83</v>
      </c>
      <c r="E20" s="3">
        <f>D20*I20</f>
        <v>72543.904779000004</v>
      </c>
      <c r="F20" s="3">
        <v>85687.5</v>
      </c>
      <c r="G20" s="3">
        <f>PRODUCT(F20,I16)</f>
        <v>107220.76875</v>
      </c>
      <c r="H20" s="22">
        <f>E20+G20</f>
        <v>179764.67352900002</v>
      </c>
      <c r="I20">
        <v>1.2513000000000001</v>
      </c>
    </row>
    <row r="21" spans="2:9" ht="35.1" customHeight="1" x14ac:dyDescent="0.3">
      <c r="B21" s="1">
        <v>6</v>
      </c>
      <c r="C21" s="2" t="s">
        <v>23</v>
      </c>
      <c r="D21" s="3">
        <f>81249.9+7264.6</f>
        <v>88514.5</v>
      </c>
      <c r="E21" s="3">
        <f t="shared" ref="E21:E26" si="1">D21*I21</f>
        <v>110758.19385000001</v>
      </c>
      <c r="F21" s="3">
        <v>90750</v>
      </c>
      <c r="G21" s="3">
        <f>PRODUCT(F21,I16)</f>
        <v>113555.47500000001</v>
      </c>
      <c r="H21" s="22">
        <f t="shared" ref="H21:H25" si="2">E21+G21</f>
        <v>224313.66885000002</v>
      </c>
      <c r="I21">
        <v>1.2513000000000001</v>
      </c>
    </row>
    <row r="22" spans="2:9" ht="35.1" customHeight="1" x14ac:dyDescent="0.3">
      <c r="B22" s="1">
        <v>7</v>
      </c>
      <c r="C22" s="2" t="s">
        <v>24</v>
      </c>
      <c r="D22" s="3">
        <f>58948.39+6492.6</f>
        <v>65440.99</v>
      </c>
      <c r="E22" s="3">
        <f t="shared" si="1"/>
        <v>81886.310787000009</v>
      </c>
      <c r="F22" s="3">
        <v>72000</v>
      </c>
      <c r="G22" s="3">
        <f>PRODUCT(F22,I16)</f>
        <v>90093.6</v>
      </c>
      <c r="H22" s="22">
        <f t="shared" si="2"/>
        <v>171979.91078700003</v>
      </c>
      <c r="I22">
        <v>1.2513000000000001</v>
      </c>
    </row>
    <row r="23" spans="2:9" ht="35.1" customHeight="1" x14ac:dyDescent="0.3">
      <c r="B23" s="1">
        <v>8</v>
      </c>
      <c r="C23" s="2" t="s">
        <v>31</v>
      </c>
      <c r="D23" s="3">
        <f>273556.21+26959.1</f>
        <v>300515.31</v>
      </c>
      <c r="E23" s="3">
        <f t="shared" si="1"/>
        <v>376034.80740300001</v>
      </c>
      <c r="F23" s="3">
        <v>328125</v>
      </c>
      <c r="G23" s="3">
        <f>PRODUCT(F23,I16)</f>
        <v>410582.8125</v>
      </c>
      <c r="H23" s="22">
        <f t="shared" si="2"/>
        <v>786617.61990300007</v>
      </c>
      <c r="I23">
        <v>1.2513000000000001</v>
      </c>
    </row>
    <row r="24" spans="2:9" ht="35.1" customHeight="1" x14ac:dyDescent="0.3">
      <c r="B24" s="1">
        <v>9</v>
      </c>
      <c r="C24" s="2" t="s">
        <v>25</v>
      </c>
      <c r="D24" s="3">
        <f>17346.63+2185.04</f>
        <v>19531.670000000002</v>
      </c>
      <c r="E24" s="3">
        <f t="shared" si="1"/>
        <v>24439.978671000004</v>
      </c>
      <c r="F24" s="3">
        <v>12562.5</v>
      </c>
      <c r="G24" s="3">
        <f>PRODUCT(F24,I16)</f>
        <v>15719.456250000001</v>
      </c>
      <c r="H24" s="22">
        <f t="shared" si="2"/>
        <v>40159.434921000007</v>
      </c>
      <c r="I24">
        <v>1.2513000000000001</v>
      </c>
    </row>
    <row r="25" spans="2:9" ht="35.1" customHeight="1" x14ac:dyDescent="0.3">
      <c r="B25" s="1">
        <v>10</v>
      </c>
      <c r="C25" s="2" t="s">
        <v>16</v>
      </c>
      <c r="D25" s="3">
        <f>6388.61+708.62</f>
        <v>7097.23</v>
      </c>
      <c r="E25" s="3">
        <f t="shared" si="1"/>
        <v>8880.7638989999996</v>
      </c>
      <c r="F25" s="3">
        <v>14250</v>
      </c>
      <c r="G25" s="3">
        <f>PRODUCT(F25,I16)</f>
        <v>17831.025000000001</v>
      </c>
      <c r="H25" s="22">
        <f t="shared" si="2"/>
        <v>26711.788898999999</v>
      </c>
      <c r="I25">
        <v>1.2513000000000001</v>
      </c>
    </row>
    <row r="26" spans="2:9" ht="35.1" customHeight="1" x14ac:dyDescent="0.3">
      <c r="B26" s="1">
        <v>11</v>
      </c>
      <c r="C26" s="2" t="s">
        <v>17</v>
      </c>
      <c r="D26" s="3">
        <f>116926.46+9425.88</f>
        <v>126352.34000000001</v>
      </c>
      <c r="E26" s="3">
        <f t="shared" si="1"/>
        <v>158104.68304200002</v>
      </c>
      <c r="F26" s="3">
        <v>57750</v>
      </c>
      <c r="G26" s="3">
        <f>PRODUCT(F26,I16)</f>
        <v>72262.575000000012</v>
      </c>
      <c r="H26" s="3">
        <f>E26+G26</f>
        <v>230367.25804200003</v>
      </c>
      <c r="I26">
        <v>1.2513000000000001</v>
      </c>
    </row>
    <row r="27" spans="2:9" ht="35.1" customHeight="1" x14ac:dyDescent="0.3">
      <c r="B27" s="16">
        <v>12</v>
      </c>
      <c r="C27" s="17" t="s">
        <v>18</v>
      </c>
      <c r="D27" s="36" t="s">
        <v>34</v>
      </c>
      <c r="E27" s="37"/>
      <c r="F27" s="37"/>
      <c r="G27" s="37"/>
      <c r="H27" s="38"/>
    </row>
    <row r="28" spans="2:9" ht="35.1" customHeight="1" x14ac:dyDescent="0.3">
      <c r="B28" s="16">
        <v>13</v>
      </c>
      <c r="C28" s="17" t="s">
        <v>26</v>
      </c>
      <c r="D28" s="36" t="s">
        <v>33</v>
      </c>
      <c r="E28" s="37"/>
      <c r="F28" s="37"/>
      <c r="G28" s="37"/>
      <c r="H28" s="38"/>
    </row>
    <row r="29" spans="2:9" ht="35.1" customHeight="1" x14ac:dyDescent="0.3">
      <c r="B29" s="1">
        <v>14</v>
      </c>
      <c r="C29" s="2" t="s">
        <v>27</v>
      </c>
      <c r="D29" s="3">
        <f>25315.23+2164.2</f>
        <v>27479.43</v>
      </c>
      <c r="E29" s="3">
        <f>D29*I29</f>
        <v>34385.010759000004</v>
      </c>
      <c r="F29" s="3">
        <v>32625</v>
      </c>
      <c r="G29" s="3">
        <f>PRODUCT(F29,I16)</f>
        <v>40823.662500000006</v>
      </c>
      <c r="H29" s="3">
        <f>E29+G29</f>
        <v>75208.673259000003</v>
      </c>
      <c r="I29">
        <v>1.2513000000000001</v>
      </c>
    </row>
    <row r="30" spans="2:9" ht="35.1" customHeight="1" x14ac:dyDescent="0.3">
      <c r="B30" s="1">
        <v>15</v>
      </c>
      <c r="C30" s="2" t="s">
        <v>28</v>
      </c>
      <c r="D30" s="3">
        <f>239662.22+21889.28</f>
        <v>261551.5</v>
      </c>
      <c r="E30" s="3">
        <f t="shared" ref="E30:E32" si="3">D30*I30</f>
        <v>327279.39195000002</v>
      </c>
      <c r="F30" s="3">
        <v>111375</v>
      </c>
      <c r="G30" s="3">
        <f>PRODUCT(I16,F30)</f>
        <v>139363.53750000001</v>
      </c>
      <c r="H30" s="3">
        <f t="shared" ref="H30:H32" si="4">E30+G30</f>
        <v>466642.92945000005</v>
      </c>
      <c r="I30">
        <v>1.2513000000000001</v>
      </c>
    </row>
    <row r="31" spans="2:9" ht="35.1" customHeight="1" x14ac:dyDescent="0.3">
      <c r="B31" s="1">
        <v>16</v>
      </c>
      <c r="C31" s="2" t="s">
        <v>19</v>
      </c>
      <c r="D31" s="3">
        <f>155326.6+10741.65</f>
        <v>166068.25</v>
      </c>
      <c r="E31" s="3">
        <f t="shared" si="3"/>
        <v>207801.20122500003</v>
      </c>
      <c r="F31" s="3">
        <v>170250</v>
      </c>
      <c r="G31" s="3">
        <f>PRODUCT(F31,I16)</f>
        <v>213033.82500000001</v>
      </c>
      <c r="H31" s="3">
        <f t="shared" si="4"/>
        <v>420835.02622500004</v>
      </c>
      <c r="I31">
        <v>1.2513000000000001</v>
      </c>
    </row>
    <row r="32" spans="2:9" ht="35.1" customHeight="1" x14ac:dyDescent="0.3">
      <c r="B32" s="1">
        <v>17</v>
      </c>
      <c r="C32" s="2" t="s">
        <v>20</v>
      </c>
      <c r="D32" s="3">
        <f>6750.41+708.62</f>
        <v>7459.03</v>
      </c>
      <c r="E32" s="3">
        <f t="shared" si="3"/>
        <v>9333.4842389999994</v>
      </c>
      <c r="F32" s="3">
        <v>14250</v>
      </c>
      <c r="G32" s="3">
        <f>PRODUCT(F32,I16)</f>
        <v>17831.025000000001</v>
      </c>
      <c r="H32" s="3">
        <f t="shared" si="4"/>
        <v>27164.509238999999</v>
      </c>
      <c r="I32">
        <v>1.2513000000000001</v>
      </c>
    </row>
    <row r="33" spans="2:8" ht="35.1" customHeight="1" x14ac:dyDescent="0.3">
      <c r="B33" s="33" t="s">
        <v>29</v>
      </c>
      <c r="C33" s="33"/>
      <c r="D33" s="18">
        <f>D16+D17+D18+D20+D21+D22+D23+D24+D25+D26+D29+D30+D31+D32</f>
        <v>1289324.6000000001</v>
      </c>
      <c r="E33" s="18"/>
      <c r="F33" s="18">
        <f>F16+F17+F18+F20+F21+F22+F23+F24+F25+F26+F29+F30+F31+F32</f>
        <v>1159125</v>
      </c>
      <c r="G33" s="18">
        <f>SUM(G25,G24,G23,G22,G21,G20,G18,G17,G16,G26,G29,G30,G31,G32)</f>
        <v>1450413.1125000003</v>
      </c>
      <c r="H33" s="18">
        <f>SUM(H16,H17,H18,H20,H21,H22,H23,H24,H25,H26,H29,H30,H31,H32)</f>
        <v>3063744.9844800001</v>
      </c>
    </row>
    <row r="34" spans="2:8" ht="35.1" customHeight="1" x14ac:dyDescent="0.3"/>
    <row r="35" spans="2:8" ht="35.1" customHeight="1" x14ac:dyDescent="0.3"/>
  </sheetData>
  <mergeCells count="16">
    <mergeCell ref="C14:C15"/>
    <mergeCell ref="B14:B15"/>
    <mergeCell ref="D14:H14"/>
    <mergeCell ref="B33:C33"/>
    <mergeCell ref="B9:H9"/>
    <mergeCell ref="C10:H10"/>
    <mergeCell ref="C11:H11"/>
    <mergeCell ref="C12:D12"/>
    <mergeCell ref="D19:H19"/>
    <mergeCell ref="D27:H27"/>
    <mergeCell ref="D28:H28"/>
    <mergeCell ref="D3:H3"/>
    <mergeCell ref="D4:H4"/>
    <mergeCell ref="D5:H5"/>
    <mergeCell ref="B7:C7"/>
    <mergeCell ref="D7:H7"/>
  </mergeCells>
  <pageMargins left="0.11811023622047245" right="0.11811023622047245" top="1.1811023622047245" bottom="0.19685039370078741" header="0.31496062992125984" footer="0.31496062992125984"/>
  <pageSetup paperSize="9" scale="57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Orçamentária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giovanni.rge@outlook.com</dc:creator>
  <cp:lastModifiedBy>Usuário</cp:lastModifiedBy>
  <cp:lastPrinted>2024-08-09T14:08:24Z</cp:lastPrinted>
  <dcterms:created xsi:type="dcterms:W3CDTF">2024-07-19T18:21:58Z</dcterms:created>
  <dcterms:modified xsi:type="dcterms:W3CDTF">2024-08-09T14:28:43Z</dcterms:modified>
</cp:coreProperties>
</file>