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4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Danielle\Desktop\ORÇAMENTO\ORÇAMENTOS\Orçamentos 2026\Análise - UBS Valadares\"/>
    </mc:Choice>
  </mc:AlternateContent>
  <xr:revisionPtr revIDLastSave="0" documentId="13_ncr:1_{98015D81-2736-4093-ACF2-84F281EEEAFA}" xr6:coauthVersionLast="36" xr6:coauthVersionMax="36" xr10:uidLastSave="{00000000-0000-0000-0000-000000000000}"/>
  <bookViews>
    <workbookView xWindow="0" yWindow="0" windowWidth="28800" windowHeight="12030" xr2:uid="{00000000-000D-0000-FFFF-FFFF00000000}"/>
  </bookViews>
  <sheets>
    <sheet name="PLANILHA" sheetId="1" r:id="rId1"/>
    <sheet name="Comp. BDI" sheetId="10" r:id="rId2"/>
    <sheet name="Cronograma Proponente" sheetId="5" r:id="rId3"/>
  </sheets>
  <externalReferences>
    <externalReference r:id="rId4"/>
    <externalReference r:id="rId5"/>
    <externalReference r:id="rId6"/>
    <externalReference r:id="rId7"/>
  </externalReferences>
  <definedNames>
    <definedName name="___xlnm_Database" localSheetId="2">NA()</definedName>
    <definedName name="___xlnm_Print_Area" localSheetId="2">'Cronograma Proponente'!$A$1:$O$58</definedName>
    <definedName name="___xlnm_Print_Titles" localSheetId="2">'Cronograma Proponente'!$4:$5</definedName>
    <definedName name="__xlfn_CONCAT">#REF!</definedName>
    <definedName name="_xlnm._FilterDatabase" localSheetId="0" hidden="1">PLANILHA!$A$9:$P$49</definedName>
    <definedName name="ACOMPANHAMENTO" hidden="1">[1]MENU!$J$4</definedName>
    <definedName name="_xlnm.Print_Area" localSheetId="1">'Comp. BDI'!$A$1:$B$51</definedName>
    <definedName name="_xlnm.Print_Area" localSheetId="2">'Cronograma Proponente'!$A$1:$O$58</definedName>
    <definedName name="_xlnm.Print_Area" localSheetId="0">PLANILHA!$A$1:$I$548</definedName>
    <definedName name="DESONERACAO" localSheetId="2">IF(OR('Cronograma Proponente'!Import_Desoneracao="DESONERADO",'Cronograma Proponente'!Import_Desoneracao="SIM"),"SIM","NÃO")</definedName>
    <definedName name="DESONERACAO">IF(OR(Import_Desoneracao="DESONERADO",Import_Desoneracao="SIM"),"SIM","NÃO")</definedName>
    <definedName name="Excel_BuiltIn_Print_Area_2" localSheetId="2">NA()</definedName>
    <definedName name="Excel_BuiltIn_Print_Titles_2" localSheetId="2">NA()</definedName>
    <definedName name="Excel_BuiltIn_Print_Titles_2_1" localSheetId="2">NA()</definedName>
    <definedName name="Excel_BuiltIn_Print_Titles_3" localSheetId="2">NA()</definedName>
    <definedName name="Import.TipoArredondamento" hidden="1">[1]DADOS!$C$31</definedName>
    <definedName name="Import_Desoneracao" localSheetId="2">#N/A</definedName>
    <definedName name="Import_Desoneracao">#REF!</definedName>
    <definedName name="ITEM05" localSheetId="0">'[2]Planilha Referencial'!#REF!</definedName>
    <definedName name="ITEM05">'[2]Planilha Referencial'!#REF!</definedName>
    <definedName name="ITEM06" localSheetId="0">'[2]Planilha Referencial'!#REF!</definedName>
    <definedName name="ITEM06">'[2]Planilha Referencial'!#REF!</definedName>
    <definedName name="ITEM07" localSheetId="0">'[2]Planilha Referencial'!#REF!</definedName>
    <definedName name="ITEM07">'[2]Planilha Referencial'!#REF!</definedName>
    <definedName name="ITEM08" localSheetId="0">'[2]Planilha Referencial'!#REF!</definedName>
    <definedName name="ITEM08">'[2]Planilha Referencial'!#REF!</definedName>
    <definedName name="ITEM09" localSheetId="0">'[2]Planilha Referencial'!#REF!</definedName>
    <definedName name="ITEM09">'[2]Planilha Referencial'!#REF!</definedName>
    <definedName name="ITEM10" localSheetId="0">'[2]Planilha Referencial'!#REF!</definedName>
    <definedName name="ITEM10">'[2]Planilha Referencial'!#REF!</definedName>
    <definedName name="ITEM11" localSheetId="0">'[2]Planilha Referencial'!#REF!</definedName>
    <definedName name="ITEM11">'[2]Planilha Referencial'!#REF!</definedName>
    <definedName name="ORÇAMENTO.BancoRef" hidden="1">'[3]Planilha Referencial'!#REF!</definedName>
    <definedName name="ORÇAMENTO.CustoUnitario" hidden="1">ROUND(PLANILHA!$Q1,15-13*PLANILHA!$AB$9)</definedName>
    <definedName name="ORÇAMENTO.PrecoUnitarioLicitado" hidden="1">PLANILHA!$AH1</definedName>
    <definedName name="ORÇAMENTO_BancoRef">"planilha!#ref!"</definedName>
    <definedName name="REFERENCIA.Descricao" hidden="1">IF(ISNUMBER('[3]Planilha Referencial'!$AF1),OFFSET(INDIRECT(ORÇAMENTO.BancoRef),'[3]Planilha Referencial'!$AF1-1,3,1),'[3]Planilha Referencial'!$AF1)</definedName>
    <definedName name="REFERENCIA_Descricao">IF(ISNUMBER('[3]Planilha Referencial'!$AC1),OFFSET(INDIRECT(ORÇAMENTO_BancoRef),'[3]Planilha Referencial'!$AC1-1,3,1),'[3]Planilha Referencial'!$AC1)</definedName>
    <definedName name="REFERENCIA_Unidade" localSheetId="2">IF(ISNUMBER('[3]Planilha Referencial'!$AC1),OFFSET(INDIRECT(ORÇAMENTO_BancoRef),'[3]Planilha Referencial'!$AC1-1,4,1),"-")</definedName>
    <definedName name="REFERENCIA_Unidade">NA()</definedName>
    <definedName name="SomaAgrup" localSheetId="2" hidden="1">SUMIF(OFFSET(#REF!,1,0,#REF!),"S",OFFSET(#REF!,1,0,#REF!))</definedName>
    <definedName name="SomaAgrup" localSheetId="0">SUMIF(OFFSET(#REF!,1,0,#REF!),"S",OFFSET(#REF!,1,0,#REF!))</definedName>
    <definedName name="SomaAgrup">SUMIF(OFFSET(#REF!,1,0,#REF!),"S",OFFSET(#REF!,1,0,#REF!))</definedName>
    <definedName name="TIPOORCAMENTO" hidden="1">IF(VALUE([1]MENU!$O$3)=2,"Licitado","Proposto")</definedName>
    <definedName name="_xlnm.Print_Titles" localSheetId="0">PLANILHA!$5:$10</definedName>
    <definedName name="VTOTAL1" localSheetId="2" hidden="1">ROUND(#REF!*#REF!,15-13*#REF!)</definedName>
    <definedName name="VTOTAL1" localSheetId="0">ROUND(#REF!*#REF!,15-13*#REF!)</definedName>
    <definedName name="VTOTAL1">ROUND(#REF!*#REF!,15-13*#REF!)</definedName>
  </definedNames>
  <calcPr calcId="191029" iterateDelta="1E-4"/>
  <extLst>
    <ext uri="GoogleSheetsCustomDataVersion2">
      <go:sheetsCustomData xmlns:go="http://customooxmlschemas.google.com/" r:id="rId9" roundtripDataChecksum="Jslh806uZPA1zWqNCLVDItuZ7Ok60xmmGqQhrYdDZbk="/>
    </ext>
  </extLst>
</workbook>
</file>

<file path=xl/calcChain.xml><?xml version="1.0" encoding="utf-8"?>
<calcChain xmlns="http://schemas.openxmlformats.org/spreadsheetml/2006/main">
  <c r="N6" i="5" l="1"/>
  <c r="C6" i="5"/>
  <c r="M6" i="5"/>
  <c r="A6" i="5"/>
  <c r="O48" i="5" l="1"/>
  <c r="O45" i="5"/>
  <c r="O42" i="5"/>
  <c r="O39" i="5"/>
  <c r="O36" i="5"/>
  <c r="O33" i="5"/>
  <c r="O30" i="5"/>
  <c r="O27" i="5"/>
  <c r="O24" i="5"/>
  <c r="O21" i="5"/>
  <c r="O18" i="5"/>
  <c r="O15" i="5"/>
  <c r="O12" i="5"/>
  <c r="B47" i="5" l="1"/>
  <c r="A47" i="5"/>
  <c r="B44" i="5"/>
  <c r="A44" i="5"/>
  <c r="B41" i="5"/>
  <c r="A41" i="5"/>
  <c r="B38" i="5"/>
  <c r="A38" i="5"/>
  <c r="B35" i="5"/>
  <c r="A35" i="5"/>
  <c r="B32" i="5"/>
  <c r="A32" i="5"/>
  <c r="B29" i="5"/>
  <c r="A29" i="5"/>
  <c r="B26" i="5"/>
  <c r="A26" i="5"/>
  <c r="B23" i="5"/>
  <c r="A23" i="5"/>
  <c r="B20" i="5"/>
  <c r="A20" i="5"/>
  <c r="B17" i="5"/>
  <c r="A17" i="5"/>
  <c r="B14" i="5"/>
  <c r="A14" i="5"/>
  <c r="B11" i="5"/>
  <c r="A11" i="5"/>
  <c r="G14" i="1" l="1"/>
  <c r="G15" i="1"/>
  <c r="G16" i="1"/>
  <c r="G17" i="1"/>
  <c r="G18" i="1"/>
  <c r="G19" i="1"/>
  <c r="G20" i="1"/>
  <c r="G21" i="1"/>
  <c r="G22" i="1"/>
  <c r="G23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2" i="1"/>
  <c r="G93" i="1"/>
  <c r="G94" i="1"/>
  <c r="G95" i="1"/>
  <c r="G96" i="1"/>
  <c r="G98" i="1"/>
  <c r="G99" i="1"/>
  <c r="G101" i="1"/>
  <c r="G102" i="1"/>
  <c r="G103" i="1"/>
  <c r="G104" i="1"/>
  <c r="G105" i="1"/>
  <c r="G107" i="1"/>
  <c r="G108" i="1"/>
  <c r="G109" i="1"/>
  <c r="G111" i="1"/>
  <c r="G112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2" i="1"/>
  <c r="G135" i="1"/>
  <c r="G136" i="1"/>
  <c r="G137" i="1"/>
  <c r="G138" i="1"/>
  <c r="G139" i="1"/>
  <c r="G140" i="1"/>
  <c r="G141" i="1"/>
  <c r="G142" i="1"/>
  <c r="G143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6" i="1"/>
  <c r="G177" i="1"/>
  <c r="G178" i="1"/>
  <c r="G179" i="1"/>
  <c r="G180" i="1"/>
  <c r="G182" i="1"/>
  <c r="G183" i="1"/>
  <c r="G184" i="1"/>
  <c r="G185" i="1"/>
  <c r="G186" i="1"/>
  <c r="G187" i="1"/>
  <c r="G189" i="1"/>
  <c r="G190" i="1"/>
  <c r="G191" i="1"/>
  <c r="G192" i="1"/>
  <c r="G193" i="1"/>
  <c r="G194" i="1"/>
  <c r="G195" i="1"/>
  <c r="G197" i="1"/>
  <c r="G198" i="1"/>
  <c r="G199" i="1"/>
  <c r="G200" i="1"/>
  <c r="G201" i="1"/>
  <c r="G202" i="1"/>
  <c r="G203" i="1"/>
  <c r="G205" i="1"/>
  <c r="G206" i="1"/>
  <c r="G207" i="1"/>
  <c r="G208" i="1"/>
  <c r="G209" i="1"/>
  <c r="G211" i="1"/>
  <c r="G212" i="1"/>
  <c r="G213" i="1"/>
  <c r="G214" i="1"/>
  <c r="G215" i="1"/>
  <c r="G216" i="1"/>
  <c r="G217" i="1"/>
  <c r="G218" i="1"/>
  <c r="G221" i="1"/>
  <c r="G222" i="1"/>
  <c r="G223" i="1"/>
  <c r="G224" i="1"/>
  <c r="G225" i="1"/>
  <c r="G226" i="1"/>
  <c r="G228" i="1"/>
  <c r="G229" i="1"/>
  <c r="G230" i="1"/>
  <c r="G231" i="1"/>
  <c r="G232" i="1"/>
  <c r="G233" i="1"/>
  <c r="G236" i="1"/>
  <c r="G237" i="1"/>
  <c r="G238" i="1"/>
  <c r="G239" i="1"/>
  <c r="G240" i="1"/>
  <c r="G241" i="1"/>
  <c r="G242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9" i="1"/>
  <c r="G280" i="1"/>
  <c r="G281" i="1"/>
  <c r="G282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9" i="1"/>
  <c r="G310" i="1"/>
  <c r="G312" i="1"/>
  <c r="G313" i="1"/>
  <c r="G314" i="1"/>
  <c r="G315" i="1"/>
  <c r="G317" i="1"/>
  <c r="G318" i="1"/>
  <c r="G319" i="1"/>
  <c r="G320" i="1"/>
  <c r="G321" i="1"/>
  <c r="G322" i="1"/>
  <c r="G323" i="1"/>
  <c r="G325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60" i="1"/>
  <c r="G361" i="1"/>
  <c r="G362" i="1"/>
  <c r="G363" i="1"/>
  <c r="G365" i="1"/>
  <c r="G366" i="1"/>
  <c r="G367" i="1"/>
  <c r="G368" i="1"/>
  <c r="G369" i="1"/>
  <c r="G370" i="1"/>
  <c r="G372" i="1"/>
  <c r="G373" i="1"/>
  <c r="G374" i="1"/>
  <c r="G375" i="1"/>
  <c r="G376" i="1"/>
  <c r="G378" i="1"/>
  <c r="G380" i="1"/>
  <c r="G381" i="1"/>
  <c r="G382" i="1"/>
  <c r="G384" i="1"/>
  <c r="G385" i="1"/>
  <c r="G386" i="1"/>
  <c r="G387" i="1"/>
  <c r="G388" i="1"/>
  <c r="G389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8" i="1"/>
  <c r="G410" i="1"/>
  <c r="G411" i="1"/>
  <c r="G413" i="1"/>
  <c r="G415" i="1"/>
  <c r="G416" i="1"/>
  <c r="G418" i="1"/>
  <c r="G420" i="1"/>
  <c r="G421" i="1"/>
  <c r="G422" i="1"/>
  <c r="G423" i="1"/>
  <c r="G425" i="1"/>
  <c r="G426" i="1"/>
  <c r="G427" i="1"/>
  <c r="G428" i="1"/>
  <c r="G429" i="1"/>
  <c r="G430" i="1"/>
  <c r="G432" i="1"/>
  <c r="G433" i="1"/>
  <c r="G434" i="1"/>
  <c r="G435" i="1"/>
  <c r="G438" i="1"/>
  <c r="G440" i="1"/>
  <c r="G442" i="1"/>
  <c r="G443" i="1"/>
  <c r="G445" i="1"/>
  <c r="G447" i="1"/>
  <c r="G448" i="1"/>
  <c r="G449" i="1"/>
  <c r="G450" i="1"/>
  <c r="G452" i="1"/>
  <c r="G453" i="1"/>
  <c r="G454" i="1"/>
  <c r="G456" i="1"/>
  <c r="G457" i="1"/>
  <c r="G458" i="1"/>
  <c r="G459" i="1"/>
  <c r="G462" i="1"/>
  <c r="G463" i="1"/>
  <c r="G465" i="1"/>
  <c r="G466" i="1"/>
  <c r="G467" i="1"/>
  <c r="G468" i="1"/>
  <c r="G470" i="1"/>
  <c r="G471" i="1"/>
  <c r="G472" i="1"/>
  <c r="G474" i="1"/>
  <c r="G475" i="1"/>
  <c r="G476" i="1"/>
  <c r="G477" i="1"/>
  <c r="G479" i="1"/>
  <c r="G481" i="1"/>
  <c r="G482" i="1"/>
  <c r="G483" i="1"/>
  <c r="G484" i="1"/>
  <c r="G486" i="1"/>
  <c r="G487" i="1"/>
  <c r="G488" i="1"/>
  <c r="G489" i="1"/>
  <c r="G490" i="1"/>
  <c r="G491" i="1"/>
  <c r="G492" i="1"/>
  <c r="G494" i="1"/>
  <c r="G495" i="1"/>
  <c r="G496" i="1"/>
  <c r="G497" i="1"/>
  <c r="G498" i="1"/>
  <c r="G501" i="1"/>
  <c r="G502" i="1"/>
  <c r="G503" i="1"/>
  <c r="G505" i="1"/>
  <c r="G506" i="1"/>
  <c r="G508" i="1"/>
  <c r="G509" i="1"/>
  <c r="G510" i="1"/>
  <c r="G511" i="1"/>
  <c r="G512" i="1"/>
  <c r="G513" i="1"/>
  <c r="G514" i="1"/>
  <c r="G515" i="1"/>
  <c r="G516" i="1"/>
  <c r="G517" i="1"/>
  <c r="G520" i="1"/>
  <c r="G522" i="1"/>
  <c r="G523" i="1"/>
  <c r="G524" i="1"/>
  <c r="G525" i="1"/>
  <c r="G527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5" i="1"/>
  <c r="G546" i="1"/>
  <c r="G548" i="1"/>
  <c r="G13" i="1"/>
  <c r="A4" i="10" l="1"/>
  <c r="B8" i="5" l="1"/>
  <c r="A8" i="5"/>
  <c r="B45" i="10" l="1"/>
  <c r="B51" i="10" s="1"/>
  <c r="I6" i="1" s="1"/>
  <c r="B39" i="10"/>
  <c r="B36" i="10"/>
  <c r="H158" i="1" l="1"/>
  <c r="I158" i="1" s="1"/>
  <c r="H143" i="1"/>
  <c r="I143" i="1" s="1"/>
  <c r="H17" i="1"/>
  <c r="I17" i="1" s="1"/>
  <c r="H174" i="1"/>
  <c r="I174" i="1" s="1"/>
  <c r="H22" i="1"/>
  <c r="I22" i="1" s="1"/>
  <c r="H46" i="1"/>
  <c r="I46" i="1" s="1"/>
  <c r="H16" i="1"/>
  <c r="I16" i="1" s="1"/>
  <c r="H15" i="1"/>
  <c r="I15" i="1" s="1"/>
  <c r="B15" i="10"/>
  <c r="B21" i="10" l="1"/>
  <c r="B27" i="10" s="1"/>
  <c r="I5" i="1" s="1"/>
  <c r="H13" i="1" s="1"/>
  <c r="B12" i="10"/>
  <c r="H25" i="1" l="1"/>
  <c r="I25" i="1" s="1"/>
  <c r="H33" i="1"/>
  <c r="I33" i="1" s="1"/>
  <c r="H41" i="1"/>
  <c r="I41" i="1" s="1"/>
  <c r="H52" i="1"/>
  <c r="I52" i="1" s="1"/>
  <c r="H60" i="1"/>
  <c r="I60" i="1" s="1"/>
  <c r="H69" i="1"/>
  <c r="I69" i="1" s="1"/>
  <c r="H78" i="1"/>
  <c r="I78" i="1" s="1"/>
  <c r="H86" i="1"/>
  <c r="I86" i="1" s="1"/>
  <c r="H95" i="1"/>
  <c r="I95" i="1" s="1"/>
  <c r="H105" i="1"/>
  <c r="I105" i="1" s="1"/>
  <c r="H116" i="1"/>
  <c r="I116" i="1" s="1"/>
  <c r="H124" i="1"/>
  <c r="I124" i="1" s="1"/>
  <c r="H135" i="1"/>
  <c r="I135" i="1" s="1"/>
  <c r="H145" i="1"/>
  <c r="I145" i="1" s="1"/>
  <c r="H153" i="1"/>
  <c r="I153" i="1" s="1"/>
  <c r="H163" i="1"/>
  <c r="I163" i="1" s="1"/>
  <c r="H171" i="1"/>
  <c r="I171" i="1" s="1"/>
  <c r="H182" i="1"/>
  <c r="I182" i="1" s="1"/>
  <c r="H191" i="1"/>
  <c r="I191" i="1" s="1"/>
  <c r="H200" i="1"/>
  <c r="I200" i="1" s="1"/>
  <c r="H209" i="1"/>
  <c r="I209" i="1" s="1"/>
  <c r="H218" i="1"/>
  <c r="I218" i="1" s="1"/>
  <c r="H229" i="1"/>
  <c r="I229" i="1" s="1"/>
  <c r="H239" i="1"/>
  <c r="I239" i="1" s="1"/>
  <c r="H248" i="1"/>
  <c r="I248" i="1" s="1"/>
  <c r="H256" i="1"/>
  <c r="I256" i="1" s="1"/>
  <c r="H264" i="1"/>
  <c r="I264" i="1" s="1"/>
  <c r="H272" i="1"/>
  <c r="I272" i="1" s="1"/>
  <c r="H281" i="1"/>
  <c r="I281" i="1" s="1"/>
  <c r="H290" i="1"/>
  <c r="I290" i="1" s="1"/>
  <c r="H298" i="1"/>
  <c r="I298" i="1" s="1"/>
  <c r="H306" i="1"/>
  <c r="I306" i="1" s="1"/>
  <c r="H317" i="1"/>
  <c r="I317" i="1" s="1"/>
  <c r="H327" i="1"/>
  <c r="I327" i="1" s="1"/>
  <c r="H335" i="1"/>
  <c r="I335" i="1" s="1"/>
  <c r="H344" i="1"/>
  <c r="I344" i="1" s="1"/>
  <c r="H352" i="1"/>
  <c r="I352" i="1" s="1"/>
  <c r="H362" i="1"/>
  <c r="I362" i="1" s="1"/>
  <c r="H372" i="1"/>
  <c r="I372" i="1" s="1"/>
  <c r="H382" i="1"/>
  <c r="I382" i="1" s="1"/>
  <c r="H392" i="1"/>
  <c r="I392" i="1" s="1"/>
  <c r="H400" i="1"/>
  <c r="I400" i="1" s="1"/>
  <c r="H410" i="1"/>
  <c r="I410" i="1" s="1"/>
  <c r="H422" i="1"/>
  <c r="I422" i="1" s="1"/>
  <c r="H432" i="1"/>
  <c r="I432" i="1" s="1"/>
  <c r="H445" i="1"/>
  <c r="I445" i="1" s="1"/>
  <c r="I444" i="1" s="1"/>
  <c r="H456" i="1"/>
  <c r="I456" i="1" s="1"/>
  <c r="H467" i="1"/>
  <c r="I467" i="1" s="1"/>
  <c r="H477" i="1"/>
  <c r="I477" i="1" s="1"/>
  <c r="H488" i="1"/>
  <c r="I488" i="1" s="1"/>
  <c r="H497" i="1"/>
  <c r="I497" i="1" s="1"/>
  <c r="H509" i="1"/>
  <c r="I509" i="1" s="1"/>
  <c r="H517" i="1"/>
  <c r="I517" i="1" s="1"/>
  <c r="H530" i="1"/>
  <c r="I530" i="1" s="1"/>
  <c r="H538" i="1"/>
  <c r="I538" i="1" s="1"/>
  <c r="H548" i="1"/>
  <c r="I548" i="1" s="1"/>
  <c r="I547" i="1" s="1"/>
  <c r="C49" i="5" s="1"/>
  <c r="H489" i="1"/>
  <c r="I489" i="1" s="1"/>
  <c r="H510" i="1"/>
  <c r="I510" i="1" s="1"/>
  <c r="H531" i="1"/>
  <c r="I531" i="1" s="1"/>
  <c r="I13" i="1"/>
  <c r="H540" i="1"/>
  <c r="I540" i="1" s="1"/>
  <c r="H38" i="1"/>
  <c r="I38" i="1" s="1"/>
  <c r="H112" i="1"/>
  <c r="I112" i="1" s="1"/>
  <c r="H168" i="1"/>
  <c r="I168" i="1" s="1"/>
  <c r="H197" i="1"/>
  <c r="I197" i="1" s="1"/>
  <c r="H236" i="1"/>
  <c r="I236" i="1" s="1"/>
  <c r="H277" i="1"/>
  <c r="I277" i="1" s="1"/>
  <c r="H295" i="1"/>
  <c r="I295" i="1" s="1"/>
  <c r="H332" i="1"/>
  <c r="I332" i="1" s="1"/>
  <c r="H378" i="1"/>
  <c r="I378" i="1" s="1"/>
  <c r="I377" i="1" s="1"/>
  <c r="H428" i="1"/>
  <c r="I428" i="1" s="1"/>
  <c r="H474" i="1"/>
  <c r="I474" i="1" s="1"/>
  <c r="H505" i="1"/>
  <c r="I505" i="1" s="1"/>
  <c r="H247" i="1"/>
  <c r="I247" i="1" s="1"/>
  <c r="H325" i="1"/>
  <c r="I325" i="1" s="1"/>
  <c r="I324" i="1" s="1"/>
  <c r="H26" i="1"/>
  <c r="I26" i="1" s="1"/>
  <c r="H34" i="1"/>
  <c r="I34" i="1" s="1"/>
  <c r="H42" i="1"/>
  <c r="I42" i="1" s="1"/>
  <c r="H53" i="1"/>
  <c r="I53" i="1" s="1"/>
  <c r="H61" i="1"/>
  <c r="I61" i="1" s="1"/>
  <c r="H70" i="1"/>
  <c r="I70" i="1" s="1"/>
  <c r="H79" i="1"/>
  <c r="I79" i="1" s="1"/>
  <c r="H87" i="1"/>
  <c r="I87" i="1" s="1"/>
  <c r="H96" i="1"/>
  <c r="I96" i="1" s="1"/>
  <c r="H107" i="1"/>
  <c r="I107" i="1" s="1"/>
  <c r="H117" i="1"/>
  <c r="I117" i="1" s="1"/>
  <c r="H125" i="1"/>
  <c r="I125" i="1" s="1"/>
  <c r="H136" i="1"/>
  <c r="I136" i="1" s="1"/>
  <c r="H146" i="1"/>
  <c r="I146" i="1" s="1"/>
  <c r="H154" i="1"/>
  <c r="I154" i="1" s="1"/>
  <c r="H164" i="1"/>
  <c r="I164" i="1" s="1"/>
  <c r="H172" i="1"/>
  <c r="I172" i="1" s="1"/>
  <c r="H183" i="1"/>
  <c r="I183" i="1" s="1"/>
  <c r="H192" i="1"/>
  <c r="I192" i="1" s="1"/>
  <c r="H201" i="1"/>
  <c r="I201" i="1" s="1"/>
  <c r="H211" i="1"/>
  <c r="I211" i="1" s="1"/>
  <c r="H221" i="1"/>
  <c r="I221" i="1" s="1"/>
  <c r="H230" i="1"/>
  <c r="I230" i="1" s="1"/>
  <c r="H240" i="1"/>
  <c r="I240" i="1" s="1"/>
  <c r="H249" i="1"/>
  <c r="I249" i="1" s="1"/>
  <c r="H257" i="1"/>
  <c r="I257" i="1" s="1"/>
  <c r="H265" i="1"/>
  <c r="I265" i="1" s="1"/>
  <c r="H273" i="1"/>
  <c r="I273" i="1" s="1"/>
  <c r="H282" i="1"/>
  <c r="I282" i="1" s="1"/>
  <c r="H291" i="1"/>
  <c r="I291" i="1" s="1"/>
  <c r="H299" i="1"/>
  <c r="I299" i="1" s="1"/>
  <c r="H307" i="1"/>
  <c r="I307" i="1" s="1"/>
  <c r="H318" i="1"/>
  <c r="I318" i="1" s="1"/>
  <c r="H328" i="1"/>
  <c r="I328" i="1" s="1"/>
  <c r="H336" i="1"/>
  <c r="I336" i="1" s="1"/>
  <c r="H345" i="1"/>
  <c r="I345" i="1" s="1"/>
  <c r="H353" i="1"/>
  <c r="I353" i="1" s="1"/>
  <c r="H363" i="1"/>
  <c r="I363" i="1" s="1"/>
  <c r="H373" i="1"/>
  <c r="I373" i="1" s="1"/>
  <c r="H384" i="1"/>
  <c r="I384" i="1" s="1"/>
  <c r="H393" i="1"/>
  <c r="I393" i="1" s="1"/>
  <c r="H401" i="1"/>
  <c r="I401" i="1" s="1"/>
  <c r="H411" i="1"/>
  <c r="I411" i="1" s="1"/>
  <c r="H423" i="1"/>
  <c r="I423" i="1" s="1"/>
  <c r="H433" i="1"/>
  <c r="I433" i="1" s="1"/>
  <c r="H447" i="1"/>
  <c r="I447" i="1" s="1"/>
  <c r="H457" i="1"/>
  <c r="I457" i="1" s="1"/>
  <c r="H468" i="1"/>
  <c r="I468" i="1" s="1"/>
  <c r="H479" i="1"/>
  <c r="I479" i="1" s="1"/>
  <c r="I478" i="1" s="1"/>
  <c r="H498" i="1"/>
  <c r="I498" i="1" s="1"/>
  <c r="H520" i="1"/>
  <c r="I520" i="1" s="1"/>
  <c r="I519" i="1" s="1"/>
  <c r="H539" i="1"/>
  <c r="I539" i="1" s="1"/>
  <c r="H30" i="1"/>
  <c r="I30" i="1" s="1"/>
  <c r="H57" i="1"/>
  <c r="I57" i="1" s="1"/>
  <c r="H66" i="1"/>
  <c r="I66" i="1" s="1"/>
  <c r="H74" i="1"/>
  <c r="I74" i="1" s="1"/>
  <c r="H83" i="1"/>
  <c r="I83" i="1" s="1"/>
  <c r="H92" i="1"/>
  <c r="I92" i="1" s="1"/>
  <c r="H102" i="1"/>
  <c r="I102" i="1" s="1"/>
  <c r="H121" i="1"/>
  <c r="I121" i="1" s="1"/>
  <c r="H150" i="1"/>
  <c r="I150" i="1" s="1"/>
  <c r="H178" i="1"/>
  <c r="I178" i="1" s="1"/>
  <c r="H225" i="1"/>
  <c r="I225" i="1" s="1"/>
  <c r="H269" i="1"/>
  <c r="I269" i="1" s="1"/>
  <c r="H303" i="1"/>
  <c r="I303" i="1" s="1"/>
  <c r="H357" i="1"/>
  <c r="I357" i="1" s="1"/>
  <c r="H397" i="1"/>
  <c r="I397" i="1" s="1"/>
  <c r="H484" i="1"/>
  <c r="I484" i="1" s="1"/>
  <c r="H543" i="1"/>
  <c r="I543" i="1" s="1"/>
  <c r="H271" i="1"/>
  <c r="I271" i="1" s="1"/>
  <c r="H334" i="1"/>
  <c r="I334" i="1" s="1"/>
  <c r="H14" i="1"/>
  <c r="I14" i="1" s="1"/>
  <c r="H27" i="1"/>
  <c r="I27" i="1" s="1"/>
  <c r="H35" i="1"/>
  <c r="I35" i="1" s="1"/>
  <c r="H43" i="1"/>
  <c r="I43" i="1" s="1"/>
  <c r="H54" i="1"/>
  <c r="I54" i="1" s="1"/>
  <c r="H62" i="1"/>
  <c r="I62" i="1" s="1"/>
  <c r="H71" i="1"/>
  <c r="I71" i="1" s="1"/>
  <c r="H80" i="1"/>
  <c r="I80" i="1" s="1"/>
  <c r="H88" i="1"/>
  <c r="I88" i="1" s="1"/>
  <c r="H98" i="1"/>
  <c r="I98" i="1" s="1"/>
  <c r="H108" i="1"/>
  <c r="I108" i="1" s="1"/>
  <c r="H118" i="1"/>
  <c r="I118" i="1" s="1"/>
  <c r="H126" i="1"/>
  <c r="I126" i="1" s="1"/>
  <c r="H137" i="1"/>
  <c r="I137" i="1" s="1"/>
  <c r="H147" i="1"/>
  <c r="I147" i="1" s="1"/>
  <c r="H155" i="1"/>
  <c r="I155" i="1" s="1"/>
  <c r="H165" i="1"/>
  <c r="I165" i="1" s="1"/>
  <c r="H173" i="1"/>
  <c r="I173" i="1" s="1"/>
  <c r="H184" i="1"/>
  <c r="I184" i="1" s="1"/>
  <c r="H193" i="1"/>
  <c r="I193" i="1" s="1"/>
  <c r="H202" i="1"/>
  <c r="I202" i="1" s="1"/>
  <c r="H212" i="1"/>
  <c r="I212" i="1" s="1"/>
  <c r="H222" i="1"/>
  <c r="I222" i="1" s="1"/>
  <c r="H231" i="1"/>
  <c r="I231" i="1" s="1"/>
  <c r="H241" i="1"/>
  <c r="I241" i="1" s="1"/>
  <c r="H250" i="1"/>
  <c r="I250" i="1" s="1"/>
  <c r="H258" i="1"/>
  <c r="I258" i="1" s="1"/>
  <c r="H266" i="1"/>
  <c r="I266" i="1" s="1"/>
  <c r="H274" i="1"/>
  <c r="I274" i="1" s="1"/>
  <c r="H284" i="1"/>
  <c r="I284" i="1" s="1"/>
  <c r="H292" i="1"/>
  <c r="I292" i="1" s="1"/>
  <c r="H300" i="1"/>
  <c r="I300" i="1" s="1"/>
  <c r="H309" i="1"/>
  <c r="I309" i="1" s="1"/>
  <c r="H319" i="1"/>
  <c r="I319" i="1" s="1"/>
  <c r="H329" i="1"/>
  <c r="I329" i="1" s="1"/>
  <c r="H337" i="1"/>
  <c r="I337" i="1" s="1"/>
  <c r="H346" i="1"/>
  <c r="I346" i="1" s="1"/>
  <c r="H354" i="1"/>
  <c r="I354" i="1" s="1"/>
  <c r="H365" i="1"/>
  <c r="I365" i="1" s="1"/>
  <c r="H374" i="1"/>
  <c r="I374" i="1" s="1"/>
  <c r="H385" i="1"/>
  <c r="I385" i="1" s="1"/>
  <c r="H394" i="1"/>
  <c r="I394" i="1" s="1"/>
  <c r="H402" i="1"/>
  <c r="I402" i="1" s="1"/>
  <c r="H413" i="1"/>
  <c r="I413" i="1" s="1"/>
  <c r="I412" i="1" s="1"/>
  <c r="H425" i="1"/>
  <c r="I425" i="1" s="1"/>
  <c r="H434" i="1"/>
  <c r="I434" i="1" s="1"/>
  <c r="H448" i="1"/>
  <c r="I448" i="1" s="1"/>
  <c r="H458" i="1"/>
  <c r="I458" i="1" s="1"/>
  <c r="H470" i="1"/>
  <c r="I470" i="1" s="1"/>
  <c r="H481" i="1"/>
  <c r="I481" i="1" s="1"/>
  <c r="H490" i="1"/>
  <c r="I490" i="1" s="1"/>
  <c r="H501" i="1"/>
  <c r="I501" i="1" s="1"/>
  <c r="H511" i="1"/>
  <c r="I511" i="1" s="1"/>
  <c r="H522" i="1"/>
  <c r="I522" i="1" s="1"/>
  <c r="H532" i="1"/>
  <c r="I532" i="1" s="1"/>
  <c r="H49" i="1"/>
  <c r="I49" i="1" s="1"/>
  <c r="H129" i="1"/>
  <c r="I129" i="1" s="1"/>
  <c r="H187" i="1"/>
  <c r="I187" i="1" s="1"/>
  <c r="H245" i="1"/>
  <c r="I245" i="1" s="1"/>
  <c r="H341" i="1"/>
  <c r="I341" i="1" s="1"/>
  <c r="H440" i="1"/>
  <c r="I440" i="1" s="1"/>
  <c r="I439" i="1" s="1"/>
  <c r="H525" i="1"/>
  <c r="I525" i="1" s="1"/>
  <c r="H289" i="1"/>
  <c r="I289" i="1" s="1"/>
  <c r="H18" i="1"/>
  <c r="I18" i="1" s="1"/>
  <c r="H28" i="1"/>
  <c r="I28" i="1" s="1"/>
  <c r="H36" i="1"/>
  <c r="I36" i="1" s="1"/>
  <c r="H44" i="1"/>
  <c r="I44" i="1" s="1"/>
  <c r="H55" i="1"/>
  <c r="I55" i="1" s="1"/>
  <c r="H64" i="1"/>
  <c r="I64" i="1" s="1"/>
  <c r="H72" i="1"/>
  <c r="I72" i="1" s="1"/>
  <c r="H81" i="1"/>
  <c r="I81" i="1" s="1"/>
  <c r="H89" i="1"/>
  <c r="I89" i="1" s="1"/>
  <c r="H99" i="1"/>
  <c r="I99" i="1" s="1"/>
  <c r="H109" i="1"/>
  <c r="I109" i="1" s="1"/>
  <c r="H119" i="1"/>
  <c r="I119" i="1" s="1"/>
  <c r="H127" i="1"/>
  <c r="I127" i="1" s="1"/>
  <c r="H138" i="1"/>
  <c r="I138" i="1" s="1"/>
  <c r="H148" i="1"/>
  <c r="I148" i="1" s="1"/>
  <c r="H156" i="1"/>
  <c r="I156" i="1" s="1"/>
  <c r="H166" i="1"/>
  <c r="I166" i="1" s="1"/>
  <c r="H176" i="1"/>
  <c r="I176" i="1" s="1"/>
  <c r="H185" i="1"/>
  <c r="I185" i="1" s="1"/>
  <c r="H194" i="1"/>
  <c r="I194" i="1" s="1"/>
  <c r="H203" i="1"/>
  <c r="I203" i="1" s="1"/>
  <c r="H213" i="1"/>
  <c r="I213" i="1" s="1"/>
  <c r="H223" i="1"/>
  <c r="I223" i="1" s="1"/>
  <c r="H232" i="1"/>
  <c r="I232" i="1" s="1"/>
  <c r="H242" i="1"/>
  <c r="I242" i="1" s="1"/>
  <c r="H251" i="1"/>
  <c r="I251" i="1" s="1"/>
  <c r="H259" i="1"/>
  <c r="I259" i="1" s="1"/>
  <c r="H267" i="1"/>
  <c r="I267" i="1" s="1"/>
  <c r="H275" i="1"/>
  <c r="I275" i="1" s="1"/>
  <c r="H285" i="1"/>
  <c r="I285" i="1" s="1"/>
  <c r="H293" i="1"/>
  <c r="I293" i="1" s="1"/>
  <c r="H301" i="1"/>
  <c r="I301" i="1" s="1"/>
  <c r="H310" i="1"/>
  <c r="I310" i="1" s="1"/>
  <c r="H320" i="1"/>
  <c r="I320" i="1" s="1"/>
  <c r="H330" i="1"/>
  <c r="I330" i="1" s="1"/>
  <c r="H338" i="1"/>
  <c r="I338" i="1" s="1"/>
  <c r="H347" i="1"/>
  <c r="I347" i="1" s="1"/>
  <c r="H355" i="1"/>
  <c r="I355" i="1" s="1"/>
  <c r="H366" i="1"/>
  <c r="I366" i="1" s="1"/>
  <c r="H375" i="1"/>
  <c r="I375" i="1" s="1"/>
  <c r="H386" i="1"/>
  <c r="I386" i="1" s="1"/>
  <c r="H395" i="1"/>
  <c r="I395" i="1" s="1"/>
  <c r="H403" i="1"/>
  <c r="I403" i="1" s="1"/>
  <c r="H415" i="1"/>
  <c r="I415" i="1" s="1"/>
  <c r="H426" i="1"/>
  <c r="I426" i="1" s="1"/>
  <c r="H435" i="1"/>
  <c r="I435" i="1" s="1"/>
  <c r="H449" i="1"/>
  <c r="I449" i="1" s="1"/>
  <c r="H459" i="1"/>
  <c r="I459" i="1" s="1"/>
  <c r="H471" i="1"/>
  <c r="I471" i="1" s="1"/>
  <c r="H482" i="1"/>
  <c r="I482" i="1" s="1"/>
  <c r="H491" i="1"/>
  <c r="I491" i="1" s="1"/>
  <c r="H502" i="1"/>
  <c r="I502" i="1" s="1"/>
  <c r="H512" i="1"/>
  <c r="I512" i="1" s="1"/>
  <c r="H523" i="1"/>
  <c r="I523" i="1" s="1"/>
  <c r="H533" i="1"/>
  <c r="I533" i="1" s="1"/>
  <c r="H541" i="1"/>
  <c r="I541" i="1" s="1"/>
  <c r="H492" i="1"/>
  <c r="I492" i="1" s="1"/>
  <c r="H513" i="1"/>
  <c r="I513" i="1" s="1"/>
  <c r="H534" i="1"/>
  <c r="I534" i="1" s="1"/>
  <c r="H542" i="1"/>
  <c r="I542" i="1" s="1"/>
  <c r="H160" i="1"/>
  <c r="I160" i="1" s="1"/>
  <c r="H215" i="1"/>
  <c r="I215" i="1" s="1"/>
  <c r="H253" i="1"/>
  <c r="I253" i="1" s="1"/>
  <c r="H287" i="1"/>
  <c r="I287" i="1" s="1"/>
  <c r="H322" i="1"/>
  <c r="I322" i="1" s="1"/>
  <c r="H349" i="1"/>
  <c r="I349" i="1" s="1"/>
  <c r="H388" i="1"/>
  <c r="I388" i="1" s="1"/>
  <c r="H418" i="1"/>
  <c r="I418" i="1" s="1"/>
  <c r="I417" i="1" s="1"/>
  <c r="H463" i="1"/>
  <c r="I463" i="1" s="1"/>
  <c r="H494" i="1"/>
  <c r="I494" i="1" s="1"/>
  <c r="H535" i="1"/>
  <c r="I535" i="1" s="1"/>
  <c r="H255" i="1"/>
  <c r="I255" i="1" s="1"/>
  <c r="H305" i="1"/>
  <c r="I305" i="1" s="1"/>
  <c r="H19" i="1"/>
  <c r="I19" i="1" s="1"/>
  <c r="H29" i="1"/>
  <c r="I29" i="1" s="1"/>
  <c r="H37" i="1"/>
  <c r="I37" i="1" s="1"/>
  <c r="H45" i="1"/>
  <c r="I45" i="1" s="1"/>
  <c r="H56" i="1"/>
  <c r="I56" i="1" s="1"/>
  <c r="H65" i="1"/>
  <c r="I65" i="1" s="1"/>
  <c r="H73" i="1"/>
  <c r="I73" i="1" s="1"/>
  <c r="H82" i="1"/>
  <c r="I82" i="1" s="1"/>
  <c r="H90" i="1"/>
  <c r="I90" i="1" s="1"/>
  <c r="H101" i="1"/>
  <c r="I101" i="1" s="1"/>
  <c r="H111" i="1"/>
  <c r="I111" i="1" s="1"/>
  <c r="H120" i="1"/>
  <c r="I120" i="1" s="1"/>
  <c r="H128" i="1"/>
  <c r="I128" i="1" s="1"/>
  <c r="H139" i="1"/>
  <c r="I139" i="1" s="1"/>
  <c r="H149" i="1"/>
  <c r="I149" i="1" s="1"/>
  <c r="H157" i="1"/>
  <c r="I157" i="1" s="1"/>
  <c r="H167" i="1"/>
  <c r="I167" i="1" s="1"/>
  <c r="H177" i="1"/>
  <c r="I177" i="1" s="1"/>
  <c r="H186" i="1"/>
  <c r="I186" i="1" s="1"/>
  <c r="H195" i="1"/>
  <c r="I195" i="1" s="1"/>
  <c r="H205" i="1"/>
  <c r="I205" i="1" s="1"/>
  <c r="H214" i="1"/>
  <c r="I214" i="1" s="1"/>
  <c r="H224" i="1"/>
  <c r="I224" i="1" s="1"/>
  <c r="H233" i="1"/>
  <c r="I233" i="1" s="1"/>
  <c r="H244" i="1"/>
  <c r="I244" i="1" s="1"/>
  <c r="H252" i="1"/>
  <c r="I252" i="1" s="1"/>
  <c r="H260" i="1"/>
  <c r="I260" i="1" s="1"/>
  <c r="H268" i="1"/>
  <c r="I268" i="1" s="1"/>
  <c r="H276" i="1"/>
  <c r="I276" i="1" s="1"/>
  <c r="H286" i="1"/>
  <c r="I286" i="1" s="1"/>
  <c r="H294" i="1"/>
  <c r="I294" i="1" s="1"/>
  <c r="H302" i="1"/>
  <c r="I302" i="1" s="1"/>
  <c r="H312" i="1"/>
  <c r="I312" i="1" s="1"/>
  <c r="H321" i="1"/>
  <c r="I321" i="1" s="1"/>
  <c r="H331" i="1"/>
  <c r="I331" i="1" s="1"/>
  <c r="H340" i="1"/>
  <c r="I340" i="1" s="1"/>
  <c r="H348" i="1"/>
  <c r="I348" i="1" s="1"/>
  <c r="H356" i="1"/>
  <c r="I356" i="1" s="1"/>
  <c r="H367" i="1"/>
  <c r="I367" i="1" s="1"/>
  <c r="H376" i="1"/>
  <c r="I376" i="1" s="1"/>
  <c r="H387" i="1"/>
  <c r="I387" i="1" s="1"/>
  <c r="H396" i="1"/>
  <c r="I396" i="1" s="1"/>
  <c r="H404" i="1"/>
  <c r="I404" i="1" s="1"/>
  <c r="H416" i="1"/>
  <c r="I416" i="1" s="1"/>
  <c r="H427" i="1"/>
  <c r="I427" i="1" s="1"/>
  <c r="H438" i="1"/>
  <c r="I438" i="1" s="1"/>
  <c r="I437" i="1" s="1"/>
  <c r="H450" i="1"/>
  <c r="I450" i="1" s="1"/>
  <c r="H462" i="1"/>
  <c r="I462" i="1" s="1"/>
  <c r="H472" i="1"/>
  <c r="I472" i="1" s="1"/>
  <c r="H483" i="1"/>
  <c r="I483" i="1" s="1"/>
  <c r="H503" i="1"/>
  <c r="I503" i="1" s="1"/>
  <c r="H524" i="1"/>
  <c r="I524" i="1" s="1"/>
  <c r="H20" i="1"/>
  <c r="I20" i="1" s="1"/>
  <c r="H140" i="1"/>
  <c r="I140" i="1" s="1"/>
  <c r="H206" i="1"/>
  <c r="I206" i="1" s="1"/>
  <c r="H261" i="1"/>
  <c r="I261" i="1" s="1"/>
  <c r="H313" i="1"/>
  <c r="I313" i="1" s="1"/>
  <c r="H368" i="1"/>
  <c r="I368" i="1" s="1"/>
  <c r="H405" i="1"/>
  <c r="I405" i="1" s="1"/>
  <c r="H452" i="1"/>
  <c r="I452" i="1" s="1"/>
  <c r="H514" i="1"/>
  <c r="I514" i="1" s="1"/>
  <c r="H263" i="1"/>
  <c r="I263" i="1" s="1"/>
  <c r="H21" i="1"/>
  <c r="I21" i="1" s="1"/>
  <c r="H31" i="1"/>
  <c r="I31" i="1" s="1"/>
  <c r="H39" i="1"/>
  <c r="I39" i="1" s="1"/>
  <c r="H50" i="1"/>
  <c r="I50" i="1" s="1"/>
  <c r="H58" i="1"/>
  <c r="I58" i="1" s="1"/>
  <c r="H67" i="1"/>
  <c r="I67" i="1" s="1"/>
  <c r="H75" i="1"/>
  <c r="I75" i="1" s="1"/>
  <c r="H84" i="1"/>
  <c r="I84" i="1" s="1"/>
  <c r="H93" i="1"/>
  <c r="I93" i="1" s="1"/>
  <c r="H103" i="1"/>
  <c r="I103" i="1" s="1"/>
  <c r="H114" i="1"/>
  <c r="I114" i="1" s="1"/>
  <c r="H122" i="1"/>
  <c r="I122" i="1" s="1"/>
  <c r="H130" i="1"/>
  <c r="I130" i="1" s="1"/>
  <c r="H141" i="1"/>
  <c r="I141" i="1" s="1"/>
  <c r="H151" i="1"/>
  <c r="I151" i="1" s="1"/>
  <c r="H161" i="1"/>
  <c r="I161" i="1" s="1"/>
  <c r="H169" i="1"/>
  <c r="I169" i="1" s="1"/>
  <c r="H179" i="1"/>
  <c r="I179" i="1" s="1"/>
  <c r="H189" i="1"/>
  <c r="I189" i="1" s="1"/>
  <c r="H198" i="1"/>
  <c r="I198" i="1" s="1"/>
  <c r="H207" i="1"/>
  <c r="I207" i="1" s="1"/>
  <c r="H216" i="1"/>
  <c r="I216" i="1" s="1"/>
  <c r="H226" i="1"/>
  <c r="I226" i="1" s="1"/>
  <c r="H237" i="1"/>
  <c r="I237" i="1" s="1"/>
  <c r="H246" i="1"/>
  <c r="I246" i="1" s="1"/>
  <c r="H254" i="1"/>
  <c r="I254" i="1" s="1"/>
  <c r="H262" i="1"/>
  <c r="I262" i="1" s="1"/>
  <c r="H270" i="1"/>
  <c r="I270" i="1" s="1"/>
  <c r="H279" i="1"/>
  <c r="I279" i="1" s="1"/>
  <c r="H288" i="1"/>
  <c r="I288" i="1" s="1"/>
  <c r="H296" i="1"/>
  <c r="I296" i="1" s="1"/>
  <c r="H304" i="1"/>
  <c r="I304" i="1" s="1"/>
  <c r="H314" i="1"/>
  <c r="I314" i="1" s="1"/>
  <c r="H323" i="1"/>
  <c r="I323" i="1" s="1"/>
  <c r="H333" i="1"/>
  <c r="I333" i="1" s="1"/>
  <c r="H342" i="1"/>
  <c r="I342" i="1" s="1"/>
  <c r="H350" i="1"/>
  <c r="I350" i="1" s="1"/>
  <c r="H360" i="1"/>
  <c r="I360" i="1" s="1"/>
  <c r="H369" i="1"/>
  <c r="I369" i="1" s="1"/>
  <c r="H380" i="1"/>
  <c r="I380" i="1" s="1"/>
  <c r="H389" i="1"/>
  <c r="I389" i="1" s="1"/>
  <c r="H398" i="1"/>
  <c r="I398" i="1" s="1"/>
  <c r="H406" i="1"/>
  <c r="I406" i="1" s="1"/>
  <c r="H420" i="1"/>
  <c r="I420" i="1" s="1"/>
  <c r="H429" i="1"/>
  <c r="I429" i="1" s="1"/>
  <c r="H442" i="1"/>
  <c r="I442" i="1" s="1"/>
  <c r="H453" i="1"/>
  <c r="I453" i="1" s="1"/>
  <c r="H465" i="1"/>
  <c r="I465" i="1" s="1"/>
  <c r="H475" i="1"/>
  <c r="I475" i="1" s="1"/>
  <c r="H486" i="1"/>
  <c r="I486" i="1" s="1"/>
  <c r="H495" i="1"/>
  <c r="I495" i="1" s="1"/>
  <c r="H506" i="1"/>
  <c r="I506" i="1" s="1"/>
  <c r="H515" i="1"/>
  <c r="I515" i="1" s="1"/>
  <c r="H527" i="1"/>
  <c r="I527" i="1" s="1"/>
  <c r="I526" i="1" s="1"/>
  <c r="H536" i="1"/>
  <c r="I536" i="1" s="1"/>
  <c r="H545" i="1"/>
  <c r="I545" i="1" s="1"/>
  <c r="H23" i="1"/>
  <c r="I23" i="1" s="1"/>
  <c r="H32" i="1"/>
  <c r="I32" i="1" s="1"/>
  <c r="H40" i="1"/>
  <c r="I40" i="1" s="1"/>
  <c r="H51" i="1"/>
  <c r="I51" i="1" s="1"/>
  <c r="H59" i="1"/>
  <c r="I59" i="1" s="1"/>
  <c r="H68" i="1"/>
  <c r="I68" i="1" s="1"/>
  <c r="H76" i="1"/>
  <c r="I76" i="1" s="1"/>
  <c r="H85" i="1"/>
  <c r="I85" i="1" s="1"/>
  <c r="H94" i="1"/>
  <c r="I94" i="1" s="1"/>
  <c r="H104" i="1"/>
  <c r="I104" i="1" s="1"/>
  <c r="H115" i="1"/>
  <c r="I115" i="1" s="1"/>
  <c r="H123" i="1"/>
  <c r="I123" i="1" s="1"/>
  <c r="H132" i="1"/>
  <c r="I132" i="1" s="1"/>
  <c r="I131" i="1" s="1"/>
  <c r="H142" i="1"/>
  <c r="I142" i="1" s="1"/>
  <c r="H152" i="1"/>
  <c r="I152" i="1" s="1"/>
  <c r="H162" i="1"/>
  <c r="I162" i="1" s="1"/>
  <c r="H170" i="1"/>
  <c r="I170" i="1" s="1"/>
  <c r="H180" i="1"/>
  <c r="I180" i="1" s="1"/>
  <c r="H190" i="1"/>
  <c r="I190" i="1" s="1"/>
  <c r="H199" i="1"/>
  <c r="I199" i="1" s="1"/>
  <c r="H208" i="1"/>
  <c r="I208" i="1" s="1"/>
  <c r="H217" i="1"/>
  <c r="I217" i="1" s="1"/>
  <c r="H228" i="1"/>
  <c r="I228" i="1" s="1"/>
  <c r="H238" i="1"/>
  <c r="I238" i="1" s="1"/>
  <c r="H280" i="1"/>
  <c r="I280" i="1" s="1"/>
  <c r="H297" i="1"/>
  <c r="I297" i="1" s="1"/>
  <c r="H315" i="1"/>
  <c r="I315" i="1" s="1"/>
  <c r="H343" i="1"/>
  <c r="I343" i="1" s="1"/>
  <c r="H421" i="1"/>
  <c r="I421" i="1" s="1"/>
  <c r="H508" i="1"/>
  <c r="I508" i="1" s="1"/>
  <c r="H430" i="1"/>
  <c r="I430" i="1" s="1"/>
  <c r="H361" i="1"/>
  <c r="I361" i="1" s="1"/>
  <c r="H443" i="1"/>
  <c r="I443" i="1" s="1"/>
  <c r="H370" i="1"/>
  <c r="I370" i="1" s="1"/>
  <c r="H454" i="1"/>
  <c r="I454" i="1" s="1"/>
  <c r="H546" i="1"/>
  <c r="I546" i="1" s="1"/>
  <c r="H399" i="1"/>
  <c r="I399" i="1" s="1"/>
  <c r="H351" i="1"/>
  <c r="I351" i="1" s="1"/>
  <c r="H516" i="1"/>
  <c r="I516" i="1" s="1"/>
  <c r="H529" i="1"/>
  <c r="I529" i="1" s="1"/>
  <c r="H537" i="1"/>
  <c r="I537" i="1" s="1"/>
  <c r="H466" i="1"/>
  <c r="I466" i="1" s="1"/>
  <c r="H476" i="1"/>
  <c r="I476" i="1" s="1"/>
  <c r="H487" i="1"/>
  <c r="I487" i="1" s="1"/>
  <c r="H381" i="1"/>
  <c r="I381" i="1" s="1"/>
  <c r="H408" i="1"/>
  <c r="I408" i="1" s="1"/>
  <c r="I407" i="1" s="1"/>
  <c r="H391" i="1"/>
  <c r="I391" i="1" s="1"/>
  <c r="H496" i="1"/>
  <c r="I496" i="1" s="1"/>
  <c r="A5" i="5"/>
  <c r="O9" i="5"/>
  <c r="I528" i="1" l="1"/>
  <c r="I544" i="1"/>
  <c r="C46" i="5" s="1"/>
  <c r="N46" i="5" s="1"/>
  <c r="O46" i="5" s="1"/>
  <c r="I110" i="1"/>
  <c r="I441" i="1"/>
  <c r="I464" i="1"/>
  <c r="I379" i="1"/>
  <c r="I473" i="1"/>
  <c r="I390" i="1"/>
  <c r="I227" i="1"/>
  <c r="I204" i="1"/>
  <c r="I500" i="1"/>
  <c r="I493" i="1"/>
  <c r="C37" i="5" s="1"/>
  <c r="M37" i="5" s="1"/>
  <c r="I63" i="1"/>
  <c r="I424" i="1"/>
  <c r="I455" i="1"/>
  <c r="I371" i="1"/>
  <c r="I77" i="1"/>
  <c r="I507" i="1"/>
  <c r="I359" i="1"/>
  <c r="I339" i="1"/>
  <c r="I159" i="1"/>
  <c r="I414" i="1"/>
  <c r="I91" i="1"/>
  <c r="I106" i="1"/>
  <c r="I431" i="1"/>
  <c r="I134" i="1"/>
  <c r="I210" i="1"/>
  <c r="I278" i="1"/>
  <c r="I419" i="1"/>
  <c r="I100" i="1"/>
  <c r="I480" i="1"/>
  <c r="I97" i="1"/>
  <c r="I12" i="1"/>
  <c r="I283" i="1"/>
  <c r="I451" i="1"/>
  <c r="I188" i="1"/>
  <c r="I113" i="1"/>
  <c r="I311" i="1"/>
  <c r="I243" i="1"/>
  <c r="I175" i="1"/>
  <c r="I469" i="1"/>
  <c r="I308" i="1"/>
  <c r="I383" i="1"/>
  <c r="I409" i="1"/>
  <c r="H49" i="5"/>
  <c r="G49" i="5"/>
  <c r="L49" i="5"/>
  <c r="M49" i="5"/>
  <c r="F49" i="5"/>
  <c r="N49" i="5"/>
  <c r="E49" i="5"/>
  <c r="I144" i="1"/>
  <c r="I461" i="1"/>
  <c r="I48" i="1"/>
  <c r="I235" i="1"/>
  <c r="I326" i="1"/>
  <c r="I181" i="1"/>
  <c r="I521" i="1"/>
  <c r="I518" i="1" s="1"/>
  <c r="C43" i="5" s="1"/>
  <c r="I485" i="1"/>
  <c r="I364" i="1"/>
  <c r="I446" i="1"/>
  <c r="I220" i="1"/>
  <c r="I504" i="1"/>
  <c r="I196" i="1"/>
  <c r="I316" i="1"/>
  <c r="I24" i="1"/>
  <c r="C13" i="5" s="1"/>
  <c r="L37" i="5" l="1"/>
  <c r="O37" i="5" s="1"/>
  <c r="I219" i="1"/>
  <c r="C22" i="5" s="1"/>
  <c r="H22" i="5" s="1"/>
  <c r="I436" i="1"/>
  <c r="C31" i="5" s="1"/>
  <c r="L31" i="5" s="1"/>
  <c r="I499" i="1"/>
  <c r="C40" i="5" s="1"/>
  <c r="M40" i="5" s="1"/>
  <c r="I358" i="1"/>
  <c r="C28" i="5" s="1"/>
  <c r="K28" i="5" s="1"/>
  <c r="I133" i="1"/>
  <c r="C19" i="5" s="1"/>
  <c r="K19" i="5" s="1"/>
  <c r="N43" i="5"/>
  <c r="L43" i="5"/>
  <c r="M43" i="5"/>
  <c r="I47" i="1"/>
  <c r="C16" i="5" s="1"/>
  <c r="I460" i="1"/>
  <c r="C34" i="5" s="1"/>
  <c r="F13" i="5"/>
  <c r="E13" i="5"/>
  <c r="I234" i="1"/>
  <c r="C25" i="5" s="1"/>
  <c r="I49" i="5"/>
  <c r="K49" i="5"/>
  <c r="J49" i="5"/>
  <c r="C10" i="5"/>
  <c r="J31" i="5" l="1"/>
  <c r="J22" i="5"/>
  <c r="I22" i="5"/>
  <c r="H19" i="5"/>
  <c r="K31" i="5"/>
  <c r="M31" i="5"/>
  <c r="G19" i="5"/>
  <c r="I19" i="5"/>
  <c r="J19" i="5"/>
  <c r="F19" i="5"/>
  <c r="H28" i="5"/>
  <c r="J28" i="5"/>
  <c r="I28" i="5"/>
  <c r="L40" i="5"/>
  <c r="L28" i="5"/>
  <c r="K40" i="5"/>
  <c r="O43" i="5"/>
  <c r="O13" i="5"/>
  <c r="J34" i="5"/>
  <c r="K34" i="5"/>
  <c r="L34" i="5"/>
  <c r="I34" i="5"/>
  <c r="I11" i="1"/>
  <c r="I10" i="1" s="1"/>
  <c r="F16" i="5"/>
  <c r="H16" i="5"/>
  <c r="G16" i="5"/>
  <c r="I16" i="5"/>
  <c r="J16" i="5"/>
  <c r="K16" i="5"/>
  <c r="L16" i="5"/>
  <c r="M16" i="5"/>
  <c r="E16" i="5"/>
  <c r="I25" i="5"/>
  <c r="J25" i="5"/>
  <c r="K25" i="5"/>
  <c r="O22" i="5"/>
  <c r="M10" i="5"/>
  <c r="F10" i="5"/>
  <c r="N10" i="5"/>
  <c r="N50" i="5" s="1"/>
  <c r="N54" i="5" s="1"/>
  <c r="G10" i="5"/>
  <c r="H10" i="5"/>
  <c r="I10" i="5"/>
  <c r="J10" i="5"/>
  <c r="K10" i="5"/>
  <c r="L10" i="5"/>
  <c r="C50" i="5"/>
  <c r="O49" i="5"/>
  <c r="E10" i="5"/>
  <c r="O31" i="5" l="1"/>
  <c r="O19" i="5"/>
  <c r="K50" i="5"/>
  <c r="K52" i="5" s="1"/>
  <c r="O40" i="5"/>
  <c r="J50" i="5"/>
  <c r="J52" i="5" s="1"/>
  <c r="O28" i="5"/>
  <c r="G50" i="5"/>
  <c r="G54" i="5" s="1"/>
  <c r="L50" i="5"/>
  <c r="L52" i="5" s="1"/>
  <c r="O34" i="5"/>
  <c r="O16" i="5"/>
  <c r="M50" i="5"/>
  <c r="M54" i="5" s="1"/>
  <c r="F50" i="5"/>
  <c r="F52" i="5" s="1"/>
  <c r="I50" i="5"/>
  <c r="I52" i="5" s="1"/>
  <c r="H50" i="5"/>
  <c r="H52" i="5" s="1"/>
  <c r="O25" i="5"/>
  <c r="O10" i="5"/>
  <c r="E50" i="5"/>
  <c r="N52" i="5"/>
  <c r="C45" i="5"/>
  <c r="C48" i="5"/>
  <c r="C42" i="5"/>
  <c r="C33" i="5"/>
  <c r="C36" i="5"/>
  <c r="C30" i="5"/>
  <c r="C39" i="5"/>
  <c r="G52" i="5" l="1"/>
  <c r="M52" i="5"/>
  <c r="L54" i="5"/>
  <c r="P50" i="5"/>
  <c r="F54" i="5"/>
  <c r="O50" i="5"/>
  <c r="I54" i="5"/>
  <c r="H54" i="5"/>
  <c r="J54" i="5"/>
  <c r="K54" i="5"/>
  <c r="C18" i="5"/>
  <c r="C21" i="5"/>
  <c r="C24" i="5"/>
  <c r="C15" i="5"/>
  <c r="C9" i="5"/>
  <c r="C27" i="5"/>
  <c r="C12" i="5"/>
  <c r="D50" i="5" l="1"/>
  <c r="E52" i="5"/>
  <c r="O52" i="5" s="1"/>
  <c r="E54" i="5"/>
  <c r="O54" i="5" s="1"/>
  <c r="E56" i="5" l="1"/>
  <c r="F56" i="5" s="1"/>
  <c r="E58" i="5"/>
  <c r="F58" i="5" s="1"/>
  <c r="G56" i="5" l="1"/>
  <c r="H56" i="5" s="1"/>
  <c r="I56" i="5" s="1"/>
  <c r="J56" i="5" s="1"/>
  <c r="K56" i="5" s="1"/>
  <c r="L56" i="5" s="1"/>
  <c r="M56" i="5" s="1"/>
  <c r="N56" i="5" s="1"/>
  <c r="O56" i="5" s="1"/>
  <c r="G58" i="5"/>
  <c r="H58" i="5" s="1"/>
  <c r="I58" i="5" s="1"/>
  <c r="J58" i="5" s="1"/>
  <c r="K58" i="5" s="1"/>
  <c r="L58" i="5" l="1"/>
  <c r="M58" i="5" s="1"/>
  <c r="N58" i="5" s="1"/>
  <c r="O58" i="5" s="1"/>
  <c r="D239" i="1"/>
  <c r="D111" i="1"/>
  <c r="D397" i="1"/>
  <c r="D258" i="1"/>
  <c r="D249" i="1"/>
  <c r="D177" i="1"/>
  <c r="D296" i="1"/>
  <c r="D102" i="1"/>
  <c r="D468" i="1"/>
  <c r="D109" i="1"/>
  <c r="D393" i="1"/>
  <c r="D213" i="1"/>
  <c r="D380" i="1"/>
  <c r="D450" i="1"/>
  <c r="D253" i="1"/>
  <c r="D98" i="1"/>
  <c r="D231" i="1"/>
  <c r="D165" i="1"/>
  <c r="D267" i="1"/>
  <c r="D138" i="1"/>
  <c r="D532" i="1"/>
  <c r="D440" i="1"/>
  <c r="D375" i="1"/>
  <c r="D237" i="1"/>
  <c r="D329" i="1"/>
  <c r="D95" i="1"/>
  <c r="D150" i="1"/>
  <c r="D318" i="1"/>
  <c r="D179" i="1"/>
  <c r="D487" i="1"/>
  <c r="D115" i="1"/>
  <c r="D13" i="1"/>
  <c r="D84" i="1"/>
  <c r="D286" i="1"/>
  <c r="D405" i="1"/>
  <c r="D161" i="1"/>
  <c r="D430" i="1"/>
  <c r="D474" i="1"/>
  <c r="D391" i="1"/>
  <c r="D107" i="1"/>
  <c r="D284" i="1"/>
  <c r="D327" i="1"/>
  <c r="D337" i="1"/>
  <c r="D160" i="1"/>
  <c r="D470" i="1"/>
  <c r="D335" i="1"/>
  <c r="D242" i="1"/>
  <c r="D394" i="1"/>
  <c r="D261" i="1"/>
  <c r="D136" i="1"/>
  <c r="D422" i="1"/>
  <c r="D346" i="1"/>
  <c r="D169" i="1"/>
  <c r="D408" i="1"/>
  <c r="D449" i="1"/>
  <c r="D501" i="1"/>
  <c r="D373" i="1"/>
  <c r="D27" i="1"/>
  <c r="D124" i="1"/>
  <c r="D212" i="1"/>
  <c r="D515" i="1"/>
  <c r="D197" i="1"/>
  <c r="D301" i="1"/>
  <c r="D73" i="1"/>
  <c r="D396" i="1"/>
  <c r="D146" i="1"/>
  <c r="D154" i="1"/>
  <c r="D368" i="1"/>
  <c r="D463" i="1"/>
  <c r="D23" i="1"/>
  <c r="D164" i="1"/>
  <c r="D145" i="1"/>
  <c r="D88" i="1"/>
  <c r="D445" i="1"/>
  <c r="D404" i="1"/>
  <c r="D401" i="1"/>
  <c r="D354" i="1"/>
  <c r="D246" i="1"/>
  <c r="D153" i="1"/>
  <c r="D194" i="1"/>
  <c r="D349" i="1"/>
  <c r="D152" i="1"/>
  <c r="D369" i="1"/>
  <c r="D83" i="1"/>
  <c r="D269" i="1"/>
  <c r="D452" i="1"/>
  <c r="D268" i="1"/>
  <c r="D413" i="1"/>
  <c r="D362" i="1"/>
  <c r="D233" i="1"/>
  <c r="D512" i="1"/>
  <c r="D22" i="1"/>
  <c r="D70" i="1"/>
  <c r="D465" i="1"/>
  <c r="D344" i="1"/>
  <c r="D476" i="1"/>
  <c r="D259" i="1"/>
  <c r="D471" i="1"/>
  <c r="D291" i="1"/>
  <c r="D229" i="1"/>
  <c r="D355" i="1"/>
  <c r="D69" i="1"/>
  <c r="D320" i="1"/>
  <c r="D386" i="1"/>
  <c r="D428" i="1"/>
  <c r="D384" i="1"/>
  <c r="D285" i="1"/>
  <c r="D180" i="1"/>
  <c r="D310" i="1"/>
  <c r="D178" i="1"/>
  <c r="D340" i="1"/>
  <c r="D548" i="1"/>
  <c r="D232" i="1"/>
  <c r="D211" i="1"/>
  <c r="D529" i="1"/>
  <c r="D176" i="1"/>
  <c r="D64" i="1"/>
  <c r="D281" i="1"/>
  <c r="D230" i="1"/>
  <c r="D35" i="1"/>
  <c r="D108" i="1"/>
  <c r="D168" i="1"/>
  <c r="D448" i="1"/>
  <c r="D341" i="1"/>
  <c r="D76" i="1"/>
  <c r="D411" i="1"/>
  <c r="D61" i="1"/>
  <c r="D332" i="1"/>
  <c r="D65" i="1"/>
  <c r="D255" i="1"/>
  <c r="D223" i="1"/>
  <c r="D323" i="1"/>
  <c r="D29" i="1"/>
  <c r="D33" i="1"/>
  <c r="D31" i="1"/>
  <c r="D123" i="1"/>
  <c r="D293" i="1"/>
  <c r="D315" i="1"/>
  <c r="D331" i="1"/>
  <c r="D525" i="1"/>
  <c r="D45" i="1"/>
  <c r="D132" i="1"/>
  <c r="D370" i="1"/>
  <c r="D174" i="1"/>
  <c r="D205" i="1"/>
  <c r="D202" i="1"/>
  <c r="D302" i="1"/>
  <c r="D541" i="1"/>
  <c r="D25" i="1"/>
  <c r="D96" i="1"/>
  <c r="D208" i="1"/>
  <c r="D516" i="1"/>
  <c r="D248" i="1"/>
  <c r="D265" i="1"/>
  <c r="D46" i="1"/>
  <c r="D199" i="1"/>
  <c r="D530" i="1"/>
  <c r="D303" i="1"/>
  <c r="D42" i="1"/>
  <c r="D536" i="1"/>
  <c r="D186" i="1"/>
  <c r="D43" i="1"/>
  <c r="D534" i="1"/>
  <c r="D262" i="1"/>
  <c r="D207" i="1"/>
  <c r="D382" i="1"/>
  <c r="D325" i="1"/>
  <c r="D19" i="1"/>
  <c r="D103" i="1"/>
  <c r="D297" i="1"/>
  <c r="D215" i="1"/>
  <c r="D415" i="1"/>
  <c r="D238" i="1"/>
  <c r="D122" i="1"/>
  <c r="D277" i="1"/>
  <c r="D533" i="1"/>
  <c r="D459" i="1"/>
  <c r="D156" i="1"/>
  <c r="D542" i="1"/>
  <c r="D322" i="1"/>
  <c r="D282" i="1"/>
  <c r="D236" i="1"/>
  <c r="D276" i="1"/>
  <c r="D190" i="1"/>
  <c r="D509" i="1"/>
  <c r="D426" i="1"/>
  <c r="D292" i="1"/>
  <c r="D381" i="1"/>
  <c r="D350" i="1"/>
  <c r="D538" i="1"/>
  <c r="D198" i="1"/>
  <c r="D495" i="1"/>
  <c r="D20" i="1"/>
  <c r="D135" i="1"/>
  <c r="D520" i="1"/>
  <c r="D447" i="1"/>
  <c r="D39" i="1"/>
  <c r="D117" i="1"/>
  <c r="D28" i="1"/>
  <c r="D406" i="1"/>
  <c r="D99" i="1"/>
  <c r="D438" i="1"/>
  <c r="D67" i="1"/>
  <c r="D488" i="1"/>
  <c r="D37" i="1"/>
  <c r="D53" i="1"/>
  <c r="D191" i="1"/>
  <c r="D26" i="1"/>
  <c r="D304" i="1"/>
  <c r="D522" i="1"/>
  <c r="D214" i="1"/>
  <c r="D187" i="1"/>
  <c r="D121" i="1"/>
  <c r="D490" i="1"/>
  <c r="D481" i="1"/>
  <c r="D524" i="1"/>
  <c r="D55" i="1"/>
  <c r="D494" i="1"/>
  <c r="D240" i="1"/>
  <c r="D496" i="1"/>
  <c r="D272" i="1"/>
  <c r="D141" i="1"/>
  <c r="D508" i="1"/>
  <c r="D403" i="1"/>
  <c r="D398" i="1"/>
  <c r="D206" i="1"/>
  <c r="D68" i="1"/>
  <c r="D479" i="1"/>
  <c r="D505" i="1"/>
  <c r="D416" i="1"/>
  <c r="D502" i="1"/>
  <c r="D139" i="1"/>
  <c r="D432" i="1"/>
  <c r="D546" i="1"/>
  <c r="D221" i="1"/>
  <c r="D14" i="1"/>
  <c r="D503" i="1"/>
  <c r="D513" i="1"/>
  <c r="D483" i="1"/>
  <c r="D140" i="1"/>
  <c r="D342" i="1"/>
  <c r="D466" i="1"/>
  <c r="D395" i="1"/>
  <c r="D400" i="1"/>
  <c r="D280" i="1"/>
  <c r="D120" i="1"/>
  <c r="D250" i="1"/>
  <c r="D467" i="1"/>
  <c r="D298" i="1"/>
  <c r="D517" i="1"/>
  <c r="D89" i="1"/>
  <c r="D333" i="1"/>
  <c r="D30" i="1"/>
  <c r="D203" i="1"/>
  <c r="D531" i="1"/>
  <c r="D81" i="1"/>
  <c r="D185" i="1"/>
  <c r="D378" i="1"/>
  <c r="D288" i="1"/>
  <c r="D226" i="1"/>
  <c r="D75" i="1"/>
  <c r="D148" i="1"/>
  <c r="D128" i="1"/>
  <c r="D125" i="1"/>
  <c r="D453" i="1"/>
  <c r="D527" i="1"/>
  <c r="D427" i="1"/>
  <c r="D295" i="1"/>
  <c r="D78" i="1"/>
  <c r="D172" i="1"/>
  <c r="D38" i="1"/>
  <c r="D434" i="1"/>
  <c r="D299" i="1"/>
  <c r="D216" i="1"/>
  <c r="D143" i="1"/>
  <c r="D254" i="1"/>
  <c r="D270" i="1"/>
  <c r="D510" i="1"/>
  <c r="D90" i="1"/>
  <c r="D71" i="1"/>
  <c r="D418" i="1"/>
  <c r="D421" i="1"/>
  <c r="D392" i="1"/>
  <c r="D307" i="1"/>
  <c r="D195" i="1"/>
  <c r="D217" i="1"/>
  <c r="D126" i="1"/>
  <c r="D328" i="1"/>
  <c r="D166" i="1"/>
  <c r="D365" i="1"/>
  <c r="D173" i="1"/>
  <c r="D241" i="1"/>
  <c r="D66" i="1"/>
  <c r="D372" i="1"/>
  <c r="D119" i="1"/>
  <c r="D101" i="1"/>
  <c r="D245" i="1"/>
  <c r="D366" i="1"/>
  <c r="D294" i="1"/>
  <c r="D21" i="1"/>
  <c r="D118" i="1"/>
  <c r="D225" i="1"/>
  <c r="D247" i="1"/>
  <c r="D56" i="1"/>
  <c r="D257" i="1"/>
  <c r="D85" i="1"/>
  <c r="D104" i="1"/>
  <c r="D305" i="1"/>
  <c r="D273" i="1"/>
  <c r="D309" i="1"/>
  <c r="D545" i="1"/>
  <c r="D79" i="1"/>
  <c r="D387" i="1"/>
  <c r="D93" i="1"/>
  <c r="D535" i="1"/>
  <c r="D314" i="1"/>
  <c r="D32" i="1"/>
  <c r="D443" i="1"/>
  <c r="D171" i="1"/>
  <c r="D389" i="1"/>
  <c r="D189" i="1"/>
  <c r="D34" i="1"/>
  <c r="D52" i="1"/>
  <c r="D348" i="1"/>
  <c r="D423" i="1"/>
  <c r="D60" i="1"/>
  <c r="D356" i="1"/>
  <c r="D170" i="1"/>
  <c r="D489" i="1"/>
  <c r="D336" i="1"/>
  <c r="D352" i="1"/>
  <c r="D16" i="1"/>
  <c r="D184" i="1"/>
  <c r="D540" i="1"/>
  <c r="D252" i="1"/>
  <c r="D338" i="1"/>
  <c r="D361" i="1"/>
  <c r="D458" i="1"/>
  <c r="D92" i="1"/>
  <c r="D192" i="1"/>
  <c r="D129" i="1"/>
  <c r="D87" i="1"/>
  <c r="D127" i="1"/>
  <c r="D222" i="1"/>
  <c r="D54" i="1"/>
  <c r="D290" i="1"/>
  <c r="D17" i="1"/>
  <c r="D376" i="1"/>
  <c r="D543" i="1"/>
  <c r="D228" i="1"/>
  <c r="D497" i="1"/>
  <c r="D41" i="1"/>
  <c r="D351" i="1"/>
  <c r="D58" i="1"/>
  <c r="D49" i="1"/>
  <c r="D462" i="1"/>
  <c r="D345" i="1"/>
  <c r="D218" i="1"/>
  <c r="D18" i="1"/>
  <c r="D147" i="1"/>
  <c r="D289" i="1"/>
  <c r="D385" i="1"/>
  <c r="D271" i="1"/>
  <c r="D137" i="1"/>
  <c r="D402" i="1"/>
  <c r="D454" i="1"/>
  <c r="D86" i="1"/>
  <c r="D442" i="1"/>
  <c r="D62" i="1"/>
  <c r="D209" i="1"/>
  <c r="D59" i="1"/>
  <c r="D57" i="1"/>
  <c r="D256" i="1"/>
  <c r="D457" i="1"/>
  <c r="D539" i="1"/>
  <c r="D353" i="1"/>
  <c r="D357" i="1"/>
  <c r="D321" i="1"/>
  <c r="D200" i="1"/>
  <c r="D312" i="1"/>
  <c r="D244" i="1"/>
  <c r="D498" i="1"/>
  <c r="D343" i="1"/>
  <c r="D201" i="1"/>
  <c r="D183" i="1"/>
  <c r="D486" i="1"/>
  <c r="D94" i="1"/>
  <c r="D537" i="1"/>
  <c r="D224" i="1"/>
  <c r="D477" i="1"/>
  <c r="D193" i="1"/>
  <c r="D182" i="1"/>
  <c r="D399" i="1"/>
  <c r="D514" i="1"/>
  <c r="D374" i="1"/>
  <c r="D279" i="1"/>
  <c r="D472" i="1"/>
  <c r="D167" i="1"/>
  <c r="D429" i="1"/>
  <c r="D491" i="1"/>
  <c r="D251" i="1"/>
  <c r="D363" i="1"/>
  <c r="D50" i="1"/>
  <c r="D334" i="1"/>
  <c r="D266" i="1"/>
  <c r="D263" i="1"/>
  <c r="D482" i="1"/>
  <c r="D260" i="1"/>
  <c r="D475" i="1"/>
  <c r="D72" i="1"/>
  <c r="D151" i="1"/>
  <c r="D435" i="1"/>
  <c r="D506" i="1"/>
  <c r="D162" i="1"/>
  <c r="D360" i="1"/>
  <c r="D420" i="1"/>
  <c r="D105" i="1"/>
  <c r="D275" i="1"/>
  <c r="D492" i="1"/>
  <c r="D149" i="1"/>
  <c r="D319" i="1"/>
  <c r="D157" i="1"/>
  <c r="D40" i="1"/>
  <c r="D264" i="1"/>
  <c r="D15" i="1"/>
  <c r="D112" i="1"/>
  <c r="D74" i="1"/>
  <c r="D313" i="1"/>
  <c r="D80" i="1"/>
  <c r="D317" i="1"/>
  <c r="D114" i="1"/>
  <c r="D142" i="1"/>
  <c r="D51" i="1"/>
  <c r="D155" i="1"/>
  <c r="D130" i="1"/>
  <c r="D456" i="1"/>
  <c r="D523" i="1"/>
  <c r="D44" i="1"/>
  <c r="D306" i="1"/>
  <c r="D484" i="1"/>
  <c r="D158" i="1"/>
  <c r="D330" i="1"/>
  <c r="D425" i="1"/>
  <c r="D82" i="1"/>
  <c r="D511" i="1"/>
  <c r="D300" i="1"/>
  <c r="D388" i="1"/>
  <c r="D367" i="1"/>
  <c r="D274" i="1"/>
  <c r="D36" i="1"/>
  <c r="D116" i="1"/>
  <c r="D433" i="1"/>
  <c r="D410" i="1"/>
  <c r="D163" i="1"/>
  <c r="D347" i="1"/>
  <c r="D28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Delson</author>
  </authors>
  <commentList>
    <comment ref="I8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OBS: PREENCHER SOMENTE ESTA CÉLULA</t>
        </r>
      </text>
    </comment>
  </commentList>
</comments>
</file>

<file path=xl/sharedStrings.xml><?xml version="1.0" encoding="utf-8"?>
<sst xmlns="http://schemas.openxmlformats.org/spreadsheetml/2006/main" count="1902" uniqueCount="851">
  <si>
    <t>PREFEITURA DE JUIZ DE FORA</t>
  </si>
  <si>
    <t>SECRETARIA DE OBRAS</t>
  </si>
  <si>
    <t>SUBSECRETARIA DE GESTÃO DE OBRAS E PROJETOS</t>
  </si>
  <si>
    <t>PLANILHA ORÇAMENTÁRIA PROPONENTE</t>
  </si>
  <si>
    <t>BDI ONERADO:</t>
  </si>
  <si>
    <t>ITEM</t>
  </si>
  <si>
    <t>DESCRIÇÃO</t>
  </si>
  <si>
    <t>UNID.</t>
  </si>
  <si>
    <t>QUANT.</t>
  </si>
  <si>
    <t>PREÇO 
UNITÁRIO 
SEM BDI</t>
  </si>
  <si>
    <t>PREÇO 
UNITÁRIO 
COM BDI</t>
  </si>
  <si>
    <t>PREÇO 
TOTAL 
COM BDI</t>
  </si>
  <si>
    <t>M2</t>
  </si>
  <si>
    <t>M</t>
  </si>
  <si>
    <t>SERVIÇOS</t>
  </si>
  <si>
    <t>TOTAL (R$)</t>
  </si>
  <si>
    <t>FINANC.</t>
  </si>
  <si>
    <t>MÊS 01</t>
  </si>
  <si>
    <t>MÊS 02</t>
  </si>
  <si>
    <t>MÊS 03</t>
  </si>
  <si>
    <t>TOTAIS</t>
  </si>
  <si>
    <t>Físico</t>
  </si>
  <si>
    <t>%</t>
  </si>
  <si>
    <t>R$</t>
  </si>
  <si>
    <t>TOTAL / PARCIAL (R$)</t>
  </si>
  <si>
    <t>PERCENTUAL MENSAL (%)</t>
  </si>
  <si>
    <t>TOTAL MENSAL (R$)</t>
  </si>
  <si>
    <t>TOTAL MENSAL ACUMULADO (R$)</t>
  </si>
  <si>
    <t>PERCENTUAL MENSAL ACUMULADO (%)</t>
  </si>
  <si>
    <t>PREÇO 
UNITÁRIO 
SEM BDI
(REFERENCIAL)</t>
  </si>
  <si>
    <t>DESCONTO CONCEDIDO:</t>
  </si>
  <si>
    <t>CRONOGRAMA  FÍSICO-FINANCEIRO - PROPONENTE</t>
  </si>
  <si>
    <t>ITENS RELATIVOS À ADMINISTRAÇÃO DA OBRA</t>
  </si>
  <si>
    <t xml:space="preserve">% </t>
  </si>
  <si>
    <t>A - Administração Central</t>
  </si>
  <si>
    <t>B - Despesas Financeiras</t>
  </si>
  <si>
    <t>C - Risco</t>
  </si>
  <si>
    <t>D - Seguro e Garantia</t>
  </si>
  <si>
    <t>LUCRO</t>
  </si>
  <si>
    <t>E - Lucro</t>
  </si>
  <si>
    <t>TRIBUTOS</t>
  </si>
  <si>
    <t>F - PIS</t>
  </si>
  <si>
    <t>G - COFINS</t>
  </si>
  <si>
    <t>H - ISSQN</t>
  </si>
  <si>
    <t>I - CONTRIBUIÇÃO PREVIDENCIÁRIA SOBRE A RENDA BRUTA</t>
  </si>
  <si>
    <t>-</t>
  </si>
  <si>
    <t>Assim, com base na fórmula proposta pelo acordão TCU nº 2622/2013, temos:</t>
  </si>
  <si>
    <t>BDI ONERADO (%)</t>
  </si>
  <si>
    <t>COMPOSIÇÃO BDI PROPONENTE</t>
  </si>
  <si>
    <t xml:space="preserve">                  PREFEITURA DE JUIZ DE FORA</t>
  </si>
  <si>
    <t xml:space="preserve">                                   SECRETARIA DE OBRAS</t>
  </si>
  <si>
    <t xml:space="preserve">                      SUBSECRETARIA DE GESTÃO DE OBRAS PÚBLICAS</t>
  </si>
  <si>
    <t>M3</t>
  </si>
  <si>
    <t>M3XKM</t>
  </si>
  <si>
    <t>Construção de Praças Urbanas, Rodovias, Ferrovias e recapeamento e pavimentação de vias urbanas</t>
  </si>
  <si>
    <t>BDI DIFERENCIADO:</t>
  </si>
  <si>
    <t>COMPOSIÇÃO BDI DIFERENCIADO</t>
  </si>
  <si>
    <t>Fornecimento de Materiais e Equipamentos (aquisição indireta - em conjunto com licitação de obras)</t>
  </si>
  <si>
    <t>03</t>
  </si>
  <si>
    <t>05</t>
  </si>
  <si>
    <t>01</t>
  </si>
  <si>
    <t>02</t>
  </si>
  <si>
    <t>06</t>
  </si>
  <si>
    <t>07</t>
  </si>
  <si>
    <t>04</t>
  </si>
  <si>
    <t>SINAPI</t>
  </si>
  <si>
    <t>SUDECAP</t>
  </si>
  <si>
    <t>UN</t>
  </si>
  <si>
    <t>KG</t>
  </si>
  <si>
    <t>MÊS 04</t>
  </si>
  <si>
    <t>MÊS 05</t>
  </si>
  <si>
    <t>MÊS 06</t>
  </si>
  <si>
    <t>MÊS 07</t>
  </si>
  <si>
    <t>MÊS 08</t>
  </si>
  <si>
    <t>MÊS 09</t>
  </si>
  <si>
    <t>MÊS 10</t>
  </si>
  <si>
    <t xml:space="preserve">                                                            PREFEITURA DE JUIZ DE FORA</t>
  </si>
  <si>
    <t xml:space="preserve">                                                                SECRETARIA DE OBRAS</t>
  </si>
  <si>
    <t xml:space="preserve">                                                         SUBSECRETARIA DE GESTÃO DE OBRAS E PROJETOS</t>
  </si>
  <si>
    <t>ADMINISTRAÇÃO LOCAL</t>
  </si>
  <si>
    <t>SICOR</t>
  </si>
  <si>
    <t>08</t>
  </si>
  <si>
    <t>OBRA: UBS VALADARES - JUIZ DE FORA - MG</t>
  </si>
  <si>
    <t>DATA:                        Set. /2026</t>
  </si>
  <si>
    <t>VALOR TOTAL COM BDI ONERADO = 23,66%</t>
  </si>
  <si>
    <t>UBS VALADARES</t>
  </si>
  <si>
    <r>
      <t xml:space="preserve">REF. ONERADA    </t>
    </r>
    <r>
      <rPr>
        <b/>
        <sz val="8"/>
        <rFont val="Calibri"/>
        <family val="2"/>
      </rPr>
      <t xml:space="preserve">              SINAPI 07/2026                      SICOR 04/2026                        DNIT 04/2026                  SUDECAP 04/2026                   EXTRA 04/2026                                    URBEL 04/2026</t>
    </r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</si>
  <si>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</si>
  <si>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</si>
  <si>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</si>
  <si>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</si>
  <si>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</si>
  <si>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</si>
  <si>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</si>
  <si>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</si>
  <si>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</si>
  <si>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</si>
  <si>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t>01.11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</si>
  <si>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</si>
  <si>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</si>
  <si>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</si>
  <si>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</si>
  <si>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</si>
  <si>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</si>
  <si>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</si>
  <si>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</si>
  <si>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02.09</t>
  </si>
  <si>
    <t>02.10</t>
  </si>
  <si>
    <t>02.11</t>
  </si>
  <si>
    <t>02.12</t>
  </si>
  <si>
    <t>02.13</t>
  </si>
  <si>
    <t>02.14</t>
  </si>
  <si>
    <t>02.15</t>
  </si>
  <si>
    <t>02.16</t>
  </si>
  <si>
    <t>02.17</t>
  </si>
  <si>
    <t>02.18</t>
  </si>
  <si>
    <t>02.19</t>
  </si>
  <si>
    <t>02.20</t>
  </si>
  <si>
    <t>02.21</t>
  </si>
  <si>
    <t>02.22</t>
  </si>
  <si>
    <t>03.01</t>
  </si>
  <si>
    <t>03.01.01</t>
  </si>
  <si>
    <t>03.01.02</t>
  </si>
  <si>
    <t>03.01.03</t>
  </si>
  <si>
    <t>03.01.04</t>
  </si>
  <si>
    <t>03.01.05</t>
  </si>
  <si>
    <t>03.01.06</t>
  </si>
  <si>
    <t>03.01.07</t>
  </si>
  <si>
    <t>03.01.08</t>
  </si>
  <si>
    <t>03.01.09</t>
  </si>
  <si>
    <t>03.01.10</t>
  </si>
  <si>
    <t>03.01.11</t>
  </si>
  <si>
    <t>03.01.12</t>
  </si>
  <si>
    <t>03.01.13</t>
  </si>
  <si>
    <t>03.01.14</t>
  </si>
  <si>
    <t>03.02</t>
  </si>
  <si>
    <t>03.02.01</t>
  </si>
  <si>
    <t>03.02.02</t>
  </si>
  <si>
    <t>03.02.03</t>
  </si>
  <si>
    <t>03.02.04</t>
  </si>
  <si>
    <t>03.02.05</t>
  </si>
  <si>
    <t>03.02.06</t>
  </si>
  <si>
    <t>03.02.07</t>
  </si>
  <si>
    <t>03.02.08</t>
  </si>
  <si>
    <t>03.02.09</t>
  </si>
  <si>
    <t>03.02.10</t>
  </si>
  <si>
    <t>03.02.11</t>
  </si>
  <si>
    <t>03.02.12</t>
  </si>
  <si>
    <t>03.02.13</t>
  </si>
  <si>
    <t>03.03</t>
  </si>
  <si>
    <t>03.03.01</t>
  </si>
  <si>
    <t>03.03.02</t>
  </si>
  <si>
    <t>03.03.03</t>
  </si>
  <si>
    <t>03.03.04</t>
  </si>
  <si>
    <t>03.03.05</t>
  </si>
  <si>
    <t>03.03.06</t>
  </si>
  <si>
    <t>03.03.07</t>
  </si>
  <si>
    <t>03.03.08</t>
  </si>
  <si>
    <t>03.03.09</t>
  </si>
  <si>
    <t>03.03.10</t>
  </si>
  <si>
    <t>03.03.11</t>
  </si>
  <si>
    <t>03.03.12</t>
  </si>
  <si>
    <t>03.03.13</t>
  </si>
  <si>
    <t>03.04</t>
  </si>
  <si>
    <t>03.04.01</t>
  </si>
  <si>
    <t>03.04.02</t>
  </si>
  <si>
    <t>03.04.03</t>
  </si>
  <si>
    <t>03.04.04</t>
  </si>
  <si>
    <t>03.04.05</t>
  </si>
  <si>
    <t>03.05</t>
  </si>
  <si>
    <t>03.05.01</t>
  </si>
  <si>
    <t>03.05.02</t>
  </si>
  <si>
    <t>03.06</t>
  </si>
  <si>
    <t>03.06.01</t>
  </si>
  <si>
    <t>03.06.02</t>
  </si>
  <si>
    <t>03.06.03</t>
  </si>
  <si>
    <t>03.06.04</t>
  </si>
  <si>
    <t>03.06.05</t>
  </si>
  <si>
    <t>03.07</t>
  </si>
  <si>
    <t>03.07.01</t>
  </si>
  <si>
    <t>03.07.02</t>
  </si>
  <si>
    <t>03.07.03</t>
  </si>
  <si>
    <t>03.08</t>
  </si>
  <si>
    <t>03.08.01</t>
  </si>
  <si>
    <t>03.08.02</t>
  </si>
  <si>
    <t>03.09</t>
  </si>
  <si>
    <t>03.09.01</t>
  </si>
  <si>
    <t>03.09.02</t>
  </si>
  <si>
    <t>03.09.03</t>
  </si>
  <si>
    <t>03.09.04</t>
  </si>
  <si>
    <t>03.09.05</t>
  </si>
  <si>
    <t>03.09.06</t>
  </si>
  <si>
    <t>03.09.07</t>
  </si>
  <si>
    <t>03.09.08</t>
  </si>
  <si>
    <t>03.09.09</t>
  </si>
  <si>
    <t>03.09.10</t>
  </si>
  <si>
    <t>03.09.11</t>
  </si>
  <si>
    <t>03.09.12</t>
  </si>
  <si>
    <t>03.09.13</t>
  </si>
  <si>
    <t>03.09.14</t>
  </si>
  <si>
    <t>03.09.15</t>
  </si>
  <si>
    <t>03.09.16</t>
  </si>
  <si>
    <t>03.09.17</t>
  </si>
  <si>
    <t>03.10</t>
  </si>
  <si>
    <t>03.10.01</t>
  </si>
  <si>
    <t>04.01</t>
  </si>
  <si>
    <t>04.01.01</t>
  </si>
  <si>
    <t>04.01.02</t>
  </si>
  <si>
    <t>04.01.03</t>
  </si>
  <si>
    <t>04.01.04</t>
  </si>
  <si>
    <t>04.01.05</t>
  </si>
  <si>
    <t>04.01.06</t>
  </si>
  <si>
    <t>04.01.07</t>
  </si>
  <si>
    <t>04.01.08</t>
  </si>
  <si>
    <t>04.01.09</t>
  </si>
  <si>
    <t>04.02</t>
  </si>
  <si>
    <t>04.02.01</t>
  </si>
  <si>
    <t>04.02.02</t>
  </si>
  <si>
    <t>04.02.03</t>
  </si>
  <si>
    <t>04.02.04</t>
  </si>
  <si>
    <t>04.02.05</t>
  </si>
  <si>
    <t>04.02.06</t>
  </si>
  <si>
    <t>04.02.07</t>
  </si>
  <si>
    <t>04.02.08</t>
  </si>
  <si>
    <t>04.02.09</t>
  </si>
  <si>
    <t>04.02.10</t>
  </si>
  <si>
    <t>04.02.11</t>
  </si>
  <si>
    <t>04.02.12</t>
  </si>
  <si>
    <t>04.02.13</t>
  </si>
  <si>
    <t>04.02.14</t>
  </si>
  <si>
    <t>04.03</t>
  </si>
  <si>
    <t>04.03.01</t>
  </si>
  <si>
    <t>04.03.02</t>
  </si>
  <si>
    <t>04.03.03</t>
  </si>
  <si>
    <t>04.03.04</t>
  </si>
  <si>
    <t>04.03.05</t>
  </si>
  <si>
    <t>04.03.06</t>
  </si>
  <si>
    <t>04.03.07</t>
  </si>
  <si>
    <t>04.03.08</t>
  </si>
  <si>
    <t>04.03.09</t>
  </si>
  <si>
    <t>04.03.10</t>
  </si>
  <si>
    <t>04.03.11</t>
  </si>
  <si>
    <t>04.03.12</t>
  </si>
  <si>
    <t>04.03.13</t>
  </si>
  <si>
    <t>04.03.14</t>
  </si>
  <si>
    <t>04.03.15</t>
  </si>
  <si>
    <t>04.04</t>
  </si>
  <si>
    <t>04.04.01</t>
  </si>
  <si>
    <t>04.04.02</t>
  </si>
  <si>
    <t>04.04.03</t>
  </si>
  <si>
    <t>04.04.04</t>
  </si>
  <si>
    <t>04.04.05</t>
  </si>
  <si>
    <t>04.05</t>
  </si>
  <si>
    <t>04.05.01</t>
  </si>
  <si>
    <t>04.05.02</t>
  </si>
  <si>
    <t>04.05.03</t>
  </si>
  <si>
    <t>04.05.04</t>
  </si>
  <si>
    <t>04.05.05</t>
  </si>
  <si>
    <t>04.05.06</t>
  </si>
  <si>
    <t>04.06</t>
  </si>
  <si>
    <t>04.06.01</t>
  </si>
  <si>
    <t>04.06.02</t>
  </si>
  <si>
    <t>04.06.03</t>
  </si>
  <si>
    <t>04.06.04</t>
  </si>
  <si>
    <t>04.06.05</t>
  </si>
  <si>
    <t>04.06.06</t>
  </si>
  <si>
    <t>04.06.07</t>
  </si>
  <si>
    <t>04.07</t>
  </si>
  <si>
    <t>04.07.01</t>
  </si>
  <si>
    <t>04.07.02</t>
  </si>
  <si>
    <t>04.07.03</t>
  </si>
  <si>
    <t>04.07.04</t>
  </si>
  <si>
    <t>04.07.05</t>
  </si>
  <si>
    <t>04.07.06</t>
  </si>
  <si>
    <t>04.07.07</t>
  </si>
  <si>
    <t>04.08</t>
  </si>
  <si>
    <t>04.08.01</t>
  </si>
  <si>
    <t>04.08.02</t>
  </si>
  <si>
    <t>04.08.03</t>
  </si>
  <si>
    <t>04.08.04</t>
  </si>
  <si>
    <t>04.08.05</t>
  </si>
  <si>
    <t>04.09</t>
  </si>
  <si>
    <t>04.09.01</t>
  </si>
  <si>
    <t>04.09.02</t>
  </si>
  <si>
    <t>04.09.03</t>
  </si>
  <si>
    <t>04.09.04</t>
  </si>
  <si>
    <t>04.09.05</t>
  </si>
  <si>
    <t>04.09.06</t>
  </si>
  <si>
    <t>04.09.07</t>
  </si>
  <si>
    <t>04.09.08</t>
  </si>
  <si>
    <t>05.01</t>
  </si>
  <si>
    <t>05.01.01</t>
  </si>
  <si>
    <t>05.01.02</t>
  </si>
  <si>
    <t>05.01.03</t>
  </si>
  <si>
    <t>05.01.04</t>
  </si>
  <si>
    <t>05.01.05</t>
  </si>
  <si>
    <t>05.01.06</t>
  </si>
  <si>
    <t>05.02</t>
  </si>
  <si>
    <t>05.02.01</t>
  </si>
  <si>
    <t>05.02.02</t>
  </si>
  <si>
    <t>05.02.03</t>
  </si>
  <si>
    <t>05.02.04</t>
  </si>
  <si>
    <t>05.02.05</t>
  </si>
  <si>
    <t>05.02.06</t>
  </si>
  <si>
    <t>06.01</t>
  </si>
  <si>
    <t>06.01.01</t>
  </si>
  <si>
    <t>06.01.02</t>
  </si>
  <si>
    <t>06.01.03</t>
  </si>
  <si>
    <t>06.01.04</t>
  </si>
  <si>
    <t>06.01.05</t>
  </si>
  <si>
    <t>06.01.06</t>
  </si>
  <si>
    <t>06.01.07</t>
  </si>
  <si>
    <t>06.02</t>
  </si>
  <si>
    <t>06.02.01</t>
  </si>
  <si>
    <t>06.02.02</t>
  </si>
  <si>
    <t>06.02.03</t>
  </si>
  <si>
    <t>06.02.04</t>
  </si>
  <si>
    <t>06.02.05</t>
  </si>
  <si>
    <t>06.02.06</t>
  </si>
  <si>
    <t>06.02.07</t>
  </si>
  <si>
    <t>06.02.08</t>
  </si>
  <si>
    <t>06.02.09</t>
  </si>
  <si>
    <t>06.02.10</t>
  </si>
  <si>
    <t>06.02.11</t>
  </si>
  <si>
    <t>06.02.12</t>
  </si>
  <si>
    <t>06.02.13</t>
  </si>
  <si>
    <t>06.02.14</t>
  </si>
  <si>
    <t>06.02.15</t>
  </si>
  <si>
    <t>06.02.16</t>
  </si>
  <si>
    <t>06.02.17</t>
  </si>
  <si>
    <t>06.02.18</t>
  </si>
  <si>
    <t>06.02.19</t>
  </si>
  <si>
    <t>06.02.20</t>
  </si>
  <si>
    <t>06.02.21</t>
  </si>
  <si>
    <t>06.02.22</t>
  </si>
  <si>
    <t>06.02.23</t>
  </si>
  <si>
    <t>06.02.24</t>
  </si>
  <si>
    <t>06.02.25</t>
  </si>
  <si>
    <t>06.02.26</t>
  </si>
  <si>
    <t>06.02.27</t>
  </si>
  <si>
    <t>06.02.28</t>
  </si>
  <si>
    <t>06.02.29</t>
  </si>
  <si>
    <t>06.02.30</t>
  </si>
  <si>
    <t>06.02.31</t>
  </si>
  <si>
    <t>06.02.32</t>
  </si>
  <si>
    <t>06.02.33</t>
  </si>
  <si>
    <t>06.02.34</t>
  </si>
  <si>
    <t>06.03</t>
  </si>
  <si>
    <t>06.03.01</t>
  </si>
  <si>
    <t>06.03.02</t>
  </si>
  <si>
    <t>06.03.03</t>
  </si>
  <si>
    <t>06.03.04</t>
  </si>
  <si>
    <t>06.04</t>
  </si>
  <si>
    <t>06.04.01</t>
  </si>
  <si>
    <t>06.04.02</t>
  </si>
  <si>
    <t>06.04.03</t>
  </si>
  <si>
    <t>06.04.04</t>
  </si>
  <si>
    <t>06.04.05</t>
  </si>
  <si>
    <t>06.04.06</t>
  </si>
  <si>
    <t>06.04.07</t>
  </si>
  <si>
    <t>06.04.08</t>
  </si>
  <si>
    <t>06.04.09</t>
  </si>
  <si>
    <t>06.04.10</t>
  </si>
  <si>
    <t>06.04.11</t>
  </si>
  <si>
    <t>06.04.12</t>
  </si>
  <si>
    <t>06.04.13</t>
  </si>
  <si>
    <t>06.04.14</t>
  </si>
  <si>
    <t>06.04.15</t>
  </si>
  <si>
    <t>06.04.16</t>
  </si>
  <si>
    <t>06.04.17</t>
  </si>
  <si>
    <t>06.04.18</t>
  </si>
  <si>
    <t>06.04.19</t>
  </si>
  <si>
    <t>06.04.20</t>
  </si>
  <si>
    <t>06.04.21</t>
  </si>
  <si>
    <t>06.04.22</t>
  </si>
  <si>
    <t>06.04.23</t>
  </si>
  <si>
    <t>06.04.24</t>
  </si>
  <si>
    <t>06.05</t>
  </si>
  <si>
    <t>06.05.01</t>
  </si>
  <si>
    <t>06.05.02</t>
  </si>
  <si>
    <t>06.06</t>
  </si>
  <si>
    <t>06.06.01</t>
  </si>
  <si>
    <t>06.06.02</t>
  </si>
  <si>
    <t>06.06.03</t>
  </si>
  <si>
    <t>06.06.04</t>
  </si>
  <si>
    <t>06.07</t>
  </si>
  <si>
    <t>06.07.01</t>
  </si>
  <si>
    <t>06.07.02</t>
  </si>
  <si>
    <t>06.07.03</t>
  </si>
  <si>
    <t>06.07.04</t>
  </si>
  <si>
    <t>06.07.05</t>
  </si>
  <si>
    <t>06.07.06</t>
  </si>
  <si>
    <t>06.07.07</t>
  </si>
  <si>
    <t>06.08</t>
  </si>
  <si>
    <t>06.08.01</t>
  </si>
  <si>
    <t>06.09</t>
  </si>
  <si>
    <t>06.09.01</t>
  </si>
  <si>
    <t>06.09.02</t>
  </si>
  <si>
    <t>06.09.03</t>
  </si>
  <si>
    <t>06.09.04</t>
  </si>
  <si>
    <t>06.09.05</t>
  </si>
  <si>
    <t>06.09.06</t>
  </si>
  <si>
    <t>06.09.07</t>
  </si>
  <si>
    <t>06.09.08</t>
  </si>
  <si>
    <t>06.09.09</t>
  </si>
  <si>
    <t>06.09.10</t>
  </si>
  <si>
    <t>06.09.11</t>
  </si>
  <si>
    <t>06.09.12</t>
  </si>
  <si>
    <t>06.10</t>
  </si>
  <si>
    <t>06.10.01</t>
  </si>
  <si>
    <t>06.10.02</t>
  </si>
  <si>
    <t>06.10.03</t>
  </si>
  <si>
    <t>06.10.04</t>
  </si>
  <si>
    <t>06.10.05</t>
  </si>
  <si>
    <t>06.10.06</t>
  </si>
  <si>
    <t>06.10.07</t>
  </si>
  <si>
    <t>06.10.08</t>
  </si>
  <si>
    <t>06.10.09</t>
  </si>
  <si>
    <t>06.10.10</t>
  </si>
  <si>
    <t>06.10.11</t>
  </si>
  <si>
    <t>06.10.12</t>
  </si>
  <si>
    <t>06.10.13</t>
  </si>
  <si>
    <t>06.10.14</t>
  </si>
  <si>
    <t>06.10.15</t>
  </si>
  <si>
    <t>06.10.16</t>
  </si>
  <si>
    <t>06.10.17</t>
  </si>
  <si>
    <t>06.10.18</t>
  </si>
  <si>
    <t>07.01</t>
  </si>
  <si>
    <t>07.01.01</t>
  </si>
  <si>
    <t>07.01.02</t>
  </si>
  <si>
    <t>07.01.03</t>
  </si>
  <si>
    <t>07.01.04</t>
  </si>
  <si>
    <t>07.02</t>
  </si>
  <si>
    <t>07.02.01</t>
  </si>
  <si>
    <t>07.02.02</t>
  </si>
  <si>
    <t>07.02.03</t>
  </si>
  <si>
    <t>07.02.04</t>
  </si>
  <si>
    <t>07.02.05</t>
  </si>
  <si>
    <t>07.02.06</t>
  </si>
  <si>
    <t>07.03</t>
  </si>
  <si>
    <t>07.03.01</t>
  </si>
  <si>
    <t>07.03.02</t>
  </si>
  <si>
    <t>07.03.03</t>
  </si>
  <si>
    <t>07.03.04</t>
  </si>
  <si>
    <t>07.03.05</t>
  </si>
  <si>
    <t>07.04</t>
  </si>
  <si>
    <t>07.04.01</t>
  </si>
  <si>
    <t>07.05</t>
  </si>
  <si>
    <t>07.05.01</t>
  </si>
  <si>
    <t>07.05.02</t>
  </si>
  <si>
    <t>07.05.03</t>
  </si>
  <si>
    <t>07.06</t>
  </si>
  <si>
    <t>07.06.01</t>
  </si>
  <si>
    <t>07.06.02</t>
  </si>
  <si>
    <t>07.06.03</t>
  </si>
  <si>
    <t>07.06.04</t>
  </si>
  <si>
    <t>07.06.05</t>
  </si>
  <si>
    <t>07.06.06</t>
  </si>
  <si>
    <t>07.07</t>
  </si>
  <si>
    <t>07.07.01</t>
  </si>
  <si>
    <t>07.07.02</t>
  </si>
  <si>
    <t>07.07.03</t>
  </si>
  <si>
    <t>07.07.04</t>
  </si>
  <si>
    <t>07.07.05</t>
  </si>
  <si>
    <t>07.07.06</t>
  </si>
  <si>
    <t>07.07.07</t>
  </si>
  <si>
    <t>07.07.08</t>
  </si>
  <si>
    <t>07.07.09</t>
  </si>
  <si>
    <t>07.07.10</t>
  </si>
  <si>
    <t>07.07.11</t>
  </si>
  <si>
    <t>07.07.12</t>
  </si>
  <si>
    <t>07.07.13</t>
  </si>
  <si>
    <t>07.07.14</t>
  </si>
  <si>
    <t>07.07.15</t>
  </si>
  <si>
    <t>07.07.16</t>
  </si>
  <si>
    <t>07.08</t>
  </si>
  <si>
    <t>07.08.01</t>
  </si>
  <si>
    <t>07.09</t>
  </si>
  <si>
    <t>07.09.01</t>
  </si>
  <si>
    <t>07.09.02</t>
  </si>
  <si>
    <t>07.10</t>
  </si>
  <si>
    <t>07.10.01</t>
  </si>
  <si>
    <t>07.11</t>
  </si>
  <si>
    <t>07.11.01</t>
  </si>
  <si>
    <t>07.11.02</t>
  </si>
  <si>
    <t>07.12</t>
  </si>
  <si>
    <t>07.12.01</t>
  </si>
  <si>
    <t>07.13</t>
  </si>
  <si>
    <t>07.13.01</t>
  </si>
  <si>
    <t>07.13.02</t>
  </si>
  <si>
    <t>07.13.03</t>
  </si>
  <si>
    <t>07.13.04</t>
  </si>
  <si>
    <t>07.14</t>
  </si>
  <si>
    <t>07.14.01</t>
  </si>
  <si>
    <t>07.14.02</t>
  </si>
  <si>
    <t>07.14.03</t>
  </si>
  <si>
    <t>07.14.04</t>
  </si>
  <si>
    <t>07.14.05</t>
  </si>
  <si>
    <t>07.14.06</t>
  </si>
  <si>
    <t>07.15</t>
  </si>
  <si>
    <t>07.15.01</t>
  </si>
  <si>
    <t>07.15.02</t>
  </si>
  <si>
    <t>07.15.03</t>
  </si>
  <si>
    <t>07.15.04</t>
  </si>
  <si>
    <t>08.01</t>
  </si>
  <si>
    <t>08.01.01</t>
  </si>
  <si>
    <t>08.02</t>
  </si>
  <si>
    <t>08.02.01</t>
  </si>
  <si>
    <t>08.03</t>
  </si>
  <si>
    <t>08.03.01</t>
  </si>
  <si>
    <t>08.03.02</t>
  </si>
  <si>
    <t>08.04</t>
  </si>
  <si>
    <t>08.04.01</t>
  </si>
  <si>
    <t>08.05</t>
  </si>
  <si>
    <t>08.05.01</t>
  </si>
  <si>
    <t>08.05.02</t>
  </si>
  <si>
    <t>08.05.03</t>
  </si>
  <si>
    <t>08.05.04</t>
  </si>
  <si>
    <t>08.06</t>
  </si>
  <si>
    <t>08.06.01</t>
  </si>
  <si>
    <t>08.06.02</t>
  </si>
  <si>
    <t>08.06.03</t>
  </si>
  <si>
    <t>08.07</t>
  </si>
  <si>
    <t>08.07.01</t>
  </si>
  <si>
    <t>08.07.02</t>
  </si>
  <si>
    <t>08.07.03</t>
  </si>
  <si>
    <t>08.07.04</t>
  </si>
  <si>
    <t>09</t>
  </si>
  <si>
    <t>09.01</t>
  </si>
  <si>
    <t>09.01.01</t>
  </si>
  <si>
    <t>09.01.02</t>
  </si>
  <si>
    <t>09.02</t>
  </si>
  <si>
    <t>09.02.01</t>
  </si>
  <si>
    <t>09.02.02</t>
  </si>
  <si>
    <t>09.02.03</t>
  </si>
  <si>
    <t>09.02.04</t>
  </si>
  <si>
    <t>09.03</t>
  </si>
  <si>
    <t>09.03.01</t>
  </si>
  <si>
    <t>09.03.02</t>
  </si>
  <si>
    <t>09.03.03</t>
  </si>
  <si>
    <t>09.04</t>
  </si>
  <si>
    <t>09.04.01</t>
  </si>
  <si>
    <t>09.04.02</t>
  </si>
  <si>
    <t>09.04.03</t>
  </si>
  <si>
    <t>09.04.04</t>
  </si>
  <si>
    <t>09.05</t>
  </si>
  <si>
    <t>09.05.01</t>
  </si>
  <si>
    <t>09.06</t>
  </si>
  <si>
    <t>09.06.01</t>
  </si>
  <si>
    <t>09.06.02</t>
  </si>
  <si>
    <t>09.06.03</t>
  </si>
  <si>
    <t>09.06.04</t>
  </si>
  <si>
    <t>09.07</t>
  </si>
  <si>
    <t>09.07.01</t>
  </si>
  <si>
    <t>09.07.02</t>
  </si>
  <si>
    <t>09.07.03</t>
  </si>
  <si>
    <t>09.07.04</t>
  </si>
  <si>
    <t>09.07.05</t>
  </si>
  <si>
    <t>09.07.06</t>
  </si>
  <si>
    <t>09.07.07</t>
  </si>
  <si>
    <t>10.01</t>
  </si>
  <si>
    <t>10.02</t>
  </si>
  <si>
    <t>10.03</t>
  </si>
  <si>
    <t>10.04</t>
  </si>
  <si>
    <t>10.05</t>
  </si>
  <si>
    <t>11.01</t>
  </si>
  <si>
    <t>11.01.01</t>
  </si>
  <si>
    <t>11.01.02</t>
  </si>
  <si>
    <t>11.01.03</t>
  </si>
  <si>
    <t>11.02</t>
  </si>
  <si>
    <t>11.02.01</t>
  </si>
  <si>
    <t>11.02.02</t>
  </si>
  <si>
    <t>11.03</t>
  </si>
  <si>
    <t>11.03.01</t>
  </si>
  <si>
    <t>11.03.02</t>
  </si>
  <si>
    <t>11.03.03</t>
  </si>
  <si>
    <t>11.03.04</t>
  </si>
  <si>
    <t>11.03.05</t>
  </si>
  <si>
    <t>11.03.06</t>
  </si>
  <si>
    <t>11.03.07</t>
  </si>
  <si>
    <t>11.03.08</t>
  </si>
  <si>
    <t>11.03.09</t>
  </si>
  <si>
    <t>11.03.10</t>
  </si>
  <si>
    <t>12.01</t>
  </si>
  <si>
    <t>12.01.01</t>
  </si>
  <si>
    <t>12.02</t>
  </si>
  <si>
    <t>12.02.01</t>
  </si>
  <si>
    <t>12.02.02</t>
  </si>
  <si>
    <t>12.02.03</t>
  </si>
  <si>
    <t>12.02.04</t>
  </si>
  <si>
    <t>12.03</t>
  </si>
  <si>
    <t>12.03.01</t>
  </si>
  <si>
    <t>12.04</t>
  </si>
  <si>
    <t>12.04.01</t>
  </si>
  <si>
    <t>12.04.02</t>
  </si>
  <si>
    <t>12.04.03</t>
  </si>
  <si>
    <t>12.04.04</t>
  </si>
  <si>
    <t>12.04.05</t>
  </si>
  <si>
    <t>12.04.06</t>
  </si>
  <si>
    <t>12.04.07</t>
  </si>
  <si>
    <t>12.04.08</t>
  </si>
  <si>
    <t>12.04.09</t>
  </si>
  <si>
    <t>12.04.10</t>
  </si>
  <si>
    <t>12.04.11</t>
  </si>
  <si>
    <t>12.04.12</t>
  </si>
  <si>
    <t>12.04.13</t>
  </si>
  <si>
    <t>12.04.14</t>
  </si>
  <si>
    <t>12.04.15</t>
  </si>
  <si>
    <t>13.01</t>
  </si>
  <si>
    <t>13.02</t>
  </si>
  <si>
    <t>14.01</t>
  </si>
  <si>
    <t>SERVIÇOS PRELIMINARES</t>
  </si>
  <si>
    <t>DEMOLIÇÕES E REMOÇÕES</t>
  </si>
  <si>
    <t>ARQUITETURA</t>
  </si>
  <si>
    <t>PAREDES</t>
  </si>
  <si>
    <t>PISOS, BANCADAS E SOLEIRAS</t>
  </si>
  <si>
    <t>PORTAS E GRADIL</t>
  </si>
  <si>
    <t>JANELAS</t>
  </si>
  <si>
    <t>FORROS E ACABAMENTOS EM TETO</t>
  </si>
  <si>
    <t>COBERTURA</t>
  </si>
  <si>
    <t>PISO TÁTIL E CORDÃO BOLEADO</t>
  </si>
  <si>
    <t>COMUNICAÇÃO VISUAL</t>
  </si>
  <si>
    <t>LOUÇAS E METAIS</t>
  </si>
  <si>
    <t>DIVERSOS</t>
  </si>
  <si>
    <t>ESTRUTURA DE CONCRETO</t>
  </si>
  <si>
    <t>ESTACAS</t>
  </si>
  <si>
    <t>BLOCOS DE COROAMENTO</t>
  </si>
  <si>
    <t>VIGAS BALDRAME NÍVEL 673,95</t>
  </si>
  <si>
    <t>PILARES</t>
  </si>
  <si>
    <t>VIGAS DE TOPO NÍVEL 676,98</t>
  </si>
  <si>
    <t>VIGAS DE TOPO NÍVEL 677,55</t>
  </si>
  <si>
    <t>VIGAS DE TOPO NÍVEL 678,70</t>
  </si>
  <si>
    <t>VIGAS DE TOPO NÍVEL 679,90</t>
  </si>
  <si>
    <t>LAJES</t>
  </si>
  <si>
    <t>ESTRUTURA METÁLICA</t>
  </si>
  <si>
    <t>COBERTURA 01</t>
  </si>
  <si>
    <t>COBERTURA 02</t>
  </si>
  <si>
    <t>INSTALAÇÕES HIDROSSANITÁRIAS</t>
  </si>
  <si>
    <t>TUBOS - ÁGUA FRIA</t>
  </si>
  <si>
    <t>CONEXÕES ÁGUA FRIA</t>
  </si>
  <si>
    <t>TUBOS - ESGOTO</t>
  </si>
  <si>
    <t>CONEXÕES ESGOTO</t>
  </si>
  <si>
    <t xml:space="preserve">TUBOS - DRENAGEM </t>
  </si>
  <si>
    <t>CONEXÕES DRENAGEM</t>
  </si>
  <si>
    <t>MOVIMENTAÇÃO DE TERRA/ RASGO E ENCHIMENTO EM ALVENARIA</t>
  </si>
  <si>
    <t>RESERVATÓRIOS</t>
  </si>
  <si>
    <t>CAIXAS E RALOS</t>
  </si>
  <si>
    <t>REGISTROS E VÁLVULAS</t>
  </si>
  <si>
    <t>INSTALAÇÕES ELÉTRICAS</t>
  </si>
  <si>
    <t>CABOS</t>
  </si>
  <si>
    <t>ELETRODUTOS FLEXÍVEIS</t>
  </si>
  <si>
    <t>MOVIMENTAÇÃO DE TERRA E RASGOS/ENCHIMENTOS DE ALVENARIA</t>
  </si>
  <si>
    <t>ELETRODUTOS RÍGIDOS</t>
  </si>
  <si>
    <t>ELETROCALHAS</t>
  </si>
  <si>
    <t>CAIXAS DE PASSAGEM</t>
  </si>
  <si>
    <t>DISJUNTORES E PROTEÇÕES</t>
  </si>
  <si>
    <t>INTERRUPTORES</t>
  </si>
  <si>
    <t>INTERRUPTORES + TOMADAS</t>
  </si>
  <si>
    <t>PADRÃO DE ENTRADA</t>
  </si>
  <si>
    <t>QUADROS ELÉTRICOS</t>
  </si>
  <si>
    <t>RABICHOS</t>
  </si>
  <si>
    <t>TOMADAS</t>
  </si>
  <si>
    <t>SISTEMA FOTOVOLTÁICO - COMPONENTES</t>
  </si>
  <si>
    <t>SISTEMA FOTOVOLTÁICO - ELETRODUTOS</t>
  </si>
  <si>
    <t>SISTEMA DE CFTV</t>
  </si>
  <si>
    <t>ELETRODUTOS</t>
  </si>
  <si>
    <t>DERIVAÇÕES DE ELETROCALHA</t>
  </si>
  <si>
    <t>SISTEMA DE ALARME</t>
  </si>
  <si>
    <t>CABEAMENTO ESTRUTURADO</t>
  </si>
  <si>
    <t>CFTV</t>
  </si>
  <si>
    <t>SISTEMA DE CABEAMENTO ESTRUTURADO</t>
  </si>
  <si>
    <t>CONDULETES</t>
  </si>
  <si>
    <t>PONTOS DE TELECOMUNICAÇÃO</t>
  </si>
  <si>
    <t>INSTALAÇÕES LUMINOTÉCNICAS</t>
  </si>
  <si>
    <t>PREVENÇÃO E COMBATE A INCÊNDIO</t>
  </si>
  <si>
    <t>EXTINTORES</t>
  </si>
  <si>
    <t>ILUMINAÇÃO DE EMERGÊNCIA</t>
  </si>
  <si>
    <t>SINALIZAÇÃO DE EMERGÊNCIA</t>
  </si>
  <si>
    <t>S.P.D.A.</t>
  </si>
  <si>
    <t>BARRAS CHATAS</t>
  </si>
  <si>
    <t>BARRAS REDONDAS E CORDOALHAS</t>
  </si>
  <si>
    <t>COMPONENTES</t>
  </si>
  <si>
    <t>SERVIÇOS FINAIS</t>
  </si>
  <si>
    <t>EXTRA</t>
  </si>
  <si>
    <t>DNIT</t>
  </si>
  <si>
    <t>ED-50137</t>
  </si>
  <si>
    <t>ED-16349</t>
  </si>
  <si>
    <t>ED-16353</t>
  </si>
  <si>
    <t>ED-16350</t>
  </si>
  <si>
    <t>ED-16357</t>
  </si>
  <si>
    <t>ED-16361</t>
  </si>
  <si>
    <t>ED-16358</t>
  </si>
  <si>
    <t>02.09.05</t>
  </si>
  <si>
    <t>02.22.01</t>
  </si>
  <si>
    <t>ED-50701</t>
  </si>
  <si>
    <t>ED-48470</t>
  </si>
  <si>
    <t>CPU-002</t>
  </si>
  <si>
    <t>ED-50699</t>
  </si>
  <si>
    <t>ED-28163</t>
  </si>
  <si>
    <t>02.01.01</t>
  </si>
  <si>
    <t>02.03.01</t>
  </si>
  <si>
    <t>CPU-054</t>
  </si>
  <si>
    <t>14.05.02</t>
  </si>
  <si>
    <t>14.05.01</t>
  </si>
  <si>
    <t>ED-50474</t>
  </si>
  <si>
    <t>CPU-004</t>
  </si>
  <si>
    <t>CPU-003</t>
  </si>
  <si>
    <t>18.08.39</t>
  </si>
  <si>
    <t>ED-21636</t>
  </si>
  <si>
    <t>ED-48348</t>
  </si>
  <si>
    <t>CPU-056</t>
  </si>
  <si>
    <t>CPU-006</t>
  </si>
  <si>
    <t>CPU-005</t>
  </si>
  <si>
    <t>CPU-007</t>
  </si>
  <si>
    <t>CPU-008</t>
  </si>
  <si>
    <t>CPU-009</t>
  </si>
  <si>
    <t>CPU-010</t>
  </si>
  <si>
    <t>ED-50983</t>
  </si>
  <si>
    <t>CPU-011</t>
  </si>
  <si>
    <t>ED-50495</t>
  </si>
  <si>
    <t>ED-50959</t>
  </si>
  <si>
    <t>ED-29483</t>
  </si>
  <si>
    <t>ED-50960</t>
  </si>
  <si>
    <t>ED-49686</t>
  </si>
  <si>
    <t>ED-48402</t>
  </si>
  <si>
    <t>ED-50667</t>
  </si>
  <si>
    <t>18.71.10</t>
  </si>
  <si>
    <t>18.06.04</t>
  </si>
  <si>
    <t>18.06.02</t>
  </si>
  <si>
    <t>ED-4892</t>
  </si>
  <si>
    <t>CPU-013</t>
  </si>
  <si>
    <t>ED-48182</t>
  </si>
  <si>
    <t>10.40.54</t>
  </si>
  <si>
    <t>ED-48183</t>
  </si>
  <si>
    <t>ED-22766</t>
  </si>
  <si>
    <t>CPU-055</t>
  </si>
  <si>
    <t>CPU-058</t>
  </si>
  <si>
    <t>CPU-059</t>
  </si>
  <si>
    <t>CPU-060</t>
  </si>
  <si>
    <t>CPU-012</t>
  </si>
  <si>
    <t>CPU-061</t>
  </si>
  <si>
    <t>CPU-062</t>
  </si>
  <si>
    <t>CPU-063</t>
  </si>
  <si>
    <t>CPU-064</t>
  </si>
  <si>
    <t>03.17.01</t>
  </si>
  <si>
    <t>ED-51093</t>
  </si>
  <si>
    <t>ED-50705</t>
  </si>
  <si>
    <t>ED-50706</t>
  </si>
  <si>
    <t>10.35.74</t>
  </si>
  <si>
    <t>10.71.38</t>
  </si>
  <si>
    <t>ED-49873</t>
  </si>
  <si>
    <t>ED-49882</t>
  </si>
  <si>
    <t>10.35.22</t>
  </si>
  <si>
    <t>ED-50014</t>
  </si>
  <si>
    <t>ED-50007</t>
  </si>
  <si>
    <t>10.35.21</t>
  </si>
  <si>
    <t>CPU-014</t>
  </si>
  <si>
    <t>CPU-015</t>
  </si>
  <si>
    <t>CPU-016</t>
  </si>
  <si>
    <t>ED-49989</t>
  </si>
  <si>
    <t>10.24.17</t>
  </si>
  <si>
    <t>10.27.51</t>
  </si>
  <si>
    <t>10.27.47</t>
  </si>
  <si>
    <t>CPU-017</t>
  </si>
  <si>
    <t>ED-49984</t>
  </si>
  <si>
    <t>11.07.07</t>
  </si>
  <si>
    <t>11.11.84</t>
  </si>
  <si>
    <t>CPU-027</t>
  </si>
  <si>
    <t>11.14.04</t>
  </si>
  <si>
    <t>ED-49189</t>
  </si>
  <si>
    <t>ED-15764</t>
  </si>
  <si>
    <t>CPU-057</t>
  </si>
  <si>
    <t>ED-16601</t>
  </si>
  <si>
    <t>ED-16602</t>
  </si>
  <si>
    <t>ED-34496</t>
  </si>
  <si>
    <t>CPU-018</t>
  </si>
  <si>
    <t>CPU-019</t>
  </si>
  <si>
    <t>CPU-020</t>
  </si>
  <si>
    <t>ED-15768</t>
  </si>
  <si>
    <t>ED-20583</t>
  </si>
  <si>
    <t>CPU-021</t>
  </si>
  <si>
    <t>CPU-022</t>
  </si>
  <si>
    <t>CPU-023</t>
  </si>
  <si>
    <t>CPU-024</t>
  </si>
  <si>
    <t>CPU-025</t>
  </si>
  <si>
    <t>CPU-026</t>
  </si>
  <si>
    <t>CPU-028</t>
  </si>
  <si>
    <t>CPU-029</t>
  </si>
  <si>
    <t>CPU-030</t>
  </si>
  <si>
    <t>CPU-031</t>
  </si>
  <si>
    <t>11.82.54</t>
  </si>
  <si>
    <t>CPU-032</t>
  </si>
  <si>
    <t>CPU-033</t>
  </si>
  <si>
    <t>CPU-034</t>
  </si>
  <si>
    <t>CPU-035</t>
  </si>
  <si>
    <t>CPU-036</t>
  </si>
  <si>
    <t>CPU-037</t>
  </si>
  <si>
    <t>CPU-039</t>
  </si>
  <si>
    <t>CPU-038</t>
  </si>
  <si>
    <t>ED-15762</t>
  </si>
  <si>
    <t>CPU-041</t>
  </si>
  <si>
    <t>CPU-040</t>
  </si>
  <si>
    <t>CPU-042</t>
  </si>
  <si>
    <t>ED-48375</t>
  </si>
  <si>
    <t>CPU-043</t>
  </si>
  <si>
    <t>ED-49402</t>
  </si>
  <si>
    <t>11.60.07</t>
  </si>
  <si>
    <t>CPU-044</t>
  </si>
  <si>
    <t>CPU-045</t>
  </si>
  <si>
    <t>CPU-046</t>
  </si>
  <si>
    <t>ED-22698</t>
  </si>
  <si>
    <t>11.37.28</t>
  </si>
  <si>
    <t>ED-32246</t>
  </si>
  <si>
    <t>ED-32247</t>
  </si>
  <si>
    <t>ED-32248</t>
  </si>
  <si>
    <t>ED-32250</t>
  </si>
  <si>
    <t>CPU-047</t>
  </si>
  <si>
    <t>ED-50206</t>
  </si>
  <si>
    <t>ED-50199</t>
  </si>
  <si>
    <t>ED-50201</t>
  </si>
  <si>
    <t>ED-29400</t>
  </si>
  <si>
    <t>ED-50205</t>
  </si>
  <si>
    <t>ED-51019</t>
  </si>
  <si>
    <t>ED-51023</t>
  </si>
  <si>
    <t>ED-51022</t>
  </si>
  <si>
    <t>11.91.03</t>
  </si>
  <si>
    <t>11.91.06</t>
  </si>
  <si>
    <t>11.92.17</t>
  </si>
  <si>
    <t>ED-51054</t>
  </si>
  <si>
    <t>11.92.07</t>
  </si>
  <si>
    <t>CPU-048</t>
  </si>
  <si>
    <t>11.92.21</t>
  </si>
  <si>
    <t>11.92.22</t>
  </si>
  <si>
    <t>CPU-051</t>
  </si>
  <si>
    <t>11.92.16</t>
  </si>
  <si>
    <t>CPU-049</t>
  </si>
  <si>
    <t>CPU-050</t>
  </si>
  <si>
    <t>11.92.12</t>
  </si>
  <si>
    <t>CPU-052</t>
  </si>
  <si>
    <t>CPU-053</t>
  </si>
  <si>
    <t>ED-50266</t>
  </si>
  <si>
    <t>CPU-001</t>
  </si>
  <si>
    <t>MÊS</t>
  </si>
  <si>
    <t>M2XMES</t>
  </si>
  <si>
    <t/>
  </si>
  <si>
    <t>UND</t>
  </si>
  <si>
    <t>M²</t>
  </si>
  <si>
    <t>U</t>
  </si>
  <si>
    <t>Data:              Set./ 2026</t>
  </si>
  <si>
    <t>PROPONENTE:</t>
  </si>
  <si>
    <t>CNPJ: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</si>
</sst>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mm/yy"/>
    <numFmt numFmtId="165" formatCode="#,##0.00_ ;[Red]\-#,##0.00\ "/>
    <numFmt numFmtId="166" formatCode="#,##0.0000"/>
    <numFmt numFmtId="167" formatCode="#,##0.00_);[Red]\(#,##0.00\)"/>
    <numFmt numFmtId="168" formatCode="#,##0.000"/>
    <numFmt numFmtId="169" formatCode="#,##0.0000;[Red]\-#,##0.0000"/>
    <numFmt numFmtId="170" formatCode="0.000%"/>
    <numFmt numFmtId="171" formatCode="_-* #,##0.00_-;\-* #,##0.00_-;_-* \-??_-;_-@_-"/>
    <numFmt numFmtId="172" formatCode="0.0000"/>
    <numFmt numFmtId="173" formatCode="#,##0.00;[Red]#,##0.00"/>
    <numFmt numFmtId="174" formatCode="_-* #,##0.00_-;[Red]\-* #,##0.00_-;_-* &quot;-&quot;??_-;_-@_-"/>
  </numFmts>
  <fonts count="5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Arial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9"/>
      <color indexed="81"/>
      <name val="Segoe UI"/>
      <family val="2"/>
    </font>
    <font>
      <b/>
      <sz val="14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color indexed="10"/>
      <name val="Arial"/>
      <family val="2"/>
      <charset val="1"/>
    </font>
    <font>
      <b/>
      <sz val="10"/>
      <name val="Arial"/>
      <family val="2"/>
      <charset val="1"/>
    </font>
    <font>
      <b/>
      <sz val="11"/>
      <name val="Arial"/>
      <family val="2"/>
      <charset val="1"/>
    </font>
    <font>
      <b/>
      <sz val="8"/>
      <name val="Arial"/>
      <family val="2"/>
      <charset val="1"/>
    </font>
    <font>
      <b/>
      <sz val="10"/>
      <name val="Arial Narrow"/>
      <family val="2"/>
      <charset val="1"/>
    </font>
    <font>
      <b/>
      <sz val="8"/>
      <color indexed="8"/>
      <name val="Arial"/>
      <family val="2"/>
      <charset val="1"/>
    </font>
    <font>
      <b/>
      <sz val="5"/>
      <name val="Arial"/>
      <family val="2"/>
      <charset val="1"/>
    </font>
    <font>
      <sz val="10"/>
      <color indexed="8"/>
      <name val="Arial"/>
      <family val="2"/>
      <charset val="1"/>
    </font>
    <font>
      <b/>
      <sz val="6"/>
      <name val="Arial"/>
      <family val="2"/>
      <charset val="1"/>
    </font>
    <font>
      <b/>
      <sz val="8"/>
      <color indexed="10"/>
      <name val="Arial"/>
      <family val="2"/>
      <charset val="1"/>
    </font>
    <font>
      <b/>
      <sz val="8"/>
      <color indexed="9"/>
      <name val="Arial"/>
      <family val="2"/>
      <charset val="1"/>
    </font>
    <font>
      <b/>
      <sz val="10"/>
      <color indexed="9"/>
      <name val="Arial"/>
      <family val="2"/>
      <charset val="1"/>
    </font>
    <font>
      <sz val="10"/>
      <name val="Arial"/>
      <family val="2"/>
    </font>
    <font>
      <sz val="11"/>
      <color theme="7" tint="0.39997558519241921"/>
      <name val="Calibri"/>
      <family val="2"/>
    </font>
    <font>
      <sz val="11"/>
      <color theme="7" tint="0.39997558519241921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  <charset val="1"/>
    </font>
    <font>
      <b/>
      <sz val="16"/>
      <color rgb="FF000000"/>
      <name val="Arial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name val="Arial"/>
      <family val="2"/>
      <charset val="1"/>
    </font>
    <font>
      <i/>
      <sz val="10"/>
      <name val="Calibri"/>
      <family val="2"/>
    </font>
    <font>
      <sz val="11"/>
      <name val="Arial"/>
      <family val="2"/>
      <charset val="1"/>
    </font>
    <font>
      <i/>
      <sz val="10"/>
      <name val="Arial"/>
      <family val="2"/>
      <charset val="1"/>
    </font>
    <font>
      <b/>
      <sz val="10"/>
      <color indexed="8"/>
      <name val="Arial"/>
      <family val="2"/>
      <charset val="1"/>
    </font>
    <font>
      <b/>
      <sz val="8"/>
      <name val="Calibri"/>
      <family val="2"/>
    </font>
    <font>
      <sz val="9"/>
      <name val="Calibri"/>
      <family val="2"/>
    </font>
    <font>
      <sz val="9"/>
      <name val="Arial"/>
      <family val="2"/>
    </font>
    <font>
      <sz val="10"/>
      <name val="Arial Narrow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26"/>
      </patternFill>
    </fill>
    <fill>
      <patternFill patternType="solid">
        <fgColor theme="7"/>
        <bgColor rgb="FFFFFF99"/>
      </patternFill>
    </fill>
    <fill>
      <patternFill patternType="solid">
        <fgColor theme="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27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FFFF99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rgb="FFFEF2CB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8">
    <xf numFmtId="0" fontId="0" fillId="0" borderId="0"/>
    <xf numFmtId="0" fontId="14" fillId="0" borderId="8"/>
    <xf numFmtId="0" fontId="28" fillId="0" borderId="8"/>
    <xf numFmtId="0" fontId="28" fillId="0" borderId="8"/>
    <xf numFmtId="9" fontId="28" fillId="0" borderId="8" applyFont="0" applyFill="0" applyBorder="0" applyAlignment="0" applyProtection="0"/>
    <xf numFmtId="9" fontId="42" fillId="0" borderId="8" applyFill="0" applyBorder="0" applyAlignment="0" applyProtection="0"/>
    <xf numFmtId="9" fontId="28" fillId="0" borderId="8" applyFill="0" applyBorder="0" applyAlignment="0" applyProtection="0"/>
    <xf numFmtId="0" fontId="54" fillId="0" borderId="8">
      <alignment wrapText="1"/>
    </xf>
  </cellStyleXfs>
  <cellXfs count="216">
    <xf numFmtId="0" fontId="0" fillId="0" borderId="0" xfId="0" applyFont="1" applyAlignment="1"/>
    <xf numFmtId="0" fontId="28" fillId="0" borderId="8" xfId="3" applyFont="1"/>
    <xf numFmtId="0" fontId="38" fillId="3" borderId="8" xfId="2" applyFont="1" applyFill="1" applyAlignment="1">
      <alignment horizontal="center" vertical="center" wrapText="1"/>
    </xf>
    <xf numFmtId="0" fontId="39" fillId="0" borderId="8" xfId="2" applyFont="1" applyAlignment="1">
      <alignment horizontal="right" vertical="center"/>
    </xf>
    <xf numFmtId="10" fontId="38" fillId="3" borderId="8" xfId="4" applyNumberFormat="1" applyFont="1" applyFill="1" applyAlignment="1">
      <alignment horizontal="center" vertical="center" wrapText="1"/>
    </xf>
    <xf numFmtId="0" fontId="38" fillId="3" borderId="8" xfId="2" applyFont="1" applyFill="1" applyAlignment="1">
      <alignment horizontal="left" vertical="center"/>
    </xf>
    <xf numFmtId="0" fontId="36" fillId="0" borderId="8" xfId="2" applyFont="1" applyAlignment="1">
      <alignment horizontal="right" vertical="center"/>
    </xf>
    <xf numFmtId="0" fontId="40" fillId="13" borderId="12" xfId="2" applyFont="1" applyFill="1" applyBorder="1" applyAlignment="1">
      <alignment horizontal="center" vertical="center" wrapText="1"/>
    </xf>
    <xf numFmtId="0" fontId="41" fillId="3" borderId="12" xfId="2" applyFont="1" applyFill="1" applyBorder="1" applyAlignment="1">
      <alignment horizontal="left" vertical="center" wrapText="1"/>
    </xf>
    <xf numFmtId="10" fontId="38" fillId="12" borderId="12" xfId="5" applyNumberFormat="1" applyFont="1" applyFill="1" applyBorder="1" applyAlignment="1" applyProtection="1">
      <alignment horizontal="center" vertical="center" wrapText="1"/>
      <protection locked="0"/>
    </xf>
    <xf numFmtId="10" fontId="38" fillId="3" borderId="8" xfId="2" applyNumberFormat="1" applyFont="1" applyFill="1" applyAlignment="1">
      <alignment horizontal="center" vertical="center" wrapText="1"/>
    </xf>
    <xf numFmtId="0" fontId="41" fillId="3" borderId="19" xfId="2" applyFont="1" applyFill="1" applyBorder="1" applyAlignment="1">
      <alignment horizontal="center" vertical="center" wrapText="1"/>
    </xf>
    <xf numFmtId="10" fontId="36" fillId="0" borderId="23" xfId="5" applyNumberFormat="1" applyFont="1" applyFill="1" applyBorder="1" applyAlignment="1">
      <alignment horizontal="center" vertical="center" wrapText="1"/>
    </xf>
    <xf numFmtId="0" fontId="41" fillId="3" borderId="20" xfId="2" applyFont="1" applyFill="1" applyBorder="1" applyAlignment="1">
      <alignment horizontal="center" vertical="center" wrapText="1"/>
    </xf>
    <xf numFmtId="10" fontId="36" fillId="3" borderId="23" xfId="5" applyNumberFormat="1" applyFont="1" applyFill="1" applyBorder="1" applyAlignment="1">
      <alignment horizontal="center" vertical="center" wrapText="1"/>
    </xf>
    <xf numFmtId="172" fontId="38" fillId="3" borderId="8" xfId="2" applyNumberFormat="1" applyFont="1" applyFill="1" applyAlignment="1">
      <alignment horizontal="center" vertical="center" wrapText="1"/>
    </xf>
    <xf numFmtId="10" fontId="38" fillId="3" borderId="12" xfId="5" applyNumberFormat="1" applyFont="1" applyFill="1" applyBorder="1" applyAlignment="1">
      <alignment horizontal="center" vertical="center" wrapText="1"/>
    </xf>
    <xf numFmtId="170" fontId="38" fillId="3" borderId="8" xfId="4" applyNumberFormat="1" applyFont="1" applyFill="1" applyAlignment="1">
      <alignment horizontal="center" vertical="center" wrapText="1"/>
    </xf>
    <xf numFmtId="10" fontId="36" fillId="3" borderId="12" xfId="5" applyNumberFormat="1" applyFont="1" applyFill="1" applyBorder="1" applyAlignment="1">
      <alignment horizontal="center" vertical="center" wrapText="1"/>
    </xf>
    <xf numFmtId="0" fontId="28" fillId="0" borderId="8" xfId="3"/>
    <xf numFmtId="10" fontId="36" fillId="13" borderId="12" xfId="4" applyNumberFormat="1" applyFont="1" applyFill="1" applyBorder="1" applyAlignment="1">
      <alignment horizontal="center" vertical="center" wrapText="1"/>
    </xf>
    <xf numFmtId="0" fontId="14" fillId="10" borderId="15" xfId="1" applyFont="1" applyFill="1" applyBorder="1" applyProtection="1">
      <protection locked="0"/>
    </xf>
    <xf numFmtId="0" fontId="14" fillId="9" borderId="15" xfId="1" applyFont="1" applyFill="1" applyBorder="1" applyProtection="1">
      <protection locked="0"/>
    </xf>
    <xf numFmtId="10" fontId="51" fillId="3" borderId="15" xfId="1" applyNumberFormat="1" applyFont="1" applyFill="1" applyBorder="1" applyAlignment="1" applyProtection="1">
      <alignment horizontal="center"/>
      <protection locked="0"/>
    </xf>
    <xf numFmtId="167" fontId="14" fillId="3" borderId="15" xfId="1" applyNumberFormat="1" applyFont="1" applyFill="1" applyBorder="1" applyProtection="1">
      <protection locked="0"/>
    </xf>
    <xf numFmtId="10" fontId="9" fillId="18" borderId="41" xfId="0" applyNumberFormat="1" applyFont="1" applyFill="1" applyBorder="1" applyAlignment="1" applyProtection="1">
      <alignment horizontal="center" vertical="center"/>
      <protection locked="0"/>
    </xf>
    <xf numFmtId="0" fontId="37" fillId="3" borderId="16" xfId="2" applyFont="1" applyFill="1" applyBorder="1" applyAlignment="1">
      <alignment horizontal="center" vertical="center" wrapText="1"/>
    </xf>
    <xf numFmtId="0" fontId="37" fillId="3" borderId="24" xfId="2" applyFont="1" applyFill="1" applyBorder="1" applyAlignment="1">
      <alignment horizontal="center" vertical="center" wrapText="1"/>
    </xf>
    <xf numFmtId="0" fontId="36" fillId="12" borderId="12" xfId="2" applyFont="1" applyFill="1" applyBorder="1" applyAlignment="1" applyProtection="1">
      <alignment horizontal="center" vertical="center" wrapText="1"/>
      <protection locked="0"/>
    </xf>
    <xf numFmtId="0" fontId="41" fillId="3" borderId="19" xfId="2" applyFont="1" applyFill="1" applyBorder="1" applyAlignment="1">
      <alignment horizontal="left" vertical="center" wrapText="1"/>
    </xf>
    <xf numFmtId="0" fontId="41" fillId="3" borderId="20" xfId="2" applyFont="1" applyFill="1" applyBorder="1" applyAlignment="1">
      <alignment horizontal="left" vertical="center" wrapText="1"/>
    </xf>
    <xf numFmtId="0" fontId="43" fillId="0" borderId="17" xfId="0" applyFont="1" applyBorder="1" applyAlignment="1">
      <alignment horizontal="left" vertical="center"/>
    </xf>
    <xf numFmtId="0" fontId="43" fillId="0" borderId="18" xfId="0" applyFont="1" applyBorder="1" applyAlignment="1">
      <alignment horizontal="left" vertical="center"/>
    </xf>
    <xf numFmtId="0" fontId="48" fillId="0" borderId="19" xfId="0" applyFont="1" applyBorder="1" applyAlignment="1">
      <alignment horizontal="left" vertical="center"/>
    </xf>
    <xf numFmtId="0" fontId="48" fillId="0" borderId="20" xfId="0" applyFont="1" applyBorder="1" applyAlignment="1">
      <alignment horizontal="left" vertical="center"/>
    </xf>
    <xf numFmtId="0" fontId="18" fillId="0" borderId="21" xfId="0" applyFont="1" applyBorder="1" applyAlignment="1">
      <alignment horizontal="left" vertical="center"/>
    </xf>
    <xf numFmtId="0" fontId="18" fillId="0" borderId="22" xfId="0" applyFont="1" applyBorder="1" applyAlignment="1">
      <alignment horizontal="left" vertical="center"/>
    </xf>
    <xf numFmtId="0" fontId="42" fillId="0" borderId="12" xfId="2" applyFont="1" applyBorder="1" applyAlignment="1">
      <alignment horizontal="justify" vertical="center" wrapText="1"/>
    </xf>
    <xf numFmtId="0" fontId="42" fillId="0" borderId="12" xfId="2" applyFont="1" applyBorder="1" applyAlignment="1">
      <alignment horizontal="justify" vertical="center"/>
    </xf>
    <xf numFmtId="0" fontId="11" fillId="18" borderId="12" xfId="0" applyFont="1" applyFill="1" applyBorder="1" applyAlignment="1" applyProtection="1">
      <alignment horizontal="left" wrapText="1"/>
      <protection locked="0"/>
    </xf>
    <xf numFmtId="0" fontId="11" fillId="18" borderId="5" xfId="0" applyFont="1" applyFill="1" applyBorder="1" applyAlignment="1" applyProtection="1">
      <alignment horizontal="left" wrapText="1"/>
      <protection locked="0"/>
    </xf>
    <xf numFmtId="0" fontId="11" fillId="18" borderId="41" xfId="0" applyFont="1" applyFill="1" applyBorder="1" applyAlignment="1" applyProtection="1">
      <alignment horizontal="left" wrapText="1"/>
      <protection locked="0"/>
    </xf>
    <xf numFmtId="0" fontId="44" fillId="0" borderId="26" xfId="0" applyFont="1" applyBorder="1" applyAlignment="1" applyProtection="1">
      <alignment horizontal="center" vertical="center"/>
      <protection hidden="1"/>
    </xf>
    <xf numFmtId="0" fontId="45" fillId="0" borderId="27" xfId="0" applyFont="1" applyBorder="1" applyProtection="1">
      <protection hidden="1"/>
    </xf>
    <xf numFmtId="0" fontId="45" fillId="0" borderId="28" xfId="0" applyFont="1" applyBorder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4" fontId="2" fillId="0" borderId="0" xfId="0" applyNumberFormat="1" applyFont="1" applyAlignment="1" applyProtection="1">
      <alignment vertical="center"/>
      <protection hidden="1"/>
    </xf>
    <xf numFmtId="0" fontId="0" fillId="0" borderId="0" xfId="0" applyFont="1" applyAlignment="1" applyProtection="1">
      <protection hidden="1"/>
    </xf>
    <xf numFmtId="0" fontId="46" fillId="0" borderId="29" xfId="0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protection hidden="1"/>
    </xf>
    <xf numFmtId="0" fontId="45" fillId="0" borderId="30" xfId="0" applyFont="1" applyBorder="1" applyProtection="1">
      <protection hidden="1"/>
    </xf>
    <xf numFmtId="0" fontId="47" fillId="0" borderId="29" xfId="0" applyFont="1" applyBorder="1" applyAlignment="1" applyProtection="1">
      <alignment horizontal="center" vertical="center"/>
      <protection hidden="1"/>
    </xf>
    <xf numFmtId="0" fontId="46" fillId="0" borderId="38" xfId="0" applyFont="1" applyBorder="1" applyAlignment="1" applyProtection="1">
      <alignment horizontal="center" vertical="center"/>
      <protection hidden="1"/>
    </xf>
    <xf numFmtId="0" fontId="46" fillId="0" borderId="10" xfId="0" applyFont="1" applyBorder="1" applyAlignment="1" applyProtection="1">
      <alignment horizontal="center" vertical="center"/>
      <protection hidden="1"/>
    </xf>
    <xf numFmtId="0" fontId="46" fillId="0" borderId="39" xfId="0" applyFont="1" applyBorder="1" applyAlignment="1" applyProtection="1">
      <alignment horizontal="center" vertical="center"/>
      <protection hidden="1"/>
    </xf>
    <xf numFmtId="0" fontId="7" fillId="0" borderId="40" xfId="0" applyFont="1" applyBorder="1" applyAlignment="1" applyProtection="1">
      <alignment horizontal="left" vertical="center" wrapText="1"/>
      <protection hidden="1"/>
    </xf>
    <xf numFmtId="0" fontId="11" fillId="0" borderId="2" xfId="0" applyFont="1" applyBorder="1" applyAlignment="1" applyProtection="1">
      <alignment wrapText="1"/>
      <protection hidden="1"/>
    </xf>
    <xf numFmtId="0" fontId="11" fillId="0" borderId="3" xfId="0" applyFont="1" applyBorder="1" applyAlignment="1" applyProtection="1">
      <alignment wrapText="1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Protection="1">
      <protection hidden="1"/>
    </xf>
    <xf numFmtId="0" fontId="10" fillId="0" borderId="4" xfId="0" applyFont="1" applyBorder="1" applyAlignment="1" applyProtection="1">
      <alignment horizontal="right" vertical="center" wrapText="1"/>
      <protection hidden="1"/>
    </xf>
    <xf numFmtId="0" fontId="11" fillId="0" borderId="5" xfId="0" applyFont="1" applyBorder="1" applyProtection="1">
      <protection hidden="1"/>
    </xf>
    <xf numFmtId="10" fontId="10" fillId="0" borderId="41" xfId="0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Font="1" applyAlignment="1" applyProtection="1">
      <alignment vertical="center"/>
      <protection hidden="1"/>
    </xf>
    <xf numFmtId="0" fontId="11" fillId="0" borderId="29" xfId="0" applyFont="1" applyBorder="1" applyAlignment="1" applyProtection="1">
      <alignment wrapText="1"/>
      <protection hidden="1"/>
    </xf>
    <xf numFmtId="0" fontId="11" fillId="0" borderId="8" xfId="0" applyFont="1" applyBorder="1" applyAlignment="1" applyProtection="1">
      <alignment wrapText="1"/>
      <protection hidden="1"/>
    </xf>
    <xf numFmtId="0" fontId="11" fillId="0" borderId="53" xfId="0" applyFont="1" applyBorder="1" applyAlignment="1" applyProtection="1">
      <alignment wrapText="1"/>
      <protection hidden="1"/>
    </xf>
    <xf numFmtId="0" fontId="11" fillId="0" borderId="52" xfId="0" applyFont="1" applyBorder="1" applyProtection="1">
      <protection hidden="1"/>
    </xf>
    <xf numFmtId="0" fontId="11" fillId="0" borderId="53" xfId="0" applyFont="1" applyBorder="1" applyProtection="1">
      <protection hidden="1"/>
    </xf>
    <xf numFmtId="0" fontId="11" fillId="0" borderId="50" xfId="0" applyFont="1" applyBorder="1" applyAlignment="1" applyProtection="1">
      <alignment horizontal="left" wrapText="1"/>
      <protection hidden="1"/>
    </xf>
    <xf numFmtId="0" fontId="11" fillId="0" borderId="24" xfId="0" applyFont="1" applyBorder="1" applyAlignment="1" applyProtection="1">
      <alignment horizontal="left" wrapText="1"/>
      <protection hidden="1"/>
    </xf>
    <xf numFmtId="0" fontId="11" fillId="0" borderId="12" xfId="0" applyFont="1" applyBorder="1" applyAlignment="1" applyProtection="1">
      <alignment horizontal="left" wrapText="1"/>
      <protection hidden="1"/>
    </xf>
    <xf numFmtId="0" fontId="9" fillId="16" borderId="38" xfId="0" applyFont="1" applyFill="1" applyBorder="1" applyAlignment="1" applyProtection="1">
      <alignment horizontal="right"/>
      <protection hidden="1"/>
    </xf>
    <xf numFmtId="0" fontId="9" fillId="16" borderId="10" xfId="0" applyFont="1" applyFill="1" applyBorder="1" applyAlignment="1" applyProtection="1">
      <alignment horizontal="right"/>
      <protection hidden="1"/>
    </xf>
    <xf numFmtId="0" fontId="9" fillId="16" borderId="5" xfId="0" applyFont="1" applyFill="1" applyBorder="1" applyAlignment="1" applyProtection="1">
      <alignment horizontal="right"/>
      <protection hidden="1"/>
    </xf>
    <xf numFmtId="0" fontId="29" fillId="16" borderId="0" xfId="0" applyFont="1" applyFill="1" applyAlignment="1" applyProtection="1">
      <alignment vertical="center"/>
      <protection hidden="1"/>
    </xf>
    <xf numFmtId="4" fontId="29" fillId="16" borderId="0" xfId="0" applyNumberFormat="1" applyFont="1" applyFill="1" applyAlignment="1" applyProtection="1">
      <alignment vertical="center"/>
      <protection hidden="1"/>
    </xf>
    <xf numFmtId="0" fontId="30" fillId="16" borderId="0" xfId="0" applyFont="1" applyFill="1" applyAlignment="1" applyProtection="1">
      <protection hidden="1"/>
    </xf>
    <xf numFmtId="0" fontId="9" fillId="2" borderId="43" xfId="0" applyFont="1" applyFill="1" applyBorder="1" applyAlignment="1" applyProtection="1">
      <alignment horizontal="center" vertical="center" wrapText="1"/>
      <protection hidden="1"/>
    </xf>
    <xf numFmtId="0" fontId="34" fillId="2" borderId="49" xfId="0" applyFont="1" applyFill="1" applyBorder="1" applyAlignment="1" applyProtection="1">
      <alignment horizontal="center" vertical="center" wrapText="1"/>
      <protection hidden="1"/>
    </xf>
    <xf numFmtId="0" fontId="34" fillId="2" borderId="48" xfId="0" applyFont="1" applyFill="1" applyBorder="1" applyAlignment="1" applyProtection="1">
      <alignment horizontal="center" vertical="center" wrapText="1"/>
      <protection hidden="1"/>
    </xf>
    <xf numFmtId="0" fontId="9" fillId="2" borderId="25" xfId="0" applyFont="1" applyFill="1" applyBorder="1" applyAlignment="1" applyProtection="1">
      <alignment horizontal="center" vertical="center" wrapText="1"/>
      <protection hidden="1"/>
    </xf>
    <xf numFmtId="0" fontId="9" fillId="2" borderId="25" xfId="0" quotePrefix="1" applyFont="1" applyFill="1" applyBorder="1" applyAlignment="1" applyProtection="1">
      <alignment horizontal="center" vertical="center" wrapText="1"/>
      <protection hidden="1"/>
    </xf>
    <xf numFmtId="4" fontId="9" fillId="2" borderId="25" xfId="0" applyNumberFormat="1" applyFont="1" applyFill="1" applyBorder="1" applyAlignment="1" applyProtection="1">
      <alignment horizontal="center" vertical="center" wrapText="1"/>
      <protection hidden="1"/>
    </xf>
    <xf numFmtId="0" fontId="9" fillId="2" borderId="44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/>
      <protection hidden="1"/>
    </xf>
    <xf numFmtId="4" fontId="9" fillId="2" borderId="12" xfId="0" applyNumberFormat="1" applyFont="1" applyFill="1" applyBorder="1" applyAlignment="1" applyProtection="1">
      <alignment horizontal="center" vertical="center" wrapText="1"/>
      <protection hidden="1"/>
    </xf>
    <xf numFmtId="173" fontId="1" fillId="0" borderId="0" xfId="0" applyNumberFormat="1" applyFont="1" applyAlignment="1" applyProtection="1">
      <alignment vertical="center"/>
      <protection hidden="1"/>
    </xf>
    <xf numFmtId="0" fontId="35" fillId="0" borderId="0" xfId="0" applyFont="1" applyAlignment="1" applyProtection="1">
      <protection hidden="1"/>
    </xf>
    <xf numFmtId="0" fontId="4" fillId="15" borderId="31" xfId="0" applyFont="1" applyFill="1" applyBorder="1" applyAlignment="1" applyProtection="1">
      <alignment horizontal="left" vertical="center" wrapText="1"/>
      <protection hidden="1"/>
    </xf>
    <xf numFmtId="0" fontId="1" fillId="14" borderId="12" xfId="0" applyFont="1" applyFill="1" applyBorder="1" applyProtection="1">
      <protection hidden="1"/>
    </xf>
    <xf numFmtId="4" fontId="3" fillId="15" borderId="32" xfId="0" applyNumberFormat="1" applyFont="1" applyFill="1" applyBorder="1" applyAlignment="1" applyProtection="1">
      <alignment horizontal="right" vertical="center" wrapText="1"/>
      <protection hidden="1"/>
    </xf>
    <xf numFmtId="0" fontId="2" fillId="14" borderId="0" xfId="0" applyFont="1" applyFill="1" applyAlignment="1" applyProtection="1">
      <alignment vertical="center"/>
      <protection hidden="1"/>
    </xf>
    <xf numFmtId="4" fontId="2" fillId="14" borderId="12" xfId="0" applyNumberFormat="1" applyFont="1" applyFill="1" applyBorder="1" applyAlignment="1" applyProtection="1">
      <alignment vertical="center"/>
      <protection hidden="1"/>
    </xf>
    <xf numFmtId="4" fontId="2" fillId="14" borderId="0" xfId="0" applyNumberFormat="1" applyFont="1" applyFill="1" applyAlignment="1" applyProtection="1">
      <alignment vertical="center"/>
      <protection hidden="1"/>
    </xf>
    <xf numFmtId="0" fontId="0" fillId="14" borderId="0" xfId="0" applyFont="1" applyFill="1" applyAlignment="1" applyProtection="1">
      <protection hidden="1"/>
    </xf>
    <xf numFmtId="0" fontId="4" fillId="5" borderId="31" xfId="0" applyFont="1" applyFill="1" applyBorder="1" applyAlignment="1" applyProtection="1">
      <alignment horizontal="center" vertical="center" wrapText="1"/>
      <protection hidden="1"/>
    </xf>
    <xf numFmtId="0" fontId="1" fillId="6" borderId="12" xfId="0" applyFont="1" applyFill="1" applyBorder="1" applyProtection="1">
      <protection hidden="1"/>
    </xf>
    <xf numFmtId="0" fontId="34" fillId="6" borderId="12" xfId="0" applyFont="1" applyFill="1" applyBorder="1" applyAlignment="1" applyProtection="1">
      <alignment horizontal="center"/>
      <protection hidden="1"/>
    </xf>
    <xf numFmtId="4" fontId="3" fillId="5" borderId="32" xfId="0" applyNumberFormat="1" applyFont="1" applyFill="1" applyBorder="1" applyAlignment="1" applyProtection="1">
      <alignment horizontal="right" vertical="center" wrapText="1"/>
      <protection hidden="1"/>
    </xf>
    <xf numFmtId="4" fontId="2" fillId="0" borderId="12" xfId="0" applyNumberFormat="1" applyFont="1" applyBorder="1" applyAlignment="1" applyProtection="1">
      <alignment vertical="center"/>
      <protection hidden="1"/>
    </xf>
    <xf numFmtId="0" fontId="3" fillId="17" borderId="46" xfId="0" applyFont="1" applyFill="1" applyBorder="1" applyAlignment="1" applyProtection="1">
      <alignment horizontal="center" vertical="center" shrinkToFit="1"/>
      <protection hidden="1"/>
    </xf>
    <xf numFmtId="0" fontId="3" fillId="17" borderId="47" xfId="0" applyFont="1" applyFill="1" applyBorder="1" applyAlignment="1" applyProtection="1">
      <alignment horizontal="center" vertical="center"/>
      <protection hidden="1"/>
    </xf>
    <xf numFmtId="174" fontId="42" fillId="11" borderId="51" xfId="2" applyNumberFormat="1" applyFont="1" applyFill="1" applyBorder="1" applyAlignment="1" applyProtection="1">
      <alignment horizontal="left" vertical="center" wrapText="1"/>
      <protection hidden="1"/>
    </xf>
    <xf numFmtId="0" fontId="3" fillId="17" borderId="9" xfId="0" applyFont="1" applyFill="1" applyBorder="1" applyAlignment="1" applyProtection="1">
      <alignment horizontal="center" vertical="center"/>
      <protection hidden="1"/>
    </xf>
    <xf numFmtId="4" fontId="32" fillId="11" borderId="23" xfId="0" applyNumberFormat="1" applyFont="1" applyFill="1" applyBorder="1" applyAlignment="1" applyProtection="1">
      <alignment vertical="center"/>
      <protection hidden="1"/>
    </xf>
    <xf numFmtId="4" fontId="34" fillId="17" borderId="11" xfId="0" applyNumberFormat="1" applyFont="1" applyFill="1" applyBorder="1" applyAlignment="1" applyProtection="1">
      <alignment horizontal="right" vertical="center"/>
      <protection hidden="1"/>
    </xf>
    <xf numFmtId="4" fontId="4" fillId="17" borderId="47" xfId="0" applyNumberFormat="1" applyFont="1" applyFill="1" applyBorder="1" applyAlignment="1" applyProtection="1">
      <alignment horizontal="right" vertical="center"/>
      <protection hidden="1"/>
    </xf>
    <xf numFmtId="4" fontId="3" fillId="17" borderId="45" xfId="0" applyNumberFormat="1" applyFont="1" applyFill="1" applyBorder="1" applyAlignment="1" applyProtection="1">
      <alignment horizontal="right" vertical="center"/>
      <protection hidden="1"/>
    </xf>
    <xf numFmtId="0" fontId="5" fillId="3" borderId="33" xfId="0" applyFont="1" applyFill="1" applyBorder="1" applyAlignment="1" applyProtection="1">
      <alignment horizontal="center" vertical="center" shrinkToFit="1"/>
      <protection hidden="1"/>
    </xf>
    <xf numFmtId="0" fontId="55" fillId="0" borderId="12" xfId="2" applyFont="1" applyBorder="1" applyAlignment="1" applyProtection="1">
      <alignment horizontal="center" vertical="center" wrapText="1"/>
      <protection hidden="1"/>
    </xf>
    <xf numFmtId="0" fontId="49" fillId="3" borderId="12" xfId="0" applyFont="1" applyFill="1" applyBorder="1" applyAlignment="1" applyProtection="1">
      <alignment horizontal="center" vertical="center"/>
      <protection hidden="1"/>
    </xf>
    <xf numFmtId="0" fontId="55" fillId="0" borderId="12" xfId="2" applyFont="1" applyBorder="1" applyAlignment="1" applyProtection="1">
      <alignment horizontal="left" vertical="center" wrapText="1"/>
      <protection hidden="1"/>
    </xf>
    <xf numFmtId="0" fontId="31" fillId="3" borderId="16" xfId="0" applyFont="1" applyFill="1" applyBorder="1" applyAlignment="1" applyProtection="1">
      <alignment horizontal="center" vertical="center"/>
      <protection hidden="1"/>
    </xf>
    <xf numFmtId="4" fontId="32" fillId="3" borderId="12" xfId="0" applyNumberFormat="1" applyFont="1" applyFill="1" applyBorder="1" applyAlignment="1" applyProtection="1">
      <alignment vertical="center"/>
      <protection hidden="1"/>
    </xf>
    <xf numFmtId="4" fontId="31" fillId="0" borderId="6" xfId="0" applyNumberFormat="1" applyFont="1" applyFill="1" applyBorder="1" applyAlignment="1" applyProtection="1">
      <alignment horizontal="right" vertical="center"/>
      <protection hidden="1"/>
    </xf>
    <xf numFmtId="4" fontId="6" fillId="0" borderId="7" xfId="0" applyNumberFormat="1" applyFont="1" applyBorder="1" applyAlignment="1" applyProtection="1">
      <alignment horizontal="right" vertical="center"/>
      <protection hidden="1"/>
    </xf>
    <xf numFmtId="4" fontId="5" fillId="3" borderId="42" xfId="0" applyNumberFormat="1" applyFont="1" applyFill="1" applyBorder="1" applyAlignment="1" applyProtection="1">
      <alignment horizontal="right" vertical="center"/>
      <protection hidden="1"/>
    </xf>
    <xf numFmtId="0" fontId="2" fillId="3" borderId="0" xfId="0" applyFont="1" applyFill="1" applyAlignment="1" applyProtection="1">
      <alignment vertical="center"/>
      <protection hidden="1"/>
    </xf>
    <xf numFmtId="4" fontId="2" fillId="3" borderId="12" xfId="0" applyNumberFormat="1" applyFont="1" applyFill="1" applyBorder="1" applyAlignment="1" applyProtection="1">
      <alignment vertical="center"/>
      <protection hidden="1"/>
    </xf>
    <xf numFmtId="4" fontId="2" fillId="3" borderId="0" xfId="0" applyNumberFormat="1" applyFont="1" applyFill="1" applyAlignment="1" applyProtection="1">
      <alignment vertical="center"/>
      <protection hidden="1"/>
    </xf>
    <xf numFmtId="0" fontId="0" fillId="3" borderId="0" xfId="0" applyFont="1" applyFill="1" applyAlignment="1" applyProtection="1">
      <protection hidden="1"/>
    </xf>
    <xf numFmtId="0" fontId="5" fillId="3" borderId="54" xfId="0" applyFont="1" applyFill="1" applyBorder="1" applyAlignment="1" applyProtection="1">
      <alignment horizontal="center" vertical="center" shrinkToFit="1"/>
      <protection hidden="1"/>
    </xf>
    <xf numFmtId="0" fontId="55" fillId="0" borderId="34" xfId="2" applyFont="1" applyBorder="1" applyAlignment="1" applyProtection="1">
      <alignment horizontal="center" vertical="center" wrapText="1"/>
      <protection hidden="1"/>
    </xf>
    <xf numFmtId="0" fontId="49" fillId="3" borderId="34" xfId="0" applyFont="1" applyFill="1" applyBorder="1" applyAlignment="1" applyProtection="1">
      <alignment horizontal="center" vertical="center"/>
      <protection hidden="1"/>
    </xf>
    <xf numFmtId="0" fontId="55" fillId="0" borderId="34" xfId="2" applyFont="1" applyBorder="1" applyAlignment="1" applyProtection="1">
      <alignment horizontal="left" vertical="center" wrapText="1"/>
      <protection hidden="1"/>
    </xf>
    <xf numFmtId="0" fontId="31" fillId="3" borderId="35" xfId="0" applyFont="1" applyFill="1" applyBorder="1" applyAlignment="1" applyProtection="1">
      <alignment horizontal="center" vertical="center"/>
      <protection hidden="1"/>
    </xf>
    <xf numFmtId="4" fontId="32" fillId="3" borderId="34" xfId="0" applyNumberFormat="1" applyFont="1" applyFill="1" applyBorder="1" applyAlignment="1" applyProtection="1">
      <alignment vertical="center"/>
      <protection hidden="1"/>
    </xf>
    <xf numFmtId="4" fontId="31" fillId="0" borderId="36" xfId="0" applyNumberFormat="1" applyFont="1" applyFill="1" applyBorder="1" applyAlignment="1" applyProtection="1">
      <alignment horizontal="right" vertical="center"/>
      <protection hidden="1"/>
    </xf>
    <xf numFmtId="4" fontId="6" fillId="0" borderId="37" xfId="0" applyNumberFormat="1" applyFont="1" applyBorder="1" applyAlignment="1" applyProtection="1">
      <alignment horizontal="right" vertical="center"/>
      <protection hidden="1"/>
    </xf>
    <xf numFmtId="4" fontId="5" fillId="3" borderId="55" xfId="0" applyNumberFormat="1" applyFont="1" applyFill="1" applyBorder="1" applyAlignment="1" applyProtection="1">
      <alignment horizontal="right" vertical="center"/>
      <protection hidden="1"/>
    </xf>
    <xf numFmtId="0" fontId="33" fillId="0" borderId="0" xfId="0" applyFont="1" applyAlignment="1" applyProtection="1">
      <protection hidden="1"/>
    </xf>
    <xf numFmtId="0" fontId="50" fillId="18" borderId="12" xfId="1" applyFont="1" applyFill="1" applyBorder="1" applyAlignment="1" applyProtection="1">
      <alignment horizontal="left" vertical="center" wrapText="1"/>
      <protection hidden="1"/>
    </xf>
    <xf numFmtId="0" fontId="13" fillId="0" borderId="13" xfId="2" applyFont="1" applyBorder="1" applyAlignment="1" applyProtection="1">
      <alignment horizontal="left" vertical="center" wrapText="1"/>
      <protection hidden="1"/>
    </xf>
    <xf numFmtId="0" fontId="15" fillId="0" borderId="8" xfId="1" applyFont="1" applyAlignment="1" applyProtection="1">
      <alignment horizontal="right"/>
      <protection hidden="1"/>
    </xf>
    <xf numFmtId="4" fontId="16" fillId="0" borderId="8" xfId="1" applyNumberFormat="1" applyFont="1" applyFill="1" applyAlignment="1" applyProtection="1">
      <alignment vertical="center"/>
      <protection hidden="1"/>
    </xf>
    <xf numFmtId="0" fontId="17" fillId="0" borderId="8" xfId="1" applyFont="1" applyAlignment="1" applyProtection="1">
      <alignment vertical="center"/>
      <protection hidden="1"/>
    </xf>
    <xf numFmtId="0" fontId="17" fillId="0" borderId="8" xfId="1" applyFont="1" applyAlignment="1" applyProtection="1">
      <alignment horizontal="center" vertical="center"/>
      <protection hidden="1"/>
    </xf>
    <xf numFmtId="0" fontId="15" fillId="0" borderId="8" xfId="1" applyFont="1" applyAlignment="1" applyProtection="1">
      <alignment vertical="center"/>
      <protection hidden="1"/>
    </xf>
    <xf numFmtId="0" fontId="14" fillId="0" borderId="8" xfId="1" applyProtection="1">
      <protection hidden="1"/>
    </xf>
    <xf numFmtId="0" fontId="13" fillId="0" borderId="14" xfId="2" applyFont="1" applyBorder="1" applyAlignment="1" applyProtection="1">
      <alignment horizontal="left" vertical="center" wrapText="1"/>
      <protection hidden="1"/>
    </xf>
    <xf numFmtId="0" fontId="18" fillId="7" borderId="14" xfId="2" applyFont="1" applyFill="1" applyBorder="1" applyAlignment="1" applyProtection="1">
      <alignment horizontal="left" vertical="center" wrapText="1"/>
      <protection hidden="1"/>
    </xf>
    <xf numFmtId="0" fontId="18" fillId="0" borderId="15" xfId="1" applyFont="1" applyFill="1" applyBorder="1" applyAlignment="1" applyProtection="1">
      <alignment horizontal="center" vertical="center"/>
      <protection hidden="1"/>
    </xf>
    <xf numFmtId="4" fontId="19" fillId="0" borderId="8" xfId="1" applyNumberFormat="1" applyFont="1" applyAlignment="1" applyProtection="1">
      <alignment horizontal="right"/>
      <protection hidden="1"/>
    </xf>
    <xf numFmtId="4" fontId="17" fillId="0" borderId="8" xfId="1" applyNumberFormat="1" applyFont="1" applyAlignment="1" applyProtection="1">
      <alignment vertical="center"/>
      <protection hidden="1"/>
    </xf>
    <xf numFmtId="0" fontId="18" fillId="0" borderId="56" xfId="1" applyFont="1" applyFill="1" applyBorder="1" applyAlignment="1" applyProtection="1">
      <alignment horizontal="left" vertical="center" wrapText="1"/>
      <protection hidden="1"/>
    </xf>
    <xf numFmtId="0" fontId="18" fillId="0" borderId="57" xfId="1" applyFont="1" applyFill="1" applyBorder="1" applyAlignment="1" applyProtection="1">
      <alignment horizontal="left" vertical="center" wrapText="1"/>
      <protection hidden="1"/>
    </xf>
    <xf numFmtId="49" fontId="17" fillId="0" borderId="58" xfId="1" applyNumberFormat="1" applyFont="1" applyFill="1" applyBorder="1" applyAlignment="1" applyProtection="1">
      <alignment horizontal="left" vertical="center" wrapText="1"/>
      <protection hidden="1"/>
    </xf>
    <xf numFmtId="4" fontId="15" fillId="0" borderId="8" xfId="1" applyNumberFormat="1" applyFont="1" applyAlignment="1" applyProtection="1">
      <alignment horizontal="right"/>
      <protection hidden="1"/>
    </xf>
    <xf numFmtId="4" fontId="20" fillId="0" borderId="8" xfId="1" applyNumberFormat="1" applyFont="1" applyAlignment="1" applyProtection="1">
      <alignment vertical="center"/>
      <protection hidden="1"/>
    </xf>
    <xf numFmtId="17" fontId="20" fillId="0" borderId="8" xfId="1" applyNumberFormat="1" applyFont="1" applyAlignment="1" applyProtection="1">
      <alignment vertical="center"/>
      <protection hidden="1"/>
    </xf>
    <xf numFmtId="0" fontId="19" fillId="0" borderId="8" xfId="1" applyFont="1" applyAlignment="1" applyProtection="1">
      <alignment horizontal="center" vertical="center"/>
      <protection hidden="1"/>
    </xf>
    <xf numFmtId="0" fontId="50" fillId="0" borderId="12" xfId="1" applyFont="1" applyFill="1" applyBorder="1" applyAlignment="1" applyProtection="1">
      <alignment horizontal="left" vertical="center" wrapText="1"/>
      <protection hidden="1"/>
    </xf>
    <xf numFmtId="0" fontId="50" fillId="0" borderId="12" xfId="1" applyFont="1" applyFill="1" applyBorder="1" applyAlignment="1" applyProtection="1">
      <alignment horizontal="left" vertical="center" wrapText="1"/>
      <protection hidden="1"/>
    </xf>
    <xf numFmtId="4" fontId="56" fillId="0" borderId="8" xfId="1" applyNumberFormat="1" applyFont="1" applyAlignment="1" applyProtection="1">
      <alignment vertical="center"/>
      <protection hidden="1"/>
    </xf>
    <xf numFmtId="17" fontId="56" fillId="0" borderId="8" xfId="1" applyNumberFormat="1" applyFont="1" applyAlignment="1" applyProtection="1">
      <alignment vertical="center"/>
      <protection hidden="1"/>
    </xf>
    <xf numFmtId="0" fontId="14" fillId="0" borderId="8" xfId="1" applyFont="1" applyAlignment="1" applyProtection="1">
      <alignment vertical="center"/>
      <protection hidden="1"/>
    </xf>
    <xf numFmtId="0" fontId="14" fillId="0" borderId="8" xfId="1" applyFont="1" applyAlignment="1" applyProtection="1">
      <alignment horizontal="center" vertical="center"/>
      <protection hidden="1"/>
    </xf>
    <xf numFmtId="0" fontId="15" fillId="0" borderId="8" xfId="1" applyFont="1" applyAlignment="1" applyProtection="1">
      <alignment horizontal="center" vertical="center"/>
      <protection hidden="1"/>
    </xf>
    <xf numFmtId="0" fontId="14" fillId="0" borderId="8" xfId="1" applyFont="1" applyProtection="1">
      <protection hidden="1"/>
    </xf>
    <xf numFmtId="0" fontId="52" fillId="8" borderId="14" xfId="1" applyFont="1" applyFill="1" applyBorder="1" applyAlignment="1" applyProtection="1">
      <alignment horizontal="center" vertical="center"/>
      <protection hidden="1"/>
    </xf>
    <xf numFmtId="164" fontId="52" fillId="8" borderId="14" xfId="1" applyNumberFormat="1" applyFont="1" applyFill="1" applyBorder="1" applyAlignment="1" applyProtection="1">
      <alignment horizontal="center" vertical="center"/>
      <protection hidden="1"/>
    </xf>
    <xf numFmtId="0" fontId="17" fillId="8" borderId="14" xfId="1" applyFont="1" applyFill="1" applyBorder="1" applyAlignment="1" applyProtection="1">
      <alignment horizontal="center" vertical="center"/>
      <protection hidden="1"/>
    </xf>
    <xf numFmtId="4" fontId="14" fillId="0" borderId="8" xfId="1" applyNumberFormat="1" applyFont="1" applyAlignment="1" applyProtection="1">
      <alignment horizontal="right"/>
      <protection hidden="1"/>
    </xf>
    <xf numFmtId="0" fontId="14" fillId="0" borderId="8" xfId="1" applyFont="1" applyAlignment="1" applyProtection="1">
      <alignment horizontal="center"/>
      <protection hidden="1"/>
    </xf>
    <xf numFmtId="1" fontId="17" fillId="0" borderId="15" xfId="1" applyNumberFormat="1" applyFont="1" applyFill="1" applyBorder="1" applyAlignment="1" applyProtection="1">
      <alignment horizontal="center" vertical="center"/>
      <protection hidden="1"/>
    </xf>
    <xf numFmtId="1" fontId="17" fillId="0" borderId="15" xfId="1" applyNumberFormat="1" applyFont="1" applyFill="1" applyBorder="1" applyAlignment="1" applyProtection="1">
      <alignment horizontal="left" vertical="center" wrapText="1"/>
      <protection hidden="1"/>
    </xf>
    <xf numFmtId="0" fontId="14" fillId="0" borderId="15" xfId="1" applyFont="1" applyFill="1" applyBorder="1" applyAlignment="1" applyProtection="1">
      <alignment horizontal="center" vertical="center"/>
      <protection hidden="1"/>
    </xf>
    <xf numFmtId="0" fontId="14" fillId="10" borderId="15" xfId="1" applyFont="1" applyFill="1" applyBorder="1" applyProtection="1">
      <protection hidden="1"/>
    </xf>
    <xf numFmtId="165" fontId="14" fillId="0" borderId="15" xfId="1" applyNumberFormat="1" applyFont="1" applyFill="1" applyBorder="1" applyProtection="1">
      <protection hidden="1"/>
    </xf>
    <xf numFmtId="0" fontId="14" fillId="0" borderId="8" xfId="1" applyFont="1" applyAlignment="1" applyProtection="1">
      <alignment horizontal="right"/>
      <protection hidden="1"/>
    </xf>
    <xf numFmtId="10" fontId="14" fillId="0" borderId="15" xfId="1" applyNumberFormat="1" applyFont="1" applyFill="1" applyBorder="1" applyAlignment="1" applyProtection="1">
      <alignment horizontal="right" vertical="center"/>
      <protection hidden="1"/>
    </xf>
    <xf numFmtId="0" fontId="14" fillId="0" borderId="15" xfId="1" applyFont="1" applyFill="1" applyBorder="1" applyAlignment="1" applyProtection="1">
      <alignment horizontal="center"/>
      <protection hidden="1"/>
    </xf>
    <xf numFmtId="10" fontId="14" fillId="0" borderId="15" xfId="1" applyNumberFormat="1" applyFont="1" applyFill="1" applyBorder="1" applyAlignment="1" applyProtection="1">
      <alignment horizontal="right"/>
      <protection hidden="1"/>
    </xf>
    <xf numFmtId="165" fontId="17" fillId="0" borderId="8" xfId="1" applyNumberFormat="1" applyFont="1" applyAlignment="1" applyProtection="1">
      <alignment horizontal="right"/>
      <protection hidden="1"/>
    </xf>
    <xf numFmtId="166" fontId="20" fillId="0" borderId="8" xfId="1" applyNumberFormat="1" applyFont="1" applyAlignment="1" applyProtection="1">
      <alignment vertical="center"/>
      <protection hidden="1"/>
    </xf>
    <xf numFmtId="4" fontId="14" fillId="0" borderId="15" xfId="1" applyNumberFormat="1" applyFont="1" applyFill="1" applyBorder="1" applyAlignment="1" applyProtection="1">
      <alignment horizontal="right"/>
      <protection hidden="1"/>
    </xf>
    <xf numFmtId="165" fontId="14" fillId="0" borderId="8" xfId="1" applyNumberFormat="1" applyFont="1" applyAlignment="1" applyProtection="1">
      <alignment horizontal="right"/>
      <protection hidden="1"/>
    </xf>
    <xf numFmtId="165" fontId="17" fillId="0" borderId="8" xfId="1" applyNumberFormat="1" applyFont="1" applyAlignment="1" applyProtection="1">
      <alignment horizontal="center" vertical="center"/>
      <protection hidden="1"/>
    </xf>
    <xf numFmtId="4" fontId="14" fillId="0" borderId="8" xfId="1" applyNumberFormat="1" applyFont="1" applyAlignment="1" applyProtection="1">
      <alignment vertical="center"/>
      <protection hidden="1"/>
    </xf>
    <xf numFmtId="171" fontId="14" fillId="0" borderId="8" xfId="1" applyNumberFormat="1" applyFont="1" applyAlignment="1" applyProtection="1">
      <alignment vertical="center"/>
      <protection hidden="1"/>
    </xf>
    <xf numFmtId="167" fontId="17" fillId="0" borderId="15" xfId="1" applyNumberFormat="1" applyFont="1" applyBorder="1" applyAlignment="1" applyProtection="1">
      <alignment horizontal="center" vertical="center"/>
      <protection hidden="1"/>
    </xf>
    <xf numFmtId="4" fontId="52" fillId="4" borderId="15" xfId="1" applyNumberFormat="1" applyFont="1" applyFill="1" applyBorder="1" applyAlignment="1" applyProtection="1">
      <alignment horizontal="center" vertical="center"/>
      <protection hidden="1"/>
    </xf>
    <xf numFmtId="10" fontId="52" fillId="4" borderId="15" xfId="1" applyNumberFormat="1" applyFont="1" applyFill="1" applyBorder="1" applyAlignment="1" applyProtection="1">
      <alignment vertical="center"/>
      <protection hidden="1"/>
    </xf>
    <xf numFmtId="4" fontId="52" fillId="4" borderId="15" xfId="1" applyNumberFormat="1" applyFont="1" applyFill="1" applyBorder="1" applyAlignment="1" applyProtection="1">
      <alignment horizontal="right" vertical="center"/>
      <protection hidden="1"/>
    </xf>
    <xf numFmtId="4" fontId="20" fillId="0" borderId="8" xfId="1" applyNumberFormat="1" applyFont="1" applyFill="1" applyBorder="1" applyAlignment="1" applyProtection="1">
      <alignment vertical="center"/>
      <protection hidden="1"/>
    </xf>
    <xf numFmtId="4" fontId="17" fillId="0" borderId="8" xfId="1" applyNumberFormat="1" applyFont="1" applyFill="1" applyBorder="1" applyAlignment="1" applyProtection="1">
      <alignment vertical="center"/>
      <protection hidden="1"/>
    </xf>
    <xf numFmtId="167" fontId="17" fillId="0" borderId="14" xfId="1" applyNumberFormat="1" applyFont="1" applyFill="1" applyBorder="1" applyAlignment="1" applyProtection="1">
      <alignment horizontal="center" vertical="center"/>
      <protection hidden="1"/>
    </xf>
    <xf numFmtId="167" fontId="17" fillId="0" borderId="15" xfId="1" applyNumberFormat="1" applyFont="1" applyFill="1" applyBorder="1" applyAlignment="1" applyProtection="1">
      <alignment horizontal="center" vertical="center"/>
      <protection hidden="1"/>
    </xf>
    <xf numFmtId="10" fontId="14" fillId="0" borderId="15" xfId="1" applyNumberFormat="1" applyFont="1" applyFill="1" applyBorder="1" applyAlignment="1" applyProtection="1">
      <alignment vertical="center"/>
      <protection hidden="1"/>
    </xf>
    <xf numFmtId="167" fontId="14" fillId="0" borderId="15" xfId="1" applyNumberFormat="1" applyFont="1" applyFill="1" applyBorder="1" applyAlignment="1" applyProtection="1">
      <alignment vertical="center"/>
      <protection hidden="1"/>
    </xf>
    <xf numFmtId="0" fontId="17" fillId="0" borderId="15" xfId="1" applyFont="1" applyFill="1" applyBorder="1" applyAlignment="1" applyProtection="1">
      <alignment horizontal="center" vertical="center"/>
      <protection hidden="1"/>
    </xf>
    <xf numFmtId="10" fontId="23" fillId="4" borderId="15" xfId="1" applyNumberFormat="1" applyFont="1" applyFill="1" applyBorder="1" applyAlignment="1" applyProtection="1">
      <alignment vertical="center"/>
      <protection hidden="1"/>
    </xf>
    <xf numFmtId="10" fontId="14" fillId="4" borderId="15" xfId="1" applyNumberFormat="1" applyFont="1" applyFill="1" applyBorder="1" applyAlignment="1" applyProtection="1">
      <alignment vertical="center"/>
      <protection hidden="1"/>
    </xf>
    <xf numFmtId="0" fontId="14" fillId="0" borderId="8" xfId="1" applyFont="1" applyAlignment="1" applyProtection="1">
      <alignment horizontal="right" vertical="center"/>
      <protection hidden="1"/>
    </xf>
    <xf numFmtId="0" fontId="15" fillId="0" borderId="8" xfId="1" applyFont="1" applyProtection="1">
      <protection hidden="1"/>
    </xf>
    <xf numFmtId="0" fontId="15" fillId="0" borderId="8" xfId="1" applyFont="1" applyBorder="1" applyProtection="1">
      <protection hidden="1"/>
    </xf>
    <xf numFmtId="0" fontId="15" fillId="0" borderId="8" xfId="1" applyFont="1" applyBorder="1" applyAlignment="1" applyProtection="1">
      <alignment horizontal="right"/>
      <protection hidden="1"/>
    </xf>
    <xf numFmtId="4" fontId="19" fillId="0" borderId="8" xfId="1" applyNumberFormat="1" applyFont="1" applyProtection="1">
      <protection hidden="1"/>
    </xf>
    <xf numFmtId="0" fontId="22" fillId="0" borderId="8" xfId="1" applyFont="1" applyProtection="1">
      <protection hidden="1"/>
    </xf>
    <xf numFmtId="168" fontId="23" fillId="0" borderId="8" xfId="1" applyNumberFormat="1" applyFont="1" applyFill="1" applyBorder="1" applyAlignment="1" applyProtection="1">
      <alignment horizontal="center"/>
      <protection hidden="1"/>
    </xf>
    <xf numFmtId="166" fontId="15" fillId="0" borderId="8" xfId="1" applyNumberFormat="1" applyFont="1" applyBorder="1" applyProtection="1">
      <protection hidden="1"/>
    </xf>
    <xf numFmtId="0" fontId="24" fillId="0" borderId="8" xfId="1" applyFont="1" applyAlignment="1" applyProtection="1">
      <alignment horizontal="center"/>
      <protection hidden="1"/>
    </xf>
    <xf numFmtId="4" fontId="25" fillId="0" borderId="8" xfId="1" applyNumberFormat="1" applyFont="1" applyProtection="1">
      <protection hidden="1"/>
    </xf>
    <xf numFmtId="0" fontId="25" fillId="0" borderId="8" xfId="1" applyFont="1" applyProtection="1">
      <protection hidden="1"/>
    </xf>
    <xf numFmtId="169" fontId="21" fillId="0" borderId="8" xfId="1" applyNumberFormat="1" applyFont="1" applyFill="1" applyBorder="1" applyAlignment="1" applyProtection="1">
      <alignment horizontal="center"/>
      <protection hidden="1"/>
    </xf>
    <xf numFmtId="4" fontId="15" fillId="0" borderId="8" xfId="1" applyNumberFormat="1" applyFont="1" applyBorder="1" applyProtection="1">
      <protection hidden="1"/>
    </xf>
    <xf numFmtId="4" fontId="19" fillId="0" borderId="8" xfId="1" applyNumberFormat="1" applyFont="1" applyFill="1" applyProtection="1">
      <protection hidden="1"/>
    </xf>
    <xf numFmtId="4" fontId="15" fillId="0" borderId="8" xfId="1" applyNumberFormat="1" applyFont="1" applyFill="1" applyProtection="1">
      <protection hidden="1"/>
    </xf>
    <xf numFmtId="0" fontId="15" fillId="0" borderId="8" xfId="1" applyFont="1" applyFill="1" applyProtection="1">
      <protection hidden="1"/>
    </xf>
    <xf numFmtId="4" fontId="26" fillId="0" borderId="8" xfId="1" applyNumberFormat="1" applyFont="1" applyBorder="1" applyProtection="1">
      <protection hidden="1"/>
    </xf>
    <xf numFmtId="4" fontId="26" fillId="0" borderId="8" xfId="1" applyNumberFormat="1" applyFont="1" applyBorder="1" applyAlignment="1" applyProtection="1">
      <alignment horizontal="right"/>
      <protection hidden="1"/>
    </xf>
    <xf numFmtId="4" fontId="27" fillId="0" borderId="8" xfId="1" applyNumberFormat="1" applyFont="1" applyAlignment="1" applyProtection="1">
      <alignment vertical="center"/>
      <protection hidden="1"/>
    </xf>
    <xf numFmtId="4" fontId="27" fillId="0" borderId="8" xfId="1" applyNumberFormat="1" applyFont="1" applyAlignment="1" applyProtection="1">
      <alignment horizontal="center" vertical="center"/>
      <protection hidden="1"/>
    </xf>
    <xf numFmtId="4" fontId="26" fillId="0" borderId="8" xfId="1" applyNumberFormat="1" applyFont="1" applyAlignment="1" applyProtection="1">
      <alignment vertical="center"/>
      <protection hidden="1"/>
    </xf>
    <xf numFmtId="4" fontId="26" fillId="0" borderId="8" xfId="1" applyNumberFormat="1" applyFont="1" applyProtection="1">
      <protection hidden="1"/>
    </xf>
  </cellXfs>
  <cellStyles count="8">
    <cellStyle name="Normal" xfId="0" builtinId="0"/>
    <cellStyle name="Normal 2" xfId="1" xr:uid="{00000000-0005-0000-0000-000001000000}"/>
    <cellStyle name="Normal 3" xfId="2" xr:uid="{00000000-0005-0000-0000-000002000000}"/>
    <cellStyle name="Normal_pLANILHA DE BDI_MODELO v2_EXCEL" xfId="3" xr:uid="{3552330E-2116-4859-80A7-F408930E4289}"/>
    <cellStyle name="Porcentagem 2 10" xfId="6" xr:uid="{F5C15B75-60D0-42C6-A27E-5D745DCADB43}"/>
    <cellStyle name="Porcentagem 2 2 2" xfId="4" xr:uid="{D98E7D52-EBF9-4419-B0DA-AFC4BE1705DD}"/>
    <cellStyle name="Porcentagem 3" xfId="5" xr:uid="{09B2349A-F1E4-43F8-8DCD-C7A98EF4D5CA}"/>
    <cellStyle name="styleRegular" xfId="7" xr:uid="{78F3CFC4-6F26-4DA7-BE40-D0F73A45420F}"/>
  </cellStyles>
  <dxfs count="84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286482</xdr:colOff>
      <xdr:row>0</xdr:row>
      <xdr:rowOff>139211</xdr:rowOff>
    </xdr:from>
    <xdr:ext cx="2336556" cy="560509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66463" y="139211"/>
          <a:ext cx="2336556" cy="560509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22</xdr:row>
      <xdr:rowOff>38100</xdr:rowOff>
    </xdr:from>
    <xdr:to>
      <xdr:col>1</xdr:col>
      <xdr:colOff>0</xdr:colOff>
      <xdr:row>25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D6CEF6-8007-43C8-B011-C836C63EA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7038975"/>
          <a:ext cx="35814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49697</xdr:colOff>
      <xdr:row>0</xdr:row>
      <xdr:rowOff>123641</xdr:rowOff>
    </xdr:from>
    <xdr:to>
      <xdr:col>1</xdr:col>
      <xdr:colOff>1572999</xdr:colOff>
      <xdr:row>2</xdr:row>
      <xdr:rowOff>43045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0214B52-737B-4F30-B3B4-0217691F284C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4282110" y="123641"/>
          <a:ext cx="1523302" cy="441208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504825</xdr:colOff>
      <xdr:row>46</xdr:row>
      <xdr:rowOff>38100</xdr:rowOff>
    </xdr:from>
    <xdr:to>
      <xdr:col>1</xdr:col>
      <xdr:colOff>0</xdr:colOff>
      <xdr:row>49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BA4DC91-CE4A-4D1F-BE2C-026787331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955774"/>
          <a:ext cx="3727588" cy="458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657927</xdr:colOff>
      <xdr:row>0</xdr:row>
      <xdr:rowOff>203242</xdr:rowOff>
    </xdr:from>
    <xdr:to>
      <xdr:col>13</xdr:col>
      <xdr:colOff>723773</xdr:colOff>
      <xdr:row>2</xdr:row>
      <xdr:rowOff>120416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1CFEAA89-2EA3-4422-92ED-9F61BAF2B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8235" y="203242"/>
          <a:ext cx="2527692" cy="48134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le/Desktop/OR&#199;AMENTO/OR&#199;AMENTOS/Or&#231;amentos%202026/Planilhas%20Proponente%20e%20Curva%20ABC/Or&#231;amento%20Graminha/PM_Joaquim%20Vicente%20Guedes_RV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1.%20PASTA/0.%20AND/BR%20440%20-%20F2%20R082024%20(TATI%20AP)/Planilha%20Or&#231;ament&#225;ria%20Referencial_BR440_FASE%202_Rev00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le/Desktop/OR&#199;AMENTO/OR&#199;AMENTOS/Or&#231;amentos%202025/Parquinhos%20e%20Alambrados/Planilhas%20sem%20a%20meta%203%20onerado%20e%20atualizada/Planilha%20Parquinhos%20e%20Alambrados%20Fev%20202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ORC-PE-JF691-VLDR-082026-R0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1">
          <cell r="C31" t="str">
            <v>TransfereGOV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Referencial"/>
      <sheetName val="Composições"/>
      <sheetName val="Memória de Cálculo_PISTA SKATE"/>
      <sheetName val="Memória de Cálculo_BEACH TENNIS"/>
      <sheetName val="Memória de Cálculo_PERGOLADO"/>
      <sheetName val="Memória de Cálculo_PINTURAS"/>
      <sheetName val="PLANILHA AUX"/>
      <sheetName val="Cronograma Referencial"/>
      <sheetName val="LDI Referen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Referencial"/>
      <sheetName val="Composições"/>
      <sheetName val="Cronograma Referencia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C_ANO_ANTERIOR"/>
      <sheetName val="LINKS INCC"/>
      <sheetName val="RESUMO"/>
      <sheetName val="SINTÉTICO"/>
      <sheetName val="CONFIG_BASES"/>
      <sheetName val="MEMÓRIA DE CÁLCULO"/>
      <sheetName val="BDI - TCE SANEAMENTO E DEMAIS"/>
      <sheetName val="CPUs"/>
      <sheetName val="CRONOGRAMA"/>
      <sheetName val="COMP. BDI - TCU"/>
      <sheetName val="BDI - TCE ROD. E PAV. URBANA"/>
      <sheetName val="ENCARGOS SOCIAIS"/>
      <sheetName val="CURVA ABC"/>
      <sheetName val="CURVA ABC - I"/>
      <sheetName val="MAPA DE COLETA"/>
      <sheetName val="REAJUSTE"/>
      <sheetName val="ADM LOCAL - TCE"/>
      <sheetName val="ISS"/>
      <sheetName val="NOTAS"/>
      <sheetName val="INCC"/>
      <sheetName val="_FORNECEDORES"/>
      <sheetName val="BASE - AC"/>
      <sheetName val="BASE - AL"/>
      <sheetName val="BASE - AP"/>
      <sheetName val="BASE - AM"/>
      <sheetName val="BASE - BA"/>
      <sheetName val="BASE - CE"/>
      <sheetName val="BASE - DF"/>
      <sheetName val="ADM LOCAL - TCU"/>
      <sheetName val="BASE - ES"/>
      <sheetName val="BASE - GO"/>
      <sheetName val="BASE - MA"/>
      <sheetName val="BASE - MG"/>
      <sheetName val="BASE - MS"/>
      <sheetName val="BASE - MT"/>
      <sheetName val="BASE - PA"/>
      <sheetName val="BASE - PR"/>
      <sheetName val="BASE - PB"/>
      <sheetName val="BASE - PI"/>
      <sheetName val="BASE - RJ"/>
      <sheetName val="BASE - RN"/>
      <sheetName val="BASE - RS"/>
      <sheetName val="BASE - RO"/>
      <sheetName val="BASE - RR"/>
      <sheetName val="BASE - SC"/>
      <sheetName val="BASE - SP"/>
      <sheetName val="BASE - SE"/>
      <sheetName val="BASE - TO"/>
    </sheetNames>
    <sheetDataSet>
      <sheetData sheetId="0"/>
      <sheetData sheetId="1"/>
      <sheetData sheetId="2">
        <row r="11">
          <cell r="P11" t="str">
            <v>MG</v>
          </cell>
        </row>
      </sheetData>
      <sheetData sheetId="3"/>
      <sheetData sheetId="4">
        <row r="1">
          <cell r="A1" t="str">
            <v>BASE</v>
          </cell>
          <cell r="B1" t="str">
            <v>AC</v>
          </cell>
          <cell r="C1" t="str">
            <v>AL</v>
          </cell>
          <cell r="D1" t="str">
            <v>AP</v>
          </cell>
          <cell r="E1" t="str">
            <v>AM</v>
          </cell>
          <cell r="F1" t="str">
            <v>BA</v>
          </cell>
          <cell r="G1" t="str">
            <v>CE</v>
          </cell>
          <cell r="H1" t="str">
            <v>DF</v>
          </cell>
          <cell r="I1" t="str">
            <v>ES</v>
          </cell>
          <cell r="J1" t="str">
            <v>GO</v>
          </cell>
          <cell r="K1" t="str">
            <v>MA</v>
          </cell>
          <cell r="L1" t="str">
            <v>MT</v>
          </cell>
          <cell r="M1" t="str">
            <v>MS</v>
          </cell>
          <cell r="N1" t="str">
            <v>MG</v>
          </cell>
          <cell r="O1" t="str">
            <v>PA</v>
          </cell>
          <cell r="P1" t="str">
            <v>PB</v>
          </cell>
          <cell r="Q1" t="str">
            <v>PR</v>
          </cell>
          <cell r="R1" t="str">
            <v>PI</v>
          </cell>
          <cell r="S1" t="str">
            <v>RJ</v>
          </cell>
          <cell r="T1" t="str">
            <v>RN</v>
          </cell>
          <cell r="U1" t="str">
            <v>RS</v>
          </cell>
          <cell r="V1" t="str">
            <v>RO</v>
          </cell>
          <cell r="W1" t="str">
            <v>RR</v>
          </cell>
          <cell r="X1" t="str">
            <v>SC</v>
          </cell>
          <cell r="Y1" t="str">
            <v>SP</v>
          </cell>
          <cell r="Z1" t="str">
            <v>SE</v>
          </cell>
          <cell r="AA1" t="str">
            <v>TO</v>
          </cell>
        </row>
        <row r="2">
          <cell r="A2" t="str">
            <v>EXTRA</v>
          </cell>
          <cell r="B2" t="str">
            <v>EXTRA_AC</v>
          </cell>
          <cell r="C2" t="str">
            <v>EXTRA_AL</v>
          </cell>
          <cell r="D2" t="str">
            <v>EXTRA_AP</v>
          </cell>
          <cell r="E2" t="str">
            <v>EXTRA_AM</v>
          </cell>
          <cell r="F2" t="str">
            <v>EXTRA_BA</v>
          </cell>
          <cell r="G2" t="str">
            <v>EXTRA_CE</v>
          </cell>
          <cell r="H2" t="str">
            <v>EXTRA_DF</v>
          </cell>
          <cell r="I2" t="str">
            <v>EXTRA_ES</v>
          </cell>
          <cell r="J2" t="str">
            <v>EXTRA_GO</v>
          </cell>
          <cell r="K2" t="str">
            <v>EXTRA_MA</v>
          </cell>
          <cell r="L2" t="str">
            <v>EXTRA_MT</v>
          </cell>
          <cell r="M2" t="str">
            <v>EXTRA_MS</v>
          </cell>
          <cell r="N2" t="str">
            <v>EXTRA_MG</v>
          </cell>
          <cell r="O2" t="str">
            <v>EXTRA_PA</v>
          </cell>
          <cell r="P2" t="str">
            <v>EXTRA_PB</v>
          </cell>
          <cell r="Q2" t="str">
            <v>EXTRA_PR</v>
          </cell>
          <cell r="R2" t="str">
            <v>EXTRA_PI</v>
          </cell>
          <cell r="S2" t="str">
            <v>EXTRA_RJ</v>
          </cell>
          <cell r="T2" t="str">
            <v>EXTRA_RN</v>
          </cell>
          <cell r="U2" t="str">
            <v>EXTRA_RS</v>
          </cell>
          <cell r="V2" t="str">
            <v>EXTRA_RO</v>
          </cell>
          <cell r="W2" t="str">
            <v>EXTRA_RR</v>
          </cell>
          <cell r="X2" t="str">
            <v>EXTRA_SC</v>
          </cell>
          <cell r="Y2" t="str">
            <v>EXTRA_SP</v>
          </cell>
          <cell r="Z2" t="str">
            <v>EXTRA_SE</v>
          </cell>
        </row>
        <row r="3">
          <cell r="A3" t="str">
            <v>SINAPI</v>
          </cell>
          <cell r="B3" t="str">
            <v>SINAPI_AC</v>
          </cell>
          <cell r="C3" t="str">
            <v>SINAPI_AL</v>
          </cell>
          <cell r="D3" t="str">
            <v>SINAPI_AP</v>
          </cell>
          <cell r="E3" t="str">
            <v>SINAPI_AM</v>
          </cell>
          <cell r="F3" t="str">
            <v>SINAPI_BA</v>
          </cell>
          <cell r="G3" t="str">
            <v>SINAPI_CE</v>
          </cell>
          <cell r="H3" t="str">
            <v>SINAPI_DF</v>
          </cell>
          <cell r="I3" t="str">
            <v>SINAPI_ES</v>
          </cell>
          <cell r="J3" t="str">
            <v>SINAPI_GO</v>
          </cell>
          <cell r="K3" t="str">
            <v>SINAPI_MA</v>
          </cell>
          <cell r="L3" t="str">
            <v>SINAPI_MT</v>
          </cell>
          <cell r="M3" t="str">
            <v>SINAPI_MS</v>
          </cell>
          <cell r="N3" t="str">
            <v>SINAPI_MG</v>
          </cell>
          <cell r="O3" t="str">
            <v>SINAPI_PA</v>
          </cell>
          <cell r="P3" t="str">
            <v>SINAPI_PB</v>
          </cell>
          <cell r="Q3" t="str">
            <v>SINAPI_PR</v>
          </cell>
          <cell r="R3" t="str">
            <v>SINAPI_PI</v>
          </cell>
          <cell r="S3" t="str">
            <v>SINAPI_RJ</v>
          </cell>
          <cell r="T3" t="str">
            <v>SINAPI_RN</v>
          </cell>
          <cell r="U3" t="str">
            <v>SINAPI_RS</v>
          </cell>
          <cell r="V3" t="str">
            <v>SINAPI_RO</v>
          </cell>
          <cell r="W3" t="str">
            <v>SINAPI_RR</v>
          </cell>
          <cell r="X3" t="str">
            <v>SINAPI_SC</v>
          </cell>
          <cell r="Y3" t="str">
            <v>SINAPI_SP</v>
          </cell>
          <cell r="Z3" t="str">
            <v>SINAPI_SE</v>
          </cell>
        </row>
        <row r="4">
          <cell r="A4" t="str">
            <v>DNIT</v>
          </cell>
          <cell r="B4" t="str">
            <v>DNIT_AC</v>
          </cell>
          <cell r="C4" t="str">
            <v>DNIT_AL</v>
          </cell>
          <cell r="D4" t="str">
            <v>DNIT_AP</v>
          </cell>
          <cell r="E4" t="str">
            <v>DNIT_AM</v>
          </cell>
          <cell r="F4" t="str">
            <v>DNIT_BA</v>
          </cell>
          <cell r="G4" t="str">
            <v>DNIT_CE</v>
          </cell>
          <cell r="H4" t="str">
            <v>DNIT_DF</v>
          </cell>
          <cell r="I4" t="str">
            <v>DNIT_ES</v>
          </cell>
          <cell r="J4" t="str">
            <v>DNIT_GO</v>
          </cell>
          <cell r="K4" t="str">
            <v>DNIT_MA</v>
          </cell>
          <cell r="L4" t="str">
            <v>DNIT_MT</v>
          </cell>
          <cell r="M4" t="str">
            <v>DNIT_MS</v>
          </cell>
          <cell r="N4" t="str">
            <v>DNIT_MG</v>
          </cell>
          <cell r="O4" t="str">
            <v>DNIT_PA</v>
          </cell>
          <cell r="P4" t="str">
            <v>DNIT_PB</v>
          </cell>
          <cell r="Q4" t="str">
            <v>DNIT_PR</v>
          </cell>
          <cell r="R4" t="str">
            <v>DNIT_PI</v>
          </cell>
          <cell r="S4" t="str">
            <v>DNIT_RJ</v>
          </cell>
          <cell r="T4" t="str">
            <v>DNIT_RN</v>
          </cell>
          <cell r="U4" t="str">
            <v>DNIT_RS</v>
          </cell>
          <cell r="V4" t="str">
            <v>DNIT_RO</v>
          </cell>
          <cell r="W4" t="str">
            <v>DNIT_RR</v>
          </cell>
          <cell r="X4" t="str">
            <v>DNIT_SC</v>
          </cell>
          <cell r="Y4" t="str">
            <v>DNIT_SP</v>
          </cell>
          <cell r="Z4" t="str">
            <v>DNIT_SE</v>
          </cell>
        </row>
        <row r="5">
          <cell r="A5" t="str">
            <v>SICOR</v>
          </cell>
          <cell r="B5" t="str">
            <v>SICOR_AC</v>
          </cell>
          <cell r="C5" t="str">
            <v>SICOR_AL</v>
          </cell>
          <cell r="D5" t="str">
            <v>SICOR_AP</v>
          </cell>
          <cell r="E5" t="str">
            <v>SICOR_AM</v>
          </cell>
          <cell r="F5" t="str">
            <v>SICOR_BA</v>
          </cell>
          <cell r="G5" t="str">
            <v>SICOR_CE</v>
          </cell>
          <cell r="H5" t="str">
            <v>SICOR_DF</v>
          </cell>
          <cell r="I5" t="str">
            <v>SICOR_ES</v>
          </cell>
          <cell r="J5" t="str">
            <v>SICOR_GO</v>
          </cell>
          <cell r="K5" t="str">
            <v>SICOR_MA</v>
          </cell>
          <cell r="L5" t="str">
            <v>SICOR_MT</v>
          </cell>
          <cell r="M5" t="str">
            <v>SICOR_MS</v>
          </cell>
          <cell r="N5" t="str">
            <v>SICOR_MG</v>
          </cell>
          <cell r="O5" t="str">
            <v>SICOR_PA</v>
          </cell>
          <cell r="P5" t="str">
            <v>SICOR_PB</v>
          </cell>
          <cell r="Q5" t="str">
            <v>SICOR_PR</v>
          </cell>
          <cell r="R5" t="str">
            <v>SICOR_PI</v>
          </cell>
          <cell r="S5" t="str">
            <v>SICOR_RJ</v>
          </cell>
          <cell r="T5" t="str">
            <v>SICOR_RN</v>
          </cell>
          <cell r="U5" t="str">
            <v>SICOR_RS</v>
          </cell>
          <cell r="V5" t="str">
            <v>SICOR_RO</v>
          </cell>
          <cell r="W5" t="str">
            <v>SICOR_RR</v>
          </cell>
          <cell r="X5" t="str">
            <v>SICOR_SC</v>
          </cell>
          <cell r="Y5" t="str">
            <v>SICOR_SP</v>
          </cell>
          <cell r="Z5" t="str">
            <v>SICOR_SE</v>
          </cell>
        </row>
        <row r="6">
          <cell r="A6" t="str">
            <v>SUDECAP</v>
          </cell>
          <cell r="B6" t="str">
            <v>SUDECAP_AC</v>
          </cell>
          <cell r="C6" t="str">
            <v>SUDECAP_AL</v>
          </cell>
          <cell r="D6" t="str">
            <v>SUDECAP_AP</v>
          </cell>
          <cell r="E6" t="str">
            <v>SUDECAP_AM</v>
          </cell>
          <cell r="F6" t="str">
            <v>SUDECAP_BA</v>
          </cell>
          <cell r="G6" t="str">
            <v>SUDECAP_CE</v>
          </cell>
          <cell r="H6" t="str">
            <v>SUDECAP_DF</v>
          </cell>
          <cell r="I6" t="str">
            <v>SUDECAP_ES</v>
          </cell>
          <cell r="J6" t="str">
            <v>SUDECAP_GO</v>
          </cell>
          <cell r="K6" t="str">
            <v>SUDECAP_MA</v>
          </cell>
          <cell r="L6" t="str">
            <v>SUDECAP_MT</v>
          </cell>
          <cell r="M6" t="str">
            <v>SUDECAP_MS</v>
          </cell>
          <cell r="N6" t="str">
            <v>SUDECAP_MG</v>
          </cell>
          <cell r="O6" t="str">
            <v>SUDECAP_PA</v>
          </cell>
          <cell r="P6" t="str">
            <v>SUDECAP_PB</v>
          </cell>
          <cell r="Q6" t="str">
            <v>SUDECAP_PR</v>
          </cell>
          <cell r="R6" t="str">
            <v>SUDECAP_PI</v>
          </cell>
          <cell r="S6" t="str">
            <v>SUDECAP_RJ</v>
          </cell>
          <cell r="T6" t="str">
            <v>SUDECAP_RN</v>
          </cell>
          <cell r="U6" t="str">
            <v>SUDECAP_RS</v>
          </cell>
          <cell r="V6" t="str">
            <v>SUDECAP_RO</v>
          </cell>
          <cell r="W6" t="str">
            <v>SUDECAP_RR</v>
          </cell>
          <cell r="X6" t="str">
            <v>SUDECAP_SC</v>
          </cell>
          <cell r="Y6" t="str">
            <v>SUDECAP_SP</v>
          </cell>
          <cell r="Z6" t="str">
            <v>SUDECAP_SE</v>
          </cell>
        </row>
        <row r="7">
          <cell r="A7" t="str">
            <v>URBEL</v>
          </cell>
          <cell r="B7" t="str">
            <v>URBEL_AC</v>
          </cell>
          <cell r="C7" t="str">
            <v>URBEL_AL</v>
          </cell>
          <cell r="D7" t="str">
            <v>URBEL_AP</v>
          </cell>
          <cell r="E7" t="str">
            <v>URBEL_AM</v>
          </cell>
          <cell r="F7" t="str">
            <v>URBEL_BA</v>
          </cell>
          <cell r="G7" t="str">
            <v>URBEL_CE</v>
          </cell>
          <cell r="H7" t="str">
            <v>URBEL_DF</v>
          </cell>
          <cell r="I7" t="str">
            <v>URBEL_ES</v>
          </cell>
          <cell r="J7" t="str">
            <v>URBEL_GO</v>
          </cell>
          <cell r="K7" t="str">
            <v>URBEL_MA</v>
          </cell>
          <cell r="L7" t="str">
            <v>URBEL_MT</v>
          </cell>
          <cell r="M7" t="str">
            <v>URBEL_MS</v>
          </cell>
          <cell r="N7" t="str">
            <v>URBEL_MG</v>
          </cell>
          <cell r="O7" t="str">
            <v>URBEL_PA</v>
          </cell>
          <cell r="P7" t="str">
            <v>URBEL_PB</v>
          </cell>
          <cell r="Q7" t="str">
            <v>URBEL_PR</v>
          </cell>
          <cell r="R7" t="str">
            <v>URBEL_PI</v>
          </cell>
          <cell r="S7" t="str">
            <v>URBEL_RJ</v>
          </cell>
          <cell r="T7" t="str">
            <v>URBEL_RN</v>
          </cell>
          <cell r="U7" t="str">
            <v>URBEL_RS</v>
          </cell>
          <cell r="V7" t="str">
            <v>URBEL_RO</v>
          </cell>
          <cell r="W7" t="str">
            <v>URBEL_RR</v>
          </cell>
          <cell r="X7" t="str">
            <v>URBEL_SC</v>
          </cell>
          <cell r="Y7" t="str">
            <v>URBEL_SP</v>
          </cell>
          <cell r="Z7" t="str">
            <v>URBEL_SE</v>
          </cell>
        </row>
        <row r="8">
          <cell r="A8" t="str">
            <v>DER.EDIF</v>
          </cell>
          <cell r="B8" t="str">
            <v>DER.EDIF_AC</v>
          </cell>
          <cell r="C8" t="str">
            <v>DER.EDIF_AL</v>
          </cell>
          <cell r="D8" t="str">
            <v>DER.EDIF_AP</v>
          </cell>
          <cell r="E8" t="str">
            <v>DER.EDIF_AM</v>
          </cell>
          <cell r="F8" t="str">
            <v>DER.EDIF_BA</v>
          </cell>
          <cell r="G8" t="str">
            <v>DER.EDIF_CE</v>
          </cell>
          <cell r="H8" t="str">
            <v>DER.EDIF_DF</v>
          </cell>
          <cell r="I8" t="str">
            <v>DER.EDIF_ES</v>
          </cell>
          <cell r="J8" t="str">
            <v>DER.EDIF_GO</v>
          </cell>
          <cell r="K8" t="str">
            <v>DER.EDIF_MA</v>
          </cell>
          <cell r="L8" t="str">
            <v>DER.EDIF_MT</v>
          </cell>
          <cell r="M8" t="str">
            <v>DER.EDIF_MS</v>
          </cell>
          <cell r="N8" t="str">
            <v>DER.EDIF_MG</v>
          </cell>
          <cell r="O8" t="str">
            <v>DER.EDIF_PA</v>
          </cell>
          <cell r="P8" t="str">
            <v>DER.EDIF_PB</v>
          </cell>
          <cell r="Q8" t="str">
            <v>DER.EDIF_PR</v>
          </cell>
          <cell r="R8" t="str">
            <v>DER.EDIF_PI</v>
          </cell>
          <cell r="S8" t="str">
            <v>DER.EDIF_RJ</v>
          </cell>
          <cell r="T8" t="str">
            <v>DER.EDIF_RN</v>
          </cell>
          <cell r="U8" t="str">
            <v>DER.EDIF_RS</v>
          </cell>
          <cell r="V8" t="str">
            <v>DER.EDIF_RO</v>
          </cell>
          <cell r="W8" t="str">
            <v>DER.EDIF_RR</v>
          </cell>
          <cell r="X8" t="str">
            <v>DER.EDIF_SC</v>
          </cell>
          <cell r="Y8" t="str">
            <v>DER.EDIF_SP</v>
          </cell>
          <cell r="Z8" t="str">
            <v>DER.EDIF_SE</v>
          </cell>
        </row>
        <row r="9">
          <cell r="A9" t="str">
            <v>DER.ROD</v>
          </cell>
          <cell r="B9" t="str">
            <v>DER.ROD_AC</v>
          </cell>
          <cell r="C9" t="str">
            <v>DER.ROD_AL</v>
          </cell>
          <cell r="D9" t="str">
            <v>DER.ROD_AP</v>
          </cell>
          <cell r="E9" t="str">
            <v>DER.ROD_AM</v>
          </cell>
          <cell r="F9" t="str">
            <v>DER.ROD_BA</v>
          </cell>
          <cell r="G9" t="str">
            <v>DER.ROD_CE</v>
          </cell>
          <cell r="H9" t="str">
            <v>DER.ROD_DF</v>
          </cell>
          <cell r="I9" t="str">
            <v>DER.ROD_ES</v>
          </cell>
          <cell r="J9" t="str">
            <v>DER.ROD_GO</v>
          </cell>
          <cell r="K9" t="str">
            <v>DER.ROD_MA</v>
          </cell>
          <cell r="L9" t="str">
            <v>DER.ROD_MT</v>
          </cell>
          <cell r="M9" t="str">
            <v>DER.ROD_MS</v>
          </cell>
          <cell r="N9" t="str">
            <v>DER.ROD_MG</v>
          </cell>
          <cell r="O9" t="str">
            <v>DER.ROD_PA</v>
          </cell>
          <cell r="P9" t="str">
            <v>DER.ROD_PB</v>
          </cell>
          <cell r="Q9" t="str">
            <v>DER.ROD_PR</v>
          </cell>
          <cell r="R9" t="str">
            <v>DER.ROD_PI</v>
          </cell>
          <cell r="S9" t="str">
            <v>DER.ROD_RJ</v>
          </cell>
          <cell r="T9" t="str">
            <v>DER.ROD_RN</v>
          </cell>
          <cell r="U9" t="str">
            <v>DER.ROD_RS</v>
          </cell>
          <cell r="V9" t="str">
            <v>DER.ROD_RO</v>
          </cell>
          <cell r="W9" t="str">
            <v>DER.ROD_RR</v>
          </cell>
          <cell r="X9" t="str">
            <v>DER.ROD_SC</v>
          </cell>
          <cell r="Y9" t="str">
            <v>DER.ROD_SP</v>
          </cell>
          <cell r="Z9" t="str">
            <v>DER.ROD_SE</v>
          </cell>
        </row>
        <row r="10">
          <cell r="A10" t="str">
            <v>CAERN</v>
          </cell>
          <cell r="B10" t="str">
            <v>CAERN_AC</v>
          </cell>
          <cell r="C10" t="str">
            <v>CAERN_AL</v>
          </cell>
          <cell r="D10" t="str">
            <v>CAERN_AP</v>
          </cell>
          <cell r="E10" t="str">
            <v>CAERN_AM</v>
          </cell>
          <cell r="F10" t="str">
            <v>CAERN_BA</v>
          </cell>
          <cell r="G10" t="str">
            <v>CAERN_CE</v>
          </cell>
          <cell r="H10" t="str">
            <v>CAERN_DF</v>
          </cell>
          <cell r="I10" t="str">
            <v>CAERN_ES</v>
          </cell>
          <cell r="J10" t="str">
            <v>CAERN_GO</v>
          </cell>
          <cell r="K10" t="str">
            <v>CAERN_MA</v>
          </cell>
          <cell r="L10" t="str">
            <v>CAERN_MT</v>
          </cell>
          <cell r="M10" t="str">
            <v>CAERN_MS</v>
          </cell>
          <cell r="N10" t="str">
            <v>CAERN_MG</v>
          </cell>
          <cell r="O10" t="str">
            <v>CAERN_PA</v>
          </cell>
          <cell r="P10" t="str">
            <v>CAERN_PB</v>
          </cell>
          <cell r="Q10" t="str">
            <v>CAERN_PR</v>
          </cell>
          <cell r="R10" t="str">
            <v>CAERN_PI</v>
          </cell>
          <cell r="S10" t="str">
            <v>CAERN_RJ</v>
          </cell>
          <cell r="T10" t="str">
            <v>CAERN_RN</v>
          </cell>
          <cell r="U10" t="str">
            <v>CAERN_RS</v>
          </cell>
          <cell r="V10" t="str">
            <v>CAERN_RO</v>
          </cell>
          <cell r="W10" t="str">
            <v>CAERN_RR</v>
          </cell>
          <cell r="X10" t="str">
            <v>CAERN_SC</v>
          </cell>
          <cell r="Y10" t="str">
            <v>CAERN_SP</v>
          </cell>
          <cell r="Z10" t="str">
            <v>CAERN_SE</v>
          </cell>
        </row>
        <row r="11">
          <cell r="A11" t="str">
            <v>SEINFRA</v>
          </cell>
          <cell r="B11" t="str">
            <v>SEINFRA_AC</v>
          </cell>
          <cell r="C11" t="str">
            <v>SEINFRA_AL</v>
          </cell>
          <cell r="D11" t="str">
            <v>SEINFRA_AP</v>
          </cell>
          <cell r="E11" t="str">
            <v>SEINFRA_AM</v>
          </cell>
          <cell r="F11" t="str">
            <v>SEINFRA_BA</v>
          </cell>
          <cell r="G11" t="str">
            <v>SEINFRA_CE</v>
          </cell>
          <cell r="H11" t="str">
            <v>SEINFRA_DF</v>
          </cell>
          <cell r="I11" t="str">
            <v>SEINFRA_ES</v>
          </cell>
          <cell r="J11" t="str">
            <v>SEINFRA_GO</v>
          </cell>
          <cell r="K11" t="str">
            <v>SEINFRA_MA</v>
          </cell>
          <cell r="L11" t="str">
            <v>SEINFRA_MT</v>
          </cell>
          <cell r="M11" t="str">
            <v>SEINFRA_MS</v>
          </cell>
          <cell r="N11" t="str">
            <v>SEINFRA_MG</v>
          </cell>
          <cell r="O11" t="str">
            <v>SEINFRA_PA</v>
          </cell>
          <cell r="P11" t="str">
            <v>SEINFRA_PB</v>
          </cell>
          <cell r="Q11" t="str">
            <v>SEINFRA_PR</v>
          </cell>
          <cell r="R11" t="str">
            <v>SEINFRA_PI</v>
          </cell>
          <cell r="S11" t="str">
            <v>SEINFRA_RJ</v>
          </cell>
          <cell r="T11" t="str">
            <v>SEINFRA_RN</v>
          </cell>
          <cell r="U11" t="str">
            <v>SEINFRA_RS</v>
          </cell>
          <cell r="V11" t="str">
            <v>SEINFRA_RO</v>
          </cell>
          <cell r="W11" t="str">
            <v>SEINFRA_RR</v>
          </cell>
          <cell r="X11" t="str">
            <v>SEINFRA_SC</v>
          </cell>
          <cell r="Y11" t="str">
            <v>SEINFRA_SP</v>
          </cell>
          <cell r="Z11" t="str">
            <v>SEINFRA_SE</v>
          </cell>
        </row>
        <row r="12">
          <cell r="A12" t="str">
            <v>ORSE</v>
          </cell>
          <cell r="B12" t="str">
            <v>ORSE_AC</v>
          </cell>
          <cell r="C12" t="str">
            <v>ORSE_AL</v>
          </cell>
          <cell r="D12" t="str">
            <v>ORSE_AP</v>
          </cell>
          <cell r="E12" t="str">
            <v>ORSE_AM</v>
          </cell>
          <cell r="F12" t="str">
            <v>ORSE_BA</v>
          </cell>
          <cell r="G12" t="str">
            <v>ORSE_CE</v>
          </cell>
          <cell r="H12" t="str">
            <v>ORSE_DF</v>
          </cell>
          <cell r="I12" t="str">
            <v>ORSE_ES</v>
          </cell>
          <cell r="J12" t="str">
            <v>ORSE_GO</v>
          </cell>
          <cell r="K12" t="str">
            <v>ORSE_MA</v>
          </cell>
          <cell r="L12" t="str">
            <v>ORSE_MT</v>
          </cell>
          <cell r="M12" t="str">
            <v>ORSE_MS</v>
          </cell>
          <cell r="N12" t="str">
            <v>ORSE_MG</v>
          </cell>
          <cell r="O12" t="str">
            <v>ORSE_PA</v>
          </cell>
          <cell r="P12" t="str">
            <v>ORSE_PB</v>
          </cell>
          <cell r="Q12" t="str">
            <v>ORSE_PR</v>
          </cell>
          <cell r="R12" t="str">
            <v>ORSE_PI</v>
          </cell>
          <cell r="S12" t="str">
            <v>ORSE_RJ</v>
          </cell>
          <cell r="T12" t="str">
            <v>ORSE_RN</v>
          </cell>
          <cell r="U12" t="str">
            <v>ORSE_RS</v>
          </cell>
          <cell r="V12" t="str">
            <v>ORSE_RO</v>
          </cell>
          <cell r="W12" t="str">
            <v>ORSE_RR</v>
          </cell>
          <cell r="X12" t="str">
            <v>ORSE_SC</v>
          </cell>
          <cell r="Y12" t="str">
            <v>ORSE_SP</v>
          </cell>
          <cell r="Z12" t="str">
            <v>ORSE_SE</v>
          </cell>
        </row>
        <row r="13">
          <cell r="A13" t="str">
            <v>DER.PR</v>
          </cell>
          <cell r="B13" t="str">
            <v>DER.PR_AC</v>
          </cell>
          <cell r="C13" t="str">
            <v>DER.PR_AL</v>
          </cell>
          <cell r="D13" t="str">
            <v>DER.PR_AP</v>
          </cell>
          <cell r="E13" t="str">
            <v>DER.PR_AM</v>
          </cell>
          <cell r="F13" t="str">
            <v>DER.PR_BA</v>
          </cell>
          <cell r="G13" t="str">
            <v>DER.PR_CE</v>
          </cell>
          <cell r="H13" t="str">
            <v>DER.PR_DF</v>
          </cell>
          <cell r="I13" t="str">
            <v>DER.PR_ES</v>
          </cell>
          <cell r="J13" t="str">
            <v>DER.PR_GO</v>
          </cell>
          <cell r="K13" t="str">
            <v>DER.PR_MA</v>
          </cell>
          <cell r="L13" t="str">
            <v>DER.PR_MT</v>
          </cell>
          <cell r="M13" t="str">
            <v>DER.PR_MS</v>
          </cell>
          <cell r="N13" t="str">
            <v>DER.PR_MG</v>
          </cell>
          <cell r="O13" t="str">
            <v>DER.PR_PA</v>
          </cell>
          <cell r="P13" t="str">
            <v>DER.PR_PB</v>
          </cell>
          <cell r="Q13" t="str">
            <v>DER.PR_PR</v>
          </cell>
          <cell r="R13" t="str">
            <v>DER.PR_PI</v>
          </cell>
          <cell r="S13" t="str">
            <v>DER.PR_RJ</v>
          </cell>
          <cell r="T13" t="str">
            <v>DER.PR_RN</v>
          </cell>
          <cell r="U13" t="str">
            <v>DER.PR_RS</v>
          </cell>
          <cell r="V13" t="str">
            <v>DER.PR_RO</v>
          </cell>
          <cell r="W13" t="str">
            <v>DER.PR_RR</v>
          </cell>
          <cell r="X13" t="str">
            <v>DER.PR_SC</v>
          </cell>
          <cell r="Y13" t="str">
            <v>DER.PR_SP</v>
          </cell>
          <cell r="Z13" t="str">
            <v>DER.PR_SE</v>
          </cell>
        </row>
        <row r="14">
          <cell r="A14" t="str">
            <v>SBC</v>
          </cell>
          <cell r="B14" t="str">
            <v>SBC_AC</v>
          </cell>
          <cell r="C14" t="str">
            <v>SBC_AL</v>
          </cell>
          <cell r="D14" t="str">
            <v>SBC_AP</v>
          </cell>
          <cell r="E14" t="str">
            <v>SBC_AM</v>
          </cell>
          <cell r="F14" t="str">
            <v>SBC_BA</v>
          </cell>
          <cell r="G14" t="str">
            <v>SBC_CE</v>
          </cell>
          <cell r="H14" t="str">
            <v>SBC_DF</v>
          </cell>
          <cell r="I14" t="str">
            <v>SBC_ES</v>
          </cell>
          <cell r="J14" t="str">
            <v>SBC_GO</v>
          </cell>
          <cell r="K14" t="str">
            <v>SBC_MA</v>
          </cell>
          <cell r="L14" t="str">
            <v>SBC_MT</v>
          </cell>
          <cell r="M14" t="str">
            <v>SBC_MS</v>
          </cell>
          <cell r="N14" t="str">
            <v>SBC_MG</v>
          </cell>
          <cell r="O14" t="str">
            <v>SBC_PA</v>
          </cell>
          <cell r="P14" t="str">
            <v>SBC_PB</v>
          </cell>
          <cell r="Q14" t="str">
            <v>SBC_PR</v>
          </cell>
          <cell r="R14" t="str">
            <v>SBC_PI</v>
          </cell>
          <cell r="S14" t="str">
            <v>SBC_RJ</v>
          </cell>
          <cell r="T14" t="str">
            <v>SBC_RN</v>
          </cell>
          <cell r="U14" t="str">
            <v>SBC_RS</v>
          </cell>
          <cell r="V14" t="str">
            <v>SBC_RO</v>
          </cell>
          <cell r="W14" t="str">
            <v>SBC_RR</v>
          </cell>
          <cell r="X14" t="str">
            <v>SBC_SC</v>
          </cell>
          <cell r="Y14" t="str">
            <v>SBC_SP</v>
          </cell>
          <cell r="Z14" t="str">
            <v>SBC_SE</v>
          </cell>
        </row>
        <row r="15">
          <cell r="A15" t="str">
            <v>SIURB</v>
          </cell>
          <cell r="B15" t="str">
            <v>SIURB_AC</v>
          </cell>
          <cell r="C15" t="str">
            <v>SIURB_AL</v>
          </cell>
          <cell r="D15" t="str">
            <v>SIURB_AP</v>
          </cell>
          <cell r="E15" t="str">
            <v>SIURB_AM</v>
          </cell>
          <cell r="F15" t="str">
            <v>SIURB_BA</v>
          </cell>
          <cell r="G15" t="str">
            <v>SIURB_CE</v>
          </cell>
          <cell r="H15" t="str">
            <v>SIURB_DF</v>
          </cell>
          <cell r="I15" t="str">
            <v>SIURB_ES</v>
          </cell>
          <cell r="J15" t="str">
            <v>SIURB_GO</v>
          </cell>
          <cell r="K15" t="str">
            <v>SIURB_MA</v>
          </cell>
          <cell r="L15" t="str">
            <v>SIURB_MT</v>
          </cell>
          <cell r="M15" t="str">
            <v>SIURB_MS</v>
          </cell>
          <cell r="N15" t="str">
            <v>SIURB_MG</v>
          </cell>
          <cell r="O15" t="str">
            <v>SIURB_PA</v>
          </cell>
          <cell r="P15" t="str">
            <v>SIURB_PB</v>
          </cell>
          <cell r="Q15" t="str">
            <v>SIURB_PR</v>
          </cell>
          <cell r="R15" t="str">
            <v>SIURB_PI</v>
          </cell>
          <cell r="S15" t="str">
            <v>SIURB_RJ</v>
          </cell>
          <cell r="T15" t="str">
            <v>SIURB_RN</v>
          </cell>
          <cell r="U15" t="str">
            <v>SIURB_RS</v>
          </cell>
          <cell r="V15" t="str">
            <v>SIURB_RO</v>
          </cell>
          <cell r="W15" t="str">
            <v>SIURB_RR</v>
          </cell>
          <cell r="X15" t="str">
            <v>SIURB_SC</v>
          </cell>
          <cell r="Y15" t="str">
            <v>SIURB_SP</v>
          </cell>
          <cell r="Z15" t="str">
            <v>SIURB_SE</v>
          </cell>
        </row>
        <row r="16">
          <cell r="A16" t="str">
            <v>SIURB_INFRA</v>
          </cell>
          <cell r="B16" t="str">
            <v>SIURB_INFRA_AC</v>
          </cell>
          <cell r="C16" t="str">
            <v>SIURB_INFRA_AL</v>
          </cell>
          <cell r="D16" t="str">
            <v>SIURB_INFRA_AP</v>
          </cell>
          <cell r="E16" t="str">
            <v>SIURB_INFRA_AM</v>
          </cell>
          <cell r="F16" t="str">
            <v>SIURB_INFRA_BA</v>
          </cell>
          <cell r="G16" t="str">
            <v>SIURB_INFRA_CE</v>
          </cell>
          <cell r="H16" t="str">
            <v>SIURB_INFRA_DF</v>
          </cell>
          <cell r="I16" t="str">
            <v>SIURB_INFRA_ES</v>
          </cell>
          <cell r="J16" t="str">
            <v>SIURB_INFRA_GO</v>
          </cell>
          <cell r="K16" t="str">
            <v>SIURB_INFRA_MA</v>
          </cell>
          <cell r="L16" t="str">
            <v>SIURB_INFRA_MT</v>
          </cell>
          <cell r="M16" t="str">
            <v>SIURB_INFRA_MS</v>
          </cell>
          <cell r="N16" t="str">
            <v>SIURB_INFRA_MG</v>
          </cell>
          <cell r="O16" t="str">
            <v>SIURB_INFRA_PA</v>
          </cell>
          <cell r="P16" t="str">
            <v>SIURB_INFRA_PB</v>
          </cell>
          <cell r="Q16" t="str">
            <v>SIURB_INFRA_PR</v>
          </cell>
          <cell r="R16" t="str">
            <v>SIURB_INFRA_PI</v>
          </cell>
          <cell r="S16" t="str">
            <v>SIURB_INFRA_RJ</v>
          </cell>
          <cell r="T16" t="str">
            <v>SIURB_INFRA_RN</v>
          </cell>
          <cell r="U16" t="str">
            <v>SIURB_INFRA_RS</v>
          </cell>
          <cell r="V16" t="str">
            <v>SIURB_INFRA_RO</v>
          </cell>
          <cell r="W16" t="str">
            <v>SIURB_INFRA_RR</v>
          </cell>
          <cell r="X16" t="str">
            <v>SIURB_INFRA_SC</v>
          </cell>
          <cell r="Y16" t="str">
            <v>SIURB_INFRA_SP</v>
          </cell>
          <cell r="Z16" t="str">
            <v>SIURB_INFRA_SE</v>
          </cell>
        </row>
        <row r="17">
          <cell r="A17" t="str">
            <v>CPOS</v>
          </cell>
          <cell r="B17" t="str">
            <v>CPOS_AC</v>
          </cell>
          <cell r="C17" t="str">
            <v>CPOS_AL</v>
          </cell>
          <cell r="D17" t="str">
            <v>CPOS_AP</v>
          </cell>
          <cell r="E17" t="str">
            <v>CPOS_AM</v>
          </cell>
          <cell r="F17" t="str">
            <v>CPOS_BA</v>
          </cell>
          <cell r="G17" t="str">
            <v>CPOS_CE</v>
          </cell>
          <cell r="H17" t="str">
            <v>CPOS_DF</v>
          </cell>
          <cell r="I17" t="str">
            <v>CPOS_ES</v>
          </cell>
          <cell r="J17" t="str">
            <v>CPOS_GO</v>
          </cell>
          <cell r="K17" t="str">
            <v>CPOS_MA</v>
          </cell>
          <cell r="L17" t="str">
            <v>CPOS_MT</v>
          </cell>
          <cell r="M17" t="str">
            <v>CPOS_MS</v>
          </cell>
          <cell r="N17" t="str">
            <v>CPOS_MG</v>
          </cell>
          <cell r="O17" t="str">
            <v>CPOS_PA</v>
          </cell>
          <cell r="P17" t="str">
            <v>CPOS_PB</v>
          </cell>
          <cell r="Q17" t="str">
            <v>CPOS_PR</v>
          </cell>
          <cell r="R17" t="str">
            <v>CPOS_PI</v>
          </cell>
          <cell r="S17" t="str">
            <v>CPOS_RJ</v>
          </cell>
          <cell r="T17" t="str">
            <v>CPOS_RN</v>
          </cell>
          <cell r="U17" t="str">
            <v>CPOS_RS</v>
          </cell>
          <cell r="V17" t="str">
            <v>CPOS_RO</v>
          </cell>
          <cell r="W17" t="str">
            <v>CPOS_RR</v>
          </cell>
          <cell r="X17" t="str">
            <v>CPOS_SC</v>
          </cell>
          <cell r="Y17" t="str">
            <v>CPOS_SP</v>
          </cell>
          <cell r="Z17" t="str">
            <v>CPOS_SE</v>
          </cell>
        </row>
        <row r="18">
          <cell r="A18" t="str">
            <v>FDE</v>
          </cell>
          <cell r="B18" t="str">
            <v>FDE_AC</v>
          </cell>
          <cell r="C18" t="str">
            <v>FDE_AL</v>
          </cell>
          <cell r="D18" t="str">
            <v>FDE_AP</v>
          </cell>
          <cell r="E18" t="str">
            <v>FDE_AM</v>
          </cell>
          <cell r="F18" t="str">
            <v>FDE_BA</v>
          </cell>
          <cell r="G18" t="str">
            <v>FDE_CE</v>
          </cell>
          <cell r="H18" t="str">
            <v>FDE_DF</v>
          </cell>
          <cell r="I18" t="str">
            <v>FDE_ES</v>
          </cell>
          <cell r="J18" t="str">
            <v>FDE_GO</v>
          </cell>
          <cell r="K18" t="str">
            <v>FDE_MA</v>
          </cell>
          <cell r="L18" t="str">
            <v>FDE_MT</v>
          </cell>
          <cell r="M18" t="str">
            <v>FDE_MS</v>
          </cell>
          <cell r="N18" t="str">
            <v>FDE_MG</v>
          </cell>
          <cell r="O18" t="str">
            <v>FDE_PA</v>
          </cell>
          <cell r="P18" t="str">
            <v>FDE_PB</v>
          </cell>
          <cell r="Q18" t="str">
            <v>FDE_PR</v>
          </cell>
          <cell r="R18" t="str">
            <v>FDE_PI</v>
          </cell>
          <cell r="S18" t="str">
            <v>FDE_RJ</v>
          </cell>
          <cell r="T18" t="str">
            <v>FDE_RN</v>
          </cell>
          <cell r="U18" t="str">
            <v>FDE_RS</v>
          </cell>
          <cell r="V18" t="str">
            <v>FDE_RO</v>
          </cell>
          <cell r="W18" t="str">
            <v>FDE_RR</v>
          </cell>
          <cell r="X18" t="str">
            <v>FDE_SC</v>
          </cell>
          <cell r="Y18" t="str">
            <v>FDE_SP</v>
          </cell>
          <cell r="Z18" t="str">
            <v>FDE_SE</v>
          </cell>
        </row>
        <row r="19">
          <cell r="A19" t="str">
            <v>SCO</v>
          </cell>
          <cell r="B19" t="str">
            <v>SCO_AC</v>
          </cell>
          <cell r="C19" t="str">
            <v>SCO_AL</v>
          </cell>
          <cell r="D19" t="str">
            <v>SCO_AP</v>
          </cell>
          <cell r="E19" t="str">
            <v>SCO_AM</v>
          </cell>
          <cell r="F19" t="str">
            <v>SCO_BA</v>
          </cell>
          <cell r="G19" t="str">
            <v>SCO_CE</v>
          </cell>
          <cell r="H19" t="str">
            <v>SCO_DF</v>
          </cell>
          <cell r="I19" t="str">
            <v>SCO_ES</v>
          </cell>
          <cell r="J19" t="str">
            <v>SCO_GO</v>
          </cell>
          <cell r="K19" t="str">
            <v>SCO_MA</v>
          </cell>
          <cell r="L19" t="str">
            <v>SCO_MT</v>
          </cell>
          <cell r="M19" t="str">
            <v>SCO_MS</v>
          </cell>
          <cell r="N19" t="str">
            <v>SCO_MG</v>
          </cell>
          <cell r="O19" t="str">
            <v>SCO_PA</v>
          </cell>
          <cell r="P19" t="str">
            <v>SCO_PB</v>
          </cell>
          <cell r="Q19" t="str">
            <v>SCO_PR</v>
          </cell>
          <cell r="R19" t="str">
            <v>SCO_PI</v>
          </cell>
          <cell r="S19" t="str">
            <v>SCO_RJ</v>
          </cell>
          <cell r="T19" t="str">
            <v>SCO_RN</v>
          </cell>
          <cell r="U19" t="str">
            <v>SCO_RS</v>
          </cell>
          <cell r="V19" t="str">
            <v>SCO_RO</v>
          </cell>
          <cell r="W19" t="str">
            <v>SCO_RR</v>
          </cell>
          <cell r="X19" t="str">
            <v>SCO_SC</v>
          </cell>
          <cell r="Y19" t="str">
            <v>SCO_SP</v>
          </cell>
          <cell r="Z19" t="str">
            <v>SCO_SE</v>
          </cell>
        </row>
        <row r="20">
          <cell r="A20" t="str">
            <v>CAEMA</v>
          </cell>
          <cell r="B20" t="str">
            <v>CAEMA_AC</v>
          </cell>
          <cell r="C20" t="str">
            <v>CAEMA_AL</v>
          </cell>
          <cell r="D20" t="str">
            <v>CAEMA_AP</v>
          </cell>
          <cell r="E20" t="str">
            <v>CAEMA_AM</v>
          </cell>
          <cell r="F20" t="str">
            <v>CAEMA_BA</v>
          </cell>
          <cell r="G20" t="str">
            <v>CAEMA_CE</v>
          </cell>
          <cell r="H20" t="str">
            <v>CAEMA_DF</v>
          </cell>
          <cell r="I20" t="str">
            <v>CAEMA_ES</v>
          </cell>
          <cell r="J20" t="str">
            <v>CAEMA_GO</v>
          </cell>
          <cell r="K20" t="str">
            <v>CAEMA_MA</v>
          </cell>
          <cell r="L20" t="str">
            <v>CAEMA_MT</v>
          </cell>
          <cell r="M20" t="str">
            <v>CAEMA_MS</v>
          </cell>
          <cell r="N20" t="str">
            <v>CAEMA_MG</v>
          </cell>
          <cell r="O20" t="str">
            <v>CAEMA_PA</v>
          </cell>
          <cell r="P20" t="str">
            <v>CAEMA_PB</v>
          </cell>
          <cell r="Q20" t="str">
            <v>CAEMA_PR</v>
          </cell>
          <cell r="R20" t="str">
            <v>CAEMA_PI</v>
          </cell>
          <cell r="S20" t="str">
            <v>CAEMA_RJ</v>
          </cell>
          <cell r="T20" t="str">
            <v>CAEMA_RN</v>
          </cell>
          <cell r="U20" t="str">
            <v>CAEMA_RS</v>
          </cell>
          <cell r="V20" t="str">
            <v>CAEMA_RO</v>
          </cell>
          <cell r="W20" t="str">
            <v>CAEMA_RR</v>
          </cell>
          <cell r="X20" t="str">
            <v>CAEMA_SC</v>
          </cell>
          <cell r="Y20" t="str">
            <v>CAEMA_SP</v>
          </cell>
          <cell r="Z20" t="str">
            <v>CAEMA_SE</v>
          </cell>
        </row>
        <row r="21">
          <cell r="A21" t="str">
            <v>EMBASA</v>
          </cell>
          <cell r="B21" t="str">
            <v>EMBASA_AC</v>
          </cell>
          <cell r="C21" t="str">
            <v>EMBASA_AL</v>
          </cell>
          <cell r="D21" t="str">
            <v>EMBASA_AP</v>
          </cell>
          <cell r="E21" t="str">
            <v>EMBASA_AM</v>
          </cell>
          <cell r="F21" t="str">
            <v>EMBASA_BA</v>
          </cell>
          <cell r="G21" t="str">
            <v>EMBASA_CE</v>
          </cell>
          <cell r="H21" t="str">
            <v>EMBASA_DF</v>
          </cell>
          <cell r="I21" t="str">
            <v>EMBASA_ES</v>
          </cell>
          <cell r="J21" t="str">
            <v>EMBASA_GO</v>
          </cell>
          <cell r="K21" t="str">
            <v>EMBASA_MA</v>
          </cell>
          <cell r="L21" t="str">
            <v>EMBASA_MT</v>
          </cell>
          <cell r="M21" t="str">
            <v>EMBASA_MS</v>
          </cell>
          <cell r="N21" t="str">
            <v>EMBASA_MG</v>
          </cell>
          <cell r="O21" t="str">
            <v>EMBASA_PA</v>
          </cell>
          <cell r="P21" t="str">
            <v>EMBASA_PB</v>
          </cell>
          <cell r="Q21" t="str">
            <v>EMBASA_PR</v>
          </cell>
          <cell r="R21" t="str">
            <v>EMBASA_PI</v>
          </cell>
          <cell r="S21" t="str">
            <v>EMBASA_RJ</v>
          </cell>
          <cell r="T21" t="str">
            <v>EMBASA_RN</v>
          </cell>
          <cell r="U21" t="str">
            <v>EMBASA_RS</v>
          </cell>
          <cell r="V21" t="str">
            <v>EMBASA_RO</v>
          </cell>
          <cell r="W21" t="str">
            <v>EMBASA_RR</v>
          </cell>
          <cell r="X21" t="str">
            <v>EMBASA_SC</v>
          </cell>
          <cell r="Y21" t="str">
            <v>EMBASA_SP</v>
          </cell>
          <cell r="Z21" t="str">
            <v>EMBASA_SE</v>
          </cell>
        </row>
        <row r="22">
          <cell r="A22" t="str">
            <v>COMPESA</v>
          </cell>
          <cell r="B22" t="str">
            <v>COMPESA_AC</v>
          </cell>
          <cell r="C22" t="str">
            <v>COMPESA_AL</v>
          </cell>
          <cell r="D22" t="str">
            <v>COMPESA_AP</v>
          </cell>
          <cell r="E22" t="str">
            <v>COMPESA_AM</v>
          </cell>
          <cell r="F22" t="str">
            <v>COMPESA_BA</v>
          </cell>
          <cell r="G22" t="str">
            <v>COMPESA_CE</v>
          </cell>
          <cell r="H22" t="str">
            <v>COMPESA_DF</v>
          </cell>
          <cell r="I22" t="str">
            <v>COMPESA_ES</v>
          </cell>
          <cell r="J22" t="str">
            <v>COMPESA_GO</v>
          </cell>
          <cell r="K22" t="str">
            <v>COMPESA_MA</v>
          </cell>
          <cell r="L22" t="str">
            <v>COMPESA_MT</v>
          </cell>
          <cell r="M22" t="str">
            <v>COMPESA_MS</v>
          </cell>
          <cell r="N22" t="str">
            <v>COMPESA_MG</v>
          </cell>
          <cell r="O22" t="str">
            <v>COMPESA_PA</v>
          </cell>
          <cell r="P22" t="str">
            <v>COMPESA_PB</v>
          </cell>
          <cell r="Q22" t="str">
            <v>COMPESA_PR</v>
          </cell>
          <cell r="R22" t="str">
            <v>COMPESA_PI</v>
          </cell>
          <cell r="S22" t="str">
            <v>COMPESA_RJ</v>
          </cell>
          <cell r="T22" t="str">
            <v>COMPESA_RN</v>
          </cell>
          <cell r="U22" t="str">
            <v>COMPESA_RS</v>
          </cell>
          <cell r="V22" t="str">
            <v>COMPESA_RO</v>
          </cell>
          <cell r="W22" t="str">
            <v>COMPESA_RR</v>
          </cell>
          <cell r="X22" t="str">
            <v>COMPESA_SC</v>
          </cell>
          <cell r="Y22" t="str">
            <v>COMPESA_SP</v>
          </cell>
          <cell r="Z22" t="str">
            <v>COMPESA_SE</v>
          </cell>
        </row>
        <row r="23">
          <cell r="A23" t="str">
            <v>AGESUL</v>
          </cell>
          <cell r="B23" t="str">
            <v>AGESUL_AC</v>
          </cell>
          <cell r="C23" t="str">
            <v>AGESUL_AL</v>
          </cell>
          <cell r="D23" t="str">
            <v>AGESUL_AP</v>
          </cell>
          <cell r="E23" t="str">
            <v>AGESUL_AM</v>
          </cell>
          <cell r="F23" t="str">
            <v>AGESUL_BA</v>
          </cell>
          <cell r="G23" t="str">
            <v>AGESUL_CE</v>
          </cell>
          <cell r="H23" t="str">
            <v>AGESUL_DF</v>
          </cell>
          <cell r="I23" t="str">
            <v>AGESUL_ES</v>
          </cell>
          <cell r="J23" t="str">
            <v>AGESUL_GO</v>
          </cell>
          <cell r="K23" t="str">
            <v>AGESUL_MA</v>
          </cell>
          <cell r="L23" t="str">
            <v>AGESUL_MT</v>
          </cell>
          <cell r="M23" t="str">
            <v>AGESUL_MS</v>
          </cell>
          <cell r="N23" t="str">
            <v>AGESUL_MG</v>
          </cell>
          <cell r="O23" t="str">
            <v>AGESUL_PA</v>
          </cell>
          <cell r="P23" t="str">
            <v>AGESUL_PB</v>
          </cell>
          <cell r="Q23" t="str">
            <v>AGESUL_PR</v>
          </cell>
          <cell r="R23" t="str">
            <v>AGESUL_PI</v>
          </cell>
          <cell r="S23" t="str">
            <v>AGESUL_RJ</v>
          </cell>
          <cell r="T23" t="str">
            <v>AGESUL_RN</v>
          </cell>
          <cell r="U23" t="str">
            <v>AGESUL_RS</v>
          </cell>
          <cell r="V23" t="str">
            <v>AGESUL_RO</v>
          </cell>
          <cell r="W23" t="str">
            <v>AGESUL_RR</v>
          </cell>
          <cell r="X23" t="str">
            <v>AGESUL_SC</v>
          </cell>
          <cell r="Y23" t="str">
            <v>AGESUL_SP</v>
          </cell>
          <cell r="Z23" t="str">
            <v>AGESUL_SE</v>
          </cell>
        </row>
        <row r="24">
          <cell r="A24" t="str">
            <v>AGETOP_CIVIL</v>
          </cell>
          <cell r="B24" t="str">
            <v>AGETOP_CIVIL_AC</v>
          </cell>
          <cell r="C24" t="str">
            <v>AGETOP_CIVIL_AL</v>
          </cell>
          <cell r="D24" t="str">
            <v>AGETOP_CIVIL_AP</v>
          </cell>
          <cell r="E24" t="str">
            <v>AGETOP_CIVIL_AM</v>
          </cell>
          <cell r="F24" t="str">
            <v>AGETOP_CIVIL_BA</v>
          </cell>
          <cell r="G24" t="str">
            <v>AGETOP_CIVIL_CE</v>
          </cell>
          <cell r="H24" t="str">
            <v>AGETOP_CIVIL_DF</v>
          </cell>
          <cell r="I24" t="str">
            <v>AGETOP_CIVIL_ES</v>
          </cell>
          <cell r="J24" t="str">
            <v>AGETOP_CIVIL_GO</v>
          </cell>
          <cell r="K24" t="str">
            <v>AGETOP_CIVIL_MA</v>
          </cell>
          <cell r="L24" t="str">
            <v>AGETOP_CIVIL_MT</v>
          </cell>
          <cell r="M24" t="str">
            <v>AGETOP_CIVIL_MS</v>
          </cell>
          <cell r="N24" t="str">
            <v>AGETOP_CIVIL_MG</v>
          </cell>
          <cell r="O24" t="str">
            <v>AGETOP_CIVIL_PA</v>
          </cell>
          <cell r="P24" t="str">
            <v>AGETOP_CIVIL_PB</v>
          </cell>
          <cell r="Q24" t="str">
            <v>AGETOP_CIVIL_PR</v>
          </cell>
          <cell r="R24" t="str">
            <v>AGETOP_CIVIL_PI</v>
          </cell>
          <cell r="S24" t="str">
            <v>AGETOP_CIVIL_RJ</v>
          </cell>
          <cell r="T24" t="str">
            <v>AGETOP_CIVIL_RN</v>
          </cell>
          <cell r="U24" t="str">
            <v>AGETOP_CIVIL_RS</v>
          </cell>
          <cell r="V24" t="str">
            <v>AGETOP_CIVIL_RO</v>
          </cell>
          <cell r="W24" t="str">
            <v>AGETOP_CIVIL_RR</v>
          </cell>
          <cell r="X24" t="str">
            <v>AGETOP_CIVIL_SC</v>
          </cell>
          <cell r="Y24" t="str">
            <v>AGETOP_CIVIL_SP</v>
          </cell>
          <cell r="Z24" t="str">
            <v>AGETOP_CIVIL_SE</v>
          </cell>
        </row>
        <row r="25">
          <cell r="A25" t="str">
            <v>AGETOP_ROD</v>
          </cell>
          <cell r="B25" t="str">
            <v>AGETOP_ROD_AC</v>
          </cell>
          <cell r="C25" t="str">
            <v>AGETOP_ROD_AL</v>
          </cell>
          <cell r="D25" t="str">
            <v>AGETOP_ROD_AP</v>
          </cell>
          <cell r="E25" t="str">
            <v>AGETOP_ROD_AM</v>
          </cell>
          <cell r="F25" t="str">
            <v>AGETOP_ROD_BA</v>
          </cell>
          <cell r="G25" t="str">
            <v>AGETOP_ROD_CE</v>
          </cell>
          <cell r="H25" t="str">
            <v>AGETOP_ROD_DF</v>
          </cell>
          <cell r="I25" t="str">
            <v>AGETOP_ROD_ES</v>
          </cell>
          <cell r="J25" t="str">
            <v>AGETOP_ROD_GO</v>
          </cell>
          <cell r="K25" t="str">
            <v>AGETOP_ROD_MA</v>
          </cell>
          <cell r="L25" t="str">
            <v>AGETOP_ROD_MT</v>
          </cell>
          <cell r="M25" t="str">
            <v>AGETOP_ROD_MS</v>
          </cell>
          <cell r="N25" t="str">
            <v>AGETOP_ROD_MG</v>
          </cell>
          <cell r="O25" t="str">
            <v>AGETOP_ROD_PA</v>
          </cell>
          <cell r="P25" t="str">
            <v>AGETOP_ROD_PB</v>
          </cell>
          <cell r="Q25" t="str">
            <v>AGETOP_ROD_PR</v>
          </cell>
          <cell r="R25" t="str">
            <v>AGETOP_ROD_PI</v>
          </cell>
          <cell r="S25" t="str">
            <v>AGETOP_ROD_RJ</v>
          </cell>
          <cell r="T25" t="str">
            <v>AGETOP_ROD_RN</v>
          </cell>
          <cell r="U25" t="str">
            <v>AGETOP_ROD_RS</v>
          </cell>
          <cell r="V25" t="str">
            <v>AGETOP_ROD_RO</v>
          </cell>
          <cell r="W25" t="str">
            <v>AGETOP_ROD_RR</v>
          </cell>
          <cell r="X25" t="str">
            <v>AGETOP_ROD_SC</v>
          </cell>
          <cell r="Y25" t="str">
            <v>AGETOP_ROD_SP</v>
          </cell>
          <cell r="Z25" t="str">
            <v>AGETOP_ROD_SE</v>
          </cell>
        </row>
        <row r="26">
          <cell r="A26" t="str">
            <v>SEDOP</v>
          </cell>
          <cell r="B26" t="str">
            <v>SEDOP_AC</v>
          </cell>
          <cell r="C26" t="str">
            <v>SEDOP_AL</v>
          </cell>
          <cell r="D26" t="str">
            <v>SEDOP_AP</v>
          </cell>
          <cell r="E26" t="str">
            <v>SEDOP_AM</v>
          </cell>
          <cell r="F26" t="str">
            <v>SEDOP_BA</v>
          </cell>
          <cell r="G26" t="str">
            <v>SEDOP_CE</v>
          </cell>
          <cell r="H26" t="str">
            <v>SEDOP_DF</v>
          </cell>
          <cell r="I26" t="str">
            <v>SEDOP_ES</v>
          </cell>
          <cell r="J26" t="str">
            <v>SEDOP_GO</v>
          </cell>
          <cell r="K26" t="str">
            <v>SEDOP_MA</v>
          </cell>
          <cell r="L26" t="str">
            <v>SEDOP_MT</v>
          </cell>
          <cell r="M26" t="str">
            <v>SEDOP_MS</v>
          </cell>
          <cell r="N26" t="str">
            <v>SEDOP_MG</v>
          </cell>
          <cell r="O26" t="str">
            <v>SEDOP_PA</v>
          </cell>
          <cell r="P26" t="str">
            <v>SEDOP_PB</v>
          </cell>
          <cell r="Q26" t="str">
            <v>SEDOP_PR</v>
          </cell>
          <cell r="R26" t="str">
            <v>SEDOP_PI</v>
          </cell>
          <cell r="S26" t="str">
            <v>SEDOP_RJ</v>
          </cell>
          <cell r="T26" t="str">
            <v>SEDOP_RN</v>
          </cell>
          <cell r="U26" t="str">
            <v>SEDOP_RS</v>
          </cell>
          <cell r="V26" t="str">
            <v>SEDOP_RO</v>
          </cell>
          <cell r="W26" t="str">
            <v>SEDOP_RR</v>
          </cell>
          <cell r="X26" t="str">
            <v>SEDOP_SC</v>
          </cell>
          <cell r="Y26" t="str">
            <v>SEDOP_SP</v>
          </cell>
          <cell r="Z26" t="str">
            <v>SEDOP_SE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P548"/>
  <sheetViews>
    <sheetView tabSelected="1" view="pageBreakPreview" zoomScale="130" zoomScaleNormal="100" zoomScaleSheetLayoutView="130" workbookViewId="0">
      <pane ySplit="10" topLeftCell="A11" activePane="bottomLeft" state="frozen"/>
      <selection pane="bottomLeft" activeCell="I8" sqref="I8"/>
    </sheetView>
  </sheetViews>
  <sheetFormatPr defaultColWidth="14.42578125" defaultRowHeight="15" x14ac:dyDescent="0.25"/>
  <cols>
    <col min="1" max="1" width="7.28515625" style="47" customWidth="1"/>
    <col min="2" max="2" width="11.28515625" style="47" customWidth="1"/>
    <col min="3" max="3" width="8.85546875" style="47" bestFit="1" customWidth="1"/>
    <col min="4" max="4" width="68.7109375" style="47" customWidth="1"/>
    <col min="5" max="5" width="7" style="47" customWidth="1"/>
    <col min="6" max="6" width="9.85546875" style="47" customWidth="1"/>
    <col min="7" max="7" width="10.7109375" style="131" customWidth="1"/>
    <col min="8" max="8" width="9.85546875" style="47" customWidth="1"/>
    <col min="9" max="9" width="13.5703125" style="47" customWidth="1"/>
    <col min="10" max="10" width="3.7109375" style="47" customWidth="1"/>
    <col min="11" max="11" width="14.5703125" style="63" hidden="1" customWidth="1"/>
    <col min="12" max="12" width="14.7109375" style="47" customWidth="1"/>
    <col min="13" max="16" width="8.7109375" style="47" customWidth="1"/>
    <col min="17" max="16384" width="14.42578125" style="47"/>
  </cols>
  <sheetData>
    <row r="1" spans="1:16" ht="20.25" x14ac:dyDescent="0.25">
      <c r="A1" s="42" t="s">
        <v>0</v>
      </c>
      <c r="B1" s="43"/>
      <c r="C1" s="43"/>
      <c r="D1" s="43"/>
      <c r="E1" s="43"/>
      <c r="F1" s="43"/>
      <c r="G1" s="43"/>
      <c r="H1" s="43"/>
      <c r="I1" s="44"/>
      <c r="J1" s="45"/>
      <c r="K1" s="46"/>
      <c r="L1" s="45"/>
      <c r="M1" s="45"/>
      <c r="N1" s="45"/>
      <c r="O1" s="45"/>
      <c r="P1" s="45"/>
    </row>
    <row r="2" spans="1:16" ht="15.75" x14ac:dyDescent="0.25">
      <c r="A2" s="48" t="s">
        <v>1</v>
      </c>
      <c r="B2" s="49"/>
      <c r="C2" s="49"/>
      <c r="D2" s="49"/>
      <c r="E2" s="49"/>
      <c r="F2" s="49"/>
      <c r="G2" s="49"/>
      <c r="H2" s="49"/>
      <c r="I2" s="50"/>
      <c r="J2" s="45"/>
      <c r="K2" s="46"/>
      <c r="L2" s="45"/>
      <c r="M2" s="45"/>
      <c r="N2" s="45"/>
      <c r="O2" s="45"/>
      <c r="P2" s="45"/>
    </row>
    <row r="3" spans="1:16" x14ac:dyDescent="0.25">
      <c r="A3" s="51" t="s">
        <v>2</v>
      </c>
      <c r="B3" s="49"/>
      <c r="C3" s="49"/>
      <c r="D3" s="49"/>
      <c r="E3" s="49"/>
      <c r="F3" s="49"/>
      <c r="G3" s="49"/>
      <c r="H3" s="49"/>
      <c r="I3" s="50"/>
      <c r="J3" s="45"/>
      <c r="K3" s="46"/>
      <c r="L3" s="45"/>
      <c r="M3" s="45"/>
      <c r="N3" s="45"/>
      <c r="O3" s="45"/>
      <c r="P3" s="45"/>
    </row>
    <row r="4" spans="1:16" ht="15.75" x14ac:dyDescent="0.25">
      <c r="A4" s="52" t="s">
        <v>3</v>
      </c>
      <c r="B4" s="53"/>
      <c r="C4" s="53"/>
      <c r="D4" s="53"/>
      <c r="E4" s="53"/>
      <c r="F4" s="53"/>
      <c r="G4" s="53"/>
      <c r="H4" s="53"/>
      <c r="I4" s="54"/>
      <c r="J4" s="45"/>
      <c r="K4" s="46"/>
      <c r="L4" s="45"/>
      <c r="M4" s="45"/>
      <c r="N4" s="45"/>
      <c r="O4" s="45"/>
      <c r="P4" s="45"/>
    </row>
    <row r="5" spans="1:16" x14ac:dyDescent="0.25">
      <c r="A5" s="55" t="s">
        <v>82</v>
      </c>
      <c r="B5" s="56"/>
      <c r="C5" s="56"/>
      <c r="D5" s="57"/>
      <c r="E5" s="58" t="s">
        <v>83</v>
      </c>
      <c r="F5" s="59"/>
      <c r="G5" s="60" t="s">
        <v>4</v>
      </c>
      <c r="H5" s="61"/>
      <c r="I5" s="62">
        <f>'Comp. BDI'!B27</f>
        <v>0.2366</v>
      </c>
      <c r="J5" s="45"/>
      <c r="L5" s="45"/>
      <c r="M5" s="45"/>
      <c r="N5" s="45"/>
      <c r="O5" s="45"/>
      <c r="P5" s="45"/>
    </row>
    <row r="6" spans="1:16" x14ac:dyDescent="0.25">
      <c r="A6" s="64"/>
      <c r="B6" s="65"/>
      <c r="C6" s="65"/>
      <c r="D6" s="66"/>
      <c r="E6" s="67"/>
      <c r="F6" s="68"/>
      <c r="G6" s="60" t="s">
        <v>55</v>
      </c>
      <c r="H6" s="61"/>
      <c r="I6" s="62">
        <f>'Comp. BDI'!B51</f>
        <v>0.14319999999999999</v>
      </c>
      <c r="J6" s="45"/>
      <c r="K6" s="46"/>
      <c r="L6" s="45"/>
      <c r="M6" s="45"/>
      <c r="N6" s="45"/>
      <c r="O6" s="45"/>
      <c r="P6" s="45"/>
    </row>
    <row r="7" spans="1:16" ht="15" customHeight="1" x14ac:dyDescent="0.25">
      <c r="A7" s="69" t="s">
        <v>849</v>
      </c>
      <c r="B7" s="70"/>
      <c r="C7" s="39"/>
      <c r="D7" s="39"/>
      <c r="E7" s="71" t="s">
        <v>850</v>
      </c>
      <c r="F7" s="71"/>
      <c r="G7" s="40"/>
      <c r="H7" s="40"/>
      <c r="I7" s="41"/>
      <c r="J7" s="45"/>
      <c r="K7" s="46"/>
      <c r="L7" s="45"/>
      <c r="M7" s="45"/>
      <c r="N7" s="45"/>
      <c r="O7" s="45"/>
      <c r="P7" s="45"/>
    </row>
    <row r="8" spans="1:16" s="77" customFormat="1" x14ac:dyDescent="0.25">
      <c r="A8" s="72" t="s">
        <v>30</v>
      </c>
      <c r="B8" s="73"/>
      <c r="C8" s="73"/>
      <c r="D8" s="73"/>
      <c r="E8" s="73"/>
      <c r="F8" s="73"/>
      <c r="G8" s="74"/>
      <c r="H8" s="74"/>
      <c r="I8" s="25"/>
      <c r="J8" s="75"/>
      <c r="K8" s="76"/>
      <c r="L8" s="75"/>
      <c r="M8" s="75"/>
      <c r="N8" s="75"/>
      <c r="O8" s="75"/>
      <c r="P8" s="75"/>
    </row>
    <row r="9" spans="1:16" s="88" customFormat="1" ht="82.5" customHeight="1" x14ac:dyDescent="0.25">
      <c r="A9" s="78" t="s">
        <v>5</v>
      </c>
      <c r="B9" s="79" t="s">
        <v>86</v>
      </c>
      <c r="C9" s="80"/>
      <c r="D9" s="81" t="s">
        <v>6</v>
      </c>
      <c r="E9" s="82" t="s">
        <v>7</v>
      </c>
      <c r="F9" s="83" t="s">
        <v>8</v>
      </c>
      <c r="G9" s="83" t="s">
        <v>9</v>
      </c>
      <c r="H9" s="81" t="s">
        <v>10</v>
      </c>
      <c r="I9" s="84" t="s">
        <v>11</v>
      </c>
      <c r="J9" s="85"/>
      <c r="K9" s="86" t="s">
        <v>29</v>
      </c>
      <c r="L9" s="87"/>
      <c r="M9" s="85"/>
      <c r="N9" s="85"/>
      <c r="O9" s="85"/>
      <c r="P9" s="85"/>
    </row>
    <row r="10" spans="1:16" s="95" customFormat="1" x14ac:dyDescent="0.25">
      <c r="A10" s="89" t="s">
        <v>84</v>
      </c>
      <c r="B10" s="90"/>
      <c r="C10" s="90"/>
      <c r="D10" s="90"/>
      <c r="E10" s="90"/>
      <c r="F10" s="90"/>
      <c r="G10" s="90"/>
      <c r="H10" s="90"/>
      <c r="I10" s="91">
        <f>I11</f>
        <v>1860380.95</v>
      </c>
      <c r="J10" s="92"/>
      <c r="K10" s="93"/>
      <c r="L10" s="94"/>
      <c r="M10" s="92"/>
      <c r="N10" s="92"/>
      <c r="O10" s="92"/>
      <c r="P10" s="92"/>
    </row>
    <row r="11" spans="1:16" x14ac:dyDescent="0.25">
      <c r="A11" s="96"/>
      <c r="B11" s="97"/>
      <c r="C11" s="97"/>
      <c r="D11" s="98" t="s">
        <v>85</v>
      </c>
      <c r="E11" s="97"/>
      <c r="F11" s="97"/>
      <c r="G11" s="97"/>
      <c r="H11" s="97"/>
      <c r="I11" s="99">
        <f>I12+I24+I47+I133+I219+I234+I358+I436+I460+I493+I499+I518+I544+I547</f>
        <v>1860380.95</v>
      </c>
      <c r="J11" s="45"/>
      <c r="K11" s="100"/>
      <c r="L11" s="45"/>
      <c r="M11" s="45"/>
      <c r="N11" s="45"/>
      <c r="O11" s="45"/>
      <c r="P11" s="45"/>
    </row>
    <row r="12" spans="1:16" x14ac:dyDescent="0.25">
      <c r="A12" s="101" t="s">
        <v>60</v>
      </c>
      <c r="B12" s="102"/>
      <c r="C12" s="102"/>
      <c r="D12" s="103" t="s">
        <v>611</v>
      </c>
      <c r="E12" s="104"/>
      <c r="F12" s="105"/>
      <c r="G12" s="106"/>
      <c r="H12" s="107"/>
      <c r="I12" s="108">
        <f>SUM(I13:I23)</f>
        <v>99327.74</v>
      </c>
      <c r="J12" s="45"/>
      <c r="K12" s="100"/>
      <c r="L12" s="45"/>
      <c r="M12" s="45"/>
      <c r="N12" s="45"/>
      <c r="O12" s="45"/>
      <c r="P12" s="45"/>
    </row>
    <row r="13" spans="1:16" s="121" customFormat="1" ht="24" x14ac:dyDescent="0.25">
      <c r="A13" s="109" t="s">
        <v>87</v>
      </c>
      <c r="B13" s="110" t="s">
        <v>65</v>
      </c>
      <c r="C13" s="111">
        <v>103689</v>
      </c>
      <c r="D13" s="112" t="str">
        <f ca="1">UPPER(IFERROR(VLOOKUP($C13,INDIRECT(INDEX([4]CONFIG_BASES!A:Z,MATCH($D13,[4]CONFIG_BASES!#REF!,0),MATCH([4]RESUMO!$P$11,[4]CONFIG_BASES!$B$1:$AA$1,0))),3,FALSE),""))</f>
        <v>FORNECIMENTO E INSTALAÇÃO DE PLACA DE OBRA COM CHAPA GALVANIZADA E ESTRUTURA DE MADEIRA. AF_03/2022_PS</v>
      </c>
      <c r="E13" s="113" t="s">
        <v>12</v>
      </c>
      <c r="F13" s="114">
        <v>6.5</v>
      </c>
      <c r="G13" s="115">
        <f>K13*(1-I$8)</f>
        <v>384.3</v>
      </c>
      <c r="H13" s="116">
        <f>IFERROR(G13*(1+$I$5),"")</f>
        <v>475.22537999999997</v>
      </c>
      <c r="I13" s="117">
        <f>IFERROR(TRUNC($F13*H13,2),"")</f>
        <v>3088.96</v>
      </c>
      <c r="J13" s="118"/>
      <c r="K13" s="119">
        <v>384.3</v>
      </c>
      <c r="L13" s="118"/>
      <c r="M13" s="120"/>
      <c r="N13" s="118"/>
      <c r="O13" s="118"/>
      <c r="P13" s="118"/>
    </row>
    <row r="14" spans="1:16" s="121" customFormat="1" ht="36" x14ac:dyDescent="0.25">
      <c r="A14" s="109" t="s">
        <v>88</v>
      </c>
      <c r="B14" s="110" t="s">
        <v>80</v>
      </c>
      <c r="C14" s="111" t="s">
        <v>685</v>
      </c>
      <c r="D14" s="112" t="str">
        <f ca="1">UPPER(IFERROR(VLOOKUP($C14,INDIRECT(INDEX([4]CONFIG_BASES!A:Z,MATCH($D14,[4]CONFIG_BASES!#REF!,0),MATCH([4]RESUMO!$P$11,[4]CONFIG_BASES!$B$1:$AA$1,0))),3,FALSE),""))</f>
        <v>MOBILIZAÇÃO E DESMOBILIZAÇÃO DE CONTAINER, INCLUSIVE CARGA, DESCARGA E TRANSPORTE EM CAMINHÃO CARROCERIA COM GUINDAUTO (MUNCK), EXCLUSIVE LOCAÇÃO DO CONTAINER</v>
      </c>
      <c r="E14" s="113" t="s">
        <v>67</v>
      </c>
      <c r="F14" s="114">
        <v>3</v>
      </c>
      <c r="G14" s="115">
        <f t="shared" ref="G14:G76" si="0">K14*(1-I$8)</f>
        <v>1785.28</v>
      </c>
      <c r="H14" s="116">
        <f t="shared" ref="H14:H76" si="1">IFERROR(G14*(1+$I$5),"")</f>
        <v>2207.677248</v>
      </c>
      <c r="I14" s="117">
        <f t="shared" ref="I14:I76" si="2">IFERROR(TRUNC($F14*H14,2),"")</f>
        <v>6623.03</v>
      </c>
      <c r="J14" s="118"/>
      <c r="K14" s="119">
        <v>1785.28</v>
      </c>
      <c r="L14" s="118"/>
      <c r="M14" s="120"/>
      <c r="N14" s="118"/>
      <c r="O14" s="118"/>
      <c r="P14" s="118"/>
    </row>
    <row r="15" spans="1:16" s="121" customFormat="1" ht="84" x14ac:dyDescent="0.25">
      <c r="A15" s="109" t="s">
        <v>89</v>
      </c>
      <c r="B15" s="110" t="s">
        <v>80</v>
      </c>
      <c r="C15" s="111" t="s">
        <v>686</v>
      </c>
      <c r="D15" s="112" t="str">
        <f ca="1">UPPER(IFERROR(VLOOKUP($C15,INDIRECT(INDEX([4]CONFIG_BASES!A:Z,MATCH($D15,[4]CONFIG_BASES!#REF!,0),MATCH([4]RESUMO!$P$11,[4]CONFIG_BASES!$B$1:$AA$1,0))),3,FALSE),""))</f>
        <v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v>
      </c>
      <c r="E15" s="113" t="s">
        <v>842</v>
      </c>
      <c r="F15" s="114">
        <v>10</v>
      </c>
      <c r="G15" s="115">
        <f t="shared" si="0"/>
        <v>1630.56</v>
      </c>
      <c r="H15" s="116">
        <f>IFERROR(G15*(1+$I$6),"")</f>
        <v>1864.056192</v>
      </c>
      <c r="I15" s="117">
        <f t="shared" si="2"/>
        <v>18640.560000000001</v>
      </c>
      <c r="J15" s="118"/>
      <c r="K15" s="119">
        <v>1630.56</v>
      </c>
      <c r="L15" s="118"/>
      <c r="M15" s="120"/>
      <c r="N15" s="118"/>
      <c r="O15" s="118"/>
      <c r="P15" s="118"/>
    </row>
    <row r="16" spans="1:16" s="121" customFormat="1" ht="72" x14ac:dyDescent="0.25">
      <c r="A16" s="109" t="s">
        <v>90</v>
      </c>
      <c r="B16" s="110" t="s">
        <v>80</v>
      </c>
      <c r="C16" s="111" t="s">
        <v>687</v>
      </c>
      <c r="D16" s="112" t="str">
        <f ca="1">UPPER(IFERROR(VLOOKUP($C16,INDIRECT(INDEX([4]CONFIG_BASES!A:Z,MATCH($D16,[4]CONFIG_BASES!#REF!,0),MATCH([4]RESUMO!$P$11,[4]CONFIG_BASES!$B$1:$AA$1,0))),3,FALSE),""))</f>
        <v>LOCAÇÃO DE CONTAINER COM ISOLAMENTO TÉRMICO, TIPO 6, PARA VESTIÁRIO DE OBRA COM SETE (7) VASOS SANITÁRIOS, UM (1) MICTÓRIO E UM (1) LAVATÓRIO, COM MEDIDAS REFERENCIAIS DE (6) METROS COMPRIMENTO, (2,3) METROS LARGURA E (2,5) METROS ALTURA ÚTIL INTERNA, INCLUSIVE LIGAÇÕES ELÉTRICAS E HIDROSSANITÁRIAS INTERNAS, EXCLUSIVE MOBILIZAÇÃO/DESMOBILIZAÇÃO E LIGAÇÕES PROVISÓRIAS EXTERNAS</v>
      </c>
      <c r="E16" s="113" t="s">
        <v>842</v>
      </c>
      <c r="F16" s="114">
        <v>10</v>
      </c>
      <c r="G16" s="115">
        <f t="shared" si="0"/>
        <v>2209.92</v>
      </c>
      <c r="H16" s="116">
        <f>IFERROR(G16*(1+$I$6),"")</f>
        <v>2526.3805440000001</v>
      </c>
      <c r="I16" s="117">
        <f t="shared" si="2"/>
        <v>25263.8</v>
      </c>
      <c r="J16" s="118"/>
      <c r="K16" s="119">
        <v>2209.92</v>
      </c>
      <c r="L16" s="118"/>
      <c r="M16" s="120"/>
      <c r="N16" s="118"/>
      <c r="O16" s="118"/>
      <c r="P16" s="118"/>
    </row>
    <row r="17" spans="1:16" s="121" customFormat="1" ht="60" x14ac:dyDescent="0.25">
      <c r="A17" s="109" t="s">
        <v>91</v>
      </c>
      <c r="B17" s="110" t="s">
        <v>80</v>
      </c>
      <c r="C17" s="111" t="s">
        <v>688</v>
      </c>
      <c r="D17" s="112" t="str">
        <f ca="1">UPPER(IFERROR(VLOOKUP($C17,INDIRECT(INDEX([4]CONFIG_BASES!A:Z,MATCH($D17,[4]CONFIG_BASES!#REF!,0),MATCH([4]RESUMO!$P$11,[4]CONFIG_BASES!$B$1:$AA$1,0))),3,FALSE),""))</f>
        <v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v>
      </c>
      <c r="E17" s="113" t="s">
        <v>842</v>
      </c>
      <c r="F17" s="114">
        <v>10</v>
      </c>
      <c r="G17" s="115">
        <f t="shared" si="0"/>
        <v>858.15</v>
      </c>
      <c r="H17" s="116">
        <f>IFERROR(G17*(1+$I$6),"")</f>
        <v>981.03707999999995</v>
      </c>
      <c r="I17" s="117">
        <f t="shared" si="2"/>
        <v>9810.3700000000008</v>
      </c>
      <c r="J17" s="118"/>
      <c r="K17" s="119">
        <v>858.15</v>
      </c>
      <c r="L17" s="118"/>
      <c r="M17" s="120"/>
      <c r="N17" s="118"/>
      <c r="O17" s="118"/>
      <c r="P17" s="118"/>
    </row>
    <row r="18" spans="1:16" s="121" customFormat="1" ht="24" x14ac:dyDescent="0.25">
      <c r="A18" s="109" t="s">
        <v>92</v>
      </c>
      <c r="B18" s="110" t="s">
        <v>80</v>
      </c>
      <c r="C18" s="111" t="s">
        <v>689</v>
      </c>
      <c r="D18" s="112" t="str">
        <f ca="1">UPPER(IFERROR(VLOOKUP($C18,INDIRECT(INDEX([4]CONFIG_BASES!A:Z,MATCH($D18,[4]CONFIG_BASES!#REF!,0),MATCH([4]RESUMO!$P$11,[4]CONFIG_BASES!$B$1:$AA$1,0))),3,FALSE),""))</f>
        <v>LIGAÇÕES PROVISÓRIAS PARA CONTAINER TIPO 2 (CORRESPONDENTE AO CÓDIGO ED-16349)</v>
      </c>
      <c r="E18" s="113" t="s">
        <v>67</v>
      </c>
      <c r="F18" s="114">
        <v>1</v>
      </c>
      <c r="G18" s="115">
        <f t="shared" si="0"/>
        <v>702.13</v>
      </c>
      <c r="H18" s="116">
        <f t="shared" si="1"/>
        <v>868.2539579999999</v>
      </c>
      <c r="I18" s="117">
        <f t="shared" si="2"/>
        <v>868.25</v>
      </c>
      <c r="J18" s="118"/>
      <c r="K18" s="119">
        <v>702.13</v>
      </c>
      <c r="L18" s="118"/>
      <c r="M18" s="120"/>
      <c r="N18" s="118"/>
      <c r="O18" s="118"/>
      <c r="P18" s="118"/>
    </row>
    <row r="19" spans="1:16" s="121" customFormat="1" ht="24" x14ac:dyDescent="0.25">
      <c r="A19" s="109" t="s">
        <v>93</v>
      </c>
      <c r="B19" s="110" t="s">
        <v>80</v>
      </c>
      <c r="C19" s="111" t="s">
        <v>690</v>
      </c>
      <c r="D19" s="112" t="str">
        <f ca="1">UPPER(IFERROR(VLOOKUP($C19,INDIRECT(INDEX([4]CONFIG_BASES!A:Z,MATCH($D19,[4]CONFIG_BASES!#REF!,0),MATCH([4]RESUMO!$P$11,[4]CONFIG_BASES!$B$1:$AA$1,0))),3,FALSE),""))</f>
        <v>LIGAÇÕES PROVISÓRIAS PARA CONTAINER TIPO 6 (CORRESPONDENTE AO CÓDIGO ED-16353)</v>
      </c>
      <c r="E19" s="113" t="s">
        <v>67</v>
      </c>
      <c r="F19" s="114">
        <v>1</v>
      </c>
      <c r="G19" s="115">
        <f t="shared" si="0"/>
        <v>758.59</v>
      </c>
      <c r="H19" s="116">
        <f t="shared" si="1"/>
        <v>938.07239400000003</v>
      </c>
      <c r="I19" s="117">
        <f t="shared" si="2"/>
        <v>938.07</v>
      </c>
      <c r="J19" s="118"/>
      <c r="K19" s="119">
        <v>758.59</v>
      </c>
      <c r="L19" s="118"/>
      <c r="M19" s="120"/>
      <c r="N19" s="118"/>
      <c r="O19" s="118"/>
      <c r="P19" s="118"/>
    </row>
    <row r="20" spans="1:16" s="121" customFormat="1" ht="24" x14ac:dyDescent="0.25">
      <c r="A20" s="109" t="s">
        <v>94</v>
      </c>
      <c r="B20" s="110" t="s">
        <v>80</v>
      </c>
      <c r="C20" s="111" t="s">
        <v>691</v>
      </c>
      <c r="D20" s="112" t="str">
        <f ca="1">UPPER(IFERROR(VLOOKUP($C20,INDIRECT(INDEX([4]CONFIG_BASES!A:Z,MATCH($D20,[4]CONFIG_BASES!#REF!,0),MATCH([4]RESUMO!$P$11,[4]CONFIG_BASES!$B$1:$AA$1,0))),3,FALSE),""))</f>
        <v>LIGAÇÕES PROVISÓRIAS PARA CONTAINER TIPO 3 (CORRESPONDENTE AO CÓDIGO ED-16350)</v>
      </c>
      <c r="E20" s="113" t="s">
        <v>67</v>
      </c>
      <c r="F20" s="114">
        <v>1</v>
      </c>
      <c r="G20" s="115">
        <f t="shared" si="0"/>
        <v>363.57</v>
      </c>
      <c r="H20" s="116">
        <f t="shared" si="1"/>
        <v>449.59066199999995</v>
      </c>
      <c r="I20" s="117">
        <f t="shared" si="2"/>
        <v>449.59</v>
      </c>
      <c r="J20" s="118"/>
      <c r="K20" s="119">
        <v>363.57</v>
      </c>
      <c r="L20" s="118"/>
      <c r="M20" s="120"/>
      <c r="N20" s="118"/>
      <c r="O20" s="118"/>
      <c r="P20" s="118"/>
    </row>
    <row r="21" spans="1:16" s="121" customFormat="1" x14ac:dyDescent="0.25">
      <c r="A21" s="109" t="s">
        <v>95</v>
      </c>
      <c r="B21" s="110" t="s">
        <v>65</v>
      </c>
      <c r="C21" s="111">
        <v>98459</v>
      </c>
      <c r="D21" s="112" t="str">
        <f ca="1">UPPER(IFERROR(VLOOKUP($C21,INDIRECT(INDEX([4]CONFIG_BASES!A:Z,MATCH($D21,[4]CONFIG_BASES!#REF!,0),MATCH([4]RESUMO!$P$11,[4]CONFIG_BASES!$B$1:$AA$1,0))),3,FALSE),""))</f>
        <v>TAPUME COM TELHA METÁLICA. AF_03/2024</v>
      </c>
      <c r="E21" s="113" t="s">
        <v>12</v>
      </c>
      <c r="F21" s="114">
        <v>182.1</v>
      </c>
      <c r="G21" s="115">
        <f t="shared" si="0"/>
        <v>89.69</v>
      </c>
      <c r="H21" s="116">
        <f t="shared" si="1"/>
        <v>110.91065399999999</v>
      </c>
      <c r="I21" s="117">
        <f t="shared" si="2"/>
        <v>20196.830000000002</v>
      </c>
      <c r="J21" s="118"/>
      <c r="K21" s="119">
        <v>89.69</v>
      </c>
      <c r="L21" s="118"/>
      <c r="M21" s="120"/>
      <c r="N21" s="118"/>
      <c r="O21" s="118"/>
      <c r="P21" s="118"/>
    </row>
    <row r="22" spans="1:16" s="121" customFormat="1" ht="48" x14ac:dyDescent="0.25">
      <c r="A22" s="109" t="s">
        <v>96</v>
      </c>
      <c r="B22" s="110" t="s">
        <v>65</v>
      </c>
      <c r="C22" s="111">
        <v>20193</v>
      </c>
      <c r="D22" s="112" t="str">
        <f ca="1">UPPER(IFERROR(VLOOKUP($C22,INDIRECT(INDEX([4]CONFIG_BASES!A:Z,MATCH($D22,[4]CONFIG_BASES!#REF!,0),MATCH([4]RESUMO!$P$11,[4]CONFIG_BASES!$B$1:$AA$1,0))),3,FALSE),""))</f>
        <v>LOCACAO DE ANDAIME METALICO TIPO FACHADEIRO, PECAS COM APROXIMADAMENTE 1,20 M DE LARGURA E 2,0 M DE ALTURA, INCLUINDO DIAGONAIS EM X, BARRAS DE LIGACAO, SAPATAS E DEMAIS ITENS NECESSARIOS A MONTAGEM (NAO INCLUI INSTALACAO)</v>
      </c>
      <c r="E22" s="113" t="s">
        <v>843</v>
      </c>
      <c r="F22" s="114">
        <v>450</v>
      </c>
      <c r="G22" s="115">
        <f t="shared" si="0"/>
        <v>18</v>
      </c>
      <c r="H22" s="116">
        <f>IFERROR(G22*(1+$I$6),"")</f>
        <v>20.5776</v>
      </c>
      <c r="I22" s="117">
        <f t="shared" si="2"/>
        <v>9259.92</v>
      </c>
      <c r="J22" s="118"/>
      <c r="K22" s="119">
        <v>18</v>
      </c>
      <c r="L22" s="118"/>
      <c r="M22" s="120"/>
      <c r="N22" s="118"/>
      <c r="O22" s="118"/>
      <c r="P22" s="118"/>
    </row>
    <row r="23" spans="1:16" s="121" customFormat="1" ht="36" x14ac:dyDescent="0.25">
      <c r="A23" s="109" t="s">
        <v>97</v>
      </c>
      <c r="B23" s="110" t="s">
        <v>65</v>
      </c>
      <c r="C23" s="111">
        <v>97063</v>
      </c>
      <c r="D23" s="112" t="str">
        <f ca="1">UPPER(IFERROR(VLOOKUP($C23,INDIRECT(INDEX([4]CONFIG_BASES!A:Z,MATCH($D23,[4]CONFIG_BASES!#REF!,0),MATCH([4]RESUMO!$P$11,[4]CONFIG_BASES!$B$1:$AA$1,0))),3,FALSE),""))</f>
        <v>MONTAGEM E DESMONTAGEM DE ANDAIME MODULAR FACHADEIRO, COM PISO METÁLICO, PARA EDIFÍCIOS COM MULTIPLOS PAVIMENTOS (EXCLUSIVE ANDAIME E LIMPEZA). AF_03/2024</v>
      </c>
      <c r="E23" s="113" t="s">
        <v>12</v>
      </c>
      <c r="F23" s="114">
        <v>150</v>
      </c>
      <c r="G23" s="115">
        <f t="shared" si="0"/>
        <v>22.58</v>
      </c>
      <c r="H23" s="116">
        <f t="shared" si="1"/>
        <v>27.922427999999996</v>
      </c>
      <c r="I23" s="117">
        <f t="shared" si="2"/>
        <v>4188.3599999999997</v>
      </c>
      <c r="J23" s="118"/>
      <c r="K23" s="119">
        <v>22.58</v>
      </c>
      <c r="L23" s="118"/>
      <c r="M23" s="120"/>
      <c r="N23" s="118"/>
      <c r="O23" s="118"/>
      <c r="P23" s="118"/>
    </row>
    <row r="24" spans="1:16" x14ac:dyDescent="0.25">
      <c r="A24" s="101" t="s">
        <v>61</v>
      </c>
      <c r="B24" s="102"/>
      <c r="C24" s="102"/>
      <c r="D24" s="103" t="s">
        <v>612</v>
      </c>
      <c r="E24" s="104"/>
      <c r="F24" s="105"/>
      <c r="G24" s="106"/>
      <c r="H24" s="107"/>
      <c r="I24" s="108">
        <f>SUM(I25:I46)</f>
        <v>95673.239999999991</v>
      </c>
      <c r="J24" s="45"/>
      <c r="K24" s="100"/>
      <c r="L24" s="45"/>
      <c r="M24" s="45"/>
      <c r="N24" s="45"/>
      <c r="O24" s="45"/>
      <c r="P24" s="45"/>
    </row>
    <row r="25" spans="1:16" s="121" customFormat="1" ht="24" x14ac:dyDescent="0.25">
      <c r="A25" s="109" t="s">
        <v>98</v>
      </c>
      <c r="B25" s="110" t="s">
        <v>65</v>
      </c>
      <c r="C25" s="111">
        <v>97625</v>
      </c>
      <c r="D25" s="112" t="str">
        <f ca="1">UPPER(IFERROR(VLOOKUP($C25,INDIRECT(INDEX([4]CONFIG_BASES!A:Z,MATCH($D25,[4]CONFIG_BASES!#REF!,0),MATCH([4]RESUMO!$P$11,[4]CONFIG_BASES!$B$1:$AA$1,0))),3,FALSE),""))</f>
        <v>DEMOLIÇÃO DE ALVENARIA PARA QUALQUER TIPO DE BLOCO, DE FORMA MECANIZADA, SEM REAPROVEITAMENTO. AF_09/2023</v>
      </c>
      <c r="E25" s="113" t="s">
        <v>52</v>
      </c>
      <c r="F25" s="114">
        <v>63.15</v>
      </c>
      <c r="G25" s="115">
        <f t="shared" si="0"/>
        <v>57.29</v>
      </c>
      <c r="H25" s="116">
        <f t="shared" si="1"/>
        <v>70.844814</v>
      </c>
      <c r="I25" s="117">
        <f t="shared" si="2"/>
        <v>4473.8500000000004</v>
      </c>
      <c r="J25" s="118"/>
      <c r="K25" s="119">
        <v>57.29</v>
      </c>
      <c r="L25" s="118"/>
      <c r="M25" s="120"/>
      <c r="N25" s="118"/>
      <c r="O25" s="118"/>
      <c r="P25" s="118"/>
    </row>
    <row r="26" spans="1:16" s="121" customFormat="1" ht="24" x14ac:dyDescent="0.25">
      <c r="A26" s="109" t="s">
        <v>99</v>
      </c>
      <c r="B26" s="110" t="s">
        <v>65</v>
      </c>
      <c r="C26" s="111">
        <v>97634</v>
      </c>
      <c r="D26" s="112" t="str">
        <f ca="1">UPPER(IFERROR(VLOOKUP($C26,INDIRECT(INDEX([4]CONFIG_BASES!A:Z,MATCH($D26,[4]CONFIG_BASES!#REF!,0),MATCH([4]RESUMO!$P$11,[4]CONFIG_BASES!$B$1:$AA$1,0))),3,FALSE),""))</f>
        <v>DEMOLIÇÃO DE REVESTIMENTO CERÂMICO, DE FORMA MECANIZADA COM MARTELETE, SEM REAPROVEITAMENTO. AF_09/2023</v>
      </c>
      <c r="E26" s="113" t="s">
        <v>12</v>
      </c>
      <c r="F26" s="114">
        <v>126.85</v>
      </c>
      <c r="G26" s="115">
        <f t="shared" si="0"/>
        <v>8.5500000000000007</v>
      </c>
      <c r="H26" s="116">
        <f t="shared" si="1"/>
        <v>10.572929999999999</v>
      </c>
      <c r="I26" s="117">
        <f t="shared" si="2"/>
        <v>1341.17</v>
      </c>
      <c r="J26" s="118"/>
      <c r="K26" s="119">
        <v>8.5500000000000007</v>
      </c>
      <c r="L26" s="118"/>
      <c r="M26" s="120"/>
      <c r="N26" s="118"/>
      <c r="O26" s="118"/>
      <c r="P26" s="118"/>
    </row>
    <row r="27" spans="1:16" s="121" customFormat="1" ht="24" x14ac:dyDescent="0.25">
      <c r="A27" s="109" t="s">
        <v>100</v>
      </c>
      <c r="B27" s="110" t="s">
        <v>65</v>
      </c>
      <c r="C27" s="111">
        <v>97627</v>
      </c>
      <c r="D27" s="112" t="str">
        <f ca="1">UPPER(IFERROR(VLOOKUP($C27,INDIRECT(INDEX([4]CONFIG_BASES!A:Z,MATCH($D27,[4]CONFIG_BASES!#REF!,0),MATCH([4]RESUMO!$P$11,[4]CONFIG_BASES!$B$1:$AA$1,0))),3,FALSE),""))</f>
        <v>DEMOLIÇÃO DE PILARES E VIGAS EM CONCRETO ARMADO, DE FORMA MECANIZADA COM MARTELETE, SEM REAPROVEITAMENTO. AF_09/2023</v>
      </c>
      <c r="E27" s="113" t="s">
        <v>52</v>
      </c>
      <c r="F27" s="114">
        <v>0.15000000000000002</v>
      </c>
      <c r="G27" s="115">
        <f t="shared" si="0"/>
        <v>233.41</v>
      </c>
      <c r="H27" s="116">
        <f t="shared" si="1"/>
        <v>288.63480599999997</v>
      </c>
      <c r="I27" s="117">
        <f t="shared" si="2"/>
        <v>43.29</v>
      </c>
      <c r="J27" s="118"/>
      <c r="K27" s="119">
        <v>233.41</v>
      </c>
      <c r="L27" s="118"/>
      <c r="M27" s="120"/>
      <c r="N27" s="118"/>
      <c r="O27" s="118"/>
      <c r="P27" s="118"/>
    </row>
    <row r="28" spans="1:16" s="121" customFormat="1" ht="24" x14ac:dyDescent="0.25">
      <c r="A28" s="109" t="s">
        <v>101</v>
      </c>
      <c r="B28" s="110" t="s">
        <v>65</v>
      </c>
      <c r="C28" s="111">
        <v>97629</v>
      </c>
      <c r="D28" s="112" t="str">
        <f ca="1">UPPER(IFERROR(VLOOKUP($C28,INDIRECT(INDEX([4]CONFIG_BASES!A:Z,MATCH($D28,[4]CONFIG_BASES!#REF!,0),MATCH([4]RESUMO!$P$11,[4]CONFIG_BASES!$B$1:$AA$1,0))),3,FALSE),""))</f>
        <v>DEMOLIÇÃO DE LAJES, EM CONCRETO ARMADO, DE FORMA MECANIZADA COM MARTELETE, SEM REAPROVEITAMENTO. AF_09/2023</v>
      </c>
      <c r="E28" s="113" t="s">
        <v>52</v>
      </c>
      <c r="F28" s="114">
        <v>42.65</v>
      </c>
      <c r="G28" s="115">
        <f t="shared" si="0"/>
        <v>108.7</v>
      </c>
      <c r="H28" s="116">
        <f t="shared" si="1"/>
        <v>134.41842</v>
      </c>
      <c r="I28" s="117">
        <f t="shared" si="2"/>
        <v>5732.94</v>
      </c>
      <c r="J28" s="118"/>
      <c r="K28" s="119">
        <v>108.7</v>
      </c>
      <c r="L28" s="118"/>
      <c r="M28" s="120"/>
      <c r="N28" s="118"/>
      <c r="O28" s="118"/>
      <c r="P28" s="118"/>
    </row>
    <row r="29" spans="1:16" s="121" customFormat="1" ht="24" x14ac:dyDescent="0.25">
      <c r="A29" s="109" t="s">
        <v>102</v>
      </c>
      <c r="B29" s="110" t="s">
        <v>65</v>
      </c>
      <c r="C29" s="111">
        <v>104790</v>
      </c>
      <c r="D29" s="112" t="str">
        <f ca="1">UPPER(IFERROR(VLOOKUP($C29,INDIRECT(INDEX([4]CONFIG_BASES!A:Z,MATCH($D29,[4]CONFIG_BASES!#REF!,0),MATCH([4]RESUMO!$P$11,[4]CONFIG_BASES!$B$1:$AA$1,0))),3,FALSE),""))</f>
        <v>DEMOLIÇÃO DE PISO DE CONCRETO SIMPLES, DE FORMA MECANIZADA COM MARTELETE, SEM REAPROVEITAMENTO. AF_09/2023</v>
      </c>
      <c r="E29" s="113" t="s">
        <v>52</v>
      </c>
      <c r="F29" s="114">
        <v>15.1</v>
      </c>
      <c r="G29" s="115">
        <f t="shared" si="0"/>
        <v>124.56</v>
      </c>
      <c r="H29" s="116">
        <f t="shared" si="1"/>
        <v>154.03089599999998</v>
      </c>
      <c r="I29" s="117">
        <f t="shared" si="2"/>
        <v>2325.86</v>
      </c>
      <c r="J29" s="118"/>
      <c r="K29" s="119">
        <v>124.56</v>
      </c>
      <c r="L29" s="118"/>
      <c r="M29" s="120"/>
      <c r="N29" s="118"/>
      <c r="O29" s="118"/>
      <c r="P29" s="118"/>
    </row>
    <row r="30" spans="1:16" s="121" customFormat="1" ht="24" x14ac:dyDescent="0.25">
      <c r="A30" s="109" t="s">
        <v>103</v>
      </c>
      <c r="B30" s="110" t="s">
        <v>65</v>
      </c>
      <c r="C30" s="111">
        <v>104791</v>
      </c>
      <c r="D30" s="112" t="str">
        <f ca="1">UPPER(IFERROR(VLOOKUP($C30,INDIRECT(INDEX([4]CONFIG_BASES!A:Z,MATCH($D30,[4]CONFIG_BASES!#REF!,0),MATCH([4]RESUMO!$P$11,[4]CONFIG_BASES!$B$1:$AA$1,0))),3,FALSE),""))</f>
        <v>DEMOLIÇÃO DE ARGAMASSAS, DE FORMA DE FORMA MECANIZADA COM MARTELETE, SEM REAPROVEITAMENTO. AF_09/2023</v>
      </c>
      <c r="E30" s="113" t="s">
        <v>12</v>
      </c>
      <c r="F30" s="114">
        <v>115.2</v>
      </c>
      <c r="G30" s="115">
        <f t="shared" si="0"/>
        <v>7.64</v>
      </c>
      <c r="H30" s="116">
        <f t="shared" si="1"/>
        <v>9.4476239999999994</v>
      </c>
      <c r="I30" s="117">
        <f t="shared" si="2"/>
        <v>1088.3599999999999</v>
      </c>
      <c r="J30" s="118"/>
      <c r="K30" s="119">
        <v>7.64</v>
      </c>
      <c r="L30" s="118"/>
      <c r="M30" s="120"/>
      <c r="N30" s="118"/>
      <c r="O30" s="118"/>
      <c r="P30" s="118"/>
    </row>
    <row r="31" spans="1:16" s="121" customFormat="1" ht="24" x14ac:dyDescent="0.25">
      <c r="A31" s="109" t="s">
        <v>104</v>
      </c>
      <c r="B31" s="110" t="s">
        <v>66</v>
      </c>
      <c r="C31" s="111" t="s">
        <v>692</v>
      </c>
      <c r="D31" s="112" t="str">
        <f ca="1">UPPER(IFERROR(VLOOKUP($C31,INDIRECT(INDEX([4]CONFIG_BASES!A:Z,MATCH($D31,[4]CONFIG_BASES!#REF!,0),MATCH([4]RESUMO!$P$11,[4]CONFIG_BASES!$B$1:$AA$1,0))),3,FALSE),""))</f>
        <v>DEMOLIÇÃO DE REVESTIMENTO DE PEDRA (MÁRMORE, GRANITO, ARDÓSIA, SÃO TOMÉ, ETC)</v>
      </c>
      <c r="E31" s="113" t="s">
        <v>12</v>
      </c>
      <c r="F31" s="114">
        <v>0.35000000000000003</v>
      </c>
      <c r="G31" s="115">
        <f t="shared" si="0"/>
        <v>24.04</v>
      </c>
      <c r="H31" s="116">
        <f t="shared" si="1"/>
        <v>29.727863999999997</v>
      </c>
      <c r="I31" s="117">
        <f t="shared" si="2"/>
        <v>10.4</v>
      </c>
      <c r="J31" s="118"/>
      <c r="K31" s="119">
        <v>24.04</v>
      </c>
      <c r="L31" s="118"/>
      <c r="M31" s="120"/>
      <c r="N31" s="118"/>
      <c r="O31" s="118"/>
      <c r="P31" s="118"/>
    </row>
    <row r="32" spans="1:16" s="121" customFormat="1" ht="24" x14ac:dyDescent="0.25">
      <c r="A32" s="109" t="s">
        <v>105</v>
      </c>
      <c r="B32" s="110" t="s">
        <v>66</v>
      </c>
      <c r="C32" s="111" t="s">
        <v>693</v>
      </c>
      <c r="D32" s="112" t="str">
        <f ca="1">UPPER(IFERROR(VLOOKUP($C32,INDIRECT(INDEX([4]CONFIG_BASES!A:Z,MATCH($D32,[4]CONFIG_BASES!#REF!,0),MATCH([4]RESUMO!$P$11,[4]CONFIG_BASES!$B$1:$AA$1,0))),3,FALSE),""))</f>
        <v>REMOÇÃO DE BANCADA DE PEDRA (MÁRMORE, GRANITO, ARDÓSIA, MARMORITE, ETC)</v>
      </c>
      <c r="E32" s="113" t="s">
        <v>12</v>
      </c>
      <c r="F32" s="114">
        <v>3.4</v>
      </c>
      <c r="G32" s="115">
        <f t="shared" si="0"/>
        <v>50.51</v>
      </c>
      <c r="H32" s="116">
        <f t="shared" si="1"/>
        <v>62.460665999999996</v>
      </c>
      <c r="I32" s="117">
        <f t="shared" si="2"/>
        <v>212.36</v>
      </c>
      <c r="J32" s="118"/>
      <c r="K32" s="119">
        <v>50.51</v>
      </c>
      <c r="L32" s="118"/>
      <c r="M32" s="120"/>
      <c r="N32" s="118"/>
      <c r="O32" s="118"/>
      <c r="P32" s="118"/>
    </row>
    <row r="33" spans="1:16" s="121" customFormat="1" x14ac:dyDescent="0.25">
      <c r="A33" s="109" t="s">
        <v>106</v>
      </c>
      <c r="B33" s="110" t="s">
        <v>80</v>
      </c>
      <c r="C33" s="111" t="s">
        <v>694</v>
      </c>
      <c r="D33" s="112" t="str">
        <f ca="1">UPPER(IFERROR(VLOOKUP($C33,INDIRECT(INDEX([4]CONFIG_BASES!A:Z,MATCH($D33,[4]CONFIG_BASES!#REF!,0),MATCH([4]RESUMO!$P$11,[4]CONFIG_BASES!$B$1:$AA$1,0))),3,FALSE),""))</f>
        <v>CAPINA MANUAL DO TERRENO, EXCLUSIVE RASTELAMENTO E QUEIMA</v>
      </c>
      <c r="E33" s="113" t="s">
        <v>12</v>
      </c>
      <c r="F33" s="114">
        <v>80.05</v>
      </c>
      <c r="G33" s="115">
        <f t="shared" si="0"/>
        <v>1.66</v>
      </c>
      <c r="H33" s="116">
        <f t="shared" si="1"/>
        <v>2.0527559999999996</v>
      </c>
      <c r="I33" s="117">
        <f t="shared" si="2"/>
        <v>164.32</v>
      </c>
      <c r="J33" s="118"/>
      <c r="K33" s="119">
        <v>1.66</v>
      </c>
      <c r="L33" s="118"/>
      <c r="M33" s="120"/>
      <c r="N33" s="118"/>
      <c r="O33" s="118"/>
      <c r="P33" s="118"/>
    </row>
    <row r="34" spans="1:16" s="121" customFormat="1" ht="48" x14ac:dyDescent="0.25">
      <c r="A34" s="109" t="s">
        <v>107</v>
      </c>
      <c r="B34" s="110" t="s">
        <v>80</v>
      </c>
      <c r="C34" s="111" t="s">
        <v>695</v>
      </c>
      <c r="D34" s="112" t="str">
        <f ca="1">UPPER(IFERROR(VLOOKUP($C34,INDIRECT(INDEX([4]CONFIG_BASES!A:Z,MATCH($D34,[4]CONFIG_BASES!#REF!,0),MATCH([4]RESUMO!$P$11,[4]CONFIG_BASES!$B$1:$AA$1,0))),3,FALSE),""))</f>
        <v>REMOÇÃO MANUAL DE METAIS COMUNS E ACABAMENTOS (TORNEIRA, ACABAMENTO PARA REGISTRO, SIFÃO, ENGATE FLEXÍVEL, ETC.), COM REAPROVEITAMENTO, INCLUSIVE AFASTAMENTO E EMPILHAMENTO, EXCLUSIVE TRANSPORTE E RETIRADA DO MATERIAL REMOVIDO NÃO REAPROVEITÁVEL</v>
      </c>
      <c r="E34" s="113" t="s">
        <v>67</v>
      </c>
      <c r="F34" s="114">
        <v>16</v>
      </c>
      <c r="G34" s="115">
        <f t="shared" si="0"/>
        <v>7.98</v>
      </c>
      <c r="H34" s="116">
        <f t="shared" si="1"/>
        <v>9.8680679999999992</v>
      </c>
      <c r="I34" s="117">
        <f t="shared" si="2"/>
        <v>157.88</v>
      </c>
      <c r="J34" s="118"/>
      <c r="K34" s="119">
        <v>7.98</v>
      </c>
      <c r="L34" s="118"/>
      <c r="M34" s="120"/>
      <c r="N34" s="118"/>
      <c r="O34" s="118"/>
      <c r="P34" s="118"/>
    </row>
    <row r="35" spans="1:16" s="121" customFormat="1" ht="24" x14ac:dyDescent="0.25">
      <c r="A35" s="109" t="s">
        <v>108</v>
      </c>
      <c r="B35" s="110" t="s">
        <v>65</v>
      </c>
      <c r="C35" s="111">
        <v>97663</v>
      </c>
      <c r="D35" s="112" t="str">
        <f ca="1">UPPER(IFERROR(VLOOKUP($C35,INDIRECT(INDEX([4]CONFIG_BASES!A:Z,MATCH($D35,[4]CONFIG_BASES!#REF!,0),MATCH([4]RESUMO!$P$11,[4]CONFIG_BASES!$B$1:$AA$1,0))),3,FALSE),""))</f>
        <v>REMOÇÃO DE LOUÇAS, DE FORMA MANUAL, SEM REAPROVEITAMENTO. AF_09/2023</v>
      </c>
      <c r="E35" s="113" t="s">
        <v>67</v>
      </c>
      <c r="F35" s="114">
        <v>20</v>
      </c>
      <c r="G35" s="115">
        <f t="shared" si="0"/>
        <v>14.96</v>
      </c>
      <c r="H35" s="116">
        <f t="shared" si="1"/>
        <v>18.499535999999999</v>
      </c>
      <c r="I35" s="117">
        <f t="shared" si="2"/>
        <v>369.99</v>
      </c>
      <c r="J35" s="118"/>
      <c r="K35" s="119">
        <v>14.96</v>
      </c>
      <c r="L35" s="118"/>
      <c r="M35" s="120"/>
      <c r="N35" s="118"/>
      <c r="O35" s="118"/>
      <c r="P35" s="118"/>
    </row>
    <row r="36" spans="1:16" s="121" customFormat="1" ht="24" x14ac:dyDescent="0.25">
      <c r="A36" s="109" t="s">
        <v>109</v>
      </c>
      <c r="B36" s="110" t="s">
        <v>65</v>
      </c>
      <c r="C36" s="111">
        <v>97644</v>
      </c>
      <c r="D36" s="112" t="str">
        <f ca="1">UPPER(IFERROR(VLOOKUP($C36,INDIRECT(INDEX([4]CONFIG_BASES!A:Z,MATCH($D36,[4]CONFIG_BASES!#REF!,0),MATCH([4]RESUMO!$P$11,[4]CONFIG_BASES!$B$1:$AA$1,0))),3,FALSE),""))</f>
        <v>REMOÇÃO DE PORTAS, DE FORMA MANUAL, SEM REAPROVEITAMENTO. AF_09/2023</v>
      </c>
      <c r="E36" s="113" t="s">
        <v>12</v>
      </c>
      <c r="F36" s="114">
        <v>51.9</v>
      </c>
      <c r="G36" s="115">
        <f t="shared" si="0"/>
        <v>11.3</v>
      </c>
      <c r="H36" s="116">
        <f t="shared" si="1"/>
        <v>13.97358</v>
      </c>
      <c r="I36" s="117">
        <f t="shared" si="2"/>
        <v>725.22</v>
      </c>
      <c r="J36" s="118"/>
      <c r="K36" s="119">
        <v>11.3</v>
      </c>
      <c r="L36" s="118"/>
      <c r="M36" s="120"/>
      <c r="N36" s="118"/>
      <c r="O36" s="118"/>
      <c r="P36" s="118"/>
    </row>
    <row r="37" spans="1:16" s="121" customFormat="1" ht="24" x14ac:dyDescent="0.25">
      <c r="A37" s="109" t="s">
        <v>110</v>
      </c>
      <c r="B37" s="110" t="s">
        <v>65</v>
      </c>
      <c r="C37" s="111">
        <v>97645</v>
      </c>
      <c r="D37" s="112" t="str">
        <f ca="1">UPPER(IFERROR(VLOOKUP($C37,INDIRECT(INDEX([4]CONFIG_BASES!A:Z,MATCH($D37,[4]CONFIG_BASES!#REF!,0),MATCH([4]RESUMO!$P$11,[4]CONFIG_BASES!$B$1:$AA$1,0))),3,FALSE),""))</f>
        <v>REMOÇÃO DE JANELAS, DE FORMA MANUAL, SEM REAPROVEITAMENTO. AF_09/2023</v>
      </c>
      <c r="E37" s="113" t="s">
        <v>12</v>
      </c>
      <c r="F37" s="114">
        <v>18.5</v>
      </c>
      <c r="G37" s="115">
        <f t="shared" si="0"/>
        <v>29.17</v>
      </c>
      <c r="H37" s="116">
        <f t="shared" si="1"/>
        <v>36.071621999999998</v>
      </c>
      <c r="I37" s="117">
        <f t="shared" si="2"/>
        <v>667.32</v>
      </c>
      <c r="J37" s="118"/>
      <c r="K37" s="119">
        <v>29.17</v>
      </c>
      <c r="L37" s="118"/>
      <c r="M37" s="120"/>
      <c r="N37" s="118"/>
      <c r="O37" s="118"/>
      <c r="P37" s="118"/>
    </row>
    <row r="38" spans="1:16" s="121" customFormat="1" x14ac:dyDescent="0.25">
      <c r="A38" s="109" t="s">
        <v>111</v>
      </c>
      <c r="B38" s="110" t="s">
        <v>683</v>
      </c>
      <c r="C38" s="111" t="s">
        <v>696</v>
      </c>
      <c r="D38" s="112" t="str">
        <f ca="1">UPPER(IFERROR(VLOOKUP($C38,INDIRECT(INDEX([4]CONFIG_BASES!A:Z,MATCH($D38,[4]CONFIG_BASES!#REF!,0),MATCH([4]RESUMO!$P$11,[4]CONFIG_BASES!$B$1:$AA$1,0))),3,FALSE),""))</f>
        <v>REMOCAO DE GRADE/GRADIL CHUMBADA S/REAPROV</v>
      </c>
      <c r="E38" s="113" t="s">
        <v>12</v>
      </c>
      <c r="F38" s="114">
        <v>39</v>
      </c>
      <c r="G38" s="115">
        <f t="shared" si="0"/>
        <v>56.129999999999995</v>
      </c>
      <c r="H38" s="116">
        <f t="shared" si="1"/>
        <v>69.410357999999988</v>
      </c>
      <c r="I38" s="117">
        <f t="shared" si="2"/>
        <v>2707</v>
      </c>
      <c r="J38" s="118"/>
      <c r="K38" s="119">
        <v>56.129999999999995</v>
      </c>
      <c r="L38" s="118"/>
      <c r="M38" s="120"/>
      <c r="N38" s="118"/>
      <c r="O38" s="118"/>
      <c r="P38" s="118"/>
    </row>
    <row r="39" spans="1:16" s="121" customFormat="1" ht="36" x14ac:dyDescent="0.25">
      <c r="A39" s="109" t="s">
        <v>112</v>
      </c>
      <c r="B39" s="110" t="s">
        <v>80</v>
      </c>
      <c r="C39" s="111" t="s">
        <v>697</v>
      </c>
      <c r="D39" s="112" t="str">
        <f ca="1">UPPER(IFERROR(VLOOKUP($C39,INDIRECT(INDEX([4]CONFIG_BASES!A:Z,MATCH($D39,[4]CONFIG_BASES!#REF!,0),MATCH([4]RESUMO!$P$11,[4]CONFIG_BASES!$B$1:$AA$1,0))),3,FALSE),""))</f>
        <v>CORTE DE ÁRVORE COM MOTOSSERRA, DIÂMETRO DO TRONCO ACIMA DE TRINTA (30) CENTÍMETROS ATÉ CINQUENTA (50) CENTÍMETROS, EXCLUSIVE DESTOCAMENTO E AFASTAMENTO</v>
      </c>
      <c r="E39" s="113" t="s">
        <v>67</v>
      </c>
      <c r="F39" s="114">
        <v>3</v>
      </c>
      <c r="G39" s="115">
        <f t="shared" si="0"/>
        <v>114.06</v>
      </c>
      <c r="H39" s="116">
        <f t="shared" si="1"/>
        <v>141.04659599999999</v>
      </c>
      <c r="I39" s="117">
        <f t="shared" si="2"/>
        <v>423.13</v>
      </c>
      <c r="J39" s="118"/>
      <c r="K39" s="119">
        <v>114.06</v>
      </c>
      <c r="L39" s="118"/>
      <c r="M39" s="120"/>
      <c r="N39" s="118"/>
      <c r="O39" s="118"/>
      <c r="P39" s="118"/>
    </row>
    <row r="40" spans="1:16" s="121" customFormat="1" ht="24" x14ac:dyDescent="0.25">
      <c r="A40" s="109" t="s">
        <v>113</v>
      </c>
      <c r="B40" s="110" t="s">
        <v>80</v>
      </c>
      <c r="C40" s="111" t="s">
        <v>698</v>
      </c>
      <c r="D40" s="112" t="str">
        <f ca="1">UPPER(IFERROR(VLOOKUP($C40,INDIRECT(INDEX([4]CONFIG_BASES!A:Z,MATCH($D40,[4]CONFIG_BASES!#REF!,0),MATCH([4]RESUMO!$P$11,[4]CONFIG_BASES!$B$1:$AA$1,0))),3,FALSE),""))</f>
        <v>DESTOCAMENTO E AFASTAMENTO DE REMANESCENTE ARBÓREO, INCLUSIVE TRANSPORTE COM RETIRADA DO MATERIAL DESTOCADO (EM CAÇAMBA)</v>
      </c>
      <c r="E40" s="113" t="s">
        <v>67</v>
      </c>
      <c r="F40" s="114">
        <v>3</v>
      </c>
      <c r="G40" s="115">
        <f t="shared" si="0"/>
        <v>439.11</v>
      </c>
      <c r="H40" s="116">
        <f t="shared" si="1"/>
        <v>543.00342599999999</v>
      </c>
      <c r="I40" s="117">
        <f t="shared" si="2"/>
        <v>1629.01</v>
      </c>
      <c r="J40" s="118"/>
      <c r="K40" s="119">
        <v>439.11</v>
      </c>
      <c r="L40" s="118"/>
      <c r="M40" s="120"/>
      <c r="N40" s="118"/>
      <c r="O40" s="118"/>
      <c r="P40" s="118"/>
    </row>
    <row r="41" spans="1:16" s="121" customFormat="1" x14ac:dyDescent="0.25">
      <c r="A41" s="109" t="s">
        <v>114</v>
      </c>
      <c r="B41" s="110" t="s">
        <v>66</v>
      </c>
      <c r="C41" s="111" t="s">
        <v>699</v>
      </c>
      <c r="D41" s="112" t="str">
        <f ca="1">UPPER(IFERROR(VLOOKUP($C41,INDIRECT(INDEX([4]CONFIG_BASES!A:Z,MATCH($D41,[4]CONFIG_BASES!#REF!,0),MATCH([4]RESUMO!$P$11,[4]CONFIG_BASES!$B$1:$AA$1,0))),3,FALSE),""))</f>
        <v>REMOÇÃO DE TELHA METÁLICA OU PVC, INCLUSIVE EMPILHAMENTO</v>
      </c>
      <c r="E41" s="113" t="s">
        <v>12</v>
      </c>
      <c r="F41" s="114">
        <v>163.75</v>
      </c>
      <c r="G41" s="115">
        <f t="shared" si="0"/>
        <v>6.02</v>
      </c>
      <c r="H41" s="116">
        <f t="shared" si="1"/>
        <v>7.4443319999999993</v>
      </c>
      <c r="I41" s="117">
        <f t="shared" si="2"/>
        <v>1219</v>
      </c>
      <c r="J41" s="118"/>
      <c r="K41" s="119">
        <v>6.02</v>
      </c>
      <c r="L41" s="118"/>
      <c r="M41" s="120"/>
      <c r="N41" s="118"/>
      <c r="O41" s="118"/>
      <c r="P41" s="118"/>
    </row>
    <row r="42" spans="1:16" s="121" customFormat="1" ht="24" x14ac:dyDescent="0.25">
      <c r="A42" s="109" t="s">
        <v>115</v>
      </c>
      <c r="B42" s="110" t="s">
        <v>66</v>
      </c>
      <c r="C42" s="111" t="s">
        <v>700</v>
      </c>
      <c r="D42" s="112" t="str">
        <f ca="1">UPPER(IFERROR(VLOOKUP($C42,INDIRECT(INDEX([4]CONFIG_BASES!A:Z,MATCH($D42,[4]CONFIG_BASES!#REF!,0),MATCH([4]RESUMO!$P$11,[4]CONFIG_BASES!$B$1:$AA$1,0))),3,FALSE),""))</f>
        <v>REMOÇÃO DE ENGRADAMENTO DE TELHA METÁLICA OU PVC, INCLUSIVE EMPILHAMENTO</v>
      </c>
      <c r="E42" s="113" t="s">
        <v>12</v>
      </c>
      <c r="F42" s="114">
        <v>163.75</v>
      </c>
      <c r="G42" s="115">
        <f t="shared" si="0"/>
        <v>8.09</v>
      </c>
      <c r="H42" s="116">
        <f t="shared" si="1"/>
        <v>10.004093999999998</v>
      </c>
      <c r="I42" s="117">
        <f t="shared" si="2"/>
        <v>1638.17</v>
      </c>
      <c r="J42" s="118"/>
      <c r="K42" s="119">
        <v>8.09</v>
      </c>
      <c r="L42" s="118"/>
      <c r="M42" s="120"/>
      <c r="N42" s="118"/>
      <c r="O42" s="118"/>
      <c r="P42" s="118"/>
    </row>
    <row r="43" spans="1:16" s="121" customFormat="1" ht="36" x14ac:dyDescent="0.25">
      <c r="A43" s="109" t="s">
        <v>116</v>
      </c>
      <c r="B43" s="110" t="s">
        <v>65</v>
      </c>
      <c r="C43" s="111">
        <v>100982</v>
      </c>
      <c r="D43" s="112" t="str">
        <f ca="1">UPPER(IFERROR(VLOOKUP($C43,INDIRECT(INDEX([4]CONFIG_BASES!A:Z,MATCH($D43,[4]CONFIG_BASES!#REF!,0),MATCH([4]RESUMO!$P$11,[4]CONFIG_BASES!$B$1:$AA$1,0))),3,FALSE),""))</f>
        <v>CARGA, MANOBRA E DESCARGA DE ENTULHO EM CAMINHÃO BASCULANTE 10 M³ - CARGA COM ESCAVADEIRA HIDRÁULICA (CAÇAMBA DE 0,80 M³ / 111 HP) E DESCARGA LIVRE (UNIDADE: M3). AF_02/2026</v>
      </c>
      <c r="E43" s="113" t="s">
        <v>52</v>
      </c>
      <c r="F43" s="114">
        <v>450.2</v>
      </c>
      <c r="G43" s="115">
        <f t="shared" si="0"/>
        <v>9.69</v>
      </c>
      <c r="H43" s="116">
        <f t="shared" si="1"/>
        <v>11.982653999999998</v>
      </c>
      <c r="I43" s="117">
        <f t="shared" si="2"/>
        <v>5394.59</v>
      </c>
      <c r="J43" s="118"/>
      <c r="K43" s="119">
        <v>9.69</v>
      </c>
      <c r="L43" s="118"/>
      <c r="M43" s="120"/>
      <c r="N43" s="118"/>
      <c r="O43" s="118"/>
      <c r="P43" s="118"/>
    </row>
    <row r="44" spans="1:16" s="121" customFormat="1" ht="24" x14ac:dyDescent="0.25">
      <c r="A44" s="109" t="s">
        <v>117</v>
      </c>
      <c r="B44" s="110" t="s">
        <v>65</v>
      </c>
      <c r="C44" s="111">
        <v>95875</v>
      </c>
      <c r="D44" s="112" t="str">
        <f ca="1">UPPER(IFERROR(VLOOKUP($C44,INDIRECT(INDEX([4]CONFIG_BASES!A:Z,MATCH($D44,[4]CONFIG_BASES!#REF!,0),MATCH([4]RESUMO!$P$11,[4]CONFIG_BASES!$B$1:$AA$1,0))),3,FALSE),""))</f>
        <v>TRANSPORTE COM CAMINHÃO BASCULANTE DE 10 M³, EM VIA URBANA PAVIMENTADA, DMT ATÉ 30 KM (UNIDADE: M3XKM). AF_02/2026</v>
      </c>
      <c r="E44" s="113" t="s">
        <v>53</v>
      </c>
      <c r="F44" s="114">
        <v>13506</v>
      </c>
      <c r="G44" s="115">
        <f t="shared" si="0"/>
        <v>2.77</v>
      </c>
      <c r="H44" s="116">
        <f t="shared" si="1"/>
        <v>3.4253819999999999</v>
      </c>
      <c r="I44" s="117">
        <f t="shared" si="2"/>
        <v>46263.199999999997</v>
      </c>
      <c r="J44" s="118"/>
      <c r="K44" s="119">
        <v>2.77</v>
      </c>
      <c r="L44" s="118"/>
      <c r="M44" s="120"/>
      <c r="N44" s="118"/>
      <c r="O44" s="118"/>
      <c r="P44" s="118"/>
    </row>
    <row r="45" spans="1:16" s="121" customFormat="1" ht="36" x14ac:dyDescent="0.25">
      <c r="A45" s="109" t="s">
        <v>118</v>
      </c>
      <c r="B45" s="110" t="s">
        <v>65</v>
      </c>
      <c r="C45" s="111">
        <v>93590</v>
      </c>
      <c r="D45" s="112" t="str">
        <f ca="1">UPPER(IFERROR(VLOOKUP($C45,INDIRECT(INDEX([4]CONFIG_BASES!A:Z,MATCH($D45,[4]CONFIG_BASES!#REF!,0),MATCH([4]RESUMO!$P$11,[4]CONFIG_BASES!$B$1:$AA$1,0))),3,FALSE),""))</f>
        <v>TRANSPORTE COM CAMINHÃO BASCULANTE DE 10 M³, EM VIA URBANA PAVIMENTADA, ADICIONAL PARA DMT EXCEDENTE A 30 KM (UNIDADE: M3XKM). AF_02/2026</v>
      </c>
      <c r="E45" s="113" t="s">
        <v>53</v>
      </c>
      <c r="F45" s="114">
        <v>6708</v>
      </c>
      <c r="G45" s="115">
        <f t="shared" si="0"/>
        <v>1.06</v>
      </c>
      <c r="H45" s="116">
        <f t="shared" si="1"/>
        <v>1.3107960000000001</v>
      </c>
      <c r="I45" s="117">
        <f t="shared" si="2"/>
        <v>8792.81</v>
      </c>
      <c r="J45" s="118"/>
      <c r="K45" s="119">
        <v>1.06</v>
      </c>
      <c r="L45" s="118"/>
      <c r="M45" s="120"/>
      <c r="N45" s="118"/>
      <c r="O45" s="118"/>
      <c r="P45" s="118"/>
    </row>
    <row r="46" spans="1:16" s="121" customFormat="1" ht="24" x14ac:dyDescent="0.25">
      <c r="A46" s="109" t="s">
        <v>119</v>
      </c>
      <c r="B46" s="110" t="s">
        <v>683</v>
      </c>
      <c r="C46" s="111" t="s">
        <v>701</v>
      </c>
      <c r="D46" s="112" t="str">
        <f ca="1">UPPER(IFERROR(VLOOKUP($C46,INDIRECT(INDEX([4]CONFIG_BASES!A:Z,MATCH($D46,[4]CONFIG_BASES!#REF!,0),MATCH([4]RESUMO!$P$11,[4]CONFIG_BASES!$B$1:$AA$1,0))),3,FALSE),""))</f>
        <v>DESTINAÇÃO FINAL DE RESÍDUOS PROVENIENTES DE CONSTRUÇÃO CIVIL EM ATERRO LICENCIADO</v>
      </c>
      <c r="E46" s="113" t="s">
        <v>52</v>
      </c>
      <c r="F46" s="114">
        <v>450.2</v>
      </c>
      <c r="G46" s="115">
        <f t="shared" si="0"/>
        <v>20</v>
      </c>
      <c r="H46" s="116">
        <f>IFERROR(G46*(1+$I$6),"")</f>
        <v>22.864000000000001</v>
      </c>
      <c r="I46" s="117">
        <f t="shared" si="2"/>
        <v>10293.370000000001</v>
      </c>
      <c r="J46" s="118"/>
      <c r="K46" s="119">
        <v>20</v>
      </c>
      <c r="L46" s="118"/>
      <c r="M46" s="120"/>
      <c r="N46" s="118"/>
      <c r="O46" s="118"/>
      <c r="P46" s="118"/>
    </row>
    <row r="47" spans="1:16" x14ac:dyDescent="0.25">
      <c r="A47" s="101" t="s">
        <v>58</v>
      </c>
      <c r="B47" s="102"/>
      <c r="C47" s="102"/>
      <c r="D47" s="103" t="s">
        <v>613</v>
      </c>
      <c r="E47" s="104"/>
      <c r="F47" s="105"/>
      <c r="G47" s="106"/>
      <c r="H47" s="107"/>
      <c r="I47" s="108">
        <f>I48+I63+I77+I91+I97+I100+I106+I110+I113+I131</f>
        <v>680232.82</v>
      </c>
      <c r="J47" s="45"/>
      <c r="K47" s="100"/>
      <c r="L47" s="45"/>
      <c r="M47" s="45"/>
      <c r="N47" s="45"/>
      <c r="O47" s="45"/>
      <c r="P47" s="45"/>
    </row>
    <row r="48" spans="1:16" x14ac:dyDescent="0.25">
      <c r="A48" s="101" t="s">
        <v>120</v>
      </c>
      <c r="B48" s="102"/>
      <c r="C48" s="102"/>
      <c r="D48" s="103" t="s">
        <v>614</v>
      </c>
      <c r="E48" s="104" t="s">
        <v>844</v>
      </c>
      <c r="F48" s="105"/>
      <c r="G48" s="106"/>
      <c r="H48" s="107"/>
      <c r="I48" s="108">
        <f>SUM(I49:I62)</f>
        <v>313253.98</v>
      </c>
      <c r="J48" s="45"/>
      <c r="K48" s="100"/>
      <c r="L48" s="45"/>
      <c r="M48" s="45"/>
      <c r="N48" s="45"/>
      <c r="O48" s="45"/>
      <c r="P48" s="45"/>
    </row>
    <row r="49" spans="1:16" s="121" customFormat="1" ht="36" x14ac:dyDescent="0.25">
      <c r="A49" s="109" t="s">
        <v>121</v>
      </c>
      <c r="B49" s="110" t="s">
        <v>65</v>
      </c>
      <c r="C49" s="111">
        <v>103353</v>
      </c>
      <c r="D49" s="112" t="str">
        <f ca="1">UPPER(IFERROR(VLOOKUP($C49,INDIRECT(INDEX([4]CONFIG_BASES!A:Z,MATCH($D49,[4]CONFIG_BASES!#REF!,0),MATCH([4]RESUMO!$P$11,[4]CONFIG_BASES!$B$1:$AA$1,0))),3,FALSE),""))</f>
        <v>ALVENARIA DE VEDAÇÃO DE BLOCOS CERÂMICOS FURADOS NA HORIZONTAL DE 9X14X24 CM (ESPESSURA 9 CM) E ARGAMASSA DE ASSENTAMENTO COM PREPARO MANUAL. AF_12/2021</v>
      </c>
      <c r="E49" s="113" t="s">
        <v>12</v>
      </c>
      <c r="F49" s="114">
        <v>430.5</v>
      </c>
      <c r="G49" s="115">
        <f t="shared" si="0"/>
        <v>122.56</v>
      </c>
      <c r="H49" s="116">
        <f t="shared" si="1"/>
        <v>151.55769599999999</v>
      </c>
      <c r="I49" s="117">
        <f t="shared" si="2"/>
        <v>65245.58</v>
      </c>
      <c r="J49" s="118"/>
      <c r="K49" s="119">
        <v>122.56</v>
      </c>
      <c r="L49" s="118"/>
      <c r="M49" s="120"/>
      <c r="N49" s="118"/>
      <c r="O49" s="118"/>
      <c r="P49" s="118"/>
    </row>
    <row r="50" spans="1:16" s="121" customFormat="1" ht="36" x14ac:dyDescent="0.25">
      <c r="A50" s="109" t="s">
        <v>122</v>
      </c>
      <c r="B50" s="110" t="s">
        <v>65</v>
      </c>
      <c r="C50" s="111">
        <v>103360</v>
      </c>
      <c r="D50" s="112" t="str">
        <f ca="1">UPPER(IFERROR(VLOOKUP($C50,INDIRECT(INDEX([4]CONFIG_BASES!A:Z,MATCH($D50,[4]CONFIG_BASES!#REF!,0),MATCH([4]RESUMO!$P$11,[4]CONFIG_BASES!$B$1:$AA$1,0))),3,FALSE),""))</f>
        <v>ALVENARIA DE VEDAÇÃO DE BLOCOS CERÂMICOS FURADOS NA HORIZONTAL DE 14X19X29 CM (ESPESSURA 14 CM) E ARGAMASSA DE ASSENTAMENTO COM PREPARO EM BETONEIRA. AF_12/2021</v>
      </c>
      <c r="E50" s="113" t="s">
        <v>12</v>
      </c>
      <c r="F50" s="114">
        <v>296.39999999999998</v>
      </c>
      <c r="G50" s="115">
        <f t="shared" si="0"/>
        <v>96.51</v>
      </c>
      <c r="H50" s="116">
        <f t="shared" si="1"/>
        <v>119.344266</v>
      </c>
      <c r="I50" s="117">
        <f t="shared" si="2"/>
        <v>35373.64</v>
      </c>
      <c r="J50" s="118"/>
      <c r="K50" s="119">
        <v>96.51</v>
      </c>
      <c r="L50" s="118"/>
      <c r="M50" s="120"/>
      <c r="N50" s="118"/>
      <c r="O50" s="118"/>
      <c r="P50" s="118"/>
    </row>
    <row r="51" spans="1:16" s="121" customFormat="1" ht="36" x14ac:dyDescent="0.25">
      <c r="A51" s="109" t="s">
        <v>123</v>
      </c>
      <c r="B51" s="110" t="s">
        <v>65</v>
      </c>
      <c r="C51" s="111">
        <v>104612</v>
      </c>
      <c r="D51" s="112" t="str">
        <f ca="1">UPPER(IFERROR(VLOOKUP($C51,INDIRECT(INDEX([4]CONFIG_BASES!A:Z,MATCH($D51,[4]CONFIG_BASES!#REF!,0),MATCH([4]RESUMO!$P$11,[4]CONFIG_BASES!$B$1:$AA$1,0))),3,FALSE),""))</f>
        <v>REVESTIMENTO CERÂMICO PARA PAREDES INTERNAS COM PLACAS TIPO ESMALTADA DE DIMENSÕES 60X60 CM APLICADAS A MEIA ALTURA DAS PAREDES. AF_02/2023_PE</v>
      </c>
      <c r="E51" s="113" t="s">
        <v>12</v>
      </c>
      <c r="F51" s="114">
        <v>206.1</v>
      </c>
      <c r="G51" s="115">
        <f t="shared" si="0"/>
        <v>105.92</v>
      </c>
      <c r="H51" s="116">
        <f t="shared" si="1"/>
        <v>130.980672</v>
      </c>
      <c r="I51" s="117">
        <f t="shared" si="2"/>
        <v>26995.11</v>
      </c>
      <c r="J51" s="118"/>
      <c r="K51" s="119">
        <v>105.92</v>
      </c>
      <c r="L51" s="118"/>
      <c r="M51" s="120"/>
      <c r="N51" s="118"/>
      <c r="O51" s="118"/>
      <c r="P51" s="118"/>
    </row>
    <row r="52" spans="1:16" s="121" customFormat="1" ht="24" x14ac:dyDescent="0.25">
      <c r="A52" s="109" t="s">
        <v>124</v>
      </c>
      <c r="B52" s="110" t="s">
        <v>66</v>
      </c>
      <c r="C52" s="111" t="s">
        <v>702</v>
      </c>
      <c r="D52" s="112" t="str">
        <f ca="1">UPPER(IFERROR(VLOOKUP($C52,INDIRECT(INDEX([4]CONFIG_BASES!A:Z,MATCH($D52,[4]CONFIG_BASES!#REF!,0),MATCH([4]RESUMO!$P$11,[4]CONFIG_BASES!$B$1:$AA$1,0))),3,FALSE),""))</f>
        <v>CHAPISCO APLICADO MANUALMENTE EM ALVENARIAS E ESTRUTURAS DE CONCRETO EXTERNAS, ARGAMASSA 1:3 REF 87905</v>
      </c>
      <c r="E52" s="113" t="s">
        <v>12</v>
      </c>
      <c r="F52" s="114">
        <v>426.25</v>
      </c>
      <c r="G52" s="115">
        <f t="shared" si="0"/>
        <v>8.89</v>
      </c>
      <c r="H52" s="116">
        <f t="shared" si="1"/>
        <v>10.993373999999999</v>
      </c>
      <c r="I52" s="117">
        <f t="shared" si="2"/>
        <v>4685.92</v>
      </c>
      <c r="J52" s="118"/>
      <c r="K52" s="119">
        <v>8.89</v>
      </c>
      <c r="L52" s="118"/>
      <c r="M52" s="120"/>
      <c r="N52" s="118"/>
      <c r="O52" s="118"/>
      <c r="P52" s="118"/>
    </row>
    <row r="53" spans="1:16" s="121" customFormat="1" ht="24" x14ac:dyDescent="0.25">
      <c r="A53" s="109" t="s">
        <v>125</v>
      </c>
      <c r="B53" s="110" t="s">
        <v>66</v>
      </c>
      <c r="C53" s="111" t="s">
        <v>703</v>
      </c>
      <c r="D53" s="112" t="str">
        <f ca="1">UPPER(IFERROR(VLOOKUP($C53,INDIRECT(INDEX([4]CONFIG_BASES!A:Z,MATCH($D53,[4]CONFIG_BASES!#REF!,0),MATCH([4]RESUMO!$P$11,[4]CONFIG_BASES!$B$1:$AA$1,0))),3,FALSE),""))</f>
        <v>CHAPISCO APLICADO MANUALMENTE EM ALVENARIAS E ESTRUTURAS DE CONCRETO INTERNAS, ARGAMASSA 1:3 REF 87879</v>
      </c>
      <c r="E53" s="113" t="s">
        <v>12</v>
      </c>
      <c r="F53" s="114">
        <v>1026.3499999999999</v>
      </c>
      <c r="G53" s="115">
        <f t="shared" si="0"/>
        <v>5.15</v>
      </c>
      <c r="H53" s="116">
        <f t="shared" si="1"/>
        <v>6.3684900000000004</v>
      </c>
      <c r="I53" s="117">
        <f t="shared" si="2"/>
        <v>6536.29</v>
      </c>
      <c r="J53" s="118"/>
      <c r="K53" s="119">
        <v>5.15</v>
      </c>
      <c r="L53" s="118"/>
      <c r="M53" s="120"/>
      <c r="N53" s="118"/>
      <c r="O53" s="118"/>
      <c r="P53" s="118"/>
    </row>
    <row r="54" spans="1:16" s="121" customFormat="1" ht="36" x14ac:dyDescent="0.25">
      <c r="A54" s="109" t="s">
        <v>126</v>
      </c>
      <c r="B54" s="110" t="s">
        <v>65</v>
      </c>
      <c r="C54" s="111">
        <v>87535</v>
      </c>
      <c r="D54" s="112" t="str">
        <f ca="1">UPPER(IFERROR(VLOOKUP($C54,INDIRECT(INDEX([4]CONFIG_BASES!A:Z,MATCH($D54,[4]CONFIG_BASES!#REF!,0),MATCH([4]RESUMO!$P$11,[4]CONFIG_BASES!$B$1:$AA$1,0))),3,FALSE),""))</f>
        <v>EMBOÇO, EM ARGAMASSA TRAÇO 1:2:8, PREPARO MECÂNICO, APLICADO MANUALMENTE EM PAREDES INTERNAS DE AMBIENTES COM ÁREA MAIOR QUE 10M², E = 17,5MM, COM TALISCAS. AF_03/2024</v>
      </c>
      <c r="E54" s="113" t="s">
        <v>12</v>
      </c>
      <c r="F54" s="114">
        <v>206.1</v>
      </c>
      <c r="G54" s="115">
        <f t="shared" si="0"/>
        <v>39.44</v>
      </c>
      <c r="H54" s="116">
        <f t="shared" si="1"/>
        <v>48.771503999999993</v>
      </c>
      <c r="I54" s="117">
        <f t="shared" si="2"/>
        <v>10051.799999999999</v>
      </c>
      <c r="J54" s="118"/>
      <c r="K54" s="119">
        <v>39.44</v>
      </c>
      <c r="L54" s="118"/>
      <c r="M54" s="120"/>
      <c r="N54" s="118"/>
      <c r="O54" s="118"/>
      <c r="P54" s="118"/>
    </row>
    <row r="55" spans="1:16" s="121" customFormat="1" ht="36" x14ac:dyDescent="0.25">
      <c r="A55" s="109" t="s">
        <v>127</v>
      </c>
      <c r="B55" s="110" t="s">
        <v>65</v>
      </c>
      <c r="C55" s="111">
        <v>96358</v>
      </c>
      <c r="D55" s="112" t="str">
        <f ca="1">UPPER(IFERROR(VLOOKUP($C55,INDIRECT(INDEX([4]CONFIG_BASES!A:Z,MATCH($D55,[4]CONFIG_BASES!#REF!,0),MATCH([4]RESUMO!$P$11,[4]CONFIG_BASES!$B$1:$AA$1,0))),3,FALSE),""))</f>
        <v>PAREDE COM SISTEMA EM CHAPAS DE GESSO PARA DRYWALL, USO INTERNO, COM DUAS FACES SIMPLES E ESTRUTURA METÁLICA COM GUIAS SIMPLES, SEM VÃOS. AF_07/2023_PS</v>
      </c>
      <c r="E55" s="113" t="s">
        <v>12</v>
      </c>
      <c r="F55" s="114">
        <v>3.45</v>
      </c>
      <c r="G55" s="115">
        <f t="shared" si="0"/>
        <v>97.42</v>
      </c>
      <c r="H55" s="116">
        <f t="shared" si="1"/>
        <v>120.469572</v>
      </c>
      <c r="I55" s="117">
        <f t="shared" si="2"/>
        <v>415.62</v>
      </c>
      <c r="J55" s="118"/>
      <c r="K55" s="119">
        <v>97.42</v>
      </c>
      <c r="L55" s="118"/>
      <c r="M55" s="120"/>
      <c r="N55" s="118"/>
      <c r="O55" s="118"/>
      <c r="P55" s="118"/>
    </row>
    <row r="56" spans="1:16" s="121" customFormat="1" ht="24" x14ac:dyDescent="0.25">
      <c r="A56" s="109" t="s">
        <v>128</v>
      </c>
      <c r="B56" s="110" t="s">
        <v>65</v>
      </c>
      <c r="C56" s="111">
        <v>88485</v>
      </c>
      <c r="D56" s="112" t="str">
        <f ca="1">UPPER(IFERROR(VLOOKUP($C56,INDIRECT(INDEX([4]CONFIG_BASES!A:Z,MATCH($D56,[4]CONFIG_BASES!#REF!,0),MATCH([4]RESUMO!$P$11,[4]CONFIG_BASES!$B$1:$AA$1,0))),3,FALSE),""))</f>
        <v>FUNDO SELADOR ACRÍLICO, APLICAÇÃO MANUAL EM PAREDE, UMA DEMÃO. AF_04/2023</v>
      </c>
      <c r="E56" s="113" t="s">
        <v>12</v>
      </c>
      <c r="F56" s="114">
        <v>813.9</v>
      </c>
      <c r="G56" s="115">
        <f t="shared" si="0"/>
        <v>4.88</v>
      </c>
      <c r="H56" s="116">
        <f t="shared" si="1"/>
        <v>6.0346079999999995</v>
      </c>
      <c r="I56" s="117">
        <f t="shared" si="2"/>
        <v>4911.5600000000004</v>
      </c>
      <c r="J56" s="118"/>
      <c r="K56" s="119">
        <v>4.88</v>
      </c>
      <c r="L56" s="118"/>
      <c r="M56" s="120"/>
      <c r="N56" s="118"/>
      <c r="O56" s="118"/>
      <c r="P56" s="118"/>
    </row>
    <row r="57" spans="1:16" s="121" customFormat="1" ht="24" x14ac:dyDescent="0.25">
      <c r="A57" s="109" t="s">
        <v>129</v>
      </c>
      <c r="B57" s="110" t="s">
        <v>80</v>
      </c>
      <c r="C57" s="111" t="s">
        <v>704</v>
      </c>
      <c r="D57" s="112" t="str">
        <f ca="1">UPPER(IFERROR(VLOOKUP($C57,INDIRECT(INDEX([4]CONFIG_BASES!A:Z,MATCH($D57,[4]CONFIG_BASES!#REF!,0),MATCH([4]RESUMO!$P$11,[4]CONFIG_BASES!$B$1:$AA$1,0))),3,FALSE),""))</f>
        <v>EMASSAMENTO EM PAREDE COM MASSA ACRÍLICA, DUAS (2) DEMÃOS, INCLUSIVE LIXAMENTO PARA PINTURA</v>
      </c>
      <c r="E57" s="113" t="s">
        <v>12</v>
      </c>
      <c r="F57" s="114">
        <v>6.9</v>
      </c>
      <c r="G57" s="115">
        <f t="shared" si="0"/>
        <v>26.25</v>
      </c>
      <c r="H57" s="116">
        <f t="shared" si="1"/>
        <v>32.460749999999997</v>
      </c>
      <c r="I57" s="117">
        <f t="shared" si="2"/>
        <v>223.97</v>
      </c>
      <c r="J57" s="118"/>
      <c r="K57" s="119">
        <v>26.25</v>
      </c>
      <c r="L57" s="118"/>
      <c r="M57" s="120"/>
      <c r="N57" s="118"/>
      <c r="O57" s="118"/>
      <c r="P57" s="118"/>
    </row>
    <row r="58" spans="1:16" s="121" customFormat="1" ht="24" x14ac:dyDescent="0.25">
      <c r="A58" s="109" t="s">
        <v>130</v>
      </c>
      <c r="B58" s="110" t="s">
        <v>65</v>
      </c>
      <c r="C58" s="111">
        <v>96130</v>
      </c>
      <c r="D58" s="112" t="str">
        <f ca="1">UPPER(IFERROR(VLOOKUP($C58,INDIRECT(INDEX([4]CONFIG_BASES!A:Z,MATCH($D58,[4]CONFIG_BASES!#REF!,0),MATCH([4]RESUMO!$P$11,[4]CONFIG_BASES!$B$1:$AA$1,0))),3,FALSE),""))</f>
        <v>APLICAÇÃO MANUAL DE MASSA ACRÍLICA EM PAREDES EXTERNAS DE CASAS, UMA DEMÃO. AF_03/2024</v>
      </c>
      <c r="E58" s="113" t="s">
        <v>12</v>
      </c>
      <c r="F58" s="114">
        <v>813.85</v>
      </c>
      <c r="G58" s="115">
        <f t="shared" si="0"/>
        <v>22.78</v>
      </c>
      <c r="H58" s="116">
        <f t="shared" si="1"/>
        <v>28.169747999999998</v>
      </c>
      <c r="I58" s="117">
        <f t="shared" si="2"/>
        <v>22925.94</v>
      </c>
      <c r="J58" s="118"/>
      <c r="K58" s="119">
        <v>22.78</v>
      </c>
      <c r="L58" s="118"/>
      <c r="M58" s="120"/>
      <c r="N58" s="118"/>
      <c r="O58" s="118"/>
      <c r="P58" s="118"/>
    </row>
    <row r="59" spans="1:16" s="121" customFormat="1" ht="36" x14ac:dyDescent="0.25">
      <c r="A59" s="109" t="s">
        <v>131</v>
      </c>
      <c r="B59" s="110" t="s">
        <v>65</v>
      </c>
      <c r="C59" s="111">
        <v>87777</v>
      </c>
      <c r="D59" s="112" t="str">
        <f ca="1">UPPER(IFERROR(VLOOKUP($C59,INDIRECT(INDEX([4]CONFIG_BASES!A:Z,MATCH($D59,[4]CONFIG_BASES!#REF!,0),MATCH([4]RESUMO!$P$11,[4]CONFIG_BASES!$B$1:$AA$1,0))),3,FALSE),""))</f>
        <v>EMBOÇO OU MASSA ÚNICA EM ARGAMASSA TRAÇO 1:2:8, PREPARO MANUAL, APLICADA MANUALMENTE EM PANOS DE FACHADA COM PRESENÇA DE VÃOS, ESPESSURA DE 25 MM. AF_08/2022</v>
      </c>
      <c r="E59" s="113" t="s">
        <v>12</v>
      </c>
      <c r="F59" s="114">
        <v>813.85</v>
      </c>
      <c r="G59" s="115">
        <f t="shared" si="0"/>
        <v>69.16</v>
      </c>
      <c r="H59" s="116">
        <f t="shared" si="1"/>
        <v>85.523255999999989</v>
      </c>
      <c r="I59" s="117">
        <f t="shared" si="2"/>
        <v>69603.100000000006</v>
      </c>
      <c r="J59" s="118"/>
      <c r="K59" s="119">
        <v>69.16</v>
      </c>
      <c r="L59" s="118"/>
      <c r="M59" s="120"/>
      <c r="N59" s="118"/>
      <c r="O59" s="118"/>
      <c r="P59" s="118"/>
    </row>
    <row r="60" spans="1:16" s="121" customFormat="1" ht="24" x14ac:dyDescent="0.25">
      <c r="A60" s="109" t="s">
        <v>132</v>
      </c>
      <c r="B60" s="110" t="s">
        <v>65</v>
      </c>
      <c r="C60" s="111">
        <v>104642</v>
      </c>
      <c r="D60" s="112" t="str">
        <f ca="1">UPPER(IFERROR(VLOOKUP($C60,INDIRECT(INDEX([4]CONFIG_BASES!A:Z,MATCH($D60,[4]CONFIG_BASES!#REF!,0),MATCH([4]RESUMO!$P$11,[4]CONFIG_BASES!$B$1:$AA$1,0))),3,FALSE),""))</f>
        <v>PINTURA LÁTEX ACRÍLICA STANDARD, APLICAÇÃO MANUAL EM PAREDES, DUAS DEMÃOS. AF_04/2023</v>
      </c>
      <c r="E60" s="113" t="s">
        <v>12</v>
      </c>
      <c r="F60" s="114">
        <v>820.75</v>
      </c>
      <c r="G60" s="115">
        <f t="shared" si="0"/>
        <v>12.3</v>
      </c>
      <c r="H60" s="116">
        <f t="shared" si="1"/>
        <v>15.210179999999999</v>
      </c>
      <c r="I60" s="117">
        <f t="shared" si="2"/>
        <v>12483.75</v>
      </c>
      <c r="J60" s="118"/>
      <c r="K60" s="119">
        <v>12.3</v>
      </c>
      <c r="L60" s="118"/>
      <c r="M60" s="120"/>
      <c r="N60" s="118"/>
      <c r="O60" s="118"/>
      <c r="P60" s="118"/>
    </row>
    <row r="61" spans="1:16" s="121" customFormat="1" ht="24" x14ac:dyDescent="0.25">
      <c r="A61" s="109" t="s">
        <v>133</v>
      </c>
      <c r="B61" s="110" t="s">
        <v>683</v>
      </c>
      <c r="C61" s="111" t="s">
        <v>705</v>
      </c>
      <c r="D61" s="112" t="str">
        <f ca="1">UPPER(IFERROR(VLOOKUP($C61,INDIRECT(INDEX([4]CONFIG_BASES!A:Z,MATCH($D61,[4]CONFIG_BASES!#REF!,0),MATCH([4]RESUMO!$P$11,[4]CONFIG_BASES!$B$1:$AA$1,0))),3,FALSE),""))</f>
        <v>PLACA EM ACM COM IDENTIFICAÇÃO DO PRÉDIO, CONFORME DETALHAMENTO DE PROJETO.</v>
      </c>
      <c r="E61" s="113" t="s">
        <v>12</v>
      </c>
      <c r="F61" s="114">
        <v>10.9</v>
      </c>
      <c r="G61" s="115">
        <f t="shared" si="0"/>
        <v>957.75</v>
      </c>
      <c r="H61" s="116">
        <f t="shared" si="1"/>
        <v>1184.35365</v>
      </c>
      <c r="I61" s="117">
        <f t="shared" si="2"/>
        <v>12909.45</v>
      </c>
      <c r="J61" s="118"/>
      <c r="K61" s="119">
        <v>957.75</v>
      </c>
      <c r="L61" s="118"/>
      <c r="M61" s="120"/>
      <c r="N61" s="118"/>
      <c r="O61" s="118"/>
      <c r="P61" s="118"/>
    </row>
    <row r="62" spans="1:16" s="121" customFormat="1" x14ac:dyDescent="0.25">
      <c r="A62" s="109" t="s">
        <v>134</v>
      </c>
      <c r="B62" s="110" t="s">
        <v>683</v>
      </c>
      <c r="C62" s="111" t="s">
        <v>706</v>
      </c>
      <c r="D62" s="112" t="str">
        <f ca="1">UPPER(IFERROR(VLOOKUP($C62,INDIRECT(INDEX([4]CONFIG_BASES!A:Z,MATCH($D62,[4]CONFIG_BASES!#REF!,0),MATCH([4]RESUMO!$P$11,[4]CONFIG_BASES!$B$1:$AA$1,0))),3,FALSE),""))</f>
        <v>RODAPÉ HOSPITALAR EM PVC ABAULADO 7,5CM NA COR BRANCO</v>
      </c>
      <c r="E62" s="113" t="s">
        <v>13</v>
      </c>
      <c r="F62" s="114">
        <v>229.1</v>
      </c>
      <c r="G62" s="115">
        <f t="shared" si="0"/>
        <v>144.34</v>
      </c>
      <c r="H62" s="116">
        <f t="shared" si="1"/>
        <v>178.49084399999998</v>
      </c>
      <c r="I62" s="117">
        <f t="shared" si="2"/>
        <v>40892.25</v>
      </c>
      <c r="J62" s="118"/>
      <c r="K62" s="119">
        <v>144.34</v>
      </c>
      <c r="L62" s="118"/>
      <c r="M62" s="120"/>
      <c r="N62" s="118"/>
      <c r="O62" s="118"/>
      <c r="P62" s="118"/>
    </row>
    <row r="63" spans="1:16" x14ac:dyDescent="0.25">
      <c r="A63" s="101" t="s">
        <v>135</v>
      </c>
      <c r="B63" s="102"/>
      <c r="C63" s="102"/>
      <c r="D63" s="103" t="s">
        <v>615</v>
      </c>
      <c r="E63" s="104" t="s">
        <v>844</v>
      </c>
      <c r="F63" s="105"/>
      <c r="G63" s="107"/>
      <c r="H63" s="107"/>
      <c r="I63" s="108">
        <f>SUM(I64:I76)</f>
        <v>87232.06</v>
      </c>
      <c r="J63" s="45"/>
      <c r="K63" s="100"/>
      <c r="L63" s="45"/>
      <c r="M63" s="45"/>
      <c r="N63" s="45"/>
      <c r="O63" s="45"/>
      <c r="P63" s="45"/>
    </row>
    <row r="64" spans="1:16" s="121" customFormat="1" ht="24" x14ac:dyDescent="0.25">
      <c r="A64" s="109" t="s">
        <v>136</v>
      </c>
      <c r="B64" s="110" t="s">
        <v>66</v>
      </c>
      <c r="C64" s="111" t="s">
        <v>707</v>
      </c>
      <c r="D64" s="112" t="str">
        <f ca="1">UPPER(IFERROR(VLOOKUP($C64,INDIRECT(INDEX([4]CONFIG_BASES!A:Z,MATCH($D64,[4]CONFIG_BASES!#REF!,0),MATCH([4]RESUMO!$P$11,[4]CONFIG_BASES!$B$1:$AA$1,0))),3,FALSE),""))</f>
        <v>BANCADA DE GRANITO CINZA CORUMBÁ E= 2CM, APOIADA EM CONSOLE METALON</v>
      </c>
      <c r="E64" s="113" t="s">
        <v>12</v>
      </c>
      <c r="F64" s="114">
        <v>6.9</v>
      </c>
      <c r="G64" s="115">
        <f t="shared" si="0"/>
        <v>538.20000000000005</v>
      </c>
      <c r="H64" s="116">
        <f t="shared" si="1"/>
        <v>665.53812000000005</v>
      </c>
      <c r="I64" s="117">
        <f t="shared" si="2"/>
        <v>4592.21</v>
      </c>
      <c r="J64" s="118"/>
      <c r="K64" s="119">
        <v>538.20000000000005</v>
      </c>
      <c r="L64" s="118"/>
      <c r="M64" s="120"/>
      <c r="N64" s="118"/>
      <c r="O64" s="118"/>
      <c r="P64" s="118"/>
    </row>
    <row r="65" spans="1:16" s="121" customFormat="1" ht="36" x14ac:dyDescent="0.25">
      <c r="A65" s="109" t="s">
        <v>137</v>
      </c>
      <c r="B65" s="110" t="s">
        <v>80</v>
      </c>
      <c r="C65" s="111" t="s">
        <v>708</v>
      </c>
      <c r="D65" s="112" t="str">
        <f ca="1">UPPER(IFERROR(VLOOKUP($C65,INDIRECT(INDEX([4]CONFIG_BASES!A:Z,MATCH($D65,[4]CONFIG_BASES!#REF!,0),MATCH([4]RESUMO!$P$11,[4]CONFIG_BASES!$B$1:$AA$1,0))),3,FALSE),""))</f>
        <v>TESTEIRA PARA BANCADA EM GRANITO, COR CINZA ANDORINHA, ESP. 2CM, ALTURA DE 10CM, INCLUSIVE POLIMENTO, CORTE/COLAGEM EM MEIA ESQUADRIA E MASSA PLÁSTICA NA COR DA PEDRA</v>
      </c>
      <c r="E65" s="113" t="s">
        <v>13</v>
      </c>
      <c r="F65" s="114">
        <v>23.6</v>
      </c>
      <c r="G65" s="115">
        <f t="shared" si="0"/>
        <v>239.85</v>
      </c>
      <c r="H65" s="116">
        <f t="shared" si="1"/>
        <v>296.59850999999998</v>
      </c>
      <c r="I65" s="117">
        <f t="shared" si="2"/>
        <v>6999.72</v>
      </c>
      <c r="J65" s="118"/>
      <c r="K65" s="119">
        <v>239.85</v>
      </c>
      <c r="L65" s="118"/>
      <c r="M65" s="120"/>
      <c r="N65" s="118"/>
      <c r="O65" s="118"/>
      <c r="P65" s="118"/>
    </row>
    <row r="66" spans="1:16" s="121" customFormat="1" ht="36" x14ac:dyDescent="0.25">
      <c r="A66" s="109" t="s">
        <v>138</v>
      </c>
      <c r="B66" s="110" t="s">
        <v>80</v>
      </c>
      <c r="C66" s="111" t="s">
        <v>709</v>
      </c>
      <c r="D66" s="112" t="str">
        <f ca="1">UPPER(IFERROR(VLOOKUP($C66,INDIRECT(INDEX([4]CONFIG_BASES!A:Z,MATCH($D66,[4]CONFIG_BASES!#REF!,0),MATCH([4]RESUMO!$P$11,[4]CONFIG_BASES!$B$1:$AA$1,0))),3,FALSE),""))</f>
        <v>RODABANCA/FRONTÃO PARA BANCADA EM GRANITO, COR CINZA ANDORINHA, ESP. 2CM, ALTURA DE 10CM, INCLUSIVE REJUNTAMENTO EM MASSA PLÁSTICA NA COR DA PEDRA</v>
      </c>
      <c r="E66" s="113" t="s">
        <v>13</v>
      </c>
      <c r="F66" s="114">
        <v>12</v>
      </c>
      <c r="G66" s="115">
        <f t="shared" si="0"/>
        <v>57.89</v>
      </c>
      <c r="H66" s="116">
        <f t="shared" si="1"/>
        <v>71.586773999999991</v>
      </c>
      <c r="I66" s="117">
        <f t="shared" si="2"/>
        <v>859.04</v>
      </c>
      <c r="J66" s="118"/>
      <c r="K66" s="119">
        <v>57.89</v>
      </c>
      <c r="L66" s="118"/>
      <c r="M66" s="120"/>
      <c r="N66" s="118"/>
      <c r="O66" s="118"/>
      <c r="P66" s="118"/>
    </row>
    <row r="67" spans="1:16" s="121" customFormat="1" ht="36" x14ac:dyDescent="0.25">
      <c r="A67" s="109" t="s">
        <v>139</v>
      </c>
      <c r="B67" s="110" t="s">
        <v>65</v>
      </c>
      <c r="C67" s="111">
        <v>87257</v>
      </c>
      <c r="D67" s="112" t="str">
        <f ca="1">UPPER(IFERROR(VLOOKUP($C67,INDIRECT(INDEX([4]CONFIG_BASES!A:Z,MATCH($D67,[4]CONFIG_BASES!#REF!,0),MATCH([4]RESUMO!$P$11,[4]CONFIG_BASES!$B$1:$AA$1,0))),3,FALSE),""))</f>
        <v>REVESTIMENTO CERÂMICO PARA PISO COM PLACAS TIPO ESMALTADA DE DIMENSÕES 60X60 CM APLICADA EM AMBIENTES DE ÁREA MAIOR QUE 10 M2. AF_02/2023_PE</v>
      </c>
      <c r="E67" s="113" t="s">
        <v>12</v>
      </c>
      <c r="F67" s="114">
        <v>201.7</v>
      </c>
      <c r="G67" s="115">
        <f t="shared" si="0"/>
        <v>69.11</v>
      </c>
      <c r="H67" s="116">
        <f t="shared" si="1"/>
        <v>85.461425999999989</v>
      </c>
      <c r="I67" s="117">
        <f t="shared" si="2"/>
        <v>17237.560000000001</v>
      </c>
      <c r="J67" s="118"/>
      <c r="K67" s="119">
        <v>69.11</v>
      </c>
      <c r="L67" s="118"/>
      <c r="M67" s="120"/>
      <c r="N67" s="118"/>
      <c r="O67" s="118"/>
      <c r="P67" s="118"/>
    </row>
    <row r="68" spans="1:16" s="121" customFormat="1" ht="36" x14ac:dyDescent="0.25">
      <c r="A68" s="109" t="s">
        <v>140</v>
      </c>
      <c r="B68" s="110" t="s">
        <v>65</v>
      </c>
      <c r="C68" s="111">
        <v>94991</v>
      </c>
      <c r="D68" s="112" t="str">
        <f ca="1">UPPER(IFERROR(VLOOKUP($C68,INDIRECT(INDEX([4]CONFIG_BASES!A:Z,MATCH($D68,[4]CONFIG_BASES!#REF!,0),MATCH([4]RESUMO!$P$11,[4]CONFIG_BASES!$B$1:$AA$1,0))),3,FALSE),""))</f>
        <v>EXECUÇÃO DE PASSEIO (CALÇADA) OU PISO DE CONCRETO COM CONCRETO MOLDADO IN LOCO, USINADO C20, ACABAMENTO CONVENCIONAL, NÃO ARMADO. AF_08/2022</v>
      </c>
      <c r="E68" s="113" t="s">
        <v>52</v>
      </c>
      <c r="F68" s="114">
        <v>4.95</v>
      </c>
      <c r="G68" s="115">
        <f t="shared" si="0"/>
        <v>768.08</v>
      </c>
      <c r="H68" s="116">
        <f t="shared" si="1"/>
        <v>949.807728</v>
      </c>
      <c r="I68" s="117">
        <f t="shared" si="2"/>
        <v>4701.54</v>
      </c>
      <c r="J68" s="118"/>
      <c r="K68" s="119">
        <v>768.08</v>
      </c>
      <c r="L68" s="118"/>
      <c r="M68" s="120"/>
      <c r="N68" s="118"/>
      <c r="O68" s="118"/>
      <c r="P68" s="118"/>
    </row>
    <row r="69" spans="1:16" s="121" customFormat="1" ht="36" x14ac:dyDescent="0.25">
      <c r="A69" s="109" t="s">
        <v>141</v>
      </c>
      <c r="B69" s="110" t="s">
        <v>65</v>
      </c>
      <c r="C69" s="111">
        <v>87737</v>
      </c>
      <c r="D69" s="112" t="str">
        <f ca="1">UPPER(IFERROR(VLOOKUP($C69,INDIRECT(INDEX([4]CONFIG_BASES!A:Z,MATCH($D69,[4]CONFIG_BASES!#REF!,0),MATCH([4]RESUMO!$P$11,[4]CONFIG_BASES!$B$1:$AA$1,0))),3,FALSE),""))</f>
        <v>CONTRAPISO EM ARGAMASSA TRAÇO 1:4 (CIMENTO E AREIA), PREPARO MANUAL, APLICADO EM ÁREAS MOLHADAS SOBRE LAJE, ADERIDO, ACABAMENTO NÃO REFORÇADO, ESPESSURA 2CM. AF_07/2021</v>
      </c>
      <c r="E69" s="113" t="s">
        <v>12</v>
      </c>
      <c r="F69" s="114">
        <v>33.049999999999997</v>
      </c>
      <c r="G69" s="115">
        <f t="shared" si="0"/>
        <v>55.04</v>
      </c>
      <c r="H69" s="116">
        <f t="shared" si="1"/>
        <v>68.062463999999991</v>
      </c>
      <c r="I69" s="117">
        <f t="shared" si="2"/>
        <v>2249.46</v>
      </c>
      <c r="J69" s="118"/>
      <c r="K69" s="119">
        <v>55.04</v>
      </c>
      <c r="L69" s="118"/>
      <c r="M69" s="120"/>
      <c r="N69" s="118"/>
      <c r="O69" s="118"/>
      <c r="P69" s="118"/>
    </row>
    <row r="70" spans="1:16" s="121" customFormat="1" ht="36" x14ac:dyDescent="0.25">
      <c r="A70" s="109" t="s">
        <v>142</v>
      </c>
      <c r="B70" s="110" t="s">
        <v>65</v>
      </c>
      <c r="C70" s="111">
        <v>87642</v>
      </c>
      <c r="D70" s="112" t="str">
        <f ca="1">UPPER(IFERROR(VLOOKUP($C70,INDIRECT(INDEX([4]CONFIG_BASES!A:Z,MATCH($D70,[4]CONFIG_BASES!#REF!,0),MATCH([4]RESUMO!$P$11,[4]CONFIG_BASES!$B$1:$AA$1,0))),3,FALSE),""))</f>
        <v>CONTRAPISO EM ARGAMASSA TRAÇO 1:4 (CIMENTO E AREIA), PREPARO MANUAL, APLICADO EM ÁREAS SECAS SOBRE LAJE, ADERIDO, ACABAMENTO NÃO REFORÇADO, ESPESSURA 4CM. AF_07/2021</v>
      </c>
      <c r="E70" s="113" t="s">
        <v>12</v>
      </c>
      <c r="F70" s="114">
        <v>174.95</v>
      </c>
      <c r="G70" s="115">
        <f t="shared" si="0"/>
        <v>62.48</v>
      </c>
      <c r="H70" s="116">
        <f t="shared" si="1"/>
        <v>77.262767999999994</v>
      </c>
      <c r="I70" s="117">
        <f t="shared" si="2"/>
        <v>13517.12</v>
      </c>
      <c r="J70" s="118"/>
      <c r="K70" s="119">
        <v>62.48</v>
      </c>
      <c r="L70" s="118"/>
      <c r="M70" s="120"/>
      <c r="N70" s="118"/>
      <c r="O70" s="118"/>
      <c r="P70" s="118"/>
    </row>
    <row r="71" spans="1:16" s="121" customFormat="1" ht="24" x14ac:dyDescent="0.25">
      <c r="A71" s="109" t="s">
        <v>143</v>
      </c>
      <c r="B71" s="110" t="s">
        <v>65</v>
      </c>
      <c r="C71" s="111">
        <v>103946</v>
      </c>
      <c r="D71" s="112" t="str">
        <f ca="1">UPPER(IFERROR(VLOOKUP($C71,INDIRECT(INDEX([4]CONFIG_BASES!A:Z,MATCH($D71,[4]CONFIG_BASES!#REF!,0),MATCH([4]RESUMO!$P$11,[4]CONFIG_BASES!$B$1:$AA$1,0))),3,FALSE),""))</f>
        <v>PLANTIO DE GRAMA ESMERALDA OU SÃO CARLOS OU CURITIBANA, EM PLACAS. AF_07/2024</v>
      </c>
      <c r="E71" s="113" t="s">
        <v>12</v>
      </c>
      <c r="F71" s="114">
        <v>23.55</v>
      </c>
      <c r="G71" s="115">
        <f t="shared" si="0"/>
        <v>18.989999999999998</v>
      </c>
      <c r="H71" s="116">
        <f t="shared" si="1"/>
        <v>23.483033999999996</v>
      </c>
      <c r="I71" s="117">
        <f t="shared" si="2"/>
        <v>553.02</v>
      </c>
      <c r="J71" s="118"/>
      <c r="K71" s="119">
        <v>18.989999999999998</v>
      </c>
      <c r="L71" s="118"/>
      <c r="M71" s="120"/>
      <c r="N71" s="118"/>
      <c r="O71" s="118"/>
      <c r="P71" s="118"/>
    </row>
    <row r="72" spans="1:16" s="121" customFormat="1" ht="36" x14ac:dyDescent="0.25">
      <c r="A72" s="109" t="s">
        <v>144</v>
      </c>
      <c r="B72" s="110" t="s">
        <v>65</v>
      </c>
      <c r="C72" s="111">
        <v>100324</v>
      </c>
      <c r="D72" s="112" t="str">
        <f ca="1">UPPER(IFERROR(VLOOKUP($C72,INDIRECT(INDEX([4]CONFIG_BASES!A:Z,MATCH($D72,[4]CONFIG_BASES!#REF!,0),MATCH([4]RESUMO!$P$11,[4]CONFIG_BASES!$B$1:$AA$1,0))),3,FALSE),""))</f>
        <v>LASTRO COM MATERIAL GRANULAR (PEDRA BRITADA N.1 E PEDRA BRITADA N.2), APLICADO EM PISOS OU LAJES SOBRE SOLO, ESPESSURA DE *10 CM*. AF_01/2024</v>
      </c>
      <c r="E72" s="113" t="s">
        <v>52</v>
      </c>
      <c r="F72" s="114">
        <v>16.75</v>
      </c>
      <c r="G72" s="115">
        <f t="shared" si="0"/>
        <v>223.38</v>
      </c>
      <c r="H72" s="116">
        <f t="shared" si="1"/>
        <v>276.23170799999997</v>
      </c>
      <c r="I72" s="117">
        <f t="shared" si="2"/>
        <v>4626.88</v>
      </c>
      <c r="J72" s="118"/>
      <c r="K72" s="119">
        <v>223.38</v>
      </c>
      <c r="L72" s="118"/>
      <c r="M72" s="120"/>
      <c r="N72" s="118"/>
      <c r="O72" s="118"/>
      <c r="P72" s="118"/>
    </row>
    <row r="73" spans="1:16" s="121" customFormat="1" ht="24" x14ac:dyDescent="0.25">
      <c r="A73" s="109" t="s">
        <v>145</v>
      </c>
      <c r="B73" s="110" t="s">
        <v>65</v>
      </c>
      <c r="C73" s="111">
        <v>96620</v>
      </c>
      <c r="D73" s="112" t="str">
        <f ca="1">UPPER(IFERROR(VLOOKUP($C73,INDIRECT(INDEX([4]CONFIG_BASES!A:Z,MATCH($D73,[4]CONFIG_BASES!#REF!,0),MATCH([4]RESUMO!$P$11,[4]CONFIG_BASES!$B$1:$AA$1,0))),3,FALSE),""))</f>
        <v>LASTRO DE CONCRETO MAGRO, APLICADO EM PISOS, LAJES SOBRE SOLO OU RADIERS. AF_01/2024</v>
      </c>
      <c r="E73" s="113" t="s">
        <v>52</v>
      </c>
      <c r="F73" s="114">
        <v>16.75</v>
      </c>
      <c r="G73" s="115">
        <f t="shared" si="0"/>
        <v>882.9</v>
      </c>
      <c r="H73" s="116">
        <f t="shared" si="1"/>
        <v>1091.79414</v>
      </c>
      <c r="I73" s="117">
        <f t="shared" si="2"/>
        <v>18287.55</v>
      </c>
      <c r="J73" s="118"/>
      <c r="K73" s="119">
        <v>882.9</v>
      </c>
      <c r="L73" s="118"/>
      <c r="M73" s="120"/>
      <c r="N73" s="118"/>
      <c r="O73" s="118"/>
      <c r="P73" s="118"/>
    </row>
    <row r="74" spans="1:16" s="121" customFormat="1" ht="24" x14ac:dyDescent="0.25">
      <c r="A74" s="109" t="s">
        <v>146</v>
      </c>
      <c r="B74" s="110" t="s">
        <v>65</v>
      </c>
      <c r="C74" s="111">
        <v>97113</v>
      </c>
      <c r="D74" s="112" t="str">
        <f ca="1">UPPER(IFERROR(VLOOKUP($C74,INDIRECT(INDEX([4]CONFIG_BASES!A:Z,MATCH($D74,[4]CONFIG_BASES!#REF!,0),MATCH([4]RESUMO!$P$11,[4]CONFIG_BASES!$B$1:$AA$1,0))),3,FALSE),""))</f>
        <v>APLICAÇÃO DE LONA PLÁSTICA PARA EXECUÇÃO DE PAVIMENTOS DE CONCRETO. AF_04/2022</v>
      </c>
      <c r="E74" s="113" t="s">
        <v>12</v>
      </c>
      <c r="F74" s="114">
        <v>334.3</v>
      </c>
      <c r="G74" s="115">
        <f t="shared" si="0"/>
        <v>3.34</v>
      </c>
      <c r="H74" s="116">
        <f t="shared" si="1"/>
        <v>4.1302439999999994</v>
      </c>
      <c r="I74" s="117">
        <f t="shared" si="2"/>
        <v>1380.74</v>
      </c>
      <c r="J74" s="118"/>
      <c r="K74" s="119">
        <v>3.34</v>
      </c>
      <c r="L74" s="118"/>
      <c r="M74" s="120"/>
      <c r="N74" s="118"/>
      <c r="O74" s="118"/>
      <c r="P74" s="118"/>
    </row>
    <row r="75" spans="1:16" s="121" customFormat="1" ht="24" x14ac:dyDescent="0.25">
      <c r="A75" s="109" t="s">
        <v>147</v>
      </c>
      <c r="B75" s="110" t="s">
        <v>65</v>
      </c>
      <c r="C75" s="111">
        <v>101965</v>
      </c>
      <c r="D75" s="112" t="str">
        <f ca="1">UPPER(IFERROR(VLOOKUP($C75,INDIRECT(INDEX([4]CONFIG_BASES!A:Z,MATCH($D75,[4]CONFIG_BASES!#REF!,0),MATCH([4]RESUMO!$P$11,[4]CONFIG_BASES!$B$1:$AA$1,0))),3,FALSE),""))</f>
        <v>PEITORIL LINEAR EM GRANITO OU MÁRMORE, L = 15CM, ASSENTADO COM ARGAMASSA 1:6 COM ADITIVO. AF_11/2020</v>
      </c>
      <c r="E75" s="113" t="s">
        <v>13</v>
      </c>
      <c r="F75" s="114">
        <v>40.9</v>
      </c>
      <c r="G75" s="115">
        <f t="shared" si="0"/>
        <v>123.76</v>
      </c>
      <c r="H75" s="116">
        <f t="shared" si="1"/>
        <v>153.041616</v>
      </c>
      <c r="I75" s="117">
        <f t="shared" si="2"/>
        <v>6259.4</v>
      </c>
      <c r="J75" s="118"/>
      <c r="K75" s="119">
        <v>123.76</v>
      </c>
      <c r="L75" s="118"/>
      <c r="M75" s="120"/>
      <c r="N75" s="118"/>
      <c r="O75" s="118"/>
      <c r="P75" s="118"/>
    </row>
    <row r="76" spans="1:16" s="121" customFormat="1" x14ac:dyDescent="0.25">
      <c r="A76" s="109" t="s">
        <v>148</v>
      </c>
      <c r="B76" s="110" t="s">
        <v>65</v>
      </c>
      <c r="C76" s="111">
        <v>98689</v>
      </c>
      <c r="D76" s="112" t="str">
        <f ca="1">UPPER(IFERROR(VLOOKUP($C76,INDIRECT(INDEX([4]CONFIG_BASES!A:Z,MATCH($D76,[4]CONFIG_BASES!#REF!,0),MATCH([4]RESUMO!$P$11,[4]CONFIG_BASES!$B$1:$AA$1,0))),3,FALSE),""))</f>
        <v>SOLEIRA EM GRANITO, LARGURA 15 CM, ESPESSURA 2,0 CM. AF_02/2026</v>
      </c>
      <c r="E76" s="113" t="s">
        <v>13</v>
      </c>
      <c r="F76" s="114">
        <v>42.2</v>
      </c>
      <c r="G76" s="115">
        <f t="shared" si="0"/>
        <v>114.36</v>
      </c>
      <c r="H76" s="116">
        <f t="shared" si="1"/>
        <v>141.417576</v>
      </c>
      <c r="I76" s="117">
        <f t="shared" si="2"/>
        <v>5967.82</v>
      </c>
      <c r="J76" s="118"/>
      <c r="K76" s="119">
        <v>114.36</v>
      </c>
      <c r="L76" s="118"/>
      <c r="M76" s="120"/>
      <c r="N76" s="118"/>
      <c r="O76" s="118"/>
      <c r="P76" s="118"/>
    </row>
    <row r="77" spans="1:16" x14ac:dyDescent="0.25">
      <c r="A77" s="101" t="s">
        <v>149</v>
      </c>
      <c r="B77" s="102"/>
      <c r="C77" s="102"/>
      <c r="D77" s="103" t="s">
        <v>616</v>
      </c>
      <c r="E77" s="104" t="s">
        <v>844</v>
      </c>
      <c r="F77" s="105"/>
      <c r="G77" s="106"/>
      <c r="H77" s="107"/>
      <c r="I77" s="108">
        <f>SUM(I78:I90)</f>
        <v>95248.12</v>
      </c>
      <c r="J77" s="45"/>
      <c r="K77" s="100"/>
      <c r="L77" s="45"/>
      <c r="M77" s="45"/>
      <c r="N77" s="45"/>
      <c r="O77" s="45"/>
      <c r="P77" s="45"/>
    </row>
    <row r="78" spans="1:16" s="121" customFormat="1" ht="24" x14ac:dyDescent="0.25">
      <c r="A78" s="109" t="s">
        <v>150</v>
      </c>
      <c r="B78" s="110" t="s">
        <v>65</v>
      </c>
      <c r="C78" s="111">
        <v>91341</v>
      </c>
      <c r="D78" s="112" t="str">
        <f ca="1">UPPER(IFERROR(VLOOKUP($C78,INDIRECT(INDEX([4]CONFIG_BASES!A:Z,MATCH($D78,[4]CONFIG_BASES!#REF!,0),MATCH([4]RESUMO!$P$11,[4]CONFIG_BASES!$B$1:$AA$1,0))),3,FALSE),""))</f>
        <v>PORTA EM ALUMÍNIO DE ABRIR TIPO VENEZIANA COM GUARNIÇÃO, FIXAÇÃO COM PARAFUSOS - FORNECIMENTO E INSTALAÇÃO. AF_10/2025</v>
      </c>
      <c r="E78" s="113" t="s">
        <v>12</v>
      </c>
      <c r="F78" s="114">
        <v>15.2</v>
      </c>
      <c r="G78" s="115">
        <f t="shared" ref="G78:G141" si="3">K78*(1-I$8)</f>
        <v>659.2</v>
      </c>
      <c r="H78" s="116">
        <f t="shared" ref="H78:H141" si="4">IFERROR(G78*(1+$I$5),"")</f>
        <v>815.16672000000005</v>
      </c>
      <c r="I78" s="117">
        <f t="shared" ref="I78:I141" si="5">IFERROR(TRUNC($F78*H78,2),"")</f>
        <v>12390.53</v>
      </c>
      <c r="J78" s="118"/>
      <c r="K78" s="119">
        <v>659.2</v>
      </c>
      <c r="L78" s="118"/>
      <c r="M78" s="120"/>
      <c r="N78" s="118"/>
      <c r="O78" s="118"/>
      <c r="P78" s="118"/>
    </row>
    <row r="79" spans="1:16" s="121" customFormat="1" ht="48" x14ac:dyDescent="0.25">
      <c r="A79" s="109" t="s">
        <v>151</v>
      </c>
      <c r="B79" s="110" t="s">
        <v>65</v>
      </c>
      <c r="C79" s="111">
        <v>90843</v>
      </c>
      <c r="D79" s="112" t="str">
        <f ca="1">UPPER(IFERROR(VLOOKUP($C79,INDIRECT(INDEX([4]CONFIG_BASES!A:Z,MATCH($D79,[4]CONFIG_BASES!#REF!,0),MATCH([4]RESUMO!$P$11,[4]CONFIG_BASES!$B$1:$AA$1,0))),3,FALSE),""))</f>
        <v>KIT DE PORTA DE MADEIRA PARA PINTURA, SEMI-OCA (LEVE OU MÉDIA), PADRÃO MÉDIO, 80X210CM, ESPESSURA DE 3,5CM, ITENS INCLUSOS: DOBRADIÇAS, MONTAGEM E INSTALAÇÃO DO BATENTE, FECHADURA COM EXECUÇÃO DO FURO - FORNECIMENTO E INSTALAÇÃO. AF_10/2025</v>
      </c>
      <c r="E79" s="113" t="s">
        <v>67</v>
      </c>
      <c r="F79" s="114">
        <v>11</v>
      </c>
      <c r="G79" s="115">
        <f t="shared" si="3"/>
        <v>1238.93</v>
      </c>
      <c r="H79" s="116">
        <f t="shared" si="4"/>
        <v>1532.0608379999999</v>
      </c>
      <c r="I79" s="117">
        <f t="shared" si="5"/>
        <v>16852.66</v>
      </c>
      <c r="J79" s="118"/>
      <c r="K79" s="119">
        <v>1238.93</v>
      </c>
      <c r="L79" s="118"/>
      <c r="M79" s="120"/>
      <c r="N79" s="118"/>
      <c r="O79" s="118"/>
      <c r="P79" s="118"/>
    </row>
    <row r="80" spans="1:16" s="121" customFormat="1" x14ac:dyDescent="0.25">
      <c r="A80" s="109" t="s">
        <v>152</v>
      </c>
      <c r="B80" s="110" t="s">
        <v>683</v>
      </c>
      <c r="C80" s="111" t="s">
        <v>710</v>
      </c>
      <c r="D80" s="112" t="str">
        <f ca="1">UPPER(IFERROR(VLOOKUP($C80,INDIRECT(INDEX([4]CONFIG_BASES!A:Z,MATCH($D80,[4]CONFIG_BASES!#REF!,0),MATCH([4]RESUMO!$P$11,[4]CONFIG_BASES!$B$1:$AA$1,0))),3,FALSE),""))</f>
        <v>PORTA DE MADEIRA DE CORRER 90X210, PARA PINTURA.</v>
      </c>
      <c r="E80" s="113" t="s">
        <v>845</v>
      </c>
      <c r="F80" s="114">
        <v>2</v>
      </c>
      <c r="G80" s="115">
        <f t="shared" si="3"/>
        <v>1573.11</v>
      </c>
      <c r="H80" s="116">
        <f t="shared" si="4"/>
        <v>1945.3078259999997</v>
      </c>
      <c r="I80" s="117">
        <f t="shared" si="5"/>
        <v>3890.61</v>
      </c>
      <c r="J80" s="118"/>
      <c r="K80" s="119">
        <v>1573.11</v>
      </c>
      <c r="L80" s="118"/>
      <c r="M80" s="120"/>
      <c r="N80" s="118"/>
      <c r="O80" s="118"/>
      <c r="P80" s="118"/>
    </row>
    <row r="81" spans="1:16" s="121" customFormat="1" ht="24" x14ac:dyDescent="0.25">
      <c r="A81" s="109" t="s">
        <v>153</v>
      </c>
      <c r="B81" s="110" t="s">
        <v>683</v>
      </c>
      <c r="C81" s="111" t="s">
        <v>711</v>
      </c>
      <c r="D81" s="112" t="str">
        <f ca="1">UPPER(IFERROR(VLOOKUP($C81,INDIRECT(INDEX([4]CONFIG_BASES!A:Z,MATCH($D81,[4]CONFIG_BASES!#REF!,0),MATCH([4]RESUMO!$P$11,[4]CONFIG_BASES!$B$1:$AA$1,0))),3,FALSE),""))</f>
        <v>PORTA DE MADEIRA DE CORRER 90X210 COM BARRA DE APOIO PARA P.C.R, REVESTIDA COM PINTURA ESMALTE E CHAPA DE AÇO ANTICHOQUE.</v>
      </c>
      <c r="E81" s="113" t="s">
        <v>845</v>
      </c>
      <c r="F81" s="114">
        <v>3</v>
      </c>
      <c r="G81" s="115">
        <f t="shared" si="3"/>
        <v>1871.6299999999999</v>
      </c>
      <c r="H81" s="116">
        <f t="shared" si="4"/>
        <v>2314.4576579999998</v>
      </c>
      <c r="I81" s="117">
        <f t="shared" si="5"/>
        <v>6943.37</v>
      </c>
      <c r="J81" s="118"/>
      <c r="K81" s="119">
        <v>1871.6299999999999</v>
      </c>
      <c r="L81" s="118"/>
      <c r="M81" s="120"/>
      <c r="N81" s="118"/>
      <c r="O81" s="118"/>
      <c r="P81" s="118"/>
    </row>
    <row r="82" spans="1:16" s="121" customFormat="1" ht="24" x14ac:dyDescent="0.25">
      <c r="A82" s="109" t="s">
        <v>154</v>
      </c>
      <c r="B82" s="110" t="s">
        <v>683</v>
      </c>
      <c r="C82" s="111" t="s">
        <v>712</v>
      </c>
      <c r="D82" s="112" t="str">
        <f ca="1">UPPER(IFERROR(VLOOKUP($C82,INDIRECT(INDEX([4]CONFIG_BASES!A:Z,MATCH($D82,[4]CONFIG_BASES!#REF!,0),MATCH([4]RESUMO!$P$11,[4]CONFIG_BASES!$B$1:$AA$1,0))),3,FALSE),""))</f>
        <v>PORTA DE MADEIRA DE ABRIR 90X210 COM BARRA DE APOIO PARA P.C.R, REVESTIDA COM PINTURA ESMALTE E CHAPA DE AÇO ANTICHOQUE.</v>
      </c>
      <c r="E82" s="113" t="s">
        <v>67</v>
      </c>
      <c r="F82" s="114">
        <v>2</v>
      </c>
      <c r="G82" s="115">
        <f t="shared" si="3"/>
        <v>1659.21</v>
      </c>
      <c r="H82" s="116">
        <f t="shared" si="4"/>
        <v>2051.779086</v>
      </c>
      <c r="I82" s="117">
        <f t="shared" si="5"/>
        <v>4103.55</v>
      </c>
      <c r="J82" s="118"/>
      <c r="K82" s="119">
        <v>1659.21</v>
      </c>
      <c r="L82" s="118"/>
      <c r="M82" s="120"/>
      <c r="N82" s="118"/>
      <c r="O82" s="118"/>
      <c r="P82" s="118"/>
    </row>
    <row r="83" spans="1:16" s="121" customFormat="1" ht="48" x14ac:dyDescent="0.25">
      <c r="A83" s="109" t="s">
        <v>155</v>
      </c>
      <c r="B83" s="110" t="s">
        <v>683</v>
      </c>
      <c r="C83" s="111" t="s">
        <v>713</v>
      </c>
      <c r="D83" s="112" t="str">
        <f ca="1">UPPER(IFERROR(VLOOKUP($C83,INDIRECT(INDEX([4]CONFIG_BASES!A:Z,MATCH($D83,[4]CONFIG_BASES!#REF!,0),MATCH([4]RESUMO!$P$11,[4]CONFIG_BASES!$B$1:$AA$1,0))),3,FALSE),""))</f>
        <v>KIT DE PORTA DE MADEIRA PARA PINTURA, SEMI-OCA (LEVE OU MÉDIA), PADRÃO MÉDIO, 110X210CM, ESPESSURA DE 3,5CM, ITENS INCLUSOS: DOBRADIÇAS, MONTAGEM E INSTALAÇÃO DO BATENTE, FECHADURA COM EXECUÇÃO DO FURO - FORNECIMENTO E INSTALAÇÃO. AF_10/2025</v>
      </c>
      <c r="E83" s="113" t="s">
        <v>845</v>
      </c>
      <c r="F83" s="114">
        <v>1</v>
      </c>
      <c r="G83" s="115">
        <f t="shared" si="3"/>
        <v>1460.31</v>
      </c>
      <c r="H83" s="116">
        <f t="shared" si="4"/>
        <v>1805.8193459999998</v>
      </c>
      <c r="I83" s="117">
        <f t="shared" si="5"/>
        <v>1805.81</v>
      </c>
      <c r="J83" s="118"/>
      <c r="K83" s="119">
        <v>1460.31</v>
      </c>
      <c r="L83" s="118"/>
      <c r="M83" s="120"/>
      <c r="N83" s="118"/>
      <c r="O83" s="118"/>
      <c r="P83" s="118"/>
    </row>
    <row r="84" spans="1:16" s="121" customFormat="1" ht="60" x14ac:dyDescent="0.25">
      <c r="A84" s="109" t="s">
        <v>156</v>
      </c>
      <c r="B84" s="110" t="s">
        <v>683</v>
      </c>
      <c r="C84" s="111" t="s">
        <v>714</v>
      </c>
      <c r="D84" s="112" t="str">
        <f ca="1">UPPER(IFERROR(VLOOKUP($C84,INDIRECT(INDEX([4]CONFIG_BASES!A:Z,MATCH($D84,[4]CONFIG_BASES!#REF!,0),MATCH([4]RESUMO!$P$11,[4]CONFIG_BASES!$B$1:$AA$1,0))),3,FALSE),""))</f>
        <v>KIT DE PORTA DE MADEIRA INCLUINDO REVESTIMENTO LAMINADO (LEVE OU MÉDIA), PADRÃO MÉDIO, DUAS FOLHAS 90+30X210CM, ESPESSURA DE 3,5CM, ITENS INCLUSOS: DOBRADIÇAS, MONTAGEM E INSTALAÇÃO DO BATENTE, FECHADURA COM EXECUÇÃO DO FURO - FORNECIMENTO E INSTALAÇÃO. AF_10/2025</v>
      </c>
      <c r="E84" s="113" t="s">
        <v>845</v>
      </c>
      <c r="F84" s="114">
        <v>2</v>
      </c>
      <c r="G84" s="115">
        <f t="shared" si="3"/>
        <v>1747.6800000000003</v>
      </c>
      <c r="H84" s="116">
        <f t="shared" si="4"/>
        <v>2161.1810880000003</v>
      </c>
      <c r="I84" s="117">
        <f t="shared" si="5"/>
        <v>4322.3599999999997</v>
      </c>
      <c r="J84" s="118"/>
      <c r="K84" s="119">
        <v>1747.6800000000003</v>
      </c>
      <c r="L84" s="118"/>
      <c r="M84" s="120"/>
      <c r="N84" s="118"/>
      <c r="O84" s="118"/>
      <c r="P84" s="118"/>
    </row>
    <row r="85" spans="1:16" s="121" customFormat="1" ht="24" x14ac:dyDescent="0.25">
      <c r="A85" s="109" t="s">
        <v>157</v>
      </c>
      <c r="B85" s="110" t="s">
        <v>683</v>
      </c>
      <c r="C85" s="111" t="s">
        <v>715</v>
      </c>
      <c r="D85" s="112" t="str">
        <f ca="1">UPPER(IFERROR(VLOOKUP($C85,INDIRECT(INDEX([4]CONFIG_BASES!A:Z,MATCH($D85,[4]CONFIG_BASES!#REF!,0),MATCH([4]RESUMO!$P$11,[4]CONFIG_BASES!$B$1:$AA$1,0))),3,FALSE),""))</f>
        <v>PORTA DE VIDRO TEMPERADO 8MM, INCLUSIVE FERRAGENS E FECHADURA, FORNECIMENTO E INSTALAÇÃO.</v>
      </c>
      <c r="E85" s="113" t="s">
        <v>12</v>
      </c>
      <c r="F85" s="114">
        <v>6.3</v>
      </c>
      <c r="G85" s="115">
        <f t="shared" si="3"/>
        <v>645.41999999999996</v>
      </c>
      <c r="H85" s="116">
        <f t="shared" si="4"/>
        <v>798.12637199999995</v>
      </c>
      <c r="I85" s="117">
        <f t="shared" si="5"/>
        <v>5028.1899999999996</v>
      </c>
      <c r="J85" s="118"/>
      <c r="K85" s="119">
        <v>645.41999999999996</v>
      </c>
      <c r="L85" s="118"/>
      <c r="M85" s="120"/>
      <c r="N85" s="118"/>
      <c r="O85" s="118"/>
      <c r="P85" s="118"/>
    </row>
    <row r="86" spans="1:16" s="121" customFormat="1" x14ac:dyDescent="0.25">
      <c r="A86" s="109" t="s">
        <v>158</v>
      </c>
      <c r="B86" s="110" t="s">
        <v>683</v>
      </c>
      <c r="C86" s="111" t="s">
        <v>716</v>
      </c>
      <c r="D86" s="112" t="str">
        <f ca="1">UPPER(IFERROR(VLOOKUP($C86,INDIRECT(INDEX([4]CONFIG_BASES!A:Z,MATCH($D86,[4]CONFIG_BASES!#REF!,0),MATCH([4]RESUMO!$P$11,[4]CONFIG_BASES!$B$1:$AA$1,0))),3,FALSE),""))</f>
        <v>INSTALAÇÃO DE BARRA ANTIPÂNICO EM PORTA DE VIDRO</v>
      </c>
      <c r="E86" s="113" t="s">
        <v>845</v>
      </c>
      <c r="F86" s="114">
        <v>1</v>
      </c>
      <c r="G86" s="115">
        <f t="shared" si="3"/>
        <v>881.73</v>
      </c>
      <c r="H86" s="116">
        <f t="shared" si="4"/>
        <v>1090.3473179999999</v>
      </c>
      <c r="I86" s="117">
        <f t="shared" si="5"/>
        <v>1090.3399999999999</v>
      </c>
      <c r="J86" s="118"/>
      <c r="K86" s="119">
        <v>881.73</v>
      </c>
      <c r="L86" s="118"/>
      <c r="M86" s="120"/>
      <c r="N86" s="118"/>
      <c r="O86" s="118"/>
      <c r="P86" s="118"/>
    </row>
    <row r="87" spans="1:16" s="121" customFormat="1" ht="24" x14ac:dyDescent="0.25">
      <c r="A87" s="109" t="s">
        <v>159</v>
      </c>
      <c r="B87" s="110" t="s">
        <v>80</v>
      </c>
      <c r="C87" s="111" t="s">
        <v>717</v>
      </c>
      <c r="D87" s="112" t="str">
        <f ca="1">UPPER(IFERROR(VLOOKUP($C87,INDIRECT(INDEX([4]CONFIG_BASES!A:Z,MATCH($D87,[4]CONFIG_BASES!#REF!,0),MATCH([4]RESUMO!$P$11,[4]CONFIG_BASES!$B$1:$AA$1,0))),3,FALSE),""))</f>
        <v>PORTÃO DE GRADE EM BARRA REDONDA 1/2" E REQUADRO EM BARRA CHATA 1.1/4"X3/16", EXCLUSIVE CADEADO E PINTURA</v>
      </c>
      <c r="E87" s="113" t="s">
        <v>12</v>
      </c>
      <c r="F87" s="114">
        <v>4</v>
      </c>
      <c r="G87" s="115">
        <f t="shared" si="3"/>
        <v>465.91</v>
      </c>
      <c r="H87" s="116">
        <f t="shared" si="4"/>
        <v>576.14430600000003</v>
      </c>
      <c r="I87" s="117">
        <f t="shared" si="5"/>
        <v>2304.5700000000002</v>
      </c>
      <c r="J87" s="118"/>
      <c r="K87" s="119">
        <v>465.91</v>
      </c>
      <c r="L87" s="118"/>
      <c r="M87" s="120"/>
      <c r="N87" s="118"/>
      <c r="O87" s="118"/>
      <c r="P87" s="118"/>
    </row>
    <row r="88" spans="1:16" s="121" customFormat="1" x14ac:dyDescent="0.25">
      <c r="A88" s="109" t="s">
        <v>160</v>
      </c>
      <c r="B88" s="110" t="s">
        <v>683</v>
      </c>
      <c r="C88" s="111" t="s">
        <v>718</v>
      </c>
      <c r="D88" s="112" t="str">
        <f ca="1">UPPER(IFERROR(VLOOKUP($C88,INDIRECT(INDEX([4]CONFIG_BASES!A:Z,MATCH($D88,[4]CONFIG_BASES!#REF!,0),MATCH([4]RESUMO!$P$11,[4]CONFIG_BASES!$B$1:$AA$1,0))),3,FALSE),""))</f>
        <v>GRADIL FIXO EM PERFIS DE AÇO, COM REQUADRO EM CANTONEIRA.</v>
      </c>
      <c r="E88" s="113" t="s">
        <v>12</v>
      </c>
      <c r="F88" s="114">
        <v>39.5</v>
      </c>
      <c r="G88" s="115">
        <f t="shared" si="3"/>
        <v>628.45000000000005</v>
      </c>
      <c r="H88" s="116">
        <f t="shared" si="4"/>
        <v>777.14126999999996</v>
      </c>
      <c r="I88" s="117">
        <f t="shared" si="5"/>
        <v>30697.08</v>
      </c>
      <c r="J88" s="118"/>
      <c r="K88" s="119">
        <v>628.45000000000005</v>
      </c>
      <c r="L88" s="118"/>
      <c r="M88" s="120"/>
      <c r="N88" s="118"/>
      <c r="O88" s="118"/>
      <c r="P88" s="118"/>
    </row>
    <row r="89" spans="1:16" s="121" customFormat="1" ht="24" x14ac:dyDescent="0.25">
      <c r="A89" s="109" t="s">
        <v>161</v>
      </c>
      <c r="B89" s="110" t="s">
        <v>65</v>
      </c>
      <c r="C89" s="111">
        <v>102230</v>
      </c>
      <c r="D89" s="112" t="str">
        <f ca="1">UPPER(IFERROR(VLOOKUP($C89,INDIRECT(INDEX([4]CONFIG_BASES!A:Z,MATCH($D89,[4]CONFIG_BASES!#REF!,0),MATCH([4]RESUMO!$P$11,[4]CONFIG_BASES!$B$1:$AA$1,0))),3,FALSE),""))</f>
        <v>PINTURA TINTA DE ACABAMENTO (PIGMENTADA) ESMALTE SINTÉTICO BRILHANTE EM MADEIRA, 3 DEMÃOS. AF_01/2021</v>
      </c>
      <c r="E89" s="113" t="s">
        <v>12</v>
      </c>
      <c r="F89" s="114">
        <v>101.6</v>
      </c>
      <c r="G89" s="115">
        <f t="shared" si="3"/>
        <v>30.56</v>
      </c>
      <c r="H89" s="116">
        <f t="shared" si="4"/>
        <v>37.790495999999997</v>
      </c>
      <c r="I89" s="117">
        <f t="shared" si="5"/>
        <v>3839.51</v>
      </c>
      <c r="J89" s="118"/>
      <c r="K89" s="119">
        <v>30.56</v>
      </c>
      <c r="L89" s="118"/>
      <c r="M89" s="120"/>
      <c r="N89" s="118"/>
      <c r="O89" s="118"/>
      <c r="P89" s="118"/>
    </row>
    <row r="90" spans="1:16" s="121" customFormat="1" ht="36" x14ac:dyDescent="0.25">
      <c r="A90" s="109" t="s">
        <v>162</v>
      </c>
      <c r="B90" s="110" t="s">
        <v>80</v>
      </c>
      <c r="C90" s="111" t="s">
        <v>719</v>
      </c>
      <c r="D90" s="112" t="str">
        <f ca="1">UPPER(IFERROR(VLOOKUP($C90,INDIRECT(INDEX([4]CONFIG_BASES!A:Z,MATCH($D90,[4]CONFIG_BASES!#REF!,0),MATCH([4]RESUMO!$P$11,[4]CONFIG_BASES!$B$1:$AA$1,0))),3,FALSE),""))</f>
        <v>PINTURA ESMALTE BASE SOLVENTE EM SUPERFÍCIES METÁLICAS, DUAS (2) DEMÃOS, COM APLICAÇÃO MANUAL, INCLUSIVE UMA (1) DEMÃO DE FUNDO ANTICORROSIVO</v>
      </c>
      <c r="E90" s="113" t="s">
        <v>12</v>
      </c>
      <c r="F90" s="114">
        <v>43.5</v>
      </c>
      <c r="G90" s="115">
        <f t="shared" si="3"/>
        <v>36.799999999999997</v>
      </c>
      <c r="H90" s="116">
        <f t="shared" si="4"/>
        <v>45.506879999999995</v>
      </c>
      <c r="I90" s="117">
        <f t="shared" si="5"/>
        <v>1979.54</v>
      </c>
      <c r="J90" s="118"/>
      <c r="K90" s="119">
        <v>36.799999999999997</v>
      </c>
      <c r="L90" s="118"/>
      <c r="M90" s="120"/>
      <c r="N90" s="118"/>
      <c r="O90" s="118"/>
      <c r="P90" s="118"/>
    </row>
    <row r="91" spans="1:16" x14ac:dyDescent="0.25">
      <c r="A91" s="101" t="s">
        <v>163</v>
      </c>
      <c r="B91" s="102"/>
      <c r="C91" s="102"/>
      <c r="D91" s="103" t="s">
        <v>617</v>
      </c>
      <c r="E91" s="104" t="s">
        <v>844</v>
      </c>
      <c r="F91" s="105"/>
      <c r="G91" s="106"/>
      <c r="H91" s="107"/>
      <c r="I91" s="108">
        <f>SUM(I92:I96)</f>
        <v>12349.61</v>
      </c>
      <c r="J91" s="45"/>
      <c r="K91" s="100"/>
      <c r="L91" s="45"/>
      <c r="M91" s="45"/>
      <c r="N91" s="45"/>
      <c r="O91" s="45"/>
      <c r="P91" s="45"/>
    </row>
    <row r="92" spans="1:16" s="121" customFormat="1" ht="24" x14ac:dyDescent="0.25">
      <c r="A92" s="109" t="s">
        <v>164</v>
      </c>
      <c r="B92" s="110" t="s">
        <v>80</v>
      </c>
      <c r="C92" s="111" t="s">
        <v>720</v>
      </c>
      <c r="D92" s="112" t="str">
        <f ca="1">UPPER(IFERROR(VLOOKUP($C92,INDIRECT(INDEX([4]CONFIG_BASES!A:Z,MATCH($D92,[4]CONFIG_BASES!#REF!,0),MATCH([4]RESUMO!$P$11,[4]CONFIG_BASES!$B$1:$AA$1,0))),3,FALSE),""))</f>
        <v>FORNECIMENTO DE JANELA EM METALON, TIPO MÁXIM-AR, INCLUSIVE ASSENTAMENTO, FERRAGENS E ACESSÓRIOS</v>
      </c>
      <c r="E92" s="113" t="s">
        <v>12</v>
      </c>
      <c r="F92" s="114">
        <v>0.30000000000000004</v>
      </c>
      <c r="G92" s="115">
        <f t="shared" si="3"/>
        <v>387.03</v>
      </c>
      <c r="H92" s="116">
        <f t="shared" si="4"/>
        <v>478.60129799999993</v>
      </c>
      <c r="I92" s="117">
        <f t="shared" si="5"/>
        <v>143.58000000000001</v>
      </c>
      <c r="J92" s="118"/>
      <c r="K92" s="119">
        <v>387.03</v>
      </c>
      <c r="L92" s="118"/>
      <c r="M92" s="120"/>
      <c r="N92" s="118"/>
      <c r="O92" s="118"/>
      <c r="P92" s="118"/>
    </row>
    <row r="93" spans="1:16" s="121" customFormat="1" ht="24" x14ac:dyDescent="0.25">
      <c r="A93" s="109" t="s">
        <v>165</v>
      </c>
      <c r="B93" s="110" t="s">
        <v>80</v>
      </c>
      <c r="C93" s="111" t="s">
        <v>721</v>
      </c>
      <c r="D93" s="112" t="str">
        <f ca="1">UPPER(IFERROR(VLOOKUP($C93,INDIRECT(INDEX([4]CONFIG_BASES!A:Z,MATCH($D93,[4]CONFIG_BASES!#REF!,0),MATCH([4]RESUMO!$P$11,[4]CONFIG_BASES!$B$1:$AA$1,0))),3,FALSE),""))</f>
        <v>JANELA EM ALUMÍNIO FIXA COMPLETA, LINHA 25/SUPREMA, ACABAMENTO ANODIZADO NATURAL, INCLUSIVE PERFIS E VIDRO LISO 4MM E INSTALAÇÃO</v>
      </c>
      <c r="E93" s="113" t="s">
        <v>12</v>
      </c>
      <c r="F93" s="114">
        <v>3.05</v>
      </c>
      <c r="G93" s="115">
        <f t="shared" si="3"/>
        <v>614.95000000000005</v>
      </c>
      <c r="H93" s="116">
        <f t="shared" si="4"/>
        <v>760.44717000000003</v>
      </c>
      <c r="I93" s="117">
        <f t="shared" si="5"/>
        <v>2319.36</v>
      </c>
      <c r="J93" s="118"/>
      <c r="K93" s="119">
        <v>614.95000000000005</v>
      </c>
      <c r="L93" s="118"/>
      <c r="M93" s="120"/>
      <c r="N93" s="118"/>
      <c r="O93" s="118"/>
      <c r="P93" s="118"/>
    </row>
    <row r="94" spans="1:16" s="121" customFormat="1" ht="24" x14ac:dyDescent="0.25">
      <c r="A94" s="109" t="s">
        <v>166</v>
      </c>
      <c r="B94" s="110" t="s">
        <v>80</v>
      </c>
      <c r="C94" s="111" t="s">
        <v>722</v>
      </c>
      <c r="D94" s="112" t="str">
        <f ca="1">UPPER(IFERROR(VLOOKUP($C94,INDIRECT(INDEX([4]CONFIG_BASES!A:Z,MATCH($D94,[4]CONFIG_BASES!#REF!,0),MATCH([4]RESUMO!$P$11,[4]CONFIG_BASES!$B$1:$AA$1,0))),3,FALSE),""))</f>
        <v>FORNECIMENTO DE JANELA VENEZIANA FIXAS METALON, INCLUSIVE ASSENTAMENTO, FERRAGENS E ACESSÓRIOS</v>
      </c>
      <c r="E94" s="113" t="s">
        <v>12</v>
      </c>
      <c r="F94" s="114">
        <v>0.8</v>
      </c>
      <c r="G94" s="115">
        <f t="shared" si="3"/>
        <v>658.38</v>
      </c>
      <c r="H94" s="116">
        <f t="shared" si="4"/>
        <v>814.15270799999996</v>
      </c>
      <c r="I94" s="117">
        <f t="shared" si="5"/>
        <v>651.32000000000005</v>
      </c>
      <c r="J94" s="118"/>
      <c r="K94" s="119">
        <v>658.38</v>
      </c>
      <c r="L94" s="118"/>
      <c r="M94" s="120"/>
      <c r="N94" s="118"/>
      <c r="O94" s="118"/>
      <c r="P94" s="118"/>
    </row>
    <row r="95" spans="1:16" s="121" customFormat="1" ht="60" x14ac:dyDescent="0.25">
      <c r="A95" s="109" t="s">
        <v>167</v>
      </c>
      <c r="B95" s="110" t="s">
        <v>65</v>
      </c>
      <c r="C95" s="111">
        <v>94573</v>
      </c>
      <c r="D95" s="112" t="str">
        <f ca="1">UPPER(IFERROR(VLOOKUP($C95,INDIRECT(INDEX([4]CONFIG_BASES!A:Z,MATCH($D95,[4]CONFIG_BASES!#REF!,0),MATCH([4]RESUMO!$P$11,[4]CONFIG_BASES!$B$1:$AA$1,0))),3,FALSE),""))</f>
        <v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v>
      </c>
      <c r="E95" s="113" t="s">
        <v>12</v>
      </c>
      <c r="F95" s="114">
        <v>1.6</v>
      </c>
      <c r="G95" s="115">
        <f t="shared" si="3"/>
        <v>319.13</v>
      </c>
      <c r="H95" s="116">
        <f t="shared" si="4"/>
        <v>394.63615799999997</v>
      </c>
      <c r="I95" s="117">
        <f t="shared" si="5"/>
        <v>631.41</v>
      </c>
      <c r="J95" s="118"/>
      <c r="K95" s="119">
        <v>319.13</v>
      </c>
      <c r="L95" s="118"/>
      <c r="M95" s="120"/>
      <c r="N95" s="118"/>
      <c r="O95" s="118"/>
      <c r="P95" s="118"/>
    </row>
    <row r="96" spans="1:16" s="121" customFormat="1" ht="60" x14ac:dyDescent="0.25">
      <c r="A96" s="109" t="s">
        <v>168</v>
      </c>
      <c r="B96" s="110" t="s">
        <v>65</v>
      </c>
      <c r="C96" s="111">
        <v>94570</v>
      </c>
      <c r="D96" s="112" t="str">
        <f ca="1">UPPER(IFERROR(VLOOKUP($C96,INDIRECT(INDEX([4]CONFIG_BASES!A:Z,MATCH($D96,[4]CONFIG_BASES!#REF!,0),MATCH([4]RESUMO!$P$11,[4]CONFIG_BASES!$B$1:$AA$1,0))),3,FALSE),""))</f>
        <v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v>
      </c>
      <c r="E96" s="113" t="s">
        <v>12</v>
      </c>
      <c r="F96" s="114">
        <v>24.2</v>
      </c>
      <c r="G96" s="115">
        <f t="shared" si="3"/>
        <v>287.51</v>
      </c>
      <c r="H96" s="116">
        <f t="shared" si="4"/>
        <v>355.53486599999997</v>
      </c>
      <c r="I96" s="117">
        <f t="shared" si="5"/>
        <v>8603.94</v>
      </c>
      <c r="J96" s="118"/>
      <c r="K96" s="119">
        <v>287.51</v>
      </c>
      <c r="L96" s="118"/>
      <c r="M96" s="120"/>
      <c r="N96" s="118"/>
      <c r="O96" s="118"/>
      <c r="P96" s="118"/>
    </row>
    <row r="97" spans="1:16" x14ac:dyDescent="0.25">
      <c r="A97" s="101" t="s">
        <v>169</v>
      </c>
      <c r="B97" s="102"/>
      <c r="C97" s="102"/>
      <c r="D97" s="103" t="s">
        <v>618</v>
      </c>
      <c r="E97" s="104" t="s">
        <v>844</v>
      </c>
      <c r="F97" s="105"/>
      <c r="G97" s="106"/>
      <c r="H97" s="107"/>
      <c r="I97" s="108">
        <f>SUM(I98:I99)</f>
        <v>21132.79</v>
      </c>
      <c r="J97" s="45"/>
      <c r="K97" s="100"/>
      <c r="L97" s="45"/>
      <c r="M97" s="45"/>
      <c r="N97" s="45"/>
      <c r="O97" s="45"/>
      <c r="P97" s="45"/>
    </row>
    <row r="98" spans="1:16" s="121" customFormat="1" ht="36" x14ac:dyDescent="0.25">
      <c r="A98" s="109" t="s">
        <v>170</v>
      </c>
      <c r="B98" s="110" t="s">
        <v>80</v>
      </c>
      <c r="C98" s="111" t="s">
        <v>723</v>
      </c>
      <c r="D98" s="112" t="str">
        <f ca="1">UPPER(IFERROR(VLOOKUP($C98,INDIRECT(INDEX([4]CONFIG_BASES!A:Z,MATCH($D98,[4]CONFIG_BASES!#REF!,0),MATCH([4]RESUMO!$P$11,[4]CONFIG_BASES!$B$1:$AA$1,0))),3,FALSE),""))</f>
        <v>FORRO EM CHAPA DE GESSO ACARTONADA, ESP. 12,5MM, COM FIXAÇÃO DO TIPO ESTRUTURADA EM PERFIL METÁLICO, EXCLUSIVE PERFIL TABICA, SANCA E MOLDURA, INCLUSIVE ACESSÓRIOS E FIXAÇÃO</v>
      </c>
      <c r="E98" s="113" t="s">
        <v>12</v>
      </c>
      <c r="F98" s="114">
        <v>200.8</v>
      </c>
      <c r="G98" s="115">
        <f t="shared" si="3"/>
        <v>64.040000000000006</v>
      </c>
      <c r="H98" s="116">
        <f t="shared" si="4"/>
        <v>79.19186400000001</v>
      </c>
      <c r="I98" s="117">
        <f t="shared" si="5"/>
        <v>15901.72</v>
      </c>
      <c r="J98" s="118"/>
      <c r="K98" s="119">
        <v>64.040000000000006</v>
      </c>
      <c r="L98" s="118"/>
      <c r="M98" s="120"/>
      <c r="N98" s="118"/>
      <c r="O98" s="118"/>
      <c r="P98" s="118"/>
    </row>
    <row r="99" spans="1:16" s="121" customFormat="1" ht="24" x14ac:dyDescent="0.25">
      <c r="A99" s="109" t="s">
        <v>171</v>
      </c>
      <c r="B99" s="110" t="s">
        <v>65</v>
      </c>
      <c r="C99" s="111">
        <v>88488</v>
      </c>
      <c r="D99" s="112" t="str">
        <f ca="1">UPPER(IFERROR(VLOOKUP($C99,INDIRECT(INDEX([4]CONFIG_BASES!A:Z,MATCH($D99,[4]CONFIG_BASES!#REF!,0),MATCH([4]RESUMO!$P$11,[4]CONFIG_BASES!$B$1:$AA$1,0))),3,FALSE),""))</f>
        <v>PINTURA LÁTEX ACRÍLICA PREMIUM, APLICAÇÃO MANUAL EM TETO, DUAS DEMÃOS. AF_04/2023</v>
      </c>
      <c r="E99" s="113" t="s">
        <v>12</v>
      </c>
      <c r="F99" s="114">
        <v>240.9</v>
      </c>
      <c r="G99" s="115">
        <f t="shared" si="3"/>
        <v>17.559999999999999</v>
      </c>
      <c r="H99" s="116">
        <f t="shared" si="4"/>
        <v>21.714695999999996</v>
      </c>
      <c r="I99" s="117">
        <f t="shared" si="5"/>
        <v>5231.07</v>
      </c>
      <c r="J99" s="118"/>
      <c r="K99" s="119">
        <v>17.559999999999999</v>
      </c>
      <c r="L99" s="118"/>
      <c r="M99" s="120"/>
      <c r="N99" s="118"/>
      <c r="O99" s="118"/>
      <c r="P99" s="118"/>
    </row>
    <row r="100" spans="1:16" x14ac:dyDescent="0.25">
      <c r="A100" s="101" t="s">
        <v>172</v>
      </c>
      <c r="B100" s="102"/>
      <c r="C100" s="102"/>
      <c r="D100" s="103" t="s">
        <v>619</v>
      </c>
      <c r="E100" s="104" t="s">
        <v>844</v>
      </c>
      <c r="F100" s="105"/>
      <c r="G100" s="106"/>
      <c r="H100" s="107"/>
      <c r="I100" s="108">
        <f>SUM(I101:I105)</f>
        <v>73747.13</v>
      </c>
      <c r="J100" s="45"/>
      <c r="K100" s="100"/>
      <c r="L100" s="45"/>
      <c r="M100" s="45"/>
      <c r="N100" s="45"/>
      <c r="O100" s="45"/>
      <c r="P100" s="45"/>
    </row>
    <row r="101" spans="1:16" s="121" customFormat="1" ht="24" x14ac:dyDescent="0.25">
      <c r="A101" s="109" t="s">
        <v>173</v>
      </c>
      <c r="B101" s="110" t="s">
        <v>65</v>
      </c>
      <c r="C101" s="111">
        <v>94216</v>
      </c>
      <c r="D101" s="112" t="str">
        <f ca="1">UPPER(IFERROR(VLOOKUP($C101,INDIRECT(INDEX([4]CONFIG_BASES!A:Z,MATCH($D101,[4]CONFIG_BASES!#REF!,0),MATCH([4]RESUMO!$P$11,[4]CONFIG_BASES!$B$1:$AA$1,0))),3,FALSE),""))</f>
        <v>TELHAMENTO COM TELHA METÁLICA TERMOACÚSTICA E = 30 MM, COM ATÉ 2 ÁGUAS, INCLUSO IÇAMENTO. AF_06/2026</v>
      </c>
      <c r="E101" s="113" t="s">
        <v>12</v>
      </c>
      <c r="F101" s="114">
        <v>239.25</v>
      </c>
      <c r="G101" s="115">
        <f t="shared" si="3"/>
        <v>188.47</v>
      </c>
      <c r="H101" s="116">
        <f t="shared" si="4"/>
        <v>233.06200199999998</v>
      </c>
      <c r="I101" s="117">
        <f t="shared" si="5"/>
        <v>55760.08</v>
      </c>
      <c r="J101" s="118"/>
      <c r="K101" s="119">
        <v>188.47</v>
      </c>
      <c r="L101" s="118"/>
      <c r="M101" s="120"/>
      <c r="N101" s="118"/>
      <c r="O101" s="118"/>
      <c r="P101" s="118"/>
    </row>
    <row r="102" spans="1:16" s="121" customFormat="1" ht="24" x14ac:dyDescent="0.25">
      <c r="A102" s="109" t="s">
        <v>174</v>
      </c>
      <c r="B102" s="110" t="s">
        <v>65</v>
      </c>
      <c r="C102" s="111">
        <v>94231</v>
      </c>
      <c r="D102" s="112" t="str">
        <f ca="1">UPPER(IFERROR(VLOOKUP($C102,INDIRECT(INDEX([4]CONFIG_BASES!A:Z,MATCH($D102,[4]CONFIG_BASES!#REF!,0),MATCH([4]RESUMO!$P$11,[4]CONFIG_BASES!$B$1:$AA$1,0))),3,FALSE),""))</f>
        <v>RUFO EM CHAPA DE AÇO GALVANIZADO NÚMERO 24, CORTE DE 25 CM, INCLUSO TRANSPORTE VERTICAL. AF_06/2026</v>
      </c>
      <c r="E102" s="113" t="s">
        <v>13</v>
      </c>
      <c r="F102" s="114">
        <v>77.25</v>
      </c>
      <c r="G102" s="115">
        <f t="shared" si="3"/>
        <v>54.94</v>
      </c>
      <c r="H102" s="116">
        <f t="shared" si="4"/>
        <v>67.93880399999999</v>
      </c>
      <c r="I102" s="117">
        <f t="shared" si="5"/>
        <v>5248.27</v>
      </c>
      <c r="J102" s="118"/>
      <c r="K102" s="119">
        <v>54.94</v>
      </c>
      <c r="L102" s="118"/>
      <c r="M102" s="120"/>
      <c r="N102" s="118"/>
      <c r="O102" s="118"/>
      <c r="P102" s="118"/>
    </row>
    <row r="103" spans="1:16" s="121" customFormat="1" ht="36" x14ac:dyDescent="0.25">
      <c r="A103" s="109" t="s">
        <v>175</v>
      </c>
      <c r="B103" s="110" t="s">
        <v>80</v>
      </c>
      <c r="C103" s="111" t="s">
        <v>724</v>
      </c>
      <c r="D103" s="112" t="str">
        <f ca="1">UPPER(IFERROR(VLOOKUP($C103,INDIRECT(INDEX([4]CONFIG_BASES!A:Z,MATCH($D103,[4]CONFIG_BASES!#REF!,0),MATCH([4]RESUMO!$P$11,[4]CONFIG_BASES!$B$1:$AA$1,0))),3,FALSE),""))</f>
        <v>CUMEEIRA GALVANIZADA TRAPEZOIDAL, TIPO SIMPLES, ESP. 0,50MM, ACABAMENTO NATURAL, INCLUSIVE ACESSÓRIOS PARA FIXAÇÃO, FORNECIMENTO, INSTALAÇÃO E IÇAMENTO MANUAL VERTICAL</v>
      </c>
      <c r="E103" s="113" t="s">
        <v>13</v>
      </c>
      <c r="F103" s="114">
        <v>21.6</v>
      </c>
      <c r="G103" s="115">
        <f t="shared" si="3"/>
        <v>82.53</v>
      </c>
      <c r="H103" s="116">
        <f t="shared" si="4"/>
        <v>102.05659799999999</v>
      </c>
      <c r="I103" s="117">
        <f t="shared" si="5"/>
        <v>2204.42</v>
      </c>
      <c r="J103" s="118"/>
      <c r="K103" s="119">
        <v>82.53</v>
      </c>
      <c r="L103" s="118"/>
      <c r="M103" s="120"/>
      <c r="N103" s="118"/>
      <c r="O103" s="118"/>
      <c r="P103" s="118"/>
    </row>
    <row r="104" spans="1:16" s="121" customFormat="1" ht="24" x14ac:dyDescent="0.25">
      <c r="A104" s="109" t="s">
        <v>176</v>
      </c>
      <c r="B104" s="110" t="s">
        <v>65</v>
      </c>
      <c r="C104" s="111">
        <v>94228</v>
      </c>
      <c r="D104" s="112" t="str">
        <f ca="1">UPPER(IFERROR(VLOOKUP($C104,INDIRECT(INDEX([4]CONFIG_BASES!A:Z,MATCH($D104,[4]CONFIG_BASES!#REF!,0),MATCH([4]RESUMO!$P$11,[4]CONFIG_BASES!$B$1:$AA$1,0))),3,FALSE),""))</f>
        <v>CALHA EM CHAPA DE AÇO GALVANIZADO NÚMERO 24, DESENVOLVIMENTO DE 50 CM, INCLUSO TRANSPORTE VERTICAL. AF_06/2026</v>
      </c>
      <c r="E104" s="113" t="s">
        <v>13</v>
      </c>
      <c r="F104" s="114">
        <v>46.05</v>
      </c>
      <c r="G104" s="115">
        <f t="shared" si="3"/>
        <v>97.91</v>
      </c>
      <c r="H104" s="116">
        <f t="shared" si="4"/>
        <v>121.07550599999999</v>
      </c>
      <c r="I104" s="117">
        <f t="shared" si="5"/>
        <v>5575.52</v>
      </c>
      <c r="J104" s="118"/>
      <c r="K104" s="119">
        <v>97.91</v>
      </c>
      <c r="L104" s="118"/>
      <c r="M104" s="120"/>
      <c r="N104" s="118"/>
      <c r="O104" s="118"/>
      <c r="P104" s="118"/>
    </row>
    <row r="105" spans="1:16" s="121" customFormat="1" ht="24" x14ac:dyDescent="0.25">
      <c r="A105" s="109" t="s">
        <v>177</v>
      </c>
      <c r="B105" s="110" t="s">
        <v>80</v>
      </c>
      <c r="C105" s="111" t="s">
        <v>725</v>
      </c>
      <c r="D105" s="112" t="str">
        <f ca="1">UPPER(IFERROR(VLOOKUP($C105,INDIRECT(INDEX([4]CONFIG_BASES!A:Z,MATCH($D105,[4]CONFIG_BASES!#REF!,0),MATCH([4]RESUMO!$P$11,[4]CONFIG_BASES!$B$1:$AA$1,0))),3,FALSE),""))</f>
        <v>CHAPIM EM CHAPA GALVANIZADA, COM PINGADEIRA, ESP. 0,65MM (GSG-24), COM DESENVOLVIMENTO DE 35CM, INCLUSIVE IÇAMENTO MANUAL VERTICAL</v>
      </c>
      <c r="E105" s="113" t="s">
        <v>13</v>
      </c>
      <c r="F105" s="114">
        <v>79.849999999999994</v>
      </c>
      <c r="G105" s="115">
        <f t="shared" si="3"/>
        <v>50.22</v>
      </c>
      <c r="H105" s="116">
        <f t="shared" si="4"/>
        <v>62.102051999999993</v>
      </c>
      <c r="I105" s="117">
        <f t="shared" si="5"/>
        <v>4958.84</v>
      </c>
      <c r="J105" s="118"/>
      <c r="K105" s="119">
        <v>50.22</v>
      </c>
      <c r="L105" s="118"/>
      <c r="M105" s="120"/>
      <c r="N105" s="118"/>
      <c r="O105" s="118"/>
      <c r="P105" s="118"/>
    </row>
    <row r="106" spans="1:16" x14ac:dyDescent="0.25">
      <c r="A106" s="101" t="s">
        <v>178</v>
      </c>
      <c r="B106" s="102"/>
      <c r="C106" s="102"/>
      <c r="D106" s="103" t="s">
        <v>620</v>
      </c>
      <c r="E106" s="104" t="s">
        <v>844</v>
      </c>
      <c r="F106" s="105"/>
      <c r="G106" s="106"/>
      <c r="H106" s="107"/>
      <c r="I106" s="108">
        <f>SUM(I107:I109)</f>
        <v>2173.2399999999998</v>
      </c>
      <c r="J106" s="45"/>
      <c r="K106" s="100"/>
      <c r="L106" s="45"/>
      <c r="M106" s="45"/>
      <c r="N106" s="45"/>
      <c r="O106" s="45"/>
      <c r="P106" s="45"/>
    </row>
    <row r="107" spans="1:16" s="121" customFormat="1" ht="24" x14ac:dyDescent="0.25">
      <c r="A107" s="109" t="s">
        <v>179</v>
      </c>
      <c r="B107" s="110" t="s">
        <v>65</v>
      </c>
      <c r="C107" s="111">
        <v>106785</v>
      </c>
      <c r="D107" s="112" t="str">
        <f ca="1">UPPER(IFERROR(VLOOKUP($C107,INDIRECT(INDEX([4]CONFIG_BASES!A:Z,MATCH($D107,[4]CONFIG_BASES!#REF!,0),MATCH([4]RESUMO!$P$11,[4]CONFIG_BASES!$B$1:$AA$1,0))),3,FALSE),""))</f>
        <v>PISO PODOTÁTIL DE ALERTA OU DIRECIONAL, DE BORRACHA, ASSENTADO COM COLA. AF_02/2026</v>
      </c>
      <c r="E107" s="113" t="s">
        <v>13</v>
      </c>
      <c r="F107" s="114">
        <v>4.5999999999999996</v>
      </c>
      <c r="G107" s="115">
        <f t="shared" si="3"/>
        <v>43.48</v>
      </c>
      <c r="H107" s="116">
        <f t="shared" si="4"/>
        <v>53.767367999999991</v>
      </c>
      <c r="I107" s="117">
        <f t="shared" si="5"/>
        <v>247.32</v>
      </c>
      <c r="J107" s="118"/>
      <c r="K107" s="119">
        <v>43.48</v>
      </c>
      <c r="L107" s="118"/>
      <c r="M107" s="120"/>
      <c r="N107" s="118"/>
      <c r="O107" s="118"/>
      <c r="P107" s="118"/>
    </row>
    <row r="108" spans="1:16" s="121" customFormat="1" ht="24" x14ac:dyDescent="0.25">
      <c r="A108" s="109" t="s">
        <v>180</v>
      </c>
      <c r="B108" s="110" t="s">
        <v>65</v>
      </c>
      <c r="C108" s="111">
        <v>104658</v>
      </c>
      <c r="D108" s="112" t="str">
        <f ca="1">UPPER(IFERROR(VLOOKUP($C108,INDIRECT(INDEX([4]CONFIG_BASES!A:Z,MATCH($D108,[4]CONFIG_BASES!#REF!,0),MATCH([4]RESUMO!$P$11,[4]CONFIG_BASES!$B$1:$AA$1,0))),3,FALSE),""))</f>
        <v>PISO PODOTÁTIL DE ALERTA OU DIRECIONAL, DE CONCRETO, ASSENTADO SOBRE ARGAMASSA. AF_03/2024</v>
      </c>
      <c r="E108" s="113" t="s">
        <v>12</v>
      </c>
      <c r="F108" s="114">
        <v>3.55</v>
      </c>
      <c r="G108" s="115">
        <f t="shared" si="3"/>
        <v>166.22</v>
      </c>
      <c r="H108" s="116">
        <f t="shared" si="4"/>
        <v>205.547652</v>
      </c>
      <c r="I108" s="117">
        <f t="shared" si="5"/>
        <v>729.69</v>
      </c>
      <c r="J108" s="118"/>
      <c r="K108" s="119">
        <v>166.22</v>
      </c>
      <c r="L108" s="118"/>
      <c r="M108" s="120"/>
      <c r="N108" s="118"/>
      <c r="O108" s="118"/>
      <c r="P108" s="118"/>
    </row>
    <row r="109" spans="1:16" s="121" customFormat="1" x14ac:dyDescent="0.25">
      <c r="A109" s="109" t="s">
        <v>181</v>
      </c>
      <c r="B109" s="110" t="s">
        <v>66</v>
      </c>
      <c r="C109" s="111" t="s">
        <v>726</v>
      </c>
      <c r="D109" s="112" t="str">
        <f ca="1">UPPER(IFERROR(VLOOKUP($C109,INDIRECT(INDEX([4]CONFIG_BASES!A:Z,MATCH($D109,[4]CONFIG_BASES!#REF!,0),MATCH([4]RESUMO!$P$11,[4]CONFIG_BASES!$B$1:$AA$1,0))),3,FALSE),""))</f>
        <v>CORDÃO DE CONCRETO PRÉ-FABRICADO BOLEADO 10 X 10CM</v>
      </c>
      <c r="E109" s="113" t="s">
        <v>13</v>
      </c>
      <c r="F109" s="114">
        <v>30.7</v>
      </c>
      <c r="G109" s="115">
        <f t="shared" si="3"/>
        <v>31.51</v>
      </c>
      <c r="H109" s="116">
        <f t="shared" si="4"/>
        <v>38.965266</v>
      </c>
      <c r="I109" s="117">
        <f t="shared" si="5"/>
        <v>1196.23</v>
      </c>
      <c r="J109" s="118"/>
      <c r="K109" s="119">
        <v>31.51</v>
      </c>
      <c r="L109" s="118"/>
      <c r="M109" s="120"/>
      <c r="N109" s="118"/>
      <c r="O109" s="118"/>
      <c r="P109" s="118"/>
    </row>
    <row r="110" spans="1:16" x14ac:dyDescent="0.25">
      <c r="A110" s="101" t="s">
        <v>182</v>
      </c>
      <c r="B110" s="102"/>
      <c r="C110" s="102"/>
      <c r="D110" s="103" t="s">
        <v>621</v>
      </c>
      <c r="E110" s="104" t="s">
        <v>844</v>
      </c>
      <c r="F110" s="105"/>
      <c r="G110" s="106"/>
      <c r="H110" s="107"/>
      <c r="I110" s="108">
        <f>SUM(I111:I112)</f>
        <v>1290.8899999999999</v>
      </c>
      <c r="J110" s="45"/>
      <c r="K110" s="100"/>
      <c r="L110" s="45"/>
      <c r="M110" s="45"/>
      <c r="N110" s="45"/>
      <c r="O110" s="45"/>
      <c r="P110" s="45"/>
    </row>
    <row r="111" spans="1:16" s="121" customFormat="1" x14ac:dyDescent="0.25">
      <c r="A111" s="109" t="s">
        <v>183</v>
      </c>
      <c r="B111" s="110" t="s">
        <v>66</v>
      </c>
      <c r="C111" s="111" t="s">
        <v>727</v>
      </c>
      <c r="D111" s="112" t="str">
        <f ca="1">UPPER(IFERROR(VLOOKUP($C111,INDIRECT(INDEX([4]CONFIG_BASES!A:Z,MATCH($D111,[4]CONFIG_BASES!#REF!,0),MATCH([4]RESUMO!$P$11,[4]CONFIG_BASES!$B$1:$AA$1,0))),3,FALSE),""))</f>
        <v>PLACA TÁTIL EM BRAILLE ACRÍLICO 20 X 8CM (1 PALAVRA)</v>
      </c>
      <c r="E111" s="113" t="s">
        <v>67</v>
      </c>
      <c r="F111" s="114">
        <v>4</v>
      </c>
      <c r="G111" s="115">
        <f t="shared" si="3"/>
        <v>49.71</v>
      </c>
      <c r="H111" s="116">
        <f t="shared" si="4"/>
        <v>61.471385999999995</v>
      </c>
      <c r="I111" s="117">
        <f t="shared" si="5"/>
        <v>245.88</v>
      </c>
      <c r="J111" s="118"/>
      <c r="K111" s="119">
        <v>49.71</v>
      </c>
      <c r="L111" s="118"/>
      <c r="M111" s="120"/>
      <c r="N111" s="118"/>
      <c r="O111" s="118"/>
      <c r="P111" s="118"/>
    </row>
    <row r="112" spans="1:16" s="121" customFormat="1" x14ac:dyDescent="0.25">
      <c r="A112" s="109" t="s">
        <v>184</v>
      </c>
      <c r="B112" s="110" t="s">
        <v>66</v>
      </c>
      <c r="C112" s="111" t="s">
        <v>728</v>
      </c>
      <c r="D112" s="112" t="str">
        <f ca="1">UPPER(IFERROR(VLOOKUP($C112,INDIRECT(INDEX([4]CONFIG_BASES!A:Z,MATCH($D112,[4]CONFIG_BASES!#REF!,0),MATCH([4]RESUMO!$P$11,[4]CONFIG_BASES!$B$1:$AA$1,0))),3,FALSE),""))</f>
        <v>PLACA TÁTIL EM BRAILLE ACRÍLICO 30 X 10CM (PALAVRA/SÍMBOLO)</v>
      </c>
      <c r="E112" s="113" t="s">
        <v>67</v>
      </c>
      <c r="F112" s="114">
        <v>17</v>
      </c>
      <c r="G112" s="115">
        <f t="shared" si="3"/>
        <v>49.71</v>
      </c>
      <c r="H112" s="116">
        <f t="shared" si="4"/>
        <v>61.471385999999995</v>
      </c>
      <c r="I112" s="117">
        <f t="shared" si="5"/>
        <v>1045.01</v>
      </c>
      <c r="J112" s="118"/>
      <c r="K112" s="119">
        <v>49.71</v>
      </c>
      <c r="L112" s="118"/>
      <c r="M112" s="120"/>
      <c r="N112" s="118"/>
      <c r="O112" s="118"/>
      <c r="P112" s="118"/>
    </row>
    <row r="113" spans="1:16" x14ac:dyDescent="0.25">
      <c r="A113" s="101" t="s">
        <v>185</v>
      </c>
      <c r="B113" s="102"/>
      <c r="C113" s="102"/>
      <c r="D113" s="103" t="s">
        <v>622</v>
      </c>
      <c r="E113" s="104" t="s">
        <v>844</v>
      </c>
      <c r="F113" s="105"/>
      <c r="G113" s="106"/>
      <c r="H113" s="107"/>
      <c r="I113" s="108">
        <f>SUM(I114:I130)</f>
        <v>68381.39</v>
      </c>
      <c r="J113" s="45"/>
      <c r="K113" s="100"/>
      <c r="L113" s="45"/>
      <c r="M113" s="45"/>
      <c r="N113" s="45"/>
      <c r="O113" s="45"/>
      <c r="P113" s="45"/>
    </row>
    <row r="114" spans="1:16" s="121" customFormat="1" x14ac:dyDescent="0.25">
      <c r="A114" s="109" t="s">
        <v>186</v>
      </c>
      <c r="B114" s="110" t="s">
        <v>80</v>
      </c>
      <c r="C114" s="111" t="s">
        <v>729</v>
      </c>
      <c r="D114" s="112" t="str">
        <f ca="1">UPPER(IFERROR(VLOOKUP($C114,INDIRECT(INDEX([4]CONFIG_BASES!A:Z,MATCH($D114,[4]CONFIG_BASES!#REF!,0),MATCH([4]RESUMO!$P$11,[4]CONFIG_BASES!$B$1:$AA$1,0))),3,FALSE),""))</f>
        <v>ALARME AUDIOVISUAL SEM FIO PARA PCD. FORNECIMENTO E INSTALAÇÃO</v>
      </c>
      <c r="E114" s="113" t="s">
        <v>67</v>
      </c>
      <c r="F114" s="114">
        <v>5</v>
      </c>
      <c r="G114" s="115">
        <f t="shared" si="3"/>
        <v>235.34</v>
      </c>
      <c r="H114" s="116">
        <f t="shared" si="4"/>
        <v>291.02144399999997</v>
      </c>
      <c r="I114" s="117">
        <f t="shared" si="5"/>
        <v>1455.1</v>
      </c>
      <c r="J114" s="118"/>
      <c r="K114" s="119">
        <v>235.34</v>
      </c>
      <c r="L114" s="118"/>
      <c r="M114" s="120"/>
      <c r="N114" s="118"/>
      <c r="O114" s="118"/>
      <c r="P114" s="118"/>
    </row>
    <row r="115" spans="1:16" s="121" customFormat="1" ht="36" x14ac:dyDescent="0.25">
      <c r="A115" s="109" t="s">
        <v>187</v>
      </c>
      <c r="B115" s="110" t="s">
        <v>683</v>
      </c>
      <c r="C115" s="111" t="s">
        <v>730</v>
      </c>
      <c r="D115" s="112" t="str">
        <f ca="1">UPPER(IFERROR(VLOOKUP($C115,INDIRECT(INDEX([4]CONFIG_BASES!A:Z,MATCH($D115,[4]CONFIG_BASES!#REF!,0),MATCH([4]RESUMO!$P$11,[4]CONFIG_BASES!$B$1:$AA$1,0))),3,FALSE),""))</f>
        <v>BANCADA EM AÇO INOX COM PREENCHIMENTO EM CONCRETO, DE DIMENSÕES VARIÁVEIS, COMPOSTA POR CUBA DE EXPURGO REDONDA COM DIÂMETRO DE 0,29M E CUBA RETANGULAR 0,45MX0,35M DE EMBUTIR</v>
      </c>
      <c r="E115" s="113" t="s">
        <v>845</v>
      </c>
      <c r="F115" s="114">
        <v>2</v>
      </c>
      <c r="G115" s="115">
        <f t="shared" si="3"/>
        <v>6558.96</v>
      </c>
      <c r="H115" s="116">
        <f t="shared" si="4"/>
        <v>8110.8099359999997</v>
      </c>
      <c r="I115" s="117">
        <f t="shared" si="5"/>
        <v>16221.61</v>
      </c>
      <c r="J115" s="118"/>
      <c r="K115" s="119">
        <v>6558.96</v>
      </c>
      <c r="L115" s="118"/>
      <c r="M115" s="120"/>
      <c r="N115" s="118"/>
      <c r="O115" s="118"/>
      <c r="P115" s="118"/>
    </row>
    <row r="116" spans="1:16" s="121" customFormat="1" ht="24" x14ac:dyDescent="0.25">
      <c r="A116" s="109" t="s">
        <v>188</v>
      </c>
      <c r="B116" s="110" t="s">
        <v>65</v>
      </c>
      <c r="C116" s="111">
        <v>106770</v>
      </c>
      <c r="D116" s="112" t="str">
        <f ca="1">UPPER(IFERROR(VLOOKUP($C116,INDIRECT(INDEX([4]CONFIG_BASES!A:Z,MATCH($D116,[4]CONFIG_BASES!#REF!,0),MATCH([4]RESUMO!$P$11,[4]CONFIG_BASES!$B$1:$AA$1,0))),3,FALSE),""))</f>
        <v>BARRA DE APOIO RETA, EM AÇO INOX POLIDO, COMPRIMENTO 40 CM, FIXADA NA PAREDE - FORNECIMENTO E INSTALAÇÃO. AF_02/2026</v>
      </c>
      <c r="E116" s="113" t="s">
        <v>67</v>
      </c>
      <c r="F116" s="114">
        <v>10</v>
      </c>
      <c r="G116" s="115">
        <f t="shared" si="3"/>
        <v>167.69</v>
      </c>
      <c r="H116" s="116">
        <f t="shared" si="4"/>
        <v>207.36545399999997</v>
      </c>
      <c r="I116" s="117">
        <f t="shared" si="5"/>
        <v>2073.65</v>
      </c>
      <c r="J116" s="118"/>
      <c r="K116" s="119">
        <v>167.69</v>
      </c>
      <c r="L116" s="118"/>
      <c r="M116" s="120"/>
      <c r="N116" s="118"/>
      <c r="O116" s="118"/>
      <c r="P116" s="118"/>
    </row>
    <row r="117" spans="1:16" s="121" customFormat="1" ht="24" x14ac:dyDescent="0.25">
      <c r="A117" s="109" t="s">
        <v>189</v>
      </c>
      <c r="B117" s="110" t="s">
        <v>65</v>
      </c>
      <c r="C117" s="111">
        <v>100868</v>
      </c>
      <c r="D117" s="112" t="str">
        <f ca="1">UPPER(IFERROR(VLOOKUP($C117,INDIRECT(INDEX([4]CONFIG_BASES!A:Z,MATCH($D117,[4]CONFIG_BASES!#REF!,0),MATCH([4]RESUMO!$P$11,[4]CONFIG_BASES!$B$1:$AA$1,0))),3,FALSE),""))</f>
        <v>BARRA DE APOIO RETA, EM AÇO INOX POLIDO, COMPRIMENTO 80 CM, FIXADA NA PAREDE - FORNECIMENTO E INSTALAÇÃO. AF_02/2026</v>
      </c>
      <c r="E117" s="113" t="s">
        <v>67</v>
      </c>
      <c r="F117" s="114">
        <v>15</v>
      </c>
      <c r="G117" s="115">
        <f t="shared" si="3"/>
        <v>387.4</v>
      </c>
      <c r="H117" s="116">
        <f t="shared" si="4"/>
        <v>479.05883999999992</v>
      </c>
      <c r="I117" s="117">
        <f t="shared" si="5"/>
        <v>7185.88</v>
      </c>
      <c r="J117" s="118"/>
      <c r="K117" s="119">
        <v>387.4</v>
      </c>
      <c r="L117" s="118"/>
      <c r="M117" s="120"/>
      <c r="N117" s="118"/>
      <c r="O117" s="118"/>
      <c r="P117" s="118"/>
    </row>
    <row r="118" spans="1:16" s="121" customFormat="1" ht="24" x14ac:dyDescent="0.25">
      <c r="A118" s="109" t="s">
        <v>190</v>
      </c>
      <c r="B118" s="110" t="s">
        <v>65</v>
      </c>
      <c r="C118" s="111">
        <v>86900</v>
      </c>
      <c r="D118" s="112" t="str">
        <f ca="1">UPPER(IFERROR(VLOOKUP($C118,INDIRECT(INDEX([4]CONFIG_BASES!A:Z,MATCH($D118,[4]CONFIG_BASES!#REF!,0),MATCH([4]RESUMO!$P$11,[4]CONFIG_BASES!$B$1:$AA$1,0))),3,FALSE),""))</f>
        <v>CUBA DE EMBUTIR RETANGULAR DE AÇO INOXIDÁVEL, 46 X 30 X 12 CM - FORNECIMENTO E INSTALAÇÃO. AF_02/2026</v>
      </c>
      <c r="E118" s="113" t="s">
        <v>67</v>
      </c>
      <c r="F118" s="114">
        <v>6</v>
      </c>
      <c r="G118" s="115">
        <f t="shared" si="3"/>
        <v>217.56</v>
      </c>
      <c r="H118" s="116">
        <f t="shared" si="4"/>
        <v>269.034696</v>
      </c>
      <c r="I118" s="117">
        <f t="shared" si="5"/>
        <v>1614.2</v>
      </c>
      <c r="J118" s="118"/>
      <c r="K118" s="119">
        <v>217.56</v>
      </c>
      <c r="L118" s="118"/>
      <c r="M118" s="120"/>
      <c r="N118" s="118"/>
      <c r="O118" s="118"/>
      <c r="P118" s="118"/>
    </row>
    <row r="119" spans="1:16" s="121" customFormat="1" ht="36" x14ac:dyDescent="0.25">
      <c r="A119" s="109" t="s">
        <v>191</v>
      </c>
      <c r="B119" s="110" t="s">
        <v>80</v>
      </c>
      <c r="C119" s="111" t="s">
        <v>731</v>
      </c>
      <c r="D119" s="112" t="str">
        <f ca="1">UPPER(IFERROR(VLOOKUP($C119,INDIRECT(INDEX([4]CONFIG_BASES!A:Z,MATCH($D119,[4]CONFIG_BASES!#REF!,0),MATCH([4]RESUMO!$P$11,[4]CONFIG_BASES!$B$1:$AA$1,0))),3,FALSE),""))</f>
        <v>DISTRIBUIDOR/DISPENSER PARA PORTA PAPEL TOALHA PARA INTERFOLHAS DE DUAS (2) OU TRÊS (3) DOBRAS, EM PLÁSTICO, INCLUSIVE ACESSÓRIOS PARA FIXAÇÃO</v>
      </c>
      <c r="E119" s="113" t="s">
        <v>67</v>
      </c>
      <c r="F119" s="114">
        <v>22</v>
      </c>
      <c r="G119" s="115">
        <f t="shared" si="3"/>
        <v>76.349999999999994</v>
      </c>
      <c r="H119" s="116">
        <f t="shared" si="4"/>
        <v>94.41440999999999</v>
      </c>
      <c r="I119" s="117">
        <f t="shared" si="5"/>
        <v>2077.11</v>
      </c>
      <c r="J119" s="118"/>
      <c r="K119" s="119">
        <v>76.349999999999994</v>
      </c>
      <c r="L119" s="118"/>
      <c r="M119" s="120"/>
      <c r="N119" s="118"/>
      <c r="O119" s="118"/>
      <c r="P119" s="118"/>
    </row>
    <row r="120" spans="1:16" s="121" customFormat="1" x14ac:dyDescent="0.25">
      <c r="A120" s="109" t="s">
        <v>192</v>
      </c>
      <c r="B120" s="110" t="s">
        <v>66</v>
      </c>
      <c r="C120" s="111" t="s">
        <v>732</v>
      </c>
      <c r="D120" s="112" t="str">
        <f ca="1">UPPER(IFERROR(VLOOKUP($C120,INDIRECT(INDEX([4]CONFIG_BASES!A:Z,MATCH($D120,[4]CONFIG_BASES!#REF!,0),MATCH([4]RESUMO!$P$11,[4]CONFIG_BASES!$B$1:$AA$1,0))),3,FALSE),""))</f>
        <v>LAVATÓRIO CANTO LINHA IZY BRANCO REF 101 DECA/EQUIVALENTE</v>
      </c>
      <c r="E120" s="113" t="s">
        <v>67</v>
      </c>
      <c r="F120" s="114">
        <v>5</v>
      </c>
      <c r="G120" s="115">
        <f t="shared" si="3"/>
        <v>331.32</v>
      </c>
      <c r="H120" s="116">
        <f t="shared" si="4"/>
        <v>409.71031199999999</v>
      </c>
      <c r="I120" s="117">
        <f t="shared" si="5"/>
        <v>2048.5500000000002</v>
      </c>
      <c r="J120" s="118"/>
      <c r="K120" s="119">
        <v>331.32</v>
      </c>
      <c r="L120" s="118"/>
      <c r="M120" s="120"/>
      <c r="N120" s="118"/>
      <c r="O120" s="118"/>
      <c r="P120" s="118"/>
    </row>
    <row r="121" spans="1:16" s="121" customFormat="1" ht="48" x14ac:dyDescent="0.25">
      <c r="A121" s="109" t="s">
        <v>193</v>
      </c>
      <c r="B121" s="110" t="s">
        <v>65</v>
      </c>
      <c r="C121" s="111">
        <v>86940</v>
      </c>
      <c r="D121" s="112" t="str">
        <f ca="1">UPPER(IFERROR(VLOOKUP($C121,INDIRECT(INDEX([4]CONFIG_BASES!A:Z,MATCH($D121,[4]CONFIG_BASES!#REF!,0),MATCH([4]RESUMO!$P$11,[4]CONFIG_BASES!$B$1:$AA$1,0))),3,FALSE),""))</f>
        <v>LAVATÓRIO LOUÇA BRANCA COM COLUNA, 45 X 55 CM OU EQUIVALENTE, PADRÃO MÉDIO, INCLUSO SIFÃO TIPO GARRAFA, VÁLVULA E ENGATE FLEXÍVEL DE 40 CM EM METAL CROMADO, COM APARELHO MISTURADOR PADRÃO MÉDIO - FORNECIMENTO E INSTALAÇÃO. AF_02/2026</v>
      </c>
      <c r="E121" s="113" t="s">
        <v>67</v>
      </c>
      <c r="F121" s="114">
        <v>11</v>
      </c>
      <c r="G121" s="115">
        <f t="shared" si="3"/>
        <v>1262.75</v>
      </c>
      <c r="H121" s="116">
        <f t="shared" si="4"/>
        <v>1561.5166499999998</v>
      </c>
      <c r="I121" s="117">
        <f t="shared" si="5"/>
        <v>17176.68</v>
      </c>
      <c r="J121" s="118"/>
      <c r="K121" s="119">
        <v>1262.75</v>
      </c>
      <c r="L121" s="118"/>
      <c r="M121" s="120"/>
      <c r="N121" s="118"/>
      <c r="O121" s="118"/>
      <c r="P121" s="118"/>
    </row>
    <row r="122" spans="1:16" s="121" customFormat="1" ht="24" x14ac:dyDescent="0.25">
      <c r="A122" s="109" t="s">
        <v>194</v>
      </c>
      <c r="B122" s="110" t="s">
        <v>80</v>
      </c>
      <c r="C122" s="111" t="s">
        <v>733</v>
      </c>
      <c r="D122" s="112" t="str">
        <f ca="1">UPPER(IFERROR(VLOOKUP($C122,INDIRECT(INDEX([4]CONFIG_BASES!A:Z,MATCH($D122,[4]CONFIG_BASES!#REF!,0),MATCH([4]RESUMO!$P$11,[4]CONFIG_BASES!$B$1:$AA$1,0))),3,FALSE),""))</f>
        <v>DISTRIBUIDOR/DISPENSER PARA PAPEL HIGIÊNICO EM PLÁSTICO, TIPO SOBREPOR, INCLUSIVE ACESSÓRIOS DE FIXAÇÃO</v>
      </c>
      <c r="E122" s="113" t="s">
        <v>67</v>
      </c>
      <c r="F122" s="114">
        <v>5</v>
      </c>
      <c r="G122" s="115">
        <f t="shared" si="3"/>
        <v>72.34</v>
      </c>
      <c r="H122" s="116">
        <f t="shared" si="4"/>
        <v>89.455643999999992</v>
      </c>
      <c r="I122" s="117">
        <f t="shared" si="5"/>
        <v>447.27</v>
      </c>
      <c r="J122" s="118"/>
      <c r="K122" s="119">
        <v>72.34</v>
      </c>
      <c r="L122" s="118"/>
      <c r="M122" s="120"/>
      <c r="N122" s="118"/>
      <c r="O122" s="118"/>
      <c r="P122" s="118"/>
    </row>
    <row r="123" spans="1:16" s="121" customFormat="1" ht="24" x14ac:dyDescent="0.25">
      <c r="A123" s="109" t="s">
        <v>195</v>
      </c>
      <c r="B123" s="110" t="s">
        <v>65</v>
      </c>
      <c r="C123" s="111">
        <v>95547</v>
      </c>
      <c r="D123" s="112" t="str">
        <f ca="1">UPPER(IFERROR(VLOOKUP($C123,INDIRECT(INDEX([4]CONFIG_BASES!A:Z,MATCH($D123,[4]CONFIG_BASES!#REF!,0),MATCH([4]RESUMO!$P$11,[4]CONFIG_BASES!$B$1:$AA$1,0))),3,FALSE),""))</f>
        <v>SABONETEIRA PLÁSTICA TIPO DISPENSER PARA SABONETE LÍQUIDO COM RESERVATÓRIO 800 A 1500 ML, INCLUSO FIXAÇÃO. AF_02/2026</v>
      </c>
      <c r="E123" s="113" t="s">
        <v>67</v>
      </c>
      <c r="F123" s="114">
        <v>24</v>
      </c>
      <c r="G123" s="115">
        <f t="shared" si="3"/>
        <v>59.89</v>
      </c>
      <c r="H123" s="116">
        <f t="shared" si="4"/>
        <v>74.059973999999997</v>
      </c>
      <c r="I123" s="117">
        <f t="shared" si="5"/>
        <v>1777.43</v>
      </c>
      <c r="J123" s="118"/>
      <c r="K123" s="119">
        <v>59.89</v>
      </c>
      <c r="L123" s="118"/>
      <c r="M123" s="120"/>
      <c r="N123" s="118"/>
      <c r="O123" s="118"/>
      <c r="P123" s="118"/>
    </row>
    <row r="124" spans="1:16" s="121" customFormat="1" ht="24" x14ac:dyDescent="0.25">
      <c r="A124" s="109" t="s">
        <v>196</v>
      </c>
      <c r="B124" s="110" t="s">
        <v>65</v>
      </c>
      <c r="C124" s="111">
        <v>86872</v>
      </c>
      <c r="D124" s="112" t="str">
        <f ca="1">UPPER(IFERROR(VLOOKUP($C124,INDIRECT(INDEX([4]CONFIG_BASES!A:Z,MATCH($D124,[4]CONFIG_BASES!#REF!,0),MATCH([4]RESUMO!$P$11,[4]CONFIG_BASES!$B$1:$AA$1,0))),3,FALSE),""))</f>
        <v>TANQUE DE LOUÇA BRANCA COM COLUNA, 30L OU EQUIVALENTE - FORNECIMENTO E INSTALAÇÃO. AF_02/2026</v>
      </c>
      <c r="E124" s="113" t="s">
        <v>67</v>
      </c>
      <c r="F124" s="114">
        <v>1</v>
      </c>
      <c r="G124" s="115">
        <f t="shared" si="3"/>
        <v>845.02</v>
      </c>
      <c r="H124" s="116">
        <f t="shared" si="4"/>
        <v>1044.951732</v>
      </c>
      <c r="I124" s="117">
        <f t="shared" si="5"/>
        <v>1044.95</v>
      </c>
      <c r="J124" s="118"/>
      <c r="K124" s="119">
        <v>845.02</v>
      </c>
      <c r="L124" s="118"/>
      <c r="M124" s="120"/>
      <c r="N124" s="118"/>
      <c r="O124" s="118"/>
      <c r="P124" s="118"/>
    </row>
    <row r="125" spans="1:16" s="121" customFormat="1" ht="24" x14ac:dyDescent="0.25">
      <c r="A125" s="109" t="s">
        <v>197</v>
      </c>
      <c r="B125" s="110" t="s">
        <v>65</v>
      </c>
      <c r="C125" s="111">
        <v>86914</v>
      </c>
      <c r="D125" s="112" t="str">
        <f ca="1">UPPER(IFERROR(VLOOKUP($C125,INDIRECT(INDEX([4]CONFIG_BASES!A:Z,MATCH($D125,[4]CONFIG_BASES!#REF!,0),MATCH([4]RESUMO!$P$11,[4]CONFIG_BASES!$B$1:$AA$1,0))),3,FALSE),""))</f>
        <v>TORNEIRA CROMADA 1/2" OU 3/4" PARA TANQUE, PADRÃO MÉDIO - FORNECIMENTO E INSTALAÇÃO. AF_02/2026</v>
      </c>
      <c r="E125" s="113" t="s">
        <v>67</v>
      </c>
      <c r="F125" s="114">
        <v>2</v>
      </c>
      <c r="G125" s="115">
        <f t="shared" si="3"/>
        <v>101.7</v>
      </c>
      <c r="H125" s="116">
        <f t="shared" si="4"/>
        <v>125.76222</v>
      </c>
      <c r="I125" s="117">
        <f t="shared" si="5"/>
        <v>251.52</v>
      </c>
      <c r="J125" s="118"/>
      <c r="K125" s="119">
        <v>101.7</v>
      </c>
      <c r="L125" s="118"/>
      <c r="M125" s="120"/>
      <c r="N125" s="118"/>
      <c r="O125" s="118"/>
      <c r="P125" s="118"/>
    </row>
    <row r="126" spans="1:16" s="121" customFormat="1" ht="24" x14ac:dyDescent="0.25">
      <c r="A126" s="109" t="s">
        <v>198</v>
      </c>
      <c r="B126" s="110" t="s">
        <v>65</v>
      </c>
      <c r="C126" s="111">
        <v>100853</v>
      </c>
      <c r="D126" s="112" t="str">
        <f ca="1">UPPER(IFERROR(VLOOKUP($C126,INDIRECT(INDEX([4]CONFIG_BASES!A:Z,MATCH($D126,[4]CONFIG_BASES!#REF!,0),MATCH([4]RESUMO!$P$11,[4]CONFIG_BASES!$B$1:$AA$1,0))),3,FALSE),""))</f>
        <v>TORNEIRA CROMADA DE MESA PARA LAVATÓRIO, TIPO MONOCOMANDO. AF_02/2026</v>
      </c>
      <c r="E126" s="113" t="s">
        <v>67</v>
      </c>
      <c r="F126" s="114">
        <v>4</v>
      </c>
      <c r="G126" s="115">
        <f t="shared" si="3"/>
        <v>354.38</v>
      </c>
      <c r="H126" s="116">
        <f t="shared" si="4"/>
        <v>438.22630799999996</v>
      </c>
      <c r="I126" s="117">
        <f t="shared" si="5"/>
        <v>1752.9</v>
      </c>
      <c r="J126" s="118"/>
      <c r="K126" s="119">
        <v>354.38</v>
      </c>
      <c r="L126" s="118"/>
      <c r="M126" s="120"/>
      <c r="N126" s="118"/>
      <c r="O126" s="118"/>
      <c r="P126" s="118"/>
    </row>
    <row r="127" spans="1:16" s="121" customFormat="1" ht="24" x14ac:dyDescent="0.25">
      <c r="A127" s="109" t="s">
        <v>199</v>
      </c>
      <c r="B127" s="110" t="s">
        <v>65</v>
      </c>
      <c r="C127" s="111">
        <v>106779</v>
      </c>
      <c r="D127" s="112" t="str">
        <f ca="1">UPPER(IFERROR(VLOOKUP($C127,INDIRECT(INDEX([4]CONFIG_BASES!A:Z,MATCH($D127,[4]CONFIG_BASES!#REF!,0),MATCH([4]RESUMO!$P$11,[4]CONFIG_BASES!$B$1:$AA$1,0))),3,FALSE),""))</f>
        <v>TORNEIRA CROMADA DE MESA COM FECHAMENTO AUTOMÁTICO, PARA LAVATÓRIO - FORNECIMENTO E INSTALAÇÃO. AF_02/2026</v>
      </c>
      <c r="E127" s="113" t="s">
        <v>67</v>
      </c>
      <c r="F127" s="114">
        <v>5</v>
      </c>
      <c r="G127" s="115">
        <f t="shared" si="3"/>
        <v>153.35</v>
      </c>
      <c r="H127" s="116">
        <f t="shared" si="4"/>
        <v>189.63260999999997</v>
      </c>
      <c r="I127" s="117">
        <f t="shared" si="5"/>
        <v>948.16</v>
      </c>
      <c r="J127" s="118"/>
      <c r="K127" s="119">
        <v>153.35</v>
      </c>
      <c r="L127" s="118"/>
      <c r="M127" s="120"/>
      <c r="N127" s="118"/>
      <c r="O127" s="118"/>
      <c r="P127" s="118"/>
    </row>
    <row r="128" spans="1:16" s="121" customFormat="1" ht="36" x14ac:dyDescent="0.25">
      <c r="A128" s="109" t="s">
        <v>200</v>
      </c>
      <c r="B128" s="110" t="s">
        <v>80</v>
      </c>
      <c r="C128" s="111" t="s">
        <v>734</v>
      </c>
      <c r="D128" s="112" t="str">
        <f ca="1">UPPER(IFERROR(VLOOKUP($C128,INDIRECT(INDEX([4]CONFIG_BASES!A:Z,MATCH($D128,[4]CONFIG_BASES!#REF!,0),MATCH([4]RESUMO!$P$11,[4]CONFIG_BASES!$B$1:$AA$1,0))),3,FALSE),""))</f>
        <v>TORNEIRA METÁLICA HOSPITALAR, ABERTURA ALAVANCA 1/4 DE VOLTA, ACABAMENTO CROMADO, COM AREJADOR, APLICAÇÃO DE MESA, INCLUSIVE ENGATE FLEXÍVEL METÁLICO</v>
      </c>
      <c r="E128" s="113" t="s">
        <v>67</v>
      </c>
      <c r="F128" s="114">
        <v>15</v>
      </c>
      <c r="G128" s="115">
        <f t="shared" si="3"/>
        <v>338.84</v>
      </c>
      <c r="H128" s="116">
        <f t="shared" si="4"/>
        <v>419.00954399999995</v>
      </c>
      <c r="I128" s="117">
        <f t="shared" si="5"/>
        <v>6285.14</v>
      </c>
      <c r="J128" s="118"/>
      <c r="K128" s="119">
        <v>338.84</v>
      </c>
      <c r="L128" s="118"/>
      <c r="M128" s="120"/>
      <c r="N128" s="118"/>
      <c r="O128" s="118"/>
      <c r="P128" s="118"/>
    </row>
    <row r="129" spans="1:16" s="121" customFormat="1" ht="36" x14ac:dyDescent="0.25">
      <c r="A129" s="109" t="s">
        <v>201</v>
      </c>
      <c r="B129" s="110" t="s">
        <v>65</v>
      </c>
      <c r="C129" s="111">
        <v>95471</v>
      </c>
      <c r="D129" s="112" t="str">
        <f ca="1">UPPER(IFERROR(VLOOKUP($C129,INDIRECT(INDEX([4]CONFIG_BASES!A:Z,MATCH($D129,[4]CONFIG_BASES!#REF!,0),MATCH([4]RESUMO!$P$11,[4]CONFIG_BASES!$B$1:$AA$1,0))),3,FALSE),""))</f>
        <v>BACIA SANITÁRIA EM LOUÇA BRANCA PARA PCD SEM FURO FRONTAL, COM TUBO DE LIGAÇÃO CROMADO, SEM ASSENTO - FORNECIMENTO E INSTALAÇÃO. AF_02/2026_PS</v>
      </c>
      <c r="E129" s="113" t="s">
        <v>67</v>
      </c>
      <c r="F129" s="114">
        <v>5</v>
      </c>
      <c r="G129" s="115">
        <f t="shared" si="3"/>
        <v>924.51</v>
      </c>
      <c r="H129" s="116">
        <f t="shared" si="4"/>
        <v>1143.2490659999999</v>
      </c>
      <c r="I129" s="117">
        <f t="shared" si="5"/>
        <v>5716.24</v>
      </c>
      <c r="J129" s="118"/>
      <c r="K129" s="119">
        <v>924.51</v>
      </c>
      <c r="L129" s="118"/>
      <c r="M129" s="120"/>
      <c r="N129" s="118"/>
      <c r="O129" s="118"/>
      <c r="P129" s="118"/>
    </row>
    <row r="130" spans="1:16" s="121" customFormat="1" ht="24" x14ac:dyDescent="0.25">
      <c r="A130" s="109" t="s">
        <v>202</v>
      </c>
      <c r="B130" s="110" t="s">
        <v>65</v>
      </c>
      <c r="C130" s="111">
        <v>100849</v>
      </c>
      <c r="D130" s="112" t="str">
        <f ca="1">UPPER(IFERROR(VLOOKUP($C130,INDIRECT(INDEX([4]CONFIG_BASES!A:Z,MATCH($D130,[4]CONFIG_BASES!#REF!,0),MATCH([4]RESUMO!$P$11,[4]CONFIG_BASES!$B$1:$AA$1,0))),3,FALSE),""))</f>
        <v>ASSENTO SANITÁRIO CONVENCIONAL - FORNECIMENTO E INSTALAÇÃO. AF_02/2026</v>
      </c>
      <c r="E130" s="113" t="s">
        <v>67</v>
      </c>
      <c r="F130" s="114">
        <v>5</v>
      </c>
      <c r="G130" s="115">
        <f t="shared" si="3"/>
        <v>49.33</v>
      </c>
      <c r="H130" s="116">
        <f t="shared" si="4"/>
        <v>61.001477999999992</v>
      </c>
      <c r="I130" s="117">
        <f t="shared" si="5"/>
        <v>305</v>
      </c>
      <c r="J130" s="118"/>
      <c r="K130" s="119">
        <v>49.33</v>
      </c>
      <c r="L130" s="118"/>
      <c r="M130" s="120"/>
      <c r="N130" s="118"/>
      <c r="O130" s="118"/>
      <c r="P130" s="118"/>
    </row>
    <row r="131" spans="1:16" x14ac:dyDescent="0.25">
      <c r="A131" s="101" t="s">
        <v>203</v>
      </c>
      <c r="B131" s="102"/>
      <c r="C131" s="102"/>
      <c r="D131" s="103" t="s">
        <v>623</v>
      </c>
      <c r="E131" s="104" t="s">
        <v>844</v>
      </c>
      <c r="F131" s="105"/>
      <c r="G131" s="106"/>
      <c r="H131" s="107"/>
      <c r="I131" s="108">
        <f>I132</f>
        <v>5423.61</v>
      </c>
      <c r="J131" s="45"/>
      <c r="K131" s="100"/>
      <c r="L131" s="45"/>
      <c r="M131" s="45"/>
      <c r="N131" s="45"/>
      <c r="O131" s="45"/>
      <c r="P131" s="45"/>
    </row>
    <row r="132" spans="1:16" s="121" customFormat="1" ht="24" x14ac:dyDescent="0.25">
      <c r="A132" s="109" t="s">
        <v>204</v>
      </c>
      <c r="B132" s="110" t="s">
        <v>683</v>
      </c>
      <c r="C132" s="111" t="s">
        <v>735</v>
      </c>
      <c r="D132" s="112" t="str">
        <f ca="1">UPPER(IFERROR(VLOOKUP($C132,INDIRECT(INDEX([4]CONFIG_BASES!A:Z,MATCH($D132,[4]CONFIG_BASES!#REF!,0),MATCH([4]RESUMO!$P$11,[4]CONFIG_BASES!$B$1:$AA$1,0))),3,FALSE),""))</f>
        <v>SUPORTE PARA RESERVATÓRIO DE ÁGUA DE 500L EM CHAPA DE AÇO SOBRE BASE ESTRUTURADA METÁLICA</v>
      </c>
      <c r="E132" s="113" t="s">
        <v>845</v>
      </c>
      <c r="F132" s="114">
        <v>3</v>
      </c>
      <c r="G132" s="115">
        <f t="shared" si="3"/>
        <v>1461.97</v>
      </c>
      <c r="H132" s="116">
        <f t="shared" si="4"/>
        <v>1807.8721019999998</v>
      </c>
      <c r="I132" s="117">
        <f t="shared" si="5"/>
        <v>5423.61</v>
      </c>
      <c r="J132" s="118"/>
      <c r="K132" s="119">
        <v>1461.97</v>
      </c>
      <c r="L132" s="118"/>
      <c r="M132" s="120"/>
      <c r="N132" s="118"/>
      <c r="O132" s="118"/>
      <c r="P132" s="118"/>
    </row>
    <row r="133" spans="1:16" x14ac:dyDescent="0.25">
      <c r="A133" s="101" t="s">
        <v>64</v>
      </c>
      <c r="B133" s="102"/>
      <c r="C133" s="102"/>
      <c r="D133" s="103" t="s">
        <v>624</v>
      </c>
      <c r="E133" s="104"/>
      <c r="F133" s="105"/>
      <c r="G133" s="106"/>
      <c r="H133" s="107"/>
      <c r="I133" s="108">
        <f>I134+I144+I159+I175+I181+I188+I196+I204+I210</f>
        <v>465342.86</v>
      </c>
      <c r="J133" s="45"/>
      <c r="K133" s="100"/>
      <c r="L133" s="45"/>
      <c r="M133" s="45"/>
      <c r="N133" s="45"/>
      <c r="O133" s="45"/>
      <c r="P133" s="45"/>
    </row>
    <row r="134" spans="1:16" x14ac:dyDescent="0.25">
      <c r="A134" s="101" t="s">
        <v>205</v>
      </c>
      <c r="B134" s="102"/>
      <c r="C134" s="102"/>
      <c r="D134" s="103" t="s">
        <v>625</v>
      </c>
      <c r="E134" s="104" t="s">
        <v>844</v>
      </c>
      <c r="F134" s="105"/>
      <c r="G134" s="106"/>
      <c r="H134" s="107"/>
      <c r="I134" s="108">
        <f>SUM(I135:I143)</f>
        <v>171446.80000000002</v>
      </c>
      <c r="J134" s="45"/>
      <c r="K134" s="100"/>
      <c r="L134" s="45"/>
      <c r="M134" s="45"/>
      <c r="N134" s="45"/>
      <c r="O134" s="45"/>
      <c r="P134" s="45"/>
    </row>
    <row r="135" spans="1:16" s="121" customFormat="1" x14ac:dyDescent="0.25">
      <c r="A135" s="109" t="s">
        <v>206</v>
      </c>
      <c r="B135" s="110" t="s">
        <v>66</v>
      </c>
      <c r="C135" s="111" t="s">
        <v>260</v>
      </c>
      <c r="D135" s="112" t="str">
        <f ca="1">UPPER(IFERROR(VLOOKUP($C135,INDIRECT(INDEX([4]CONFIG_BASES!A:Z,MATCH($D135,[4]CONFIG_BASES!#REF!,0),MATCH([4]RESUMO!$P$11,[4]CONFIG_BASES!$B$1:$AA$1,0))),3,FALSE),""))</f>
        <v>MOBILIZAÇÃO E DESMOBILIZAÇÃO DE EQUIPAMENTO - HÉLICE CONTÍNUA</v>
      </c>
      <c r="E135" s="113" t="s">
        <v>67</v>
      </c>
      <c r="F135" s="114">
        <v>1</v>
      </c>
      <c r="G135" s="115">
        <f t="shared" si="3"/>
        <v>21000</v>
      </c>
      <c r="H135" s="116">
        <f t="shared" si="4"/>
        <v>25968.6</v>
      </c>
      <c r="I135" s="117">
        <f t="shared" si="5"/>
        <v>25968.6</v>
      </c>
      <c r="J135" s="118"/>
      <c r="K135" s="119">
        <v>21000</v>
      </c>
      <c r="L135" s="118"/>
      <c r="M135" s="120"/>
      <c r="N135" s="118"/>
      <c r="O135" s="118"/>
      <c r="P135" s="118"/>
    </row>
    <row r="136" spans="1:16" s="121" customFormat="1" ht="36" x14ac:dyDescent="0.25">
      <c r="A136" s="109" t="s">
        <v>207</v>
      </c>
      <c r="B136" s="110" t="s">
        <v>683</v>
      </c>
      <c r="C136" s="111" t="s">
        <v>736</v>
      </c>
      <c r="D136" s="112" t="str">
        <f ca="1">UPPER(IFERROR(VLOOKUP($C136,INDIRECT(INDEX([4]CONFIG_BASES!A:Z,MATCH($D136,[4]CONFIG_BASES!#REF!,0),MATCH([4]RESUMO!$P$11,[4]CONFIG_BASES!$B$1:$AA$1,0))),3,FALSE),""))</f>
        <v xml:space="preserve">ESTACA HÉLICE CONTÍNUA, DIÂMETRO DE 40 CM, INCLUSO CONCRETO FCK=30MPA E BOMBEAMENTO (EXCLUSIVE ARMADURA, MOBILIZAÇÃO E DESMOBILIZAÇÃO). </v>
      </c>
      <c r="E136" s="113" t="s">
        <v>13</v>
      </c>
      <c r="F136" s="114">
        <v>440</v>
      </c>
      <c r="G136" s="115">
        <f t="shared" si="3"/>
        <v>154.47</v>
      </c>
      <c r="H136" s="116">
        <f t="shared" si="4"/>
        <v>191.01760199999998</v>
      </c>
      <c r="I136" s="117">
        <f t="shared" si="5"/>
        <v>84047.74</v>
      </c>
      <c r="J136" s="118"/>
      <c r="K136" s="119">
        <v>154.47</v>
      </c>
      <c r="L136" s="118"/>
      <c r="M136" s="120"/>
      <c r="N136" s="118"/>
      <c r="O136" s="118"/>
      <c r="P136" s="118"/>
    </row>
    <row r="137" spans="1:16" s="121" customFormat="1" ht="24" x14ac:dyDescent="0.25">
      <c r="A137" s="109" t="s">
        <v>208</v>
      </c>
      <c r="B137" s="110" t="s">
        <v>65</v>
      </c>
      <c r="C137" s="111">
        <v>95584</v>
      </c>
      <c r="D137" s="112" t="str">
        <f ca="1">UPPER(IFERROR(VLOOKUP($C137,INDIRECT(INDEX([4]CONFIG_BASES!A:Z,MATCH($D137,[4]CONFIG_BASES!#REF!,0),MATCH([4]RESUMO!$P$11,[4]CONFIG_BASES!$B$1:$AA$1,0))),3,FALSE),""))</f>
        <v>MONTAGEM DE ARMADURA TRANSVERSAL DE ESTACAS DE SEÇÃO CIRCULAR, DIÂMETRO = 6,30 MM. AF_09/2021_PS</v>
      </c>
      <c r="E137" s="113" t="s">
        <v>68</v>
      </c>
      <c r="F137" s="114">
        <v>835.3</v>
      </c>
      <c r="G137" s="115">
        <f t="shared" si="3"/>
        <v>13.76</v>
      </c>
      <c r="H137" s="116">
        <f t="shared" si="4"/>
        <v>17.015615999999998</v>
      </c>
      <c r="I137" s="117">
        <f t="shared" si="5"/>
        <v>14213.14</v>
      </c>
      <c r="J137" s="118"/>
      <c r="K137" s="119">
        <v>13.76</v>
      </c>
      <c r="L137" s="118"/>
      <c r="M137" s="120"/>
      <c r="N137" s="118"/>
      <c r="O137" s="118"/>
      <c r="P137" s="118"/>
    </row>
    <row r="138" spans="1:16" s="121" customFormat="1" x14ac:dyDescent="0.25">
      <c r="A138" s="109" t="s">
        <v>209</v>
      </c>
      <c r="B138" s="110" t="s">
        <v>65</v>
      </c>
      <c r="C138" s="111">
        <v>95578</v>
      </c>
      <c r="D138" s="112" t="str">
        <f ca="1">UPPER(IFERROR(VLOOKUP($C138,INDIRECT(INDEX([4]CONFIG_BASES!A:Z,MATCH($D138,[4]CONFIG_BASES!#REF!,0),MATCH([4]RESUMO!$P$11,[4]CONFIG_BASES!$B$1:$AA$1,0))),3,FALSE),""))</f>
        <v>MONTAGEM DE ARMADURA DE ESTACAS, DIÂMETRO = 12,5 MM. AF_09/2021_PS</v>
      </c>
      <c r="E138" s="113" t="s">
        <v>68</v>
      </c>
      <c r="F138" s="114">
        <v>3475.05</v>
      </c>
      <c r="G138" s="115">
        <f t="shared" si="3"/>
        <v>8.07</v>
      </c>
      <c r="H138" s="116">
        <f t="shared" si="4"/>
        <v>9.9793620000000001</v>
      </c>
      <c r="I138" s="117">
        <f t="shared" si="5"/>
        <v>34678.78</v>
      </c>
      <c r="J138" s="118"/>
      <c r="K138" s="119">
        <v>8.07</v>
      </c>
      <c r="L138" s="118"/>
      <c r="M138" s="120"/>
      <c r="N138" s="118"/>
      <c r="O138" s="118"/>
      <c r="P138" s="118"/>
    </row>
    <row r="139" spans="1:16" s="121" customFormat="1" ht="24" x14ac:dyDescent="0.25">
      <c r="A139" s="109" t="s">
        <v>210</v>
      </c>
      <c r="B139" s="110" t="s">
        <v>65</v>
      </c>
      <c r="C139" s="111">
        <v>95601</v>
      </c>
      <c r="D139" s="112" t="str">
        <f ca="1">UPPER(IFERROR(VLOOKUP($C139,INDIRECT(INDEX([4]CONFIG_BASES!A:Z,MATCH($D139,[4]CONFIG_BASES!#REF!,0),MATCH([4]RESUMO!$P$11,[4]CONFIG_BASES!$B$1:$AA$1,0))),3,FALSE),""))</f>
        <v>ARRASAMENTO MECANICO DE ESTACA DE CONCRETO ARMADO, DIAMETROS DE ATÉ 40 CM. AF_05/2021</v>
      </c>
      <c r="E139" s="113" t="s">
        <v>67</v>
      </c>
      <c r="F139" s="114">
        <v>51</v>
      </c>
      <c r="G139" s="115">
        <f t="shared" si="3"/>
        <v>21.23</v>
      </c>
      <c r="H139" s="116">
        <f t="shared" si="4"/>
        <v>26.253017999999997</v>
      </c>
      <c r="I139" s="117">
        <f t="shared" si="5"/>
        <v>1338.9</v>
      </c>
      <c r="J139" s="118"/>
      <c r="K139" s="119">
        <v>21.23</v>
      </c>
      <c r="L139" s="118"/>
      <c r="M139" s="120"/>
      <c r="N139" s="118"/>
      <c r="O139" s="118"/>
      <c r="P139" s="118"/>
    </row>
    <row r="140" spans="1:16" s="121" customFormat="1" ht="36" x14ac:dyDescent="0.25">
      <c r="A140" s="109" t="s">
        <v>211</v>
      </c>
      <c r="B140" s="110" t="s">
        <v>65</v>
      </c>
      <c r="C140" s="111">
        <v>100974</v>
      </c>
      <c r="D140" s="112" t="str">
        <f ca="1">UPPER(IFERROR(VLOOKUP($C140,INDIRECT(INDEX([4]CONFIG_BASES!A:Z,MATCH($D140,[4]CONFIG_BASES!#REF!,0),MATCH([4]RESUMO!$P$11,[4]CONFIG_BASES!$B$1:$AA$1,0))),3,FALSE),""))</f>
        <v>CARGA, MANOBRA E DESCARGA DE SOLOS E MATERIAIS GRANULARES EM CAMINHÃO BASCULANTE 10 M³ - CARGA COM PÁ CARREGADEIRA (CAÇAMBA DE 1,7 A 2,8 M³ / 128 HP) E DESCARGA LIVRE (UNIDADE: M3). AF_02/2026</v>
      </c>
      <c r="E140" s="113" t="s">
        <v>52</v>
      </c>
      <c r="F140" s="114">
        <v>71.900000000000006</v>
      </c>
      <c r="G140" s="115">
        <f t="shared" si="3"/>
        <v>8.58</v>
      </c>
      <c r="H140" s="116">
        <f t="shared" si="4"/>
        <v>10.610028</v>
      </c>
      <c r="I140" s="117">
        <f t="shared" si="5"/>
        <v>762.86</v>
      </c>
      <c r="J140" s="118"/>
      <c r="K140" s="119">
        <v>8.58</v>
      </c>
      <c r="L140" s="118"/>
      <c r="M140" s="120"/>
      <c r="N140" s="118"/>
      <c r="O140" s="118"/>
      <c r="P140" s="118"/>
    </row>
    <row r="141" spans="1:16" s="121" customFormat="1" ht="24" x14ac:dyDescent="0.25">
      <c r="A141" s="109" t="s">
        <v>212</v>
      </c>
      <c r="B141" s="110" t="s">
        <v>65</v>
      </c>
      <c r="C141" s="111">
        <v>95875</v>
      </c>
      <c r="D141" s="112" t="str">
        <f ca="1">UPPER(IFERROR(VLOOKUP($C141,INDIRECT(INDEX([4]CONFIG_BASES!A:Z,MATCH($D141,[4]CONFIG_BASES!#REF!,0),MATCH([4]RESUMO!$P$11,[4]CONFIG_BASES!$B$1:$AA$1,0))),3,FALSE),""))</f>
        <v>TRANSPORTE COM CAMINHÃO BASCULANTE DE 10 M³, EM VIA URBANA PAVIMENTADA, DMT ATÉ 30 KM (UNIDADE: M3XKM). AF_02/2026</v>
      </c>
      <c r="E141" s="113" t="s">
        <v>53</v>
      </c>
      <c r="F141" s="114">
        <v>2157</v>
      </c>
      <c r="G141" s="115">
        <f t="shared" si="3"/>
        <v>2.77</v>
      </c>
      <c r="H141" s="116">
        <f t="shared" si="4"/>
        <v>3.4253819999999999</v>
      </c>
      <c r="I141" s="117">
        <f t="shared" si="5"/>
        <v>7388.54</v>
      </c>
      <c r="J141" s="118"/>
      <c r="K141" s="119">
        <v>2.77</v>
      </c>
      <c r="L141" s="118"/>
      <c r="M141" s="120"/>
      <c r="N141" s="118"/>
      <c r="O141" s="118"/>
      <c r="P141" s="118"/>
    </row>
    <row r="142" spans="1:16" s="121" customFormat="1" ht="36" x14ac:dyDescent="0.25">
      <c r="A142" s="109" t="s">
        <v>213</v>
      </c>
      <c r="B142" s="110" t="s">
        <v>65</v>
      </c>
      <c r="C142" s="111">
        <v>93590</v>
      </c>
      <c r="D142" s="112" t="str">
        <f ca="1">UPPER(IFERROR(VLOOKUP($C142,INDIRECT(INDEX([4]CONFIG_BASES!A:Z,MATCH($D142,[4]CONFIG_BASES!#REF!,0),MATCH([4]RESUMO!$P$11,[4]CONFIG_BASES!$B$1:$AA$1,0))),3,FALSE),""))</f>
        <v>TRANSPORTE COM CAMINHÃO BASCULANTE DE 10 M³, EM VIA URBANA PAVIMENTADA, ADICIONAL PARA DMT EXCEDENTE A 30 KM (UNIDADE: M3XKM). AF_02/2026</v>
      </c>
      <c r="E142" s="113" t="s">
        <v>53</v>
      </c>
      <c r="F142" s="114">
        <v>1071.3499999999999</v>
      </c>
      <c r="G142" s="115">
        <f t="shared" ref="G142:G205" si="6">K142*(1-I$8)</f>
        <v>1.06</v>
      </c>
      <c r="H142" s="116">
        <f t="shared" ref="H142:H205" si="7">IFERROR(G142*(1+$I$5),"")</f>
        <v>1.3107960000000001</v>
      </c>
      <c r="I142" s="117">
        <f t="shared" ref="I142:I205" si="8">IFERROR(TRUNC($F142*H142,2),"")</f>
        <v>1404.32</v>
      </c>
      <c r="J142" s="118"/>
      <c r="K142" s="119">
        <v>1.06</v>
      </c>
      <c r="L142" s="118"/>
      <c r="M142" s="120"/>
      <c r="N142" s="118"/>
      <c r="O142" s="118"/>
      <c r="P142" s="118"/>
    </row>
    <row r="143" spans="1:16" s="121" customFormat="1" ht="24" x14ac:dyDescent="0.25">
      <c r="A143" s="109" t="s">
        <v>214</v>
      </c>
      <c r="B143" s="110" t="s">
        <v>683</v>
      </c>
      <c r="C143" s="111" t="s">
        <v>701</v>
      </c>
      <c r="D143" s="112" t="str">
        <f ca="1">UPPER(IFERROR(VLOOKUP($C143,INDIRECT(INDEX([4]CONFIG_BASES!A:Z,MATCH($D143,[4]CONFIG_BASES!#REF!,0),MATCH([4]RESUMO!$P$11,[4]CONFIG_BASES!$B$1:$AA$1,0))),3,FALSE),""))</f>
        <v>DESTINAÇÃO FINAL DE RESÍDUOS PROVENIENTES DE CONSTRUÇÃO CIVIL EM ATERRO LICENCIADO</v>
      </c>
      <c r="E143" s="113" t="s">
        <v>52</v>
      </c>
      <c r="F143" s="114">
        <v>71.900000000000006</v>
      </c>
      <c r="G143" s="115">
        <f t="shared" si="6"/>
        <v>20</v>
      </c>
      <c r="H143" s="116">
        <f>IFERROR(G143*(1+$I$6),"")</f>
        <v>22.864000000000001</v>
      </c>
      <c r="I143" s="117">
        <f t="shared" si="8"/>
        <v>1643.92</v>
      </c>
      <c r="J143" s="118"/>
      <c r="K143" s="119">
        <v>20</v>
      </c>
      <c r="L143" s="118"/>
      <c r="M143" s="120"/>
      <c r="N143" s="118"/>
      <c r="O143" s="118"/>
      <c r="P143" s="118"/>
    </row>
    <row r="144" spans="1:16" x14ac:dyDescent="0.25">
      <c r="A144" s="101" t="s">
        <v>215</v>
      </c>
      <c r="B144" s="102"/>
      <c r="C144" s="102"/>
      <c r="D144" s="103" t="s">
        <v>626</v>
      </c>
      <c r="E144" s="104" t="s">
        <v>844</v>
      </c>
      <c r="F144" s="105"/>
      <c r="G144" s="106"/>
      <c r="H144" s="107"/>
      <c r="I144" s="108">
        <f>SUM(I145:I158)</f>
        <v>58081.609999999993</v>
      </c>
      <c r="J144" s="45"/>
      <c r="K144" s="100"/>
      <c r="L144" s="45"/>
      <c r="M144" s="45"/>
      <c r="N144" s="45"/>
      <c r="O144" s="45"/>
      <c r="P144" s="45"/>
    </row>
    <row r="145" spans="1:16" s="121" customFormat="1" ht="24" x14ac:dyDescent="0.25">
      <c r="A145" s="109" t="s">
        <v>216</v>
      </c>
      <c r="B145" s="110" t="s">
        <v>65</v>
      </c>
      <c r="C145" s="111">
        <v>96522</v>
      </c>
      <c r="D145" s="112" t="str">
        <f ca="1">UPPER(IFERROR(VLOOKUP($C145,INDIRECT(INDEX([4]CONFIG_BASES!A:Z,MATCH($D145,[4]CONFIG_BASES!#REF!,0),MATCH([4]RESUMO!$P$11,[4]CONFIG_BASES!$B$1:$AA$1,0))),3,FALSE),""))</f>
        <v>ESCAVAÇÃO MANUAL PARA BLOCO DE COROAMENTO OU SAPATA (SEM ESCAVAÇÃO PARA COLOCAÇÃO DE FÔRMAS). AF_01/2024</v>
      </c>
      <c r="E145" s="113" t="s">
        <v>52</v>
      </c>
      <c r="F145" s="114">
        <v>38.65</v>
      </c>
      <c r="G145" s="115">
        <f t="shared" si="6"/>
        <v>167.07</v>
      </c>
      <c r="H145" s="116">
        <f t="shared" si="7"/>
        <v>206.59876199999997</v>
      </c>
      <c r="I145" s="117">
        <f t="shared" si="8"/>
        <v>7985.04</v>
      </c>
      <c r="J145" s="118"/>
      <c r="K145" s="119">
        <v>167.07</v>
      </c>
      <c r="L145" s="118"/>
      <c r="M145" s="120"/>
      <c r="N145" s="118"/>
      <c r="O145" s="118"/>
      <c r="P145" s="118"/>
    </row>
    <row r="146" spans="1:16" s="121" customFormat="1" ht="24" x14ac:dyDescent="0.25">
      <c r="A146" s="109" t="s">
        <v>217</v>
      </c>
      <c r="B146" s="110" t="s">
        <v>65</v>
      </c>
      <c r="C146" s="111">
        <v>101616</v>
      </c>
      <c r="D146" s="112" t="str">
        <f ca="1">UPPER(IFERROR(VLOOKUP($C146,INDIRECT(INDEX([4]CONFIG_BASES!A:Z,MATCH($D146,[4]CONFIG_BASES!#REF!,0),MATCH([4]RESUMO!$P$11,[4]CONFIG_BASES!$B$1:$AA$1,0))),3,FALSE),""))</f>
        <v>PREPARO DE FUNDO DE VALA COM LARGURA MENOR QUE 1,5 M (ACERTO DO SOLO NATURAL), EM LOCAL COM NÍVEL BAIXO DE INTERFERÊNCIA. AF_01/2026</v>
      </c>
      <c r="E146" s="113" t="s">
        <v>12</v>
      </c>
      <c r="F146" s="114">
        <v>26.75</v>
      </c>
      <c r="G146" s="115">
        <f t="shared" si="6"/>
        <v>8.82</v>
      </c>
      <c r="H146" s="116">
        <f t="shared" si="7"/>
        <v>10.906812</v>
      </c>
      <c r="I146" s="117">
        <f t="shared" si="8"/>
        <v>291.75</v>
      </c>
      <c r="J146" s="118"/>
      <c r="K146" s="119">
        <v>8.82</v>
      </c>
      <c r="L146" s="118"/>
      <c r="M146" s="120"/>
      <c r="N146" s="118"/>
      <c r="O146" s="118"/>
      <c r="P146" s="118"/>
    </row>
    <row r="147" spans="1:16" s="121" customFormat="1" ht="24" x14ac:dyDescent="0.25">
      <c r="A147" s="109" t="s">
        <v>218</v>
      </c>
      <c r="B147" s="110" t="s">
        <v>65</v>
      </c>
      <c r="C147" s="111">
        <v>96534</v>
      </c>
      <c r="D147" s="112" t="str">
        <f ca="1">UPPER(IFERROR(VLOOKUP($C147,INDIRECT(INDEX([4]CONFIG_BASES!A:Z,MATCH($D147,[4]CONFIG_BASES!#REF!,0),MATCH([4]RESUMO!$P$11,[4]CONFIG_BASES!$B$1:$AA$1,0))),3,FALSE),""))</f>
        <v>FABRICAÇÃO, MONTAGEM E DESMONTAGEM DE FÔRMA PARA BLOCO DE COROAMENTO, EM MADEIRA SERRADA, E=25 MM, 4 UTILIZAÇÕES. AF_01/2024</v>
      </c>
      <c r="E147" s="113" t="s">
        <v>12</v>
      </c>
      <c r="F147" s="114">
        <v>98.6</v>
      </c>
      <c r="G147" s="115">
        <f t="shared" si="6"/>
        <v>85.32</v>
      </c>
      <c r="H147" s="116">
        <f t="shared" si="7"/>
        <v>105.50671199999998</v>
      </c>
      <c r="I147" s="117">
        <f t="shared" si="8"/>
        <v>10402.959999999999</v>
      </c>
      <c r="J147" s="118"/>
      <c r="K147" s="119">
        <v>85.32</v>
      </c>
      <c r="L147" s="118"/>
      <c r="M147" s="120"/>
      <c r="N147" s="118"/>
      <c r="O147" s="118"/>
      <c r="P147" s="118"/>
    </row>
    <row r="148" spans="1:16" s="121" customFormat="1" ht="36" x14ac:dyDescent="0.25">
      <c r="A148" s="109" t="s">
        <v>219</v>
      </c>
      <c r="B148" s="110" t="s">
        <v>65</v>
      </c>
      <c r="C148" s="111">
        <v>100324</v>
      </c>
      <c r="D148" s="112" t="str">
        <f ca="1">UPPER(IFERROR(VLOOKUP($C148,INDIRECT(INDEX([4]CONFIG_BASES!A:Z,MATCH($D148,[4]CONFIG_BASES!#REF!,0),MATCH([4]RESUMO!$P$11,[4]CONFIG_BASES!$B$1:$AA$1,0))),3,FALSE),""))</f>
        <v>LASTRO COM MATERIAL GRANULAR (PEDRA BRITADA N.1 E PEDRA BRITADA N.2), APLICADO EM PISOS OU LAJES SOBRE SOLO, ESPESSURA DE *10 CM*. AF_01/2024</v>
      </c>
      <c r="E148" s="113" t="s">
        <v>52</v>
      </c>
      <c r="F148" s="114">
        <v>1.35</v>
      </c>
      <c r="G148" s="115">
        <f t="shared" si="6"/>
        <v>223.38</v>
      </c>
      <c r="H148" s="116">
        <f t="shared" si="7"/>
        <v>276.23170799999997</v>
      </c>
      <c r="I148" s="117">
        <f t="shared" si="8"/>
        <v>372.91</v>
      </c>
      <c r="J148" s="118"/>
      <c r="K148" s="119">
        <v>223.38</v>
      </c>
      <c r="L148" s="118"/>
      <c r="M148" s="120"/>
      <c r="N148" s="118"/>
      <c r="O148" s="118"/>
      <c r="P148" s="118"/>
    </row>
    <row r="149" spans="1:16" s="121" customFormat="1" x14ac:dyDescent="0.25">
      <c r="A149" s="109" t="s">
        <v>220</v>
      </c>
      <c r="B149" s="110" t="s">
        <v>65</v>
      </c>
      <c r="C149" s="111">
        <v>96545</v>
      </c>
      <c r="D149" s="112" t="str">
        <f ca="1">UPPER(IFERROR(VLOOKUP($C149,INDIRECT(INDEX([4]CONFIG_BASES!A:Z,MATCH($D149,[4]CONFIG_BASES!#REF!,0),MATCH([4]RESUMO!$P$11,[4]CONFIG_BASES!$B$1:$AA$1,0))),3,FALSE),""))</f>
        <v>ARMAÇÃO DE BLOCO UTILIZANDO AÇO CA-50 DE 8 MM - MONTAGEM. AF_01/2024</v>
      </c>
      <c r="E149" s="113" t="s">
        <v>68</v>
      </c>
      <c r="F149" s="114">
        <v>412</v>
      </c>
      <c r="G149" s="115">
        <f t="shared" si="6"/>
        <v>16.09</v>
      </c>
      <c r="H149" s="116">
        <f t="shared" si="7"/>
        <v>19.896894</v>
      </c>
      <c r="I149" s="117">
        <f t="shared" si="8"/>
        <v>8197.52</v>
      </c>
      <c r="J149" s="118"/>
      <c r="K149" s="119">
        <v>16.09</v>
      </c>
      <c r="L149" s="118"/>
      <c r="M149" s="120"/>
      <c r="N149" s="118"/>
      <c r="O149" s="118"/>
      <c r="P149" s="118"/>
    </row>
    <row r="150" spans="1:16" s="121" customFormat="1" ht="24" x14ac:dyDescent="0.25">
      <c r="A150" s="109" t="s">
        <v>221</v>
      </c>
      <c r="B150" s="110" t="s">
        <v>65</v>
      </c>
      <c r="C150" s="111">
        <v>96546</v>
      </c>
      <c r="D150" s="112" t="str">
        <f ca="1">UPPER(IFERROR(VLOOKUP($C150,INDIRECT(INDEX([4]CONFIG_BASES!A:Z,MATCH($D150,[4]CONFIG_BASES!#REF!,0),MATCH([4]RESUMO!$P$11,[4]CONFIG_BASES!$B$1:$AA$1,0))),3,FALSE),""))</f>
        <v>ARMAÇÃO DE BLOCO UTILIZANDO AÇO CA-50 DE 10 MM - MONTAGEM. AF_01/2024</v>
      </c>
      <c r="E150" s="113" t="s">
        <v>68</v>
      </c>
      <c r="F150" s="114">
        <v>94.3</v>
      </c>
      <c r="G150" s="115">
        <f t="shared" si="6"/>
        <v>13.8</v>
      </c>
      <c r="H150" s="116">
        <f t="shared" si="7"/>
        <v>17.065079999999998</v>
      </c>
      <c r="I150" s="117">
        <f t="shared" si="8"/>
        <v>1609.23</v>
      </c>
      <c r="J150" s="118"/>
      <c r="K150" s="119">
        <v>13.8</v>
      </c>
      <c r="L150" s="118"/>
      <c r="M150" s="120"/>
      <c r="N150" s="118"/>
      <c r="O150" s="118"/>
      <c r="P150" s="118"/>
    </row>
    <row r="151" spans="1:16" s="121" customFormat="1" ht="24.75" customHeight="1" x14ac:dyDescent="0.25">
      <c r="A151" s="109" t="s">
        <v>222</v>
      </c>
      <c r="B151" s="110" t="s">
        <v>65</v>
      </c>
      <c r="C151" s="111">
        <v>96543</v>
      </c>
      <c r="D151" s="112" t="str">
        <f ca="1">UPPER(IFERROR(VLOOKUP($C151,INDIRECT(INDEX([4]CONFIG_BASES!A:Z,MATCH($D151,[4]CONFIG_BASES!#REF!,0),MATCH([4]RESUMO!$P$11,[4]CONFIG_BASES!$B$1:$AA$1,0))),3,FALSE),""))</f>
        <v>ARMAÇÃO DE BLOCO UTILIZANDO AÇO CA-60 DE 5 MM - MONTAGEM. AF_01/2024</v>
      </c>
      <c r="E151" s="113" t="s">
        <v>68</v>
      </c>
      <c r="F151" s="114">
        <v>14.9</v>
      </c>
      <c r="G151" s="115">
        <f t="shared" si="6"/>
        <v>21.12</v>
      </c>
      <c r="H151" s="116">
        <f t="shared" si="7"/>
        <v>26.116992</v>
      </c>
      <c r="I151" s="117">
        <f t="shared" si="8"/>
        <v>389.14</v>
      </c>
      <c r="J151" s="118"/>
      <c r="K151" s="119">
        <v>21.12</v>
      </c>
      <c r="L151" s="118"/>
      <c r="M151" s="120"/>
      <c r="N151" s="118"/>
      <c r="O151" s="118"/>
      <c r="P151" s="118"/>
    </row>
    <row r="152" spans="1:16" s="121" customFormat="1" ht="36" x14ac:dyDescent="0.25">
      <c r="A152" s="109" t="s">
        <v>223</v>
      </c>
      <c r="B152" s="110" t="s">
        <v>65</v>
      </c>
      <c r="C152" s="111">
        <v>96557</v>
      </c>
      <c r="D152" s="112" t="str">
        <f ca="1">UPPER(IFERROR(VLOOKUP($C152,INDIRECT(INDEX([4]CONFIG_BASES!A:Z,MATCH($D152,[4]CONFIG_BASES!#REF!,0),MATCH([4]RESUMO!$P$11,[4]CONFIG_BASES!$B$1:$AA$1,0))),3,FALSE),""))</f>
        <v>CONCRETAGEM DE BLOCO DE COROAMENTO OU VIGA BALDRAME, FCK 30 MPA, COM USO DE BOMBA - LANÇAMENTO, ADENSAMENTO E ACABAMENTO. AF_01/2024</v>
      </c>
      <c r="E152" s="113" t="s">
        <v>52</v>
      </c>
      <c r="F152" s="114">
        <v>18.75</v>
      </c>
      <c r="G152" s="115">
        <f t="shared" si="6"/>
        <v>758.2</v>
      </c>
      <c r="H152" s="116">
        <f t="shared" si="7"/>
        <v>937.59011999999996</v>
      </c>
      <c r="I152" s="117">
        <f t="shared" si="8"/>
        <v>17579.810000000001</v>
      </c>
      <c r="J152" s="118"/>
      <c r="K152" s="119">
        <v>758.2</v>
      </c>
      <c r="L152" s="118"/>
      <c r="M152" s="120"/>
      <c r="N152" s="118"/>
      <c r="O152" s="118"/>
      <c r="P152" s="118"/>
    </row>
    <row r="153" spans="1:16" s="121" customFormat="1" ht="24" x14ac:dyDescent="0.25">
      <c r="A153" s="109" t="s">
        <v>224</v>
      </c>
      <c r="B153" s="110" t="s">
        <v>65</v>
      </c>
      <c r="C153" s="111">
        <v>98557</v>
      </c>
      <c r="D153" s="112" t="str">
        <f ca="1">UPPER(IFERROR(VLOOKUP($C153,INDIRECT(INDEX([4]CONFIG_BASES!A:Z,MATCH($D153,[4]CONFIG_BASES!#REF!,0),MATCH([4]RESUMO!$P$11,[4]CONFIG_BASES!$B$1:$AA$1,0))),3,FALSE),""))</f>
        <v>IMPERMEABILIZAÇÃO DE SUPERFÍCIE COM EMULSÃO ASFÁLTICA, 2 DEMÃOS. AF_09/2023</v>
      </c>
      <c r="E153" s="113" t="s">
        <v>12</v>
      </c>
      <c r="F153" s="114">
        <v>125.3</v>
      </c>
      <c r="G153" s="115">
        <f t="shared" si="6"/>
        <v>44.17</v>
      </c>
      <c r="H153" s="116">
        <f t="shared" si="7"/>
        <v>54.620621999999997</v>
      </c>
      <c r="I153" s="117">
        <f t="shared" si="8"/>
        <v>6843.96</v>
      </c>
      <c r="J153" s="118"/>
      <c r="K153" s="119">
        <v>44.17</v>
      </c>
      <c r="L153" s="118"/>
      <c r="M153" s="120"/>
      <c r="N153" s="118"/>
      <c r="O153" s="118"/>
      <c r="P153" s="118"/>
    </row>
    <row r="154" spans="1:16" s="121" customFormat="1" x14ac:dyDescent="0.25">
      <c r="A154" s="109" t="s">
        <v>225</v>
      </c>
      <c r="B154" s="110" t="s">
        <v>65</v>
      </c>
      <c r="C154" s="111">
        <v>104737</v>
      </c>
      <c r="D154" s="112" t="str">
        <f ca="1">UPPER(IFERROR(VLOOKUP($C154,INDIRECT(INDEX([4]CONFIG_BASES!A:Z,MATCH($D154,[4]CONFIG_BASES!#REF!,0),MATCH([4]RESUMO!$P$11,[4]CONFIG_BASES!$B$1:$AA$1,0))),3,FALSE),""))</f>
        <v>REATERRO MANUAL DE VALAS, COM PLACA VIBRATÓRIA. AF_08/2023</v>
      </c>
      <c r="E154" s="113" t="s">
        <v>52</v>
      </c>
      <c r="F154" s="114">
        <v>19.899999999999999</v>
      </c>
      <c r="G154" s="115">
        <f t="shared" si="6"/>
        <v>24.73</v>
      </c>
      <c r="H154" s="116">
        <f t="shared" si="7"/>
        <v>30.581118</v>
      </c>
      <c r="I154" s="117">
        <f t="shared" si="8"/>
        <v>608.55999999999995</v>
      </c>
      <c r="J154" s="118"/>
      <c r="K154" s="119">
        <v>24.73</v>
      </c>
      <c r="L154" s="118"/>
      <c r="M154" s="120"/>
      <c r="N154" s="118"/>
      <c r="O154" s="118"/>
      <c r="P154" s="118"/>
    </row>
    <row r="155" spans="1:16" s="121" customFormat="1" ht="36" x14ac:dyDescent="0.25">
      <c r="A155" s="109" t="s">
        <v>226</v>
      </c>
      <c r="B155" s="110" t="s">
        <v>65</v>
      </c>
      <c r="C155" s="111">
        <v>100974</v>
      </c>
      <c r="D155" s="112" t="str">
        <f ca="1">UPPER(IFERROR(VLOOKUP($C155,INDIRECT(INDEX([4]CONFIG_BASES!A:Z,MATCH($D155,[4]CONFIG_BASES!#REF!,0),MATCH([4]RESUMO!$P$11,[4]CONFIG_BASES!$B$1:$AA$1,0))),3,FALSE),""))</f>
        <v>CARGA, MANOBRA E DESCARGA DE SOLOS E MATERIAIS GRANULARES EM CAMINHÃO BASCULANTE 10 M³ - CARGA COM PÁ CARREGADEIRA (CAÇAMBA DE 1,7 A 2,8 M³ / 128 HP) E DESCARGA LIVRE (UNIDADE: M3). AF_02/2026</v>
      </c>
      <c r="E155" s="113" t="s">
        <v>52</v>
      </c>
      <c r="F155" s="114">
        <v>24.4</v>
      </c>
      <c r="G155" s="115">
        <f t="shared" si="6"/>
        <v>8.58</v>
      </c>
      <c r="H155" s="116">
        <f t="shared" si="7"/>
        <v>10.610028</v>
      </c>
      <c r="I155" s="117">
        <f t="shared" si="8"/>
        <v>258.88</v>
      </c>
      <c r="J155" s="118"/>
      <c r="K155" s="119">
        <v>8.58</v>
      </c>
      <c r="L155" s="118"/>
      <c r="M155" s="120"/>
      <c r="N155" s="118"/>
      <c r="O155" s="118"/>
      <c r="P155" s="118"/>
    </row>
    <row r="156" spans="1:16" s="121" customFormat="1" ht="24" x14ac:dyDescent="0.25">
      <c r="A156" s="109" t="s">
        <v>227</v>
      </c>
      <c r="B156" s="110" t="s">
        <v>65</v>
      </c>
      <c r="C156" s="111">
        <v>95875</v>
      </c>
      <c r="D156" s="112" t="str">
        <f ca="1">UPPER(IFERROR(VLOOKUP($C156,INDIRECT(INDEX([4]CONFIG_BASES!A:Z,MATCH($D156,[4]CONFIG_BASES!#REF!,0),MATCH([4]RESUMO!$P$11,[4]CONFIG_BASES!$B$1:$AA$1,0))),3,FALSE),""))</f>
        <v>TRANSPORTE COM CAMINHÃO BASCULANTE DE 10 M³, EM VIA URBANA PAVIMENTADA, DMT ATÉ 30 KM (UNIDADE: M3XKM). AF_02/2026</v>
      </c>
      <c r="E156" s="113" t="s">
        <v>53</v>
      </c>
      <c r="F156" s="114">
        <v>732</v>
      </c>
      <c r="G156" s="115">
        <f t="shared" si="6"/>
        <v>2.77</v>
      </c>
      <c r="H156" s="116">
        <f t="shared" si="7"/>
        <v>3.4253819999999999</v>
      </c>
      <c r="I156" s="117">
        <f t="shared" si="8"/>
        <v>2507.37</v>
      </c>
      <c r="J156" s="118"/>
      <c r="K156" s="119">
        <v>2.77</v>
      </c>
      <c r="L156" s="118"/>
      <c r="M156" s="120"/>
      <c r="N156" s="118"/>
      <c r="O156" s="118"/>
      <c r="P156" s="118"/>
    </row>
    <row r="157" spans="1:16" s="121" customFormat="1" ht="36" x14ac:dyDescent="0.25">
      <c r="A157" s="109" t="s">
        <v>228</v>
      </c>
      <c r="B157" s="110" t="s">
        <v>65</v>
      </c>
      <c r="C157" s="111">
        <v>93590</v>
      </c>
      <c r="D157" s="112" t="str">
        <f ca="1">UPPER(IFERROR(VLOOKUP($C157,INDIRECT(INDEX([4]CONFIG_BASES!A:Z,MATCH($D157,[4]CONFIG_BASES!#REF!,0),MATCH([4]RESUMO!$P$11,[4]CONFIG_BASES!$B$1:$AA$1,0))),3,FALSE),""))</f>
        <v>TRANSPORTE COM CAMINHÃO BASCULANTE DE 10 M³, EM VIA URBANA PAVIMENTADA, ADICIONAL PARA DMT EXCEDENTE A 30 KM (UNIDADE: M3XKM). AF_02/2026</v>
      </c>
      <c r="E157" s="113" t="s">
        <v>53</v>
      </c>
      <c r="F157" s="114">
        <v>363.6</v>
      </c>
      <c r="G157" s="115">
        <f t="shared" si="6"/>
        <v>1.06</v>
      </c>
      <c r="H157" s="116">
        <f t="shared" si="7"/>
        <v>1.3107960000000001</v>
      </c>
      <c r="I157" s="117">
        <f t="shared" si="8"/>
        <v>476.6</v>
      </c>
      <c r="J157" s="118"/>
      <c r="K157" s="119">
        <v>1.06</v>
      </c>
      <c r="L157" s="118"/>
      <c r="M157" s="120"/>
      <c r="N157" s="118"/>
      <c r="O157" s="118"/>
      <c r="P157" s="118"/>
    </row>
    <row r="158" spans="1:16" s="121" customFormat="1" ht="24" x14ac:dyDescent="0.25">
      <c r="A158" s="109" t="s">
        <v>229</v>
      </c>
      <c r="B158" s="110" t="s">
        <v>683</v>
      </c>
      <c r="C158" s="111" t="s">
        <v>701</v>
      </c>
      <c r="D158" s="112" t="str">
        <f ca="1">UPPER(IFERROR(VLOOKUP($C158,INDIRECT(INDEX([4]CONFIG_BASES!A:Z,MATCH($D158,[4]CONFIG_BASES!#REF!,0),MATCH([4]RESUMO!$P$11,[4]CONFIG_BASES!$B$1:$AA$1,0))),3,FALSE),""))</f>
        <v>DESTINAÇÃO FINAL DE RESÍDUOS PROVENIENTES DE CONSTRUÇÃO CIVIL EM ATERRO LICENCIADO</v>
      </c>
      <c r="E158" s="113" t="s">
        <v>52</v>
      </c>
      <c r="F158" s="114">
        <v>24.4</v>
      </c>
      <c r="G158" s="115">
        <f t="shared" si="6"/>
        <v>20</v>
      </c>
      <c r="H158" s="116">
        <f>IFERROR(G158*(1+$I$6),"")</f>
        <v>22.864000000000001</v>
      </c>
      <c r="I158" s="117">
        <f t="shared" si="8"/>
        <v>557.88</v>
      </c>
      <c r="J158" s="118"/>
      <c r="K158" s="119">
        <v>20</v>
      </c>
      <c r="L158" s="118"/>
      <c r="M158" s="120"/>
      <c r="N158" s="118"/>
      <c r="O158" s="118"/>
      <c r="P158" s="118"/>
    </row>
    <row r="159" spans="1:16" x14ac:dyDescent="0.25">
      <c r="A159" s="101" t="s">
        <v>230</v>
      </c>
      <c r="B159" s="102"/>
      <c r="C159" s="102"/>
      <c r="D159" s="103" t="s">
        <v>627</v>
      </c>
      <c r="E159" s="104" t="s">
        <v>844</v>
      </c>
      <c r="F159" s="105"/>
      <c r="G159" s="106"/>
      <c r="H159" s="107"/>
      <c r="I159" s="108">
        <f>SUM(I160:I174)</f>
        <v>70018.710000000006</v>
      </c>
      <c r="J159" s="45"/>
      <c r="K159" s="100"/>
      <c r="L159" s="45"/>
      <c r="M159" s="45"/>
      <c r="N159" s="45"/>
      <c r="O159" s="45"/>
      <c r="P159" s="45"/>
    </row>
    <row r="160" spans="1:16" s="121" customFormat="1" ht="24" x14ac:dyDescent="0.25">
      <c r="A160" s="109" t="s">
        <v>231</v>
      </c>
      <c r="B160" s="110" t="s">
        <v>65</v>
      </c>
      <c r="C160" s="111">
        <v>96526</v>
      </c>
      <c r="D160" s="112" t="str">
        <f ca="1">UPPER(IFERROR(VLOOKUP($C160,INDIRECT(INDEX([4]CONFIG_BASES!A:Z,MATCH($D160,[4]CONFIG_BASES!#REF!,0),MATCH([4]RESUMO!$P$11,[4]CONFIG_BASES!$B$1:$AA$1,0))),3,FALSE),""))</f>
        <v>ESCAVAÇÃO MANUAL PARA VIGA BALDRAME OU SAPATA CORRIDA (SEM ESCAVAÇÃO PARA COLOCAÇÃO DE FÔRMAS). AF_01/2024</v>
      </c>
      <c r="E160" s="113" t="s">
        <v>52</v>
      </c>
      <c r="F160" s="114">
        <v>50.25</v>
      </c>
      <c r="G160" s="115">
        <f t="shared" si="6"/>
        <v>239.52</v>
      </c>
      <c r="H160" s="116">
        <f t="shared" si="7"/>
        <v>296.19043199999999</v>
      </c>
      <c r="I160" s="117">
        <f t="shared" si="8"/>
        <v>14883.56</v>
      </c>
      <c r="J160" s="118"/>
      <c r="K160" s="119">
        <v>239.52</v>
      </c>
      <c r="L160" s="118"/>
      <c r="M160" s="120"/>
      <c r="N160" s="118"/>
      <c r="O160" s="118"/>
      <c r="P160" s="118"/>
    </row>
    <row r="161" spans="1:16" s="121" customFormat="1" ht="24" x14ac:dyDescent="0.25">
      <c r="A161" s="109" t="s">
        <v>232</v>
      </c>
      <c r="B161" s="110" t="s">
        <v>65</v>
      </c>
      <c r="C161" s="111">
        <v>101616</v>
      </c>
      <c r="D161" s="112" t="str">
        <f ca="1">UPPER(IFERROR(VLOOKUP($C161,INDIRECT(INDEX([4]CONFIG_BASES!A:Z,MATCH($D161,[4]CONFIG_BASES!#REF!,0),MATCH([4]RESUMO!$P$11,[4]CONFIG_BASES!$B$1:$AA$1,0))),3,FALSE),""))</f>
        <v>PREPARO DE FUNDO DE VALA COM LARGURA MENOR QUE 1,5 M (ACERTO DO SOLO NATURAL), EM LOCAL COM NÍVEL BAIXO DE INTERFERÊNCIA. AF_01/2026</v>
      </c>
      <c r="E161" s="113" t="s">
        <v>12</v>
      </c>
      <c r="F161" s="114">
        <v>45.9</v>
      </c>
      <c r="G161" s="115">
        <f t="shared" si="6"/>
        <v>8.82</v>
      </c>
      <c r="H161" s="116">
        <f t="shared" si="7"/>
        <v>10.906812</v>
      </c>
      <c r="I161" s="117">
        <f t="shared" si="8"/>
        <v>500.62</v>
      </c>
      <c r="J161" s="118"/>
      <c r="K161" s="119">
        <v>8.82</v>
      </c>
      <c r="L161" s="118"/>
      <c r="M161" s="120"/>
      <c r="N161" s="118"/>
      <c r="O161" s="118"/>
      <c r="P161" s="118"/>
    </row>
    <row r="162" spans="1:16" s="121" customFormat="1" ht="24" x14ac:dyDescent="0.25">
      <c r="A162" s="109" t="s">
        <v>233</v>
      </c>
      <c r="B162" s="110" t="s">
        <v>65</v>
      </c>
      <c r="C162" s="111">
        <v>96536</v>
      </c>
      <c r="D162" s="112" t="str">
        <f ca="1">UPPER(IFERROR(VLOOKUP($C162,INDIRECT(INDEX([4]CONFIG_BASES!A:Z,MATCH($D162,[4]CONFIG_BASES!#REF!,0),MATCH([4]RESUMO!$P$11,[4]CONFIG_BASES!$B$1:$AA$1,0))),3,FALSE),""))</f>
        <v>FABRICAÇÃO, MONTAGEM E DESMONTAGEM DE FÔRMA PARA VIGA BALDRAME, EM MADEIRA SERRADA, E=25 MM, 4 UTILIZAÇÕES. AF_01/2024</v>
      </c>
      <c r="E162" s="113" t="s">
        <v>12</v>
      </c>
      <c r="F162" s="114">
        <v>158.1</v>
      </c>
      <c r="G162" s="115">
        <f t="shared" si="6"/>
        <v>73.78</v>
      </c>
      <c r="H162" s="116">
        <f t="shared" si="7"/>
        <v>91.236347999999992</v>
      </c>
      <c r="I162" s="117">
        <f t="shared" si="8"/>
        <v>14424.46</v>
      </c>
      <c r="J162" s="118"/>
      <c r="K162" s="119">
        <v>73.78</v>
      </c>
      <c r="L162" s="118"/>
      <c r="M162" s="120"/>
      <c r="N162" s="118"/>
      <c r="O162" s="118"/>
      <c r="P162" s="118"/>
    </row>
    <row r="163" spans="1:16" s="121" customFormat="1" ht="36" x14ac:dyDescent="0.25">
      <c r="A163" s="109" t="s">
        <v>234</v>
      </c>
      <c r="B163" s="110" t="s">
        <v>65</v>
      </c>
      <c r="C163" s="111">
        <v>100324</v>
      </c>
      <c r="D163" s="112" t="str">
        <f ca="1">UPPER(IFERROR(VLOOKUP($C163,INDIRECT(INDEX([4]CONFIG_BASES!A:Z,MATCH($D163,[4]CONFIG_BASES!#REF!,0),MATCH([4]RESUMO!$P$11,[4]CONFIG_BASES!$B$1:$AA$1,0))),3,FALSE),""))</f>
        <v>LASTRO COM MATERIAL GRANULAR (PEDRA BRITADA N.1 E PEDRA BRITADA N.2), APLICADO EM PISOS OU LAJES SOBRE SOLO, ESPESSURA DE *10 CM*. AF_01/2024</v>
      </c>
      <c r="E163" s="113" t="s">
        <v>52</v>
      </c>
      <c r="F163" s="114">
        <v>2.2999999999999998</v>
      </c>
      <c r="G163" s="115">
        <f t="shared" si="6"/>
        <v>223.38</v>
      </c>
      <c r="H163" s="116">
        <f t="shared" si="7"/>
        <v>276.23170799999997</v>
      </c>
      <c r="I163" s="117">
        <f t="shared" si="8"/>
        <v>635.33000000000004</v>
      </c>
      <c r="J163" s="118"/>
      <c r="K163" s="119">
        <v>223.38</v>
      </c>
      <c r="L163" s="118"/>
      <c r="M163" s="120"/>
      <c r="N163" s="118"/>
      <c r="O163" s="118"/>
      <c r="P163" s="118"/>
    </row>
    <row r="164" spans="1:16" s="121" customFormat="1" ht="24" x14ac:dyDescent="0.25">
      <c r="A164" s="109" t="s">
        <v>235</v>
      </c>
      <c r="B164" s="110" t="s">
        <v>65</v>
      </c>
      <c r="C164" s="111">
        <v>92760</v>
      </c>
      <c r="D164" s="112" t="str">
        <f ca="1">UPPER(IFERROR(VLOOKUP($C164,INDIRECT(INDEX([4]CONFIG_BASES!A:Z,MATCH($D164,[4]CONFIG_BASES!#REF!,0),MATCH([4]RESUMO!$P$11,[4]CONFIG_BASES!$B$1:$AA$1,0))),3,FALSE),""))</f>
        <v>ARMAÇÃO DE PILAR OU VIGA DE ESTRUTURA CONVENCIONAL DE CONCRETO ARMADO UTILIZANDO AÇO CA-50 DE 6,3 MM - MONTAGEM. AF_06/2022</v>
      </c>
      <c r="E164" s="113" t="s">
        <v>68</v>
      </c>
      <c r="F164" s="114">
        <v>12.3</v>
      </c>
      <c r="G164" s="115">
        <f t="shared" si="6"/>
        <v>12.8</v>
      </c>
      <c r="H164" s="116">
        <f t="shared" si="7"/>
        <v>15.828479999999999</v>
      </c>
      <c r="I164" s="117">
        <f t="shared" si="8"/>
        <v>194.69</v>
      </c>
      <c r="J164" s="118"/>
      <c r="K164" s="119">
        <v>12.8</v>
      </c>
      <c r="L164" s="118"/>
      <c r="M164" s="120"/>
      <c r="N164" s="118"/>
      <c r="O164" s="118"/>
      <c r="P164" s="118"/>
    </row>
    <row r="165" spans="1:16" s="121" customFormat="1" ht="24" x14ac:dyDescent="0.25">
      <c r="A165" s="109" t="s">
        <v>236</v>
      </c>
      <c r="B165" s="110" t="s">
        <v>65</v>
      </c>
      <c r="C165" s="111">
        <v>92762</v>
      </c>
      <c r="D165" s="112" t="str">
        <f ca="1">UPPER(IFERROR(VLOOKUP($C165,INDIRECT(INDEX([4]CONFIG_BASES!A:Z,MATCH($D165,[4]CONFIG_BASES!#REF!,0),MATCH([4]RESUMO!$P$11,[4]CONFIG_BASES!$B$1:$AA$1,0))),3,FALSE),""))</f>
        <v>ARMAÇÃO DE PILAR OU VIGA DE ESTRUTURA CONVENCIONAL DE CONCRETO ARMADO UTILIZANDO AÇO CA-50 DE 10,0 MM - MONTAGEM. AF_06/2022</v>
      </c>
      <c r="E165" s="113" t="s">
        <v>68</v>
      </c>
      <c r="F165" s="114">
        <v>261.39999999999998</v>
      </c>
      <c r="G165" s="115">
        <f t="shared" si="6"/>
        <v>10.210000000000001</v>
      </c>
      <c r="H165" s="116">
        <f t="shared" si="7"/>
        <v>12.625686</v>
      </c>
      <c r="I165" s="117">
        <f t="shared" si="8"/>
        <v>3300.35</v>
      </c>
      <c r="J165" s="118"/>
      <c r="K165" s="119">
        <v>10.210000000000001</v>
      </c>
      <c r="L165" s="118"/>
      <c r="M165" s="120"/>
      <c r="N165" s="118"/>
      <c r="O165" s="118"/>
      <c r="P165" s="118"/>
    </row>
    <row r="166" spans="1:16" s="121" customFormat="1" ht="24" x14ac:dyDescent="0.25">
      <c r="A166" s="109" t="s">
        <v>237</v>
      </c>
      <c r="B166" s="110" t="s">
        <v>65</v>
      </c>
      <c r="C166" s="111">
        <v>92763</v>
      </c>
      <c r="D166" s="112" t="str">
        <f ca="1">UPPER(IFERROR(VLOOKUP($C166,INDIRECT(INDEX([4]CONFIG_BASES!A:Z,MATCH($D166,[4]CONFIG_BASES!#REF!,0),MATCH([4]RESUMO!$P$11,[4]CONFIG_BASES!$B$1:$AA$1,0))),3,FALSE),""))</f>
        <v>ARMAÇÃO DE PILAR OU VIGA DE ESTRUTURA CONVENCIONAL DE CONCRETO ARMADO UTILIZANDO AÇO CA-50 DE 12,5 MM - MONTAGEM. AF_06/2022</v>
      </c>
      <c r="E166" s="113" t="s">
        <v>68</v>
      </c>
      <c r="F166" s="114">
        <v>420.8</v>
      </c>
      <c r="G166" s="115">
        <f t="shared" si="6"/>
        <v>8.49</v>
      </c>
      <c r="H166" s="116">
        <f t="shared" si="7"/>
        <v>10.498733999999999</v>
      </c>
      <c r="I166" s="117">
        <f t="shared" si="8"/>
        <v>4417.8599999999997</v>
      </c>
      <c r="J166" s="118"/>
      <c r="K166" s="119">
        <v>8.49</v>
      </c>
      <c r="L166" s="118"/>
      <c r="M166" s="120"/>
      <c r="N166" s="118"/>
      <c r="O166" s="118"/>
      <c r="P166" s="118"/>
    </row>
    <row r="167" spans="1:16" s="121" customFormat="1" ht="24" x14ac:dyDescent="0.25">
      <c r="A167" s="109" t="s">
        <v>238</v>
      </c>
      <c r="B167" s="110" t="s">
        <v>65</v>
      </c>
      <c r="C167" s="111">
        <v>92759</v>
      </c>
      <c r="D167" s="112" t="str">
        <f ca="1">UPPER(IFERROR(VLOOKUP($C167,INDIRECT(INDEX([4]CONFIG_BASES!A:Z,MATCH($D167,[4]CONFIG_BASES!#REF!,0),MATCH([4]RESUMO!$P$11,[4]CONFIG_BASES!$B$1:$AA$1,0))),3,FALSE),""))</f>
        <v>ARMAÇÃO DE PILAR OU VIGA DE ESTRUTURA CONVENCIONAL DE CONCRETO ARMADO UTILIZANDO AÇO CA-60 DE 5,0 MM - MONTAGEM. AF_06/2022</v>
      </c>
      <c r="E167" s="113" t="s">
        <v>68</v>
      </c>
      <c r="F167" s="114">
        <v>214</v>
      </c>
      <c r="G167" s="115">
        <f t="shared" si="6"/>
        <v>14.11</v>
      </c>
      <c r="H167" s="116">
        <f t="shared" si="7"/>
        <v>17.448425999999998</v>
      </c>
      <c r="I167" s="117">
        <f t="shared" si="8"/>
        <v>3733.96</v>
      </c>
      <c r="J167" s="118"/>
      <c r="K167" s="119">
        <v>14.11</v>
      </c>
      <c r="L167" s="118"/>
      <c r="M167" s="120"/>
      <c r="N167" s="118"/>
      <c r="O167" s="118"/>
      <c r="P167" s="118"/>
    </row>
    <row r="168" spans="1:16" s="121" customFormat="1" ht="36" x14ac:dyDescent="0.25">
      <c r="A168" s="109" t="s">
        <v>239</v>
      </c>
      <c r="B168" s="110" t="s">
        <v>65</v>
      </c>
      <c r="C168" s="111">
        <v>96557</v>
      </c>
      <c r="D168" s="112" t="str">
        <f ca="1">UPPER(IFERROR(VLOOKUP($C168,INDIRECT(INDEX([4]CONFIG_BASES!A:Z,MATCH($D168,[4]CONFIG_BASES!#REF!,0),MATCH([4]RESUMO!$P$11,[4]CONFIG_BASES!$B$1:$AA$1,0))),3,FALSE),""))</f>
        <v>CONCRETAGEM DE BLOCO DE COROAMENTO OU VIGA BALDRAME, FCK 30 MPA, COM USO DE BOMBA - LANÇAMENTO, ADENSAMENTO E ACABAMENTO. AF_01/2024</v>
      </c>
      <c r="E168" s="113" t="s">
        <v>52</v>
      </c>
      <c r="F168" s="114">
        <v>12.9</v>
      </c>
      <c r="G168" s="115">
        <f t="shared" si="6"/>
        <v>758.2</v>
      </c>
      <c r="H168" s="116">
        <f t="shared" si="7"/>
        <v>937.59011999999996</v>
      </c>
      <c r="I168" s="117">
        <f t="shared" si="8"/>
        <v>12094.91</v>
      </c>
      <c r="J168" s="118"/>
      <c r="K168" s="119">
        <v>758.2</v>
      </c>
      <c r="L168" s="118"/>
      <c r="M168" s="120"/>
      <c r="N168" s="118"/>
      <c r="O168" s="118"/>
      <c r="P168" s="118"/>
    </row>
    <row r="169" spans="1:16" s="121" customFormat="1" ht="24" x14ac:dyDescent="0.25">
      <c r="A169" s="109" t="s">
        <v>240</v>
      </c>
      <c r="B169" s="110" t="s">
        <v>65</v>
      </c>
      <c r="C169" s="111">
        <v>98557</v>
      </c>
      <c r="D169" s="112" t="str">
        <f ca="1">UPPER(IFERROR(VLOOKUP($C169,INDIRECT(INDEX([4]CONFIG_BASES!A:Z,MATCH($D169,[4]CONFIG_BASES!#REF!,0),MATCH([4]RESUMO!$P$11,[4]CONFIG_BASES!$B$1:$AA$1,0))),3,FALSE),""))</f>
        <v>IMPERMEABILIZAÇÃO DE SUPERFÍCIE COM EMULSÃO ASFÁLTICA, 2 DEMÃOS. AF_09/2023</v>
      </c>
      <c r="E169" s="113" t="s">
        <v>12</v>
      </c>
      <c r="F169" s="114">
        <v>221.05</v>
      </c>
      <c r="G169" s="115">
        <f t="shared" si="6"/>
        <v>44.17</v>
      </c>
      <c r="H169" s="116">
        <f t="shared" si="7"/>
        <v>54.620621999999997</v>
      </c>
      <c r="I169" s="117">
        <f t="shared" si="8"/>
        <v>12073.88</v>
      </c>
      <c r="J169" s="118"/>
      <c r="K169" s="119">
        <v>44.17</v>
      </c>
      <c r="L169" s="118"/>
      <c r="M169" s="120"/>
      <c r="N169" s="118"/>
      <c r="O169" s="118"/>
      <c r="P169" s="118"/>
    </row>
    <row r="170" spans="1:16" s="121" customFormat="1" x14ac:dyDescent="0.25">
      <c r="A170" s="109" t="s">
        <v>241</v>
      </c>
      <c r="B170" s="110" t="s">
        <v>65</v>
      </c>
      <c r="C170" s="111">
        <v>104737</v>
      </c>
      <c r="D170" s="112" t="str">
        <f ca="1">UPPER(IFERROR(VLOOKUP($C170,INDIRECT(INDEX([4]CONFIG_BASES!A:Z,MATCH($D170,[4]CONFIG_BASES!#REF!,0),MATCH([4]RESUMO!$P$11,[4]CONFIG_BASES!$B$1:$AA$1,0))),3,FALSE),""))</f>
        <v>REATERRO MANUAL DE VALAS, COM PLACA VIBRATÓRIA. AF_08/2023</v>
      </c>
      <c r="E170" s="113" t="s">
        <v>52</v>
      </c>
      <c r="F170" s="114">
        <v>37.35</v>
      </c>
      <c r="G170" s="115">
        <f t="shared" si="6"/>
        <v>24.73</v>
      </c>
      <c r="H170" s="116">
        <f t="shared" si="7"/>
        <v>30.581118</v>
      </c>
      <c r="I170" s="117">
        <f t="shared" si="8"/>
        <v>1142.2</v>
      </c>
      <c r="J170" s="118"/>
      <c r="K170" s="119">
        <v>24.73</v>
      </c>
      <c r="L170" s="118"/>
      <c r="M170" s="120"/>
      <c r="N170" s="118"/>
      <c r="O170" s="118"/>
      <c r="P170" s="118"/>
    </row>
    <row r="171" spans="1:16" s="121" customFormat="1" ht="36" x14ac:dyDescent="0.25">
      <c r="A171" s="109" t="s">
        <v>242</v>
      </c>
      <c r="B171" s="110" t="s">
        <v>65</v>
      </c>
      <c r="C171" s="111">
        <v>100974</v>
      </c>
      <c r="D171" s="112" t="str">
        <f ca="1">UPPER(IFERROR(VLOOKUP($C171,INDIRECT(INDEX([4]CONFIG_BASES!A:Z,MATCH($D171,[4]CONFIG_BASES!#REF!,0),MATCH([4]RESUMO!$P$11,[4]CONFIG_BASES!$B$1:$AA$1,0))),3,FALSE),""))</f>
        <v>CARGA, MANOBRA E DESCARGA DE SOLOS E MATERIAIS GRANULARES EM CAMINHÃO BASCULANTE 10 M³ - CARGA COM PÁ CARREGADEIRA (CAÇAMBA DE 1,7 A 2,8 M³ / 128 HP) E DESCARGA LIVRE (UNIDADE: M3). AF_02/2026</v>
      </c>
      <c r="E171" s="113" t="s">
        <v>52</v>
      </c>
      <c r="F171" s="114">
        <v>16.8</v>
      </c>
      <c r="G171" s="115">
        <f t="shared" si="6"/>
        <v>8.58</v>
      </c>
      <c r="H171" s="116">
        <f t="shared" si="7"/>
        <v>10.610028</v>
      </c>
      <c r="I171" s="117">
        <f t="shared" si="8"/>
        <v>178.24</v>
      </c>
      <c r="J171" s="118"/>
      <c r="K171" s="119">
        <v>8.58</v>
      </c>
      <c r="L171" s="118"/>
      <c r="M171" s="120"/>
      <c r="N171" s="118"/>
      <c r="O171" s="118"/>
      <c r="P171" s="118"/>
    </row>
    <row r="172" spans="1:16" s="121" customFormat="1" ht="24" x14ac:dyDescent="0.25">
      <c r="A172" s="109" t="s">
        <v>243</v>
      </c>
      <c r="B172" s="110" t="s">
        <v>65</v>
      </c>
      <c r="C172" s="111">
        <v>95875</v>
      </c>
      <c r="D172" s="112" t="str">
        <f ca="1">UPPER(IFERROR(VLOOKUP($C172,INDIRECT(INDEX([4]CONFIG_BASES!A:Z,MATCH($D172,[4]CONFIG_BASES!#REF!,0),MATCH([4]RESUMO!$P$11,[4]CONFIG_BASES!$B$1:$AA$1,0))),3,FALSE),""))</f>
        <v>TRANSPORTE COM CAMINHÃO BASCULANTE DE 10 M³, EM VIA URBANA PAVIMENTADA, DMT ATÉ 30 KM (UNIDADE: M3XKM). AF_02/2026</v>
      </c>
      <c r="E172" s="113" t="s">
        <v>53</v>
      </c>
      <c r="F172" s="114">
        <v>504</v>
      </c>
      <c r="G172" s="115">
        <f t="shared" si="6"/>
        <v>2.77</v>
      </c>
      <c r="H172" s="116">
        <f t="shared" si="7"/>
        <v>3.4253819999999999</v>
      </c>
      <c r="I172" s="117">
        <f t="shared" si="8"/>
        <v>1726.39</v>
      </c>
      <c r="J172" s="118"/>
      <c r="K172" s="119">
        <v>2.77</v>
      </c>
      <c r="L172" s="118"/>
      <c r="M172" s="120"/>
      <c r="N172" s="118"/>
      <c r="O172" s="118"/>
      <c r="P172" s="118"/>
    </row>
    <row r="173" spans="1:16" s="121" customFormat="1" ht="36" x14ac:dyDescent="0.25">
      <c r="A173" s="109" t="s">
        <v>244</v>
      </c>
      <c r="B173" s="110" t="s">
        <v>65</v>
      </c>
      <c r="C173" s="111">
        <v>93590</v>
      </c>
      <c r="D173" s="112" t="str">
        <f ca="1">UPPER(IFERROR(VLOOKUP($C173,INDIRECT(INDEX([4]CONFIG_BASES!A:Z,MATCH($D173,[4]CONFIG_BASES!#REF!,0),MATCH([4]RESUMO!$P$11,[4]CONFIG_BASES!$B$1:$AA$1,0))),3,FALSE),""))</f>
        <v>TRANSPORTE COM CAMINHÃO BASCULANTE DE 10 M³, EM VIA URBANA PAVIMENTADA, ADICIONAL PARA DMT EXCEDENTE A 30 KM (UNIDADE: M3XKM). AF_02/2026</v>
      </c>
      <c r="E173" s="113" t="s">
        <v>53</v>
      </c>
      <c r="F173" s="114">
        <v>250.35</v>
      </c>
      <c r="G173" s="115">
        <f t="shared" si="6"/>
        <v>1.06</v>
      </c>
      <c r="H173" s="116">
        <f t="shared" si="7"/>
        <v>1.3107960000000001</v>
      </c>
      <c r="I173" s="117">
        <f t="shared" si="8"/>
        <v>328.15</v>
      </c>
      <c r="J173" s="118"/>
      <c r="K173" s="119">
        <v>1.06</v>
      </c>
      <c r="L173" s="118"/>
      <c r="M173" s="120"/>
      <c r="N173" s="118"/>
      <c r="O173" s="118"/>
      <c r="P173" s="118"/>
    </row>
    <row r="174" spans="1:16" s="121" customFormat="1" ht="24" x14ac:dyDescent="0.25">
      <c r="A174" s="109" t="s">
        <v>245</v>
      </c>
      <c r="B174" s="110" t="s">
        <v>683</v>
      </c>
      <c r="C174" s="111" t="s">
        <v>701</v>
      </c>
      <c r="D174" s="112" t="str">
        <f ca="1">UPPER(IFERROR(VLOOKUP($C174,INDIRECT(INDEX([4]CONFIG_BASES!A:Z,MATCH($D174,[4]CONFIG_BASES!#REF!,0),MATCH([4]RESUMO!$P$11,[4]CONFIG_BASES!$B$1:$AA$1,0))),3,FALSE),""))</f>
        <v>DESTINAÇÃO FINAL DE RESÍDUOS PROVENIENTES DE CONSTRUÇÃO CIVIL EM ATERRO LICENCIADO</v>
      </c>
      <c r="E174" s="113" t="s">
        <v>52</v>
      </c>
      <c r="F174" s="114">
        <v>16.8</v>
      </c>
      <c r="G174" s="115">
        <f t="shared" si="6"/>
        <v>20</v>
      </c>
      <c r="H174" s="116">
        <f>IFERROR(G174*(1+$I$6),"")</f>
        <v>22.864000000000001</v>
      </c>
      <c r="I174" s="117">
        <f t="shared" si="8"/>
        <v>384.11</v>
      </c>
      <c r="J174" s="118"/>
      <c r="K174" s="119">
        <v>20</v>
      </c>
      <c r="L174" s="118"/>
      <c r="M174" s="120"/>
      <c r="N174" s="118"/>
      <c r="O174" s="118"/>
      <c r="P174" s="118"/>
    </row>
    <row r="175" spans="1:16" x14ac:dyDescent="0.25">
      <c r="A175" s="101" t="s">
        <v>246</v>
      </c>
      <c r="B175" s="102"/>
      <c r="C175" s="102"/>
      <c r="D175" s="103" t="s">
        <v>628</v>
      </c>
      <c r="E175" s="104" t="s">
        <v>844</v>
      </c>
      <c r="F175" s="105"/>
      <c r="G175" s="106"/>
      <c r="H175" s="107"/>
      <c r="I175" s="108">
        <f>SUM(I176:I180)</f>
        <v>37617.9</v>
      </c>
      <c r="J175" s="45"/>
      <c r="K175" s="100"/>
      <c r="L175" s="45"/>
      <c r="M175" s="45"/>
      <c r="N175" s="45"/>
      <c r="O175" s="45"/>
      <c r="P175" s="45"/>
    </row>
    <row r="176" spans="1:16" s="121" customFormat="1" ht="36" x14ac:dyDescent="0.25">
      <c r="A176" s="109" t="s">
        <v>247</v>
      </c>
      <c r="B176" s="110" t="s">
        <v>65</v>
      </c>
      <c r="C176" s="111">
        <v>92423</v>
      </c>
      <c r="D176" s="112" t="str">
        <f ca="1">UPPER(IFERROR(VLOOKUP($C176,INDIRECT(INDEX([4]CONFIG_BASES!A:Z,MATCH($D176,[4]CONFIG_BASES!#REF!,0),MATCH([4]RESUMO!$P$11,[4]CONFIG_BASES!$B$1:$AA$1,0))),3,FALSE),""))</f>
        <v>MONTAGEM E DESMONTAGEM DE FÔRMA DE PILARES RETANGULARES E ESTRUTURAS SIMILARES, PÉ-DIREITO SIMPLES, EM CHAPA DE MADEIRA COMPENSADA RESINADA, 6 UTILIZAÇÕES. AF_09/2020</v>
      </c>
      <c r="E176" s="113" t="s">
        <v>12</v>
      </c>
      <c r="F176" s="114">
        <v>175.4</v>
      </c>
      <c r="G176" s="115">
        <f t="shared" si="6"/>
        <v>78.48</v>
      </c>
      <c r="H176" s="116">
        <f t="shared" si="7"/>
        <v>97.048367999999996</v>
      </c>
      <c r="I176" s="117">
        <f t="shared" si="8"/>
        <v>17022.28</v>
      </c>
      <c r="J176" s="118"/>
      <c r="K176" s="119">
        <v>78.48</v>
      </c>
      <c r="L176" s="118"/>
      <c r="M176" s="120"/>
      <c r="N176" s="118"/>
      <c r="O176" s="118"/>
      <c r="P176" s="118"/>
    </row>
    <row r="177" spans="1:16" s="121" customFormat="1" ht="24" x14ac:dyDescent="0.25">
      <c r="A177" s="109" t="s">
        <v>248</v>
      </c>
      <c r="B177" s="110" t="s">
        <v>65</v>
      </c>
      <c r="C177" s="111">
        <v>92762</v>
      </c>
      <c r="D177" s="112" t="str">
        <f ca="1">UPPER(IFERROR(VLOOKUP($C177,INDIRECT(INDEX([4]CONFIG_BASES!A:Z,MATCH($D177,[4]CONFIG_BASES!#REF!,0),MATCH([4]RESUMO!$P$11,[4]CONFIG_BASES!$B$1:$AA$1,0))),3,FALSE),""))</f>
        <v>ARMAÇÃO DE PILAR OU VIGA DE ESTRUTURA CONVENCIONAL DE CONCRETO ARMADO UTILIZANDO AÇO CA-50 DE 10,0 MM - MONTAGEM. AF_06/2022</v>
      </c>
      <c r="E177" s="113" t="s">
        <v>68</v>
      </c>
      <c r="F177" s="114">
        <v>581.29999999999995</v>
      </c>
      <c r="G177" s="115">
        <f t="shared" si="6"/>
        <v>10.210000000000001</v>
      </c>
      <c r="H177" s="116">
        <f t="shared" si="7"/>
        <v>12.625686</v>
      </c>
      <c r="I177" s="117">
        <f t="shared" si="8"/>
        <v>7339.31</v>
      </c>
      <c r="J177" s="118"/>
      <c r="K177" s="119">
        <v>10.210000000000001</v>
      </c>
      <c r="L177" s="118"/>
      <c r="M177" s="120"/>
      <c r="N177" s="118"/>
      <c r="O177" s="118"/>
      <c r="P177" s="118"/>
    </row>
    <row r="178" spans="1:16" s="121" customFormat="1" ht="24" x14ac:dyDescent="0.25">
      <c r="A178" s="109" t="s">
        <v>249</v>
      </c>
      <c r="B178" s="110" t="s">
        <v>65</v>
      </c>
      <c r="C178" s="111">
        <v>92763</v>
      </c>
      <c r="D178" s="112" t="str">
        <f ca="1">UPPER(IFERROR(VLOOKUP($C178,INDIRECT(INDEX([4]CONFIG_BASES!A:Z,MATCH($D178,[4]CONFIG_BASES!#REF!,0),MATCH([4]RESUMO!$P$11,[4]CONFIG_BASES!$B$1:$AA$1,0))),3,FALSE),""))</f>
        <v>ARMAÇÃO DE PILAR OU VIGA DE ESTRUTURA CONVENCIONAL DE CONCRETO ARMADO UTILIZANDO AÇO CA-50 DE 12,5 MM - MONTAGEM. AF_06/2022</v>
      </c>
      <c r="E178" s="113" t="s">
        <v>68</v>
      </c>
      <c r="F178" s="114">
        <v>172.7</v>
      </c>
      <c r="G178" s="115">
        <f t="shared" si="6"/>
        <v>8.49</v>
      </c>
      <c r="H178" s="116">
        <f t="shared" si="7"/>
        <v>10.498733999999999</v>
      </c>
      <c r="I178" s="117">
        <f t="shared" si="8"/>
        <v>1813.13</v>
      </c>
      <c r="J178" s="118"/>
      <c r="K178" s="119">
        <v>8.49</v>
      </c>
      <c r="L178" s="118"/>
      <c r="M178" s="120"/>
      <c r="N178" s="118"/>
      <c r="O178" s="118"/>
      <c r="P178" s="118"/>
    </row>
    <row r="179" spans="1:16" s="121" customFormat="1" ht="24" x14ac:dyDescent="0.25">
      <c r="A179" s="109" t="s">
        <v>250</v>
      </c>
      <c r="B179" s="110" t="s">
        <v>65</v>
      </c>
      <c r="C179" s="111">
        <v>92759</v>
      </c>
      <c r="D179" s="112" t="str">
        <f ca="1">UPPER(IFERROR(VLOOKUP($C179,INDIRECT(INDEX([4]CONFIG_BASES!A:Z,MATCH($D179,[4]CONFIG_BASES!#REF!,0),MATCH([4]RESUMO!$P$11,[4]CONFIG_BASES!$B$1:$AA$1,0))),3,FALSE),""))</f>
        <v>ARMAÇÃO DE PILAR OU VIGA DE ESTRUTURA CONVENCIONAL DE CONCRETO ARMADO UTILIZANDO AÇO CA-60 DE 5,0 MM - MONTAGEM. AF_06/2022</v>
      </c>
      <c r="E179" s="113" t="s">
        <v>68</v>
      </c>
      <c r="F179" s="114">
        <v>239.9</v>
      </c>
      <c r="G179" s="115">
        <f t="shared" si="6"/>
        <v>14.11</v>
      </c>
      <c r="H179" s="116">
        <f t="shared" si="7"/>
        <v>17.448425999999998</v>
      </c>
      <c r="I179" s="117">
        <f t="shared" si="8"/>
        <v>4185.87</v>
      </c>
      <c r="J179" s="118"/>
      <c r="K179" s="119">
        <v>14.11</v>
      </c>
      <c r="L179" s="118"/>
      <c r="M179" s="120"/>
      <c r="N179" s="118"/>
      <c r="O179" s="118"/>
      <c r="P179" s="118"/>
    </row>
    <row r="180" spans="1:16" s="121" customFormat="1" ht="24" x14ac:dyDescent="0.25">
      <c r="A180" s="109" t="s">
        <v>251</v>
      </c>
      <c r="B180" s="110" t="s">
        <v>683</v>
      </c>
      <c r="C180" s="111" t="s">
        <v>737</v>
      </c>
      <c r="D180" s="112" t="str">
        <f ca="1">UPPER(IFERROR(VLOOKUP($C180,INDIRECT(INDEX([4]CONFIG_BASES!A:Z,MATCH($D180,[4]CONFIG_BASES!#REF!,0),MATCH([4]RESUMO!$P$11,[4]CONFIG_BASES!$B$1:$AA$1,0))),3,FALSE),""))</f>
        <v>CONCRETAGEM DE PILARES, FCK = 30 MPA, COM USO DE BOMBA - LANÇAMENTO, ADENSAMENTO E ACABAMENTO.</v>
      </c>
      <c r="E180" s="113" t="s">
        <v>52</v>
      </c>
      <c r="F180" s="114">
        <v>8.3000000000000007</v>
      </c>
      <c r="G180" s="115">
        <f t="shared" si="6"/>
        <v>707.07999999999993</v>
      </c>
      <c r="H180" s="116">
        <f t="shared" si="7"/>
        <v>874.3751279999999</v>
      </c>
      <c r="I180" s="117">
        <f t="shared" si="8"/>
        <v>7257.31</v>
      </c>
      <c r="J180" s="118"/>
      <c r="K180" s="119">
        <v>707.07999999999993</v>
      </c>
      <c r="L180" s="118"/>
      <c r="M180" s="120"/>
      <c r="N180" s="118"/>
      <c r="O180" s="118"/>
      <c r="P180" s="118"/>
    </row>
    <row r="181" spans="1:16" x14ac:dyDescent="0.25">
      <c r="A181" s="101" t="s">
        <v>252</v>
      </c>
      <c r="B181" s="102"/>
      <c r="C181" s="102"/>
      <c r="D181" s="103" t="s">
        <v>629</v>
      </c>
      <c r="E181" s="104" t="s">
        <v>844</v>
      </c>
      <c r="F181" s="105"/>
      <c r="G181" s="106"/>
      <c r="H181" s="107"/>
      <c r="I181" s="108">
        <f>SUM(I182:I187)</f>
        <v>6690.32</v>
      </c>
      <c r="J181" s="45"/>
      <c r="K181" s="100"/>
      <c r="L181" s="45"/>
      <c r="M181" s="45"/>
      <c r="N181" s="45"/>
      <c r="O181" s="45"/>
      <c r="P181" s="45"/>
    </row>
    <row r="182" spans="1:16" s="121" customFormat="1" ht="36" x14ac:dyDescent="0.25">
      <c r="A182" s="109" t="s">
        <v>253</v>
      </c>
      <c r="B182" s="110" t="s">
        <v>65</v>
      </c>
      <c r="C182" s="111">
        <v>92456</v>
      </c>
      <c r="D182" s="112" t="str">
        <f ca="1">UPPER(IFERROR(VLOOKUP($C182,INDIRECT(INDEX([4]CONFIG_BASES!A:Z,MATCH($D182,[4]CONFIG_BASES!#REF!,0),MATCH([4]RESUMO!$P$11,[4]CONFIG_BASES!$B$1:$AA$1,0))),3,FALSE),""))</f>
        <v>MONTAGEM E DESMONTAGEM DE FÔRMA DE VIGA, ESCORAMENTO METÁLICO, PÉ-DIREITO SIMPLES, EM CHAPA DE MADEIRA RESINADA, 4 UTILIZAÇÕES. AF_09/2020</v>
      </c>
      <c r="E182" s="113" t="s">
        <v>12</v>
      </c>
      <c r="F182" s="114">
        <v>19.600000000000001</v>
      </c>
      <c r="G182" s="115">
        <f t="shared" si="6"/>
        <v>163.53</v>
      </c>
      <c r="H182" s="116">
        <f t="shared" si="7"/>
        <v>202.22119799999999</v>
      </c>
      <c r="I182" s="117">
        <f t="shared" si="8"/>
        <v>3963.53</v>
      </c>
      <c r="J182" s="118"/>
      <c r="K182" s="119">
        <v>163.53</v>
      </c>
      <c r="L182" s="118"/>
      <c r="M182" s="120"/>
      <c r="N182" s="118"/>
      <c r="O182" s="118"/>
      <c r="P182" s="118"/>
    </row>
    <row r="183" spans="1:16" s="121" customFormat="1" ht="24" x14ac:dyDescent="0.25">
      <c r="A183" s="109" t="s">
        <v>254</v>
      </c>
      <c r="B183" s="110" t="s">
        <v>65</v>
      </c>
      <c r="C183" s="111">
        <v>92761</v>
      </c>
      <c r="D183" s="112" t="str">
        <f ca="1">UPPER(IFERROR(VLOOKUP($C183,INDIRECT(INDEX([4]CONFIG_BASES!A:Z,MATCH($D183,[4]CONFIG_BASES!#REF!,0),MATCH([4]RESUMO!$P$11,[4]CONFIG_BASES!$B$1:$AA$1,0))),3,FALSE),""))</f>
        <v>ARMAÇÃO DE PILAR OU VIGA DE ESTRUTURA CONVENCIONAL DE CONCRETO ARMADO UTILIZANDO AÇO CA-50 DE 8,0 MM - MONTAGEM. AF_06/2022</v>
      </c>
      <c r="E183" s="113" t="s">
        <v>68</v>
      </c>
      <c r="F183" s="114">
        <v>20.5</v>
      </c>
      <c r="G183" s="115">
        <f t="shared" si="6"/>
        <v>11.68</v>
      </c>
      <c r="H183" s="116">
        <f t="shared" si="7"/>
        <v>14.443487999999999</v>
      </c>
      <c r="I183" s="117">
        <f t="shared" si="8"/>
        <v>296.08999999999997</v>
      </c>
      <c r="J183" s="118"/>
      <c r="K183" s="119">
        <v>11.68</v>
      </c>
      <c r="L183" s="118"/>
      <c r="M183" s="120"/>
      <c r="N183" s="118"/>
      <c r="O183" s="118"/>
      <c r="P183" s="118"/>
    </row>
    <row r="184" spans="1:16" s="121" customFormat="1" ht="24" x14ac:dyDescent="0.25">
      <c r="A184" s="109" t="s">
        <v>255</v>
      </c>
      <c r="B184" s="110" t="s">
        <v>65</v>
      </c>
      <c r="C184" s="111">
        <v>92762</v>
      </c>
      <c r="D184" s="112" t="str">
        <f ca="1">UPPER(IFERROR(VLOOKUP($C184,INDIRECT(INDEX([4]CONFIG_BASES!A:Z,MATCH($D184,[4]CONFIG_BASES!#REF!,0),MATCH([4]RESUMO!$P$11,[4]CONFIG_BASES!$B$1:$AA$1,0))),3,FALSE),""))</f>
        <v>ARMAÇÃO DE PILAR OU VIGA DE ESTRUTURA CONVENCIONAL DE CONCRETO ARMADO UTILIZANDO AÇO CA-50 DE 10,0 MM - MONTAGEM. AF_06/2022</v>
      </c>
      <c r="E184" s="113" t="s">
        <v>68</v>
      </c>
      <c r="F184" s="114">
        <v>39</v>
      </c>
      <c r="G184" s="115">
        <f t="shared" si="6"/>
        <v>10.210000000000001</v>
      </c>
      <c r="H184" s="116">
        <f t="shared" si="7"/>
        <v>12.625686</v>
      </c>
      <c r="I184" s="117">
        <f t="shared" si="8"/>
        <v>492.4</v>
      </c>
      <c r="J184" s="118"/>
      <c r="K184" s="119">
        <v>10.210000000000001</v>
      </c>
      <c r="L184" s="118"/>
      <c r="M184" s="120"/>
      <c r="N184" s="118"/>
      <c r="O184" s="118"/>
      <c r="P184" s="118"/>
    </row>
    <row r="185" spans="1:16" s="121" customFormat="1" ht="24" x14ac:dyDescent="0.25">
      <c r="A185" s="109" t="s">
        <v>256</v>
      </c>
      <c r="B185" s="110" t="s">
        <v>65</v>
      </c>
      <c r="C185" s="111">
        <v>92763</v>
      </c>
      <c r="D185" s="112" t="str">
        <f ca="1">UPPER(IFERROR(VLOOKUP($C185,INDIRECT(INDEX([4]CONFIG_BASES!A:Z,MATCH($D185,[4]CONFIG_BASES!#REF!,0),MATCH([4]RESUMO!$P$11,[4]CONFIG_BASES!$B$1:$AA$1,0))),3,FALSE),""))</f>
        <v>ARMAÇÃO DE PILAR OU VIGA DE ESTRUTURA CONVENCIONAL DE CONCRETO ARMADO UTILIZANDO AÇO CA-50 DE 12,5 MM - MONTAGEM. AF_06/2022</v>
      </c>
      <c r="E185" s="113" t="s">
        <v>68</v>
      </c>
      <c r="F185" s="114">
        <v>35.4</v>
      </c>
      <c r="G185" s="115">
        <f t="shared" si="6"/>
        <v>8.49</v>
      </c>
      <c r="H185" s="116">
        <f t="shared" si="7"/>
        <v>10.498733999999999</v>
      </c>
      <c r="I185" s="117">
        <f t="shared" si="8"/>
        <v>371.65</v>
      </c>
      <c r="J185" s="118"/>
      <c r="K185" s="119">
        <v>8.49</v>
      </c>
      <c r="L185" s="118"/>
      <c r="M185" s="120"/>
      <c r="N185" s="118"/>
      <c r="O185" s="118"/>
      <c r="P185" s="118"/>
    </row>
    <row r="186" spans="1:16" s="121" customFormat="1" ht="24" x14ac:dyDescent="0.25">
      <c r="A186" s="109" t="s">
        <v>257</v>
      </c>
      <c r="B186" s="110" t="s">
        <v>65</v>
      </c>
      <c r="C186" s="111">
        <v>92759</v>
      </c>
      <c r="D186" s="112" t="str">
        <f ca="1">UPPER(IFERROR(VLOOKUP($C186,INDIRECT(INDEX([4]CONFIG_BASES!A:Z,MATCH($D186,[4]CONFIG_BASES!#REF!,0),MATCH([4]RESUMO!$P$11,[4]CONFIG_BASES!$B$1:$AA$1,0))),3,FALSE),""))</f>
        <v>ARMAÇÃO DE PILAR OU VIGA DE ESTRUTURA CONVENCIONAL DE CONCRETO ARMADO UTILIZANDO AÇO CA-60 DE 5,0 MM - MONTAGEM. AF_06/2022</v>
      </c>
      <c r="E186" s="113" t="s">
        <v>68</v>
      </c>
      <c r="F186" s="114">
        <v>27</v>
      </c>
      <c r="G186" s="115">
        <f t="shared" si="6"/>
        <v>14.11</v>
      </c>
      <c r="H186" s="116">
        <f t="shared" si="7"/>
        <v>17.448425999999998</v>
      </c>
      <c r="I186" s="117">
        <f t="shared" si="8"/>
        <v>471.1</v>
      </c>
      <c r="J186" s="118"/>
      <c r="K186" s="119">
        <v>14.11</v>
      </c>
      <c r="L186" s="118"/>
      <c r="M186" s="120"/>
      <c r="N186" s="118"/>
      <c r="O186" s="118"/>
      <c r="P186" s="118"/>
    </row>
    <row r="187" spans="1:16" s="121" customFormat="1" ht="36" x14ac:dyDescent="0.25">
      <c r="A187" s="109" t="s">
        <v>258</v>
      </c>
      <c r="B187" s="110" t="s">
        <v>683</v>
      </c>
      <c r="C187" s="111" t="s">
        <v>738</v>
      </c>
      <c r="D187" s="112" t="str">
        <f ca="1">UPPER(IFERROR(VLOOKUP($C187,INDIRECT(INDEX([4]CONFIG_BASES!A:Z,MATCH($D187,[4]CONFIG_BASES!#REF!,0),MATCH([4]RESUMO!$P$11,[4]CONFIG_BASES!$B$1:$AA$1,0))),3,FALSE),""))</f>
        <v>CONCRETAGEM DE VIGAS E LAJES, FCK=30 MPA, PARA LAJES MACIÇAS OU NERVURADAS COM USO DE BOMBA - LANÇAMENTO, ADENSAMENTO E ACABAMENTO.</v>
      </c>
      <c r="E187" s="113" t="s">
        <v>52</v>
      </c>
      <c r="F187" s="114">
        <v>1.25</v>
      </c>
      <c r="G187" s="115">
        <f t="shared" si="6"/>
        <v>708.75</v>
      </c>
      <c r="H187" s="116">
        <f t="shared" si="7"/>
        <v>876.44024999999999</v>
      </c>
      <c r="I187" s="117">
        <f t="shared" si="8"/>
        <v>1095.55</v>
      </c>
      <c r="J187" s="118"/>
      <c r="K187" s="119">
        <v>708.75</v>
      </c>
      <c r="L187" s="118"/>
      <c r="M187" s="120"/>
      <c r="N187" s="118"/>
      <c r="O187" s="118"/>
      <c r="P187" s="118"/>
    </row>
    <row r="188" spans="1:16" x14ac:dyDescent="0.25">
      <c r="A188" s="101" t="s">
        <v>259</v>
      </c>
      <c r="B188" s="102"/>
      <c r="C188" s="102"/>
      <c r="D188" s="103" t="s">
        <v>630</v>
      </c>
      <c r="E188" s="104" t="s">
        <v>844</v>
      </c>
      <c r="F188" s="105"/>
      <c r="G188" s="106"/>
      <c r="H188" s="107"/>
      <c r="I188" s="108">
        <f>SUM(I189:I195)</f>
        <v>42904.560000000005</v>
      </c>
      <c r="J188" s="45"/>
      <c r="K188" s="100"/>
      <c r="L188" s="45"/>
      <c r="M188" s="45"/>
      <c r="N188" s="45"/>
      <c r="O188" s="45"/>
      <c r="P188" s="45"/>
    </row>
    <row r="189" spans="1:16" s="121" customFormat="1" ht="36" x14ac:dyDescent="0.25">
      <c r="A189" s="109" t="s">
        <v>260</v>
      </c>
      <c r="B189" s="110" t="s">
        <v>65</v>
      </c>
      <c r="C189" s="111">
        <v>92456</v>
      </c>
      <c r="D189" s="112" t="str">
        <f ca="1">UPPER(IFERROR(VLOOKUP($C189,INDIRECT(INDEX([4]CONFIG_BASES!A:Z,MATCH($D189,[4]CONFIG_BASES!#REF!,0),MATCH([4]RESUMO!$P$11,[4]CONFIG_BASES!$B$1:$AA$1,0))),3,FALSE),""))</f>
        <v>MONTAGEM E DESMONTAGEM DE FÔRMA DE VIGA, ESCORAMENTO METÁLICO, PÉ-DIREITO SIMPLES, EM CHAPA DE MADEIRA RESINADA, 4 UTILIZAÇÕES. AF_09/2020</v>
      </c>
      <c r="E189" s="113" t="s">
        <v>12</v>
      </c>
      <c r="F189" s="114">
        <v>116.55</v>
      </c>
      <c r="G189" s="115">
        <f t="shared" si="6"/>
        <v>163.53</v>
      </c>
      <c r="H189" s="116">
        <f t="shared" si="7"/>
        <v>202.22119799999999</v>
      </c>
      <c r="I189" s="117">
        <f t="shared" si="8"/>
        <v>23568.880000000001</v>
      </c>
      <c r="J189" s="118"/>
      <c r="K189" s="119">
        <v>163.53</v>
      </c>
      <c r="L189" s="118"/>
      <c r="M189" s="120"/>
      <c r="N189" s="118"/>
      <c r="O189" s="118"/>
      <c r="P189" s="118"/>
    </row>
    <row r="190" spans="1:16" s="121" customFormat="1" ht="24" x14ac:dyDescent="0.25">
      <c r="A190" s="109" t="s">
        <v>261</v>
      </c>
      <c r="B190" s="110" t="s">
        <v>65</v>
      </c>
      <c r="C190" s="111">
        <v>92760</v>
      </c>
      <c r="D190" s="112" t="str">
        <f ca="1">UPPER(IFERROR(VLOOKUP($C190,INDIRECT(INDEX([4]CONFIG_BASES!A:Z,MATCH($D190,[4]CONFIG_BASES!#REF!,0),MATCH([4]RESUMO!$P$11,[4]CONFIG_BASES!$B$1:$AA$1,0))),3,FALSE),""))</f>
        <v>ARMAÇÃO DE PILAR OU VIGA DE ESTRUTURA CONVENCIONAL DE CONCRETO ARMADO UTILIZANDO AÇO CA-50 DE 6,3 MM - MONTAGEM. AF_06/2022</v>
      </c>
      <c r="E190" s="113" t="s">
        <v>68</v>
      </c>
      <c r="F190" s="114">
        <v>40.9</v>
      </c>
      <c r="G190" s="115">
        <f t="shared" si="6"/>
        <v>12.8</v>
      </c>
      <c r="H190" s="116">
        <f t="shared" si="7"/>
        <v>15.828479999999999</v>
      </c>
      <c r="I190" s="117">
        <f t="shared" si="8"/>
        <v>647.38</v>
      </c>
      <c r="J190" s="118"/>
      <c r="K190" s="119">
        <v>12.8</v>
      </c>
      <c r="L190" s="118"/>
      <c r="M190" s="120"/>
      <c r="N190" s="118"/>
      <c r="O190" s="118"/>
      <c r="P190" s="118"/>
    </row>
    <row r="191" spans="1:16" s="121" customFormat="1" ht="24" x14ac:dyDescent="0.25">
      <c r="A191" s="109" t="s">
        <v>262</v>
      </c>
      <c r="B191" s="110" t="s">
        <v>65</v>
      </c>
      <c r="C191" s="111">
        <v>92761</v>
      </c>
      <c r="D191" s="112" t="str">
        <f ca="1">UPPER(IFERROR(VLOOKUP($C191,INDIRECT(INDEX([4]CONFIG_BASES!A:Z,MATCH($D191,[4]CONFIG_BASES!#REF!,0),MATCH([4]RESUMO!$P$11,[4]CONFIG_BASES!$B$1:$AA$1,0))),3,FALSE),""))</f>
        <v>ARMAÇÃO DE PILAR OU VIGA DE ESTRUTURA CONVENCIONAL DE CONCRETO ARMADO UTILIZANDO AÇO CA-50 DE 8,0 MM - MONTAGEM. AF_06/2022</v>
      </c>
      <c r="E191" s="113" t="s">
        <v>68</v>
      </c>
      <c r="F191" s="114">
        <v>36.1</v>
      </c>
      <c r="G191" s="115">
        <f t="shared" si="6"/>
        <v>11.68</v>
      </c>
      <c r="H191" s="116">
        <f t="shared" si="7"/>
        <v>14.443487999999999</v>
      </c>
      <c r="I191" s="117">
        <f t="shared" si="8"/>
        <v>521.4</v>
      </c>
      <c r="J191" s="118"/>
      <c r="K191" s="119">
        <v>11.68</v>
      </c>
      <c r="L191" s="118"/>
      <c r="M191" s="120"/>
      <c r="N191" s="118"/>
      <c r="O191" s="118"/>
      <c r="P191" s="118"/>
    </row>
    <row r="192" spans="1:16" s="121" customFormat="1" ht="24" x14ac:dyDescent="0.25">
      <c r="A192" s="109" t="s">
        <v>263</v>
      </c>
      <c r="B192" s="110" t="s">
        <v>65</v>
      </c>
      <c r="C192" s="111">
        <v>92762</v>
      </c>
      <c r="D192" s="112" t="str">
        <f ca="1">UPPER(IFERROR(VLOOKUP($C192,INDIRECT(INDEX([4]CONFIG_BASES!A:Z,MATCH($D192,[4]CONFIG_BASES!#REF!,0),MATCH([4]RESUMO!$P$11,[4]CONFIG_BASES!$B$1:$AA$1,0))),3,FALSE),""))</f>
        <v>ARMAÇÃO DE PILAR OU VIGA DE ESTRUTURA CONVENCIONAL DE CONCRETO ARMADO UTILIZANDO AÇO CA-50 DE 10,0 MM - MONTAGEM. AF_06/2022</v>
      </c>
      <c r="E192" s="113" t="s">
        <v>68</v>
      </c>
      <c r="F192" s="114">
        <v>191.7</v>
      </c>
      <c r="G192" s="115">
        <f t="shared" si="6"/>
        <v>10.210000000000001</v>
      </c>
      <c r="H192" s="116">
        <f t="shared" si="7"/>
        <v>12.625686</v>
      </c>
      <c r="I192" s="117">
        <f t="shared" si="8"/>
        <v>2420.34</v>
      </c>
      <c r="J192" s="118"/>
      <c r="K192" s="119">
        <v>10.210000000000001</v>
      </c>
      <c r="L192" s="118"/>
      <c r="M192" s="120"/>
      <c r="N192" s="118"/>
      <c r="O192" s="118"/>
      <c r="P192" s="118"/>
    </row>
    <row r="193" spans="1:16" s="121" customFormat="1" ht="24" x14ac:dyDescent="0.25">
      <c r="A193" s="109" t="s">
        <v>264</v>
      </c>
      <c r="B193" s="110" t="s">
        <v>65</v>
      </c>
      <c r="C193" s="111">
        <v>92763</v>
      </c>
      <c r="D193" s="112" t="str">
        <f ca="1">UPPER(IFERROR(VLOOKUP($C193,INDIRECT(INDEX([4]CONFIG_BASES!A:Z,MATCH($D193,[4]CONFIG_BASES!#REF!,0),MATCH([4]RESUMO!$P$11,[4]CONFIG_BASES!$B$1:$AA$1,0))),3,FALSE),""))</f>
        <v>ARMAÇÃO DE PILAR OU VIGA DE ESTRUTURA CONVENCIONAL DE CONCRETO ARMADO UTILIZANDO AÇO CA-50 DE 12,5 MM - MONTAGEM. AF_06/2022</v>
      </c>
      <c r="E193" s="113" t="s">
        <v>68</v>
      </c>
      <c r="F193" s="114">
        <v>445</v>
      </c>
      <c r="G193" s="115">
        <f t="shared" si="6"/>
        <v>8.49</v>
      </c>
      <c r="H193" s="116">
        <f t="shared" si="7"/>
        <v>10.498733999999999</v>
      </c>
      <c r="I193" s="117">
        <f t="shared" si="8"/>
        <v>4671.93</v>
      </c>
      <c r="J193" s="118"/>
      <c r="K193" s="119">
        <v>8.49</v>
      </c>
      <c r="L193" s="118"/>
      <c r="M193" s="120"/>
      <c r="N193" s="118"/>
      <c r="O193" s="118"/>
      <c r="P193" s="118"/>
    </row>
    <row r="194" spans="1:16" s="121" customFormat="1" ht="24" x14ac:dyDescent="0.25">
      <c r="A194" s="109" t="s">
        <v>265</v>
      </c>
      <c r="B194" s="110" t="s">
        <v>65</v>
      </c>
      <c r="C194" s="111">
        <v>92759</v>
      </c>
      <c r="D194" s="112" t="str">
        <f ca="1">UPPER(IFERROR(VLOOKUP($C194,INDIRECT(INDEX([4]CONFIG_BASES!A:Z,MATCH($D194,[4]CONFIG_BASES!#REF!,0),MATCH([4]RESUMO!$P$11,[4]CONFIG_BASES!$B$1:$AA$1,0))),3,FALSE),""))</f>
        <v>ARMAÇÃO DE PILAR OU VIGA DE ESTRUTURA CONVENCIONAL DE CONCRETO ARMADO UTILIZANDO AÇO CA-60 DE 5,0 MM - MONTAGEM. AF_06/2022</v>
      </c>
      <c r="E194" s="113" t="s">
        <v>68</v>
      </c>
      <c r="F194" s="114">
        <v>175.1</v>
      </c>
      <c r="G194" s="115">
        <f t="shared" si="6"/>
        <v>14.11</v>
      </c>
      <c r="H194" s="116">
        <f t="shared" si="7"/>
        <v>17.448425999999998</v>
      </c>
      <c r="I194" s="117">
        <f t="shared" si="8"/>
        <v>3055.21</v>
      </c>
      <c r="J194" s="118"/>
      <c r="K194" s="119">
        <v>14.11</v>
      </c>
      <c r="L194" s="118"/>
      <c r="M194" s="120"/>
      <c r="N194" s="118"/>
      <c r="O194" s="118"/>
      <c r="P194" s="118"/>
    </row>
    <row r="195" spans="1:16" s="121" customFormat="1" ht="36" x14ac:dyDescent="0.25">
      <c r="A195" s="109" t="s">
        <v>266</v>
      </c>
      <c r="B195" s="110" t="s">
        <v>683</v>
      </c>
      <c r="C195" s="111" t="s">
        <v>738</v>
      </c>
      <c r="D195" s="112" t="str">
        <f ca="1">UPPER(IFERROR(VLOOKUP($C195,INDIRECT(INDEX([4]CONFIG_BASES!A:Z,MATCH($D195,[4]CONFIG_BASES!#REF!,0),MATCH([4]RESUMO!$P$11,[4]CONFIG_BASES!$B$1:$AA$1,0))),3,FALSE),""))</f>
        <v>CONCRETAGEM DE VIGAS E LAJES, FCK=30 MPA, PARA LAJES MACIÇAS OU NERVURADAS COM USO DE BOMBA - LANÇAMENTO, ADENSAMENTO E ACABAMENTO.</v>
      </c>
      <c r="E195" s="113" t="s">
        <v>52</v>
      </c>
      <c r="F195" s="114">
        <v>9.15</v>
      </c>
      <c r="G195" s="115">
        <f t="shared" si="6"/>
        <v>708.75</v>
      </c>
      <c r="H195" s="116">
        <f t="shared" si="7"/>
        <v>876.44024999999999</v>
      </c>
      <c r="I195" s="117">
        <f t="shared" si="8"/>
        <v>8019.42</v>
      </c>
      <c r="J195" s="118"/>
      <c r="K195" s="119">
        <v>708.75</v>
      </c>
      <c r="L195" s="118"/>
      <c r="M195" s="120"/>
      <c r="N195" s="118"/>
      <c r="O195" s="118"/>
      <c r="P195" s="118"/>
    </row>
    <row r="196" spans="1:16" x14ac:dyDescent="0.25">
      <c r="A196" s="101" t="s">
        <v>267</v>
      </c>
      <c r="B196" s="102"/>
      <c r="C196" s="102"/>
      <c r="D196" s="103" t="s">
        <v>631</v>
      </c>
      <c r="E196" s="104" t="s">
        <v>844</v>
      </c>
      <c r="F196" s="105"/>
      <c r="G196" s="106"/>
      <c r="H196" s="107"/>
      <c r="I196" s="108">
        <f>SUM(I197:I203)</f>
        <v>17217.05</v>
      </c>
      <c r="J196" s="45"/>
      <c r="K196" s="100"/>
      <c r="L196" s="45"/>
      <c r="M196" s="45"/>
      <c r="N196" s="45"/>
      <c r="O196" s="45"/>
      <c r="P196" s="45"/>
    </row>
    <row r="197" spans="1:16" s="121" customFormat="1" ht="36" x14ac:dyDescent="0.25">
      <c r="A197" s="109" t="s">
        <v>268</v>
      </c>
      <c r="B197" s="110" t="s">
        <v>65</v>
      </c>
      <c r="C197" s="111">
        <v>92456</v>
      </c>
      <c r="D197" s="112" t="str">
        <f ca="1">UPPER(IFERROR(VLOOKUP($C197,INDIRECT(INDEX([4]CONFIG_BASES!A:Z,MATCH($D197,[4]CONFIG_BASES!#REF!,0),MATCH([4]RESUMO!$P$11,[4]CONFIG_BASES!$B$1:$AA$1,0))),3,FALSE),""))</f>
        <v>MONTAGEM E DESMONTAGEM DE FÔRMA DE VIGA, ESCORAMENTO METÁLICO, PÉ-DIREITO SIMPLES, EM CHAPA DE MADEIRA RESINADA, 4 UTILIZAÇÕES. AF_09/2020</v>
      </c>
      <c r="E197" s="113" t="s">
        <v>12</v>
      </c>
      <c r="F197" s="114">
        <v>53.75</v>
      </c>
      <c r="G197" s="115">
        <f t="shared" si="6"/>
        <v>163.53</v>
      </c>
      <c r="H197" s="116">
        <f t="shared" si="7"/>
        <v>202.22119799999999</v>
      </c>
      <c r="I197" s="117">
        <f t="shared" si="8"/>
        <v>10869.38</v>
      </c>
      <c r="J197" s="118"/>
      <c r="K197" s="119">
        <v>163.53</v>
      </c>
      <c r="L197" s="118"/>
      <c r="M197" s="120"/>
      <c r="N197" s="118"/>
      <c r="O197" s="118"/>
      <c r="P197" s="118"/>
    </row>
    <row r="198" spans="1:16" s="121" customFormat="1" ht="24" x14ac:dyDescent="0.25">
      <c r="A198" s="109" t="s">
        <v>269</v>
      </c>
      <c r="B198" s="110" t="s">
        <v>65</v>
      </c>
      <c r="C198" s="111">
        <v>92760</v>
      </c>
      <c r="D198" s="112" t="str">
        <f ca="1">UPPER(IFERROR(VLOOKUP($C198,INDIRECT(INDEX([4]CONFIG_BASES!A:Z,MATCH($D198,[4]CONFIG_BASES!#REF!,0),MATCH([4]RESUMO!$P$11,[4]CONFIG_BASES!$B$1:$AA$1,0))),3,FALSE),""))</f>
        <v>ARMAÇÃO DE PILAR OU VIGA DE ESTRUTURA CONVENCIONAL DE CONCRETO ARMADO UTILIZANDO AÇO CA-50 DE 6,3 MM - MONTAGEM. AF_06/2022</v>
      </c>
      <c r="E198" s="113" t="s">
        <v>68</v>
      </c>
      <c r="F198" s="114">
        <v>0.2</v>
      </c>
      <c r="G198" s="115">
        <f t="shared" si="6"/>
        <v>12.8</v>
      </c>
      <c r="H198" s="116">
        <f t="shared" si="7"/>
        <v>15.828479999999999</v>
      </c>
      <c r="I198" s="117">
        <f t="shared" si="8"/>
        <v>3.16</v>
      </c>
      <c r="J198" s="118"/>
      <c r="K198" s="119">
        <v>12.8</v>
      </c>
      <c r="L198" s="118"/>
      <c r="M198" s="120"/>
      <c r="N198" s="118"/>
      <c r="O198" s="118"/>
      <c r="P198" s="118"/>
    </row>
    <row r="199" spans="1:16" s="121" customFormat="1" ht="24" x14ac:dyDescent="0.25">
      <c r="A199" s="109" t="s">
        <v>270</v>
      </c>
      <c r="B199" s="110" t="s">
        <v>65</v>
      </c>
      <c r="C199" s="111">
        <v>92761</v>
      </c>
      <c r="D199" s="112" t="str">
        <f ca="1">UPPER(IFERROR(VLOOKUP($C199,INDIRECT(INDEX([4]CONFIG_BASES!A:Z,MATCH($D199,[4]CONFIG_BASES!#REF!,0),MATCH([4]RESUMO!$P$11,[4]CONFIG_BASES!$B$1:$AA$1,0))),3,FALSE),""))</f>
        <v>ARMAÇÃO DE PILAR OU VIGA DE ESTRUTURA CONVENCIONAL DE CONCRETO ARMADO UTILIZANDO AÇO CA-50 DE 8,0 MM - MONTAGEM. AF_06/2022</v>
      </c>
      <c r="E199" s="113" t="s">
        <v>68</v>
      </c>
      <c r="F199" s="114">
        <v>66.8</v>
      </c>
      <c r="G199" s="115">
        <f t="shared" si="6"/>
        <v>11.68</v>
      </c>
      <c r="H199" s="116">
        <f t="shared" si="7"/>
        <v>14.443487999999999</v>
      </c>
      <c r="I199" s="117">
        <f t="shared" si="8"/>
        <v>964.82</v>
      </c>
      <c r="J199" s="118"/>
      <c r="K199" s="119">
        <v>11.68</v>
      </c>
      <c r="L199" s="118"/>
      <c r="M199" s="120"/>
      <c r="N199" s="118"/>
      <c r="O199" s="118"/>
      <c r="P199" s="118"/>
    </row>
    <row r="200" spans="1:16" s="121" customFormat="1" ht="24" x14ac:dyDescent="0.25">
      <c r="A200" s="109" t="s">
        <v>271</v>
      </c>
      <c r="B200" s="110" t="s">
        <v>65</v>
      </c>
      <c r="C200" s="111">
        <v>92762</v>
      </c>
      <c r="D200" s="112" t="str">
        <f ca="1">UPPER(IFERROR(VLOOKUP($C200,INDIRECT(INDEX([4]CONFIG_BASES!A:Z,MATCH($D200,[4]CONFIG_BASES!#REF!,0),MATCH([4]RESUMO!$P$11,[4]CONFIG_BASES!$B$1:$AA$1,0))),3,FALSE),""))</f>
        <v>ARMAÇÃO DE PILAR OU VIGA DE ESTRUTURA CONVENCIONAL DE CONCRETO ARMADO UTILIZANDO AÇO CA-50 DE 10,0 MM - MONTAGEM. AF_06/2022</v>
      </c>
      <c r="E200" s="113" t="s">
        <v>68</v>
      </c>
      <c r="F200" s="114">
        <v>102.4</v>
      </c>
      <c r="G200" s="115">
        <f t="shared" si="6"/>
        <v>10.210000000000001</v>
      </c>
      <c r="H200" s="116">
        <f t="shared" si="7"/>
        <v>12.625686</v>
      </c>
      <c r="I200" s="117">
        <f t="shared" si="8"/>
        <v>1292.8699999999999</v>
      </c>
      <c r="J200" s="118"/>
      <c r="K200" s="119">
        <v>10.210000000000001</v>
      </c>
      <c r="L200" s="118"/>
      <c r="M200" s="120"/>
      <c r="N200" s="118"/>
      <c r="O200" s="118"/>
      <c r="P200" s="118"/>
    </row>
    <row r="201" spans="1:16" s="121" customFormat="1" ht="24" x14ac:dyDescent="0.25">
      <c r="A201" s="109" t="s">
        <v>272</v>
      </c>
      <c r="B201" s="110" t="s">
        <v>65</v>
      </c>
      <c r="C201" s="111">
        <v>92763</v>
      </c>
      <c r="D201" s="112" t="str">
        <f ca="1">UPPER(IFERROR(VLOOKUP($C201,INDIRECT(INDEX([4]CONFIG_BASES!A:Z,MATCH($D201,[4]CONFIG_BASES!#REF!,0),MATCH([4]RESUMO!$P$11,[4]CONFIG_BASES!$B$1:$AA$1,0))),3,FALSE),""))</f>
        <v>ARMAÇÃO DE PILAR OU VIGA DE ESTRUTURA CONVENCIONAL DE CONCRETO ARMADO UTILIZANDO AÇO CA-50 DE 12,5 MM - MONTAGEM. AF_06/2022</v>
      </c>
      <c r="E201" s="113" t="s">
        <v>68</v>
      </c>
      <c r="F201" s="114">
        <v>24.3</v>
      </c>
      <c r="G201" s="115">
        <f t="shared" si="6"/>
        <v>8.49</v>
      </c>
      <c r="H201" s="116">
        <f t="shared" si="7"/>
        <v>10.498733999999999</v>
      </c>
      <c r="I201" s="117">
        <f t="shared" si="8"/>
        <v>255.11</v>
      </c>
      <c r="J201" s="118"/>
      <c r="K201" s="119">
        <v>8.49</v>
      </c>
      <c r="L201" s="118"/>
      <c r="M201" s="120"/>
      <c r="N201" s="118"/>
      <c r="O201" s="118"/>
      <c r="P201" s="118"/>
    </row>
    <row r="202" spans="1:16" s="121" customFormat="1" ht="24" x14ac:dyDescent="0.25">
      <c r="A202" s="109" t="s">
        <v>273</v>
      </c>
      <c r="B202" s="110" t="s">
        <v>65</v>
      </c>
      <c r="C202" s="111">
        <v>92759</v>
      </c>
      <c r="D202" s="112" t="str">
        <f ca="1">UPPER(IFERROR(VLOOKUP($C202,INDIRECT(INDEX([4]CONFIG_BASES!A:Z,MATCH($D202,[4]CONFIG_BASES!#REF!,0),MATCH([4]RESUMO!$P$11,[4]CONFIG_BASES!$B$1:$AA$1,0))),3,FALSE),""))</f>
        <v>ARMAÇÃO DE PILAR OU VIGA DE ESTRUTURA CONVENCIONAL DE CONCRETO ARMADO UTILIZANDO AÇO CA-60 DE 5,0 MM - MONTAGEM. AF_06/2022</v>
      </c>
      <c r="E202" s="113" t="s">
        <v>68</v>
      </c>
      <c r="F202" s="114">
        <v>66.400000000000006</v>
      </c>
      <c r="G202" s="115">
        <f t="shared" si="6"/>
        <v>14.11</v>
      </c>
      <c r="H202" s="116">
        <f t="shared" si="7"/>
        <v>17.448425999999998</v>
      </c>
      <c r="I202" s="117">
        <f t="shared" si="8"/>
        <v>1158.57</v>
      </c>
      <c r="J202" s="118"/>
      <c r="K202" s="119">
        <v>14.11</v>
      </c>
      <c r="L202" s="118"/>
      <c r="M202" s="120"/>
      <c r="N202" s="118"/>
      <c r="O202" s="118"/>
      <c r="P202" s="118"/>
    </row>
    <row r="203" spans="1:16" s="121" customFormat="1" ht="36" x14ac:dyDescent="0.25">
      <c r="A203" s="109" t="s">
        <v>274</v>
      </c>
      <c r="B203" s="110" t="s">
        <v>683</v>
      </c>
      <c r="C203" s="111" t="s">
        <v>738</v>
      </c>
      <c r="D203" s="112" t="str">
        <f ca="1">UPPER(IFERROR(VLOOKUP($C203,INDIRECT(INDEX([4]CONFIG_BASES!A:Z,MATCH($D203,[4]CONFIG_BASES!#REF!,0),MATCH([4]RESUMO!$P$11,[4]CONFIG_BASES!$B$1:$AA$1,0))),3,FALSE),""))</f>
        <v>CONCRETAGEM DE VIGAS E LAJES, FCK=30 MPA, PARA LAJES MACIÇAS OU NERVURADAS COM USO DE BOMBA - LANÇAMENTO, ADENSAMENTO E ACABAMENTO.</v>
      </c>
      <c r="E203" s="113" t="s">
        <v>52</v>
      </c>
      <c r="F203" s="114">
        <v>3.05</v>
      </c>
      <c r="G203" s="115">
        <f t="shared" si="6"/>
        <v>708.75</v>
      </c>
      <c r="H203" s="116">
        <f t="shared" si="7"/>
        <v>876.44024999999999</v>
      </c>
      <c r="I203" s="117">
        <f t="shared" si="8"/>
        <v>2673.14</v>
      </c>
      <c r="J203" s="118"/>
      <c r="K203" s="119">
        <v>708.75</v>
      </c>
      <c r="L203" s="118"/>
      <c r="M203" s="120"/>
      <c r="N203" s="118"/>
      <c r="O203" s="118"/>
      <c r="P203" s="118"/>
    </row>
    <row r="204" spans="1:16" x14ac:dyDescent="0.25">
      <c r="A204" s="101" t="s">
        <v>275</v>
      </c>
      <c r="B204" s="102"/>
      <c r="C204" s="102"/>
      <c r="D204" s="103" t="s">
        <v>632</v>
      </c>
      <c r="E204" s="104" t="s">
        <v>844</v>
      </c>
      <c r="F204" s="105"/>
      <c r="G204" s="106"/>
      <c r="H204" s="107"/>
      <c r="I204" s="108">
        <f>SUM(I205:I209)</f>
        <v>3809.62</v>
      </c>
      <c r="J204" s="45"/>
      <c r="K204" s="100"/>
      <c r="L204" s="45"/>
      <c r="M204" s="45"/>
      <c r="N204" s="45"/>
      <c r="O204" s="45"/>
      <c r="P204" s="45"/>
    </row>
    <row r="205" spans="1:16" s="121" customFormat="1" ht="36" x14ac:dyDescent="0.25">
      <c r="A205" s="109" t="s">
        <v>276</v>
      </c>
      <c r="B205" s="110" t="s">
        <v>65</v>
      </c>
      <c r="C205" s="111">
        <v>92456</v>
      </c>
      <c r="D205" s="112" t="str">
        <f ca="1">UPPER(IFERROR(VLOOKUP($C205,INDIRECT(INDEX([4]CONFIG_BASES!A:Z,MATCH($D205,[4]CONFIG_BASES!#REF!,0),MATCH([4]RESUMO!$P$11,[4]CONFIG_BASES!$B$1:$AA$1,0))),3,FALSE),""))</f>
        <v>MONTAGEM E DESMONTAGEM DE FÔRMA DE VIGA, ESCORAMENTO METÁLICO, PÉ-DIREITO SIMPLES, EM CHAPA DE MADEIRA RESINADA, 4 UTILIZAÇÕES. AF_09/2020</v>
      </c>
      <c r="E205" s="113" t="s">
        <v>12</v>
      </c>
      <c r="F205" s="114">
        <v>11.95</v>
      </c>
      <c r="G205" s="115">
        <f t="shared" si="6"/>
        <v>163.53</v>
      </c>
      <c r="H205" s="116">
        <f t="shared" si="7"/>
        <v>202.22119799999999</v>
      </c>
      <c r="I205" s="117">
        <f t="shared" si="8"/>
        <v>2416.54</v>
      </c>
      <c r="J205" s="118"/>
      <c r="K205" s="119">
        <v>163.53</v>
      </c>
      <c r="L205" s="118"/>
      <c r="M205" s="120"/>
      <c r="N205" s="118"/>
      <c r="O205" s="118"/>
      <c r="P205" s="118"/>
    </row>
    <row r="206" spans="1:16" s="121" customFormat="1" ht="24" x14ac:dyDescent="0.25">
      <c r="A206" s="109" t="s">
        <v>277</v>
      </c>
      <c r="B206" s="110" t="s">
        <v>65</v>
      </c>
      <c r="C206" s="111">
        <v>92761</v>
      </c>
      <c r="D206" s="112" t="str">
        <f ca="1">UPPER(IFERROR(VLOOKUP($C206,INDIRECT(INDEX([4]CONFIG_BASES!A:Z,MATCH($D206,[4]CONFIG_BASES!#REF!,0),MATCH([4]RESUMO!$P$11,[4]CONFIG_BASES!$B$1:$AA$1,0))),3,FALSE),""))</f>
        <v>ARMAÇÃO DE PILAR OU VIGA DE ESTRUTURA CONVENCIONAL DE CONCRETO ARMADO UTILIZANDO AÇO CA-50 DE 8,0 MM - MONTAGEM. AF_06/2022</v>
      </c>
      <c r="E206" s="113" t="s">
        <v>68</v>
      </c>
      <c r="F206" s="114">
        <v>15.5</v>
      </c>
      <c r="G206" s="115">
        <f t="shared" ref="G206:G269" si="9">K206*(1-I$8)</f>
        <v>11.68</v>
      </c>
      <c r="H206" s="116">
        <f t="shared" ref="H206:H269" si="10">IFERROR(G206*(1+$I$5),"")</f>
        <v>14.443487999999999</v>
      </c>
      <c r="I206" s="117">
        <f t="shared" ref="I206:I269" si="11">IFERROR(TRUNC($F206*H206,2),"")</f>
        <v>223.87</v>
      </c>
      <c r="J206" s="118"/>
      <c r="K206" s="119">
        <v>11.68</v>
      </c>
      <c r="L206" s="118"/>
      <c r="M206" s="120"/>
      <c r="N206" s="118"/>
      <c r="O206" s="118"/>
      <c r="P206" s="118"/>
    </row>
    <row r="207" spans="1:16" s="121" customFormat="1" ht="24" x14ac:dyDescent="0.25">
      <c r="A207" s="109" t="s">
        <v>278</v>
      </c>
      <c r="B207" s="110" t="s">
        <v>65</v>
      </c>
      <c r="C207" s="111">
        <v>92762</v>
      </c>
      <c r="D207" s="112" t="str">
        <f ca="1">UPPER(IFERROR(VLOOKUP($C207,INDIRECT(INDEX([4]CONFIG_BASES!A:Z,MATCH($D207,[4]CONFIG_BASES!#REF!,0),MATCH([4]RESUMO!$P$11,[4]CONFIG_BASES!$B$1:$AA$1,0))),3,FALSE),""))</f>
        <v>ARMAÇÃO DE PILAR OU VIGA DE ESTRUTURA CONVENCIONAL DE CONCRETO ARMADO UTILIZANDO AÇO CA-50 DE 10,0 MM - MONTAGEM. AF_06/2022</v>
      </c>
      <c r="E207" s="113" t="s">
        <v>68</v>
      </c>
      <c r="F207" s="114">
        <v>23.7</v>
      </c>
      <c r="G207" s="115">
        <f t="shared" si="9"/>
        <v>10.210000000000001</v>
      </c>
      <c r="H207" s="116">
        <f t="shared" si="10"/>
        <v>12.625686</v>
      </c>
      <c r="I207" s="117">
        <f t="shared" si="11"/>
        <v>299.22000000000003</v>
      </c>
      <c r="J207" s="118"/>
      <c r="K207" s="119">
        <v>10.210000000000001</v>
      </c>
      <c r="L207" s="118"/>
      <c r="M207" s="120"/>
      <c r="N207" s="118"/>
      <c r="O207" s="118"/>
      <c r="P207" s="118"/>
    </row>
    <row r="208" spans="1:16" s="121" customFormat="1" ht="24" x14ac:dyDescent="0.25">
      <c r="A208" s="109" t="s">
        <v>279</v>
      </c>
      <c r="B208" s="110" t="s">
        <v>65</v>
      </c>
      <c r="C208" s="111">
        <v>92759</v>
      </c>
      <c r="D208" s="112" t="str">
        <f ca="1">UPPER(IFERROR(VLOOKUP($C208,INDIRECT(INDEX([4]CONFIG_BASES!A:Z,MATCH($D208,[4]CONFIG_BASES!#REF!,0),MATCH([4]RESUMO!$P$11,[4]CONFIG_BASES!$B$1:$AA$1,0))),3,FALSE),""))</f>
        <v>ARMAÇÃO DE PILAR OU VIGA DE ESTRUTURA CONVENCIONAL DE CONCRETO ARMADO UTILIZANDO AÇO CA-60 DE 5,0 MM - MONTAGEM. AF_06/2022</v>
      </c>
      <c r="E208" s="113" t="s">
        <v>68</v>
      </c>
      <c r="F208" s="114">
        <v>14.7</v>
      </c>
      <c r="G208" s="115">
        <f t="shared" si="9"/>
        <v>14.11</v>
      </c>
      <c r="H208" s="116">
        <f t="shared" si="10"/>
        <v>17.448425999999998</v>
      </c>
      <c r="I208" s="117">
        <f t="shared" si="11"/>
        <v>256.49</v>
      </c>
      <c r="J208" s="118"/>
      <c r="K208" s="119">
        <v>14.11</v>
      </c>
      <c r="L208" s="118"/>
      <c r="M208" s="120"/>
      <c r="N208" s="118"/>
      <c r="O208" s="118"/>
      <c r="P208" s="118"/>
    </row>
    <row r="209" spans="1:16" s="121" customFormat="1" ht="36" x14ac:dyDescent="0.25">
      <c r="A209" s="109" t="s">
        <v>280</v>
      </c>
      <c r="B209" s="110" t="s">
        <v>683</v>
      </c>
      <c r="C209" s="111" t="s">
        <v>738</v>
      </c>
      <c r="D209" s="112" t="str">
        <f ca="1">UPPER(IFERROR(VLOOKUP($C209,INDIRECT(INDEX([4]CONFIG_BASES!A:Z,MATCH($D209,[4]CONFIG_BASES!#REF!,0),MATCH([4]RESUMO!$P$11,[4]CONFIG_BASES!$B$1:$AA$1,0))),3,FALSE),""))</f>
        <v>CONCRETAGEM DE VIGAS E LAJES, FCK=30 MPA, PARA LAJES MACIÇAS OU NERVURADAS COM USO DE BOMBA - LANÇAMENTO, ADENSAMENTO E ACABAMENTO.</v>
      </c>
      <c r="E209" s="113" t="s">
        <v>52</v>
      </c>
      <c r="F209" s="114">
        <v>0.70000000000000007</v>
      </c>
      <c r="G209" s="115">
        <f t="shared" si="9"/>
        <v>708.75</v>
      </c>
      <c r="H209" s="116">
        <f t="shared" si="10"/>
        <v>876.44024999999999</v>
      </c>
      <c r="I209" s="117">
        <f t="shared" si="11"/>
        <v>613.5</v>
      </c>
      <c r="J209" s="118"/>
      <c r="K209" s="119">
        <v>708.75</v>
      </c>
      <c r="L209" s="118"/>
      <c r="M209" s="120"/>
      <c r="N209" s="118"/>
      <c r="O209" s="118"/>
      <c r="P209" s="118"/>
    </row>
    <row r="210" spans="1:16" x14ac:dyDescent="0.25">
      <c r="A210" s="101" t="s">
        <v>281</v>
      </c>
      <c r="B210" s="102"/>
      <c r="C210" s="102"/>
      <c r="D210" s="103" t="s">
        <v>633</v>
      </c>
      <c r="E210" s="104" t="s">
        <v>844</v>
      </c>
      <c r="F210" s="105"/>
      <c r="G210" s="106"/>
      <c r="H210" s="107"/>
      <c r="I210" s="108">
        <f>SUM(I211:I218)</f>
        <v>57556.29</v>
      </c>
      <c r="J210" s="45"/>
      <c r="K210" s="100"/>
      <c r="L210" s="45"/>
      <c r="M210" s="45"/>
      <c r="N210" s="45"/>
      <c r="O210" s="45"/>
      <c r="P210" s="45"/>
    </row>
    <row r="211" spans="1:16" s="121" customFormat="1" ht="36" x14ac:dyDescent="0.25">
      <c r="A211" s="109" t="s">
        <v>282</v>
      </c>
      <c r="B211" s="110" t="s">
        <v>65</v>
      </c>
      <c r="C211" s="111">
        <v>92514</v>
      </c>
      <c r="D211" s="112" t="str">
        <f ca="1">UPPER(IFERROR(VLOOKUP($C211,INDIRECT(INDEX([4]CONFIG_BASES!A:Z,MATCH($D211,[4]CONFIG_BASES!#REF!,0),MATCH([4]RESUMO!$P$11,[4]CONFIG_BASES!$B$1:$AA$1,0))),3,FALSE),""))</f>
        <v>MONTAGEM E DESMONTAGEM DE FÔRMA DE LAJE MACIÇA, PÉ-DIREITO SIMPLES, EM CHAPA DE MADEIRA COMPENSADA RESINADA, 4 UTILIZAÇÕES. AF_09/2020</v>
      </c>
      <c r="E211" s="113" t="s">
        <v>12</v>
      </c>
      <c r="F211" s="114">
        <v>252</v>
      </c>
      <c r="G211" s="115">
        <f t="shared" si="9"/>
        <v>56.57</v>
      </c>
      <c r="H211" s="116">
        <f t="shared" si="10"/>
        <v>69.954461999999992</v>
      </c>
      <c r="I211" s="117">
        <f t="shared" si="11"/>
        <v>17628.52</v>
      </c>
      <c r="J211" s="118"/>
      <c r="K211" s="119">
        <v>56.57</v>
      </c>
      <c r="L211" s="118"/>
      <c r="M211" s="120"/>
      <c r="N211" s="118"/>
      <c r="O211" s="118"/>
      <c r="P211" s="118"/>
    </row>
    <row r="212" spans="1:16" s="121" customFormat="1" ht="24" x14ac:dyDescent="0.25">
      <c r="A212" s="109" t="s">
        <v>283</v>
      </c>
      <c r="B212" s="110" t="s">
        <v>65</v>
      </c>
      <c r="C212" s="111">
        <v>101792</v>
      </c>
      <c r="D212" s="112" t="str">
        <f ca="1">UPPER(IFERROR(VLOOKUP($C212,INDIRECT(INDEX([4]CONFIG_BASES!A:Z,MATCH($D212,[4]CONFIG_BASES!#REF!,0),MATCH([4]RESUMO!$P$11,[4]CONFIG_BASES!$B$1:$AA$1,0))),3,FALSE),""))</f>
        <v>ESCORAMENTO DE FÔRMAS DE LAJE EM MADEIRA NÃO APARELHADA, PÉ-DIREITO SIMPLES, INCLUSO TRAVAMENTO, 4 UTILIZAÇÕES. AF_09/2020</v>
      </c>
      <c r="E212" s="113" t="s">
        <v>52</v>
      </c>
      <c r="F212" s="114">
        <v>30.2</v>
      </c>
      <c r="G212" s="115">
        <f t="shared" si="9"/>
        <v>19.579999999999998</v>
      </c>
      <c r="H212" s="116">
        <f t="shared" si="10"/>
        <v>24.212627999999995</v>
      </c>
      <c r="I212" s="117">
        <f t="shared" si="11"/>
        <v>731.22</v>
      </c>
      <c r="J212" s="118"/>
      <c r="K212" s="119">
        <v>19.579999999999998</v>
      </c>
      <c r="L212" s="118"/>
      <c r="M212" s="120"/>
      <c r="N212" s="118"/>
      <c r="O212" s="118"/>
      <c r="P212" s="118"/>
    </row>
    <row r="213" spans="1:16" s="121" customFormat="1" ht="24" x14ac:dyDescent="0.25">
      <c r="A213" s="109" t="s">
        <v>284</v>
      </c>
      <c r="B213" s="110" t="s">
        <v>65</v>
      </c>
      <c r="C213" s="111">
        <v>92769</v>
      </c>
      <c r="D213" s="112" t="str">
        <f ca="1">UPPER(IFERROR(VLOOKUP($C213,INDIRECT(INDEX([4]CONFIG_BASES!A:Z,MATCH($D213,[4]CONFIG_BASES!#REF!,0),MATCH([4]RESUMO!$P$11,[4]CONFIG_BASES!$B$1:$AA$1,0))),3,FALSE),""))</f>
        <v>ARMAÇÃO DE LAJE DE ESTRUTURA CONVENCIONAL DE CONCRETO ARMADO UTILIZANDO AÇO CA-50 DE 6,3 MM - MONTAGEM. AF_06/2022</v>
      </c>
      <c r="E213" s="113" t="s">
        <v>68</v>
      </c>
      <c r="F213" s="114">
        <v>545</v>
      </c>
      <c r="G213" s="115">
        <f t="shared" si="9"/>
        <v>12.15</v>
      </c>
      <c r="H213" s="116">
        <f t="shared" si="10"/>
        <v>15.02469</v>
      </c>
      <c r="I213" s="117">
        <f t="shared" si="11"/>
        <v>8188.45</v>
      </c>
      <c r="J213" s="118"/>
      <c r="K213" s="119">
        <v>12.15</v>
      </c>
      <c r="L213" s="118"/>
      <c r="M213" s="120"/>
      <c r="N213" s="118"/>
      <c r="O213" s="118"/>
      <c r="P213" s="118"/>
    </row>
    <row r="214" spans="1:16" s="121" customFormat="1" ht="24" x14ac:dyDescent="0.25">
      <c r="A214" s="109" t="s">
        <v>285</v>
      </c>
      <c r="B214" s="110" t="s">
        <v>65</v>
      </c>
      <c r="C214" s="111">
        <v>92770</v>
      </c>
      <c r="D214" s="112" t="str">
        <f ca="1">UPPER(IFERROR(VLOOKUP($C214,INDIRECT(INDEX([4]CONFIG_BASES!A:Z,MATCH($D214,[4]CONFIG_BASES!#REF!,0),MATCH([4]RESUMO!$P$11,[4]CONFIG_BASES!$B$1:$AA$1,0))),3,FALSE),""))</f>
        <v>ARMAÇÃO DE LAJE DE ESTRUTURA CONVENCIONAL DE CONCRETO ARMADO UTILIZANDO AÇO CA-50 DE 8,0 MM - MONTAGEM. AF_06/2022</v>
      </c>
      <c r="E214" s="113" t="s">
        <v>68</v>
      </c>
      <c r="F214" s="114">
        <v>168.8</v>
      </c>
      <c r="G214" s="115">
        <f t="shared" si="9"/>
        <v>11.08</v>
      </c>
      <c r="H214" s="116">
        <f t="shared" si="10"/>
        <v>13.701528</v>
      </c>
      <c r="I214" s="117">
        <f t="shared" si="11"/>
        <v>2312.81</v>
      </c>
      <c r="J214" s="118"/>
      <c r="K214" s="119">
        <v>11.08</v>
      </c>
      <c r="L214" s="118"/>
      <c r="M214" s="120"/>
      <c r="N214" s="118"/>
      <c r="O214" s="118"/>
      <c r="P214" s="118"/>
    </row>
    <row r="215" spans="1:16" s="121" customFormat="1" ht="24" x14ac:dyDescent="0.25">
      <c r="A215" s="109" t="s">
        <v>286</v>
      </c>
      <c r="B215" s="110" t="s">
        <v>65</v>
      </c>
      <c r="C215" s="111">
        <v>92771</v>
      </c>
      <c r="D215" s="112" t="str">
        <f ca="1">UPPER(IFERROR(VLOOKUP($C215,INDIRECT(INDEX([4]CONFIG_BASES!A:Z,MATCH($D215,[4]CONFIG_BASES!#REF!,0),MATCH([4]RESUMO!$P$11,[4]CONFIG_BASES!$B$1:$AA$1,0))),3,FALSE),""))</f>
        <v>ARMAÇÃO DE LAJE DE ESTRUTURA CONVENCIONAL DE CONCRETO ARMADO UTILIZANDO AÇO CA-50 DE 10,0 MM - MONTAGEM. AF_06/2022</v>
      </c>
      <c r="E215" s="113" t="s">
        <v>68</v>
      </c>
      <c r="F215" s="114">
        <v>19.899999999999999</v>
      </c>
      <c r="G215" s="115">
        <f t="shared" si="9"/>
        <v>9.67</v>
      </c>
      <c r="H215" s="116">
        <f t="shared" si="10"/>
        <v>11.957922</v>
      </c>
      <c r="I215" s="117">
        <f t="shared" si="11"/>
        <v>237.96</v>
      </c>
      <c r="J215" s="118"/>
      <c r="K215" s="119">
        <v>9.67</v>
      </c>
      <c r="L215" s="118"/>
      <c r="M215" s="120"/>
      <c r="N215" s="118"/>
      <c r="O215" s="118"/>
      <c r="P215" s="118"/>
    </row>
    <row r="216" spans="1:16" s="121" customFormat="1" ht="24" x14ac:dyDescent="0.25">
      <c r="A216" s="109" t="s">
        <v>287</v>
      </c>
      <c r="B216" s="110" t="s">
        <v>65</v>
      </c>
      <c r="C216" s="111">
        <v>92768</v>
      </c>
      <c r="D216" s="112" t="str">
        <f ca="1">UPPER(IFERROR(VLOOKUP($C216,INDIRECT(INDEX([4]CONFIG_BASES!A:Z,MATCH($D216,[4]CONFIG_BASES!#REF!,0),MATCH([4]RESUMO!$P$11,[4]CONFIG_BASES!$B$1:$AA$1,0))),3,FALSE),""))</f>
        <v>ARMAÇÃO DE LAJE DE ESTRUTURA CONVENCIONAL DE CONCRETO ARMADO UTILIZANDO AÇO CA-60 DE 5,0 MM - MONTAGEM. AF_06/2022</v>
      </c>
      <c r="E216" s="113" t="s">
        <v>68</v>
      </c>
      <c r="F216" s="114">
        <v>81.5</v>
      </c>
      <c r="G216" s="115">
        <f t="shared" si="9"/>
        <v>13.42</v>
      </c>
      <c r="H216" s="116">
        <f t="shared" si="10"/>
        <v>16.595171999999998</v>
      </c>
      <c r="I216" s="117">
        <f t="shared" si="11"/>
        <v>1352.5</v>
      </c>
      <c r="J216" s="118"/>
      <c r="K216" s="119">
        <v>13.42</v>
      </c>
      <c r="L216" s="118"/>
      <c r="M216" s="120"/>
      <c r="N216" s="118"/>
      <c r="O216" s="118"/>
      <c r="P216" s="118"/>
    </row>
    <row r="217" spans="1:16" s="121" customFormat="1" ht="36" x14ac:dyDescent="0.25">
      <c r="A217" s="109" t="s">
        <v>288</v>
      </c>
      <c r="B217" s="110" t="s">
        <v>683</v>
      </c>
      <c r="C217" s="111" t="s">
        <v>738</v>
      </c>
      <c r="D217" s="112" t="str">
        <f ca="1">UPPER(IFERROR(VLOOKUP($C217,INDIRECT(INDEX([4]CONFIG_BASES!A:Z,MATCH($D217,[4]CONFIG_BASES!#REF!,0),MATCH([4]RESUMO!$P$11,[4]CONFIG_BASES!$B$1:$AA$1,0))),3,FALSE),""))</f>
        <v>CONCRETAGEM DE VIGAS E LAJES, FCK=30 MPA, PARA LAJES MACIÇAS OU NERVURADAS COM USO DE BOMBA - LANÇAMENTO, ADENSAMENTO E ACABAMENTO.</v>
      </c>
      <c r="E217" s="113" t="s">
        <v>52</v>
      </c>
      <c r="F217" s="114">
        <v>30.2</v>
      </c>
      <c r="G217" s="115">
        <f t="shared" si="9"/>
        <v>708.75</v>
      </c>
      <c r="H217" s="116">
        <f t="shared" si="10"/>
        <v>876.44024999999999</v>
      </c>
      <c r="I217" s="117">
        <f t="shared" si="11"/>
        <v>26468.49</v>
      </c>
      <c r="J217" s="118"/>
      <c r="K217" s="119">
        <v>708.75</v>
      </c>
      <c r="L217" s="118"/>
      <c r="M217" s="120"/>
      <c r="N217" s="118"/>
      <c r="O217" s="118"/>
      <c r="P217" s="118"/>
    </row>
    <row r="218" spans="1:16" s="121" customFormat="1" ht="24" x14ac:dyDescent="0.25">
      <c r="A218" s="109" t="s">
        <v>289</v>
      </c>
      <c r="B218" s="110" t="s">
        <v>65</v>
      </c>
      <c r="C218" s="111">
        <v>98555</v>
      </c>
      <c r="D218" s="112" t="str">
        <f ca="1">UPPER(IFERROR(VLOOKUP($C218,INDIRECT(INDEX([4]CONFIG_BASES!A:Z,MATCH($D218,[4]CONFIG_BASES!#REF!,0),MATCH([4]RESUMO!$P$11,[4]CONFIG_BASES!$B$1:$AA$1,0))),3,FALSE),""))</f>
        <v>IMPERMEABILIZAÇÃO DE SUPERFÍCIE COM ARGAMASSA POLIMÉRICA / MEMBRANA ACRÍLICA, 3 DEMÃOS. AF_09/2023</v>
      </c>
      <c r="E218" s="113" t="s">
        <v>12</v>
      </c>
      <c r="F218" s="114">
        <v>14.8</v>
      </c>
      <c r="G218" s="115">
        <f t="shared" si="9"/>
        <v>34.770000000000003</v>
      </c>
      <c r="H218" s="116">
        <f t="shared" si="10"/>
        <v>42.996582000000004</v>
      </c>
      <c r="I218" s="117">
        <f t="shared" si="11"/>
        <v>636.34</v>
      </c>
      <c r="J218" s="118"/>
      <c r="K218" s="119">
        <v>34.770000000000003</v>
      </c>
      <c r="L218" s="118"/>
      <c r="M218" s="120"/>
      <c r="N218" s="118"/>
      <c r="O218" s="118"/>
      <c r="P218" s="118"/>
    </row>
    <row r="219" spans="1:16" x14ac:dyDescent="0.25">
      <c r="A219" s="101" t="s">
        <v>59</v>
      </c>
      <c r="B219" s="102"/>
      <c r="C219" s="102"/>
      <c r="D219" s="103" t="s">
        <v>634</v>
      </c>
      <c r="E219" s="104"/>
      <c r="F219" s="105"/>
      <c r="G219" s="106"/>
      <c r="H219" s="107"/>
      <c r="I219" s="108">
        <f>I220+I227</f>
        <v>82123.069999999992</v>
      </c>
      <c r="J219" s="45"/>
      <c r="K219" s="100"/>
      <c r="L219" s="45"/>
      <c r="M219" s="45"/>
      <c r="N219" s="45"/>
      <c r="O219" s="45"/>
      <c r="P219" s="45"/>
    </row>
    <row r="220" spans="1:16" x14ac:dyDescent="0.25">
      <c r="A220" s="101" t="s">
        <v>290</v>
      </c>
      <c r="B220" s="102"/>
      <c r="C220" s="102"/>
      <c r="D220" s="103" t="s">
        <v>635</v>
      </c>
      <c r="E220" s="104" t="s">
        <v>844</v>
      </c>
      <c r="F220" s="105"/>
      <c r="G220" s="106"/>
      <c r="H220" s="107"/>
      <c r="I220" s="108">
        <f>SUM(I221:I226)</f>
        <v>7780.28</v>
      </c>
      <c r="J220" s="45"/>
      <c r="K220" s="100"/>
      <c r="L220" s="45"/>
      <c r="M220" s="45"/>
      <c r="N220" s="45"/>
      <c r="O220" s="45"/>
      <c r="P220" s="45"/>
    </row>
    <row r="221" spans="1:16" s="121" customFormat="1" ht="24" x14ac:dyDescent="0.25">
      <c r="A221" s="109" t="s">
        <v>291</v>
      </c>
      <c r="B221" s="110" t="s">
        <v>684</v>
      </c>
      <c r="C221" s="111">
        <v>2408149</v>
      </c>
      <c r="D221" s="112" t="str">
        <f ca="1">UPPER(IFERROR(VLOOKUP($C221,INDIRECT(INDEX([4]CONFIG_BASES!A:Z,MATCH($D221,[4]CONFIG_BASES!#REF!,0),MATCH([4]RESUMO!$P$11,[4]CONFIG_BASES!$B$1:$AA$1,0))),3,FALSE),""))</f>
        <v>ESTRUTURA EM PERFIL DE AÇO ASTM A36 CORTE, SOLDA E MONTAGEM - FORNECIMENTO E INSTALAÇÃO</v>
      </c>
      <c r="E221" s="113" t="s">
        <v>68</v>
      </c>
      <c r="F221" s="114">
        <v>192.85</v>
      </c>
      <c r="G221" s="115">
        <f t="shared" si="9"/>
        <v>18.559999999999999</v>
      </c>
      <c r="H221" s="116">
        <f t="shared" si="10"/>
        <v>22.951295999999996</v>
      </c>
      <c r="I221" s="117">
        <f t="shared" si="11"/>
        <v>4426.1499999999996</v>
      </c>
      <c r="J221" s="118"/>
      <c r="K221" s="119">
        <v>18.559999999999999</v>
      </c>
      <c r="L221" s="118"/>
      <c r="M221" s="120"/>
      <c r="N221" s="118"/>
      <c r="O221" s="118"/>
      <c r="P221" s="118"/>
    </row>
    <row r="222" spans="1:16" s="121" customFormat="1" ht="24" x14ac:dyDescent="0.25">
      <c r="A222" s="109" t="s">
        <v>292</v>
      </c>
      <c r="B222" s="110" t="s">
        <v>684</v>
      </c>
      <c r="C222" s="111">
        <v>2419704</v>
      </c>
      <c r="D222" s="112" t="str">
        <f ca="1">UPPER(IFERROR(VLOOKUP($C222,INDIRECT(INDEX([4]CONFIG_BASES!A:Z,MATCH($D222,[4]CONFIG_BASES!#REF!,0),MATCH([4]RESUMO!$P$11,[4]CONFIG_BASES!$B$1:$AA$1,0))),3,FALSE),""))</f>
        <v>PINTURA COM PRIMER EPÓXI DE DOIS COMPONENTES COM PISTOLA A AR COMPRIMIDO, UMA DEMÃO, ESPESSURA DE 70 µM</v>
      </c>
      <c r="E222" s="113" t="s">
        <v>846</v>
      </c>
      <c r="F222" s="114">
        <v>23.1</v>
      </c>
      <c r="G222" s="115">
        <f t="shared" si="9"/>
        <v>32.43</v>
      </c>
      <c r="H222" s="116">
        <f t="shared" si="10"/>
        <v>40.102937999999995</v>
      </c>
      <c r="I222" s="117">
        <f t="shared" si="11"/>
        <v>926.37</v>
      </c>
      <c r="J222" s="118"/>
      <c r="K222" s="119">
        <v>32.43</v>
      </c>
      <c r="L222" s="118"/>
      <c r="M222" s="120"/>
      <c r="N222" s="118"/>
      <c r="O222" s="118"/>
      <c r="P222" s="118"/>
    </row>
    <row r="223" spans="1:16" s="121" customFormat="1" ht="24" x14ac:dyDescent="0.25">
      <c r="A223" s="109" t="s">
        <v>293</v>
      </c>
      <c r="B223" s="110" t="s">
        <v>684</v>
      </c>
      <c r="C223" s="111">
        <v>2408079</v>
      </c>
      <c r="D223" s="112" t="str">
        <f ca="1">UPPER(IFERROR(VLOOKUP($C223,INDIRECT(INDEX([4]CONFIG_BASES!A:Z,MATCH($D223,[4]CONFIG_BASES!#REF!,0),MATCH([4]RESUMO!$P$11,[4]CONFIG_BASES!$B$1:$AA$1,0))),3,FALSE),""))</f>
        <v>PINTURA DE FUNDO COM TINTA EPÓXI COM PISTOLA A AR COMPRIMIDO, UMA DEMÃO, ESPESSURA DE 120 µM</v>
      </c>
      <c r="E223" s="113" t="s">
        <v>846</v>
      </c>
      <c r="F223" s="114">
        <v>23.1</v>
      </c>
      <c r="G223" s="115">
        <f t="shared" si="9"/>
        <v>49.15</v>
      </c>
      <c r="H223" s="116">
        <f t="shared" si="10"/>
        <v>60.778889999999997</v>
      </c>
      <c r="I223" s="117">
        <f t="shared" si="11"/>
        <v>1403.99</v>
      </c>
      <c r="J223" s="118"/>
      <c r="K223" s="119">
        <v>49.15</v>
      </c>
      <c r="L223" s="118"/>
      <c r="M223" s="120"/>
      <c r="N223" s="118"/>
      <c r="O223" s="118"/>
      <c r="P223" s="118"/>
    </row>
    <row r="224" spans="1:16" s="121" customFormat="1" ht="36" x14ac:dyDescent="0.25">
      <c r="A224" s="109" t="s">
        <v>294</v>
      </c>
      <c r="B224" s="110" t="s">
        <v>684</v>
      </c>
      <c r="C224" s="111">
        <v>2407980</v>
      </c>
      <c r="D224" s="112" t="str">
        <f ca="1">UPPER(IFERROR(VLOOKUP($C224,INDIRECT(INDEX([4]CONFIG_BASES!A:Z,MATCH($D224,[4]CONFIG_BASES!#REF!,0),MATCH([4]RESUMO!$P$11,[4]CONFIG_BASES!$B$1:$AA$1,0))),3,FALSE),""))</f>
        <v>PINTURA DE ACABAMENTO COM TINTA DE POLIURETANO ACRÍLICO DE DOIS COMPONENTES COM PISTOLA AIRLESS, UMA DEMÃO, ESPESSURA DE 70 µM - EM ESPAÇO CONFINADO</v>
      </c>
      <c r="E224" s="113" t="s">
        <v>846</v>
      </c>
      <c r="F224" s="114">
        <v>23.1</v>
      </c>
      <c r="G224" s="115">
        <f t="shared" si="9"/>
        <v>13.97</v>
      </c>
      <c r="H224" s="116">
        <f t="shared" si="10"/>
        <v>17.275302</v>
      </c>
      <c r="I224" s="117">
        <f t="shared" si="11"/>
        <v>399.05</v>
      </c>
      <c r="J224" s="118"/>
      <c r="K224" s="119">
        <v>13.97</v>
      </c>
      <c r="L224" s="118"/>
      <c r="M224" s="120"/>
      <c r="N224" s="118"/>
      <c r="O224" s="118"/>
      <c r="P224" s="118"/>
    </row>
    <row r="225" spans="1:16" s="121" customFormat="1" ht="24" x14ac:dyDescent="0.25">
      <c r="A225" s="109" t="s">
        <v>295</v>
      </c>
      <c r="B225" s="110" t="s">
        <v>684</v>
      </c>
      <c r="C225" s="111">
        <v>3807861</v>
      </c>
      <c r="D225" s="112" t="str">
        <f ca="1">UPPER(IFERROR(VLOOKUP($C225,INDIRECT(INDEX([4]CONFIG_BASES!A:Z,MATCH($D225,[4]CONFIG_BASES!#REF!,0),MATCH([4]RESUMO!$P$11,[4]CONFIG_BASES!$B$1:$AA$1,0))),3,FALSE),""))</f>
        <v>CHUMBADOR DE EXPANSÃO CONTROLADA POR TORQUE PARA CONCRETO D = 6,3 MM - FORNECIMENTO E INSTALAÇÃO</v>
      </c>
      <c r="E225" s="113" t="s">
        <v>67</v>
      </c>
      <c r="F225" s="114">
        <v>24</v>
      </c>
      <c r="G225" s="115">
        <f t="shared" si="9"/>
        <v>3.11</v>
      </c>
      <c r="H225" s="116">
        <f t="shared" si="10"/>
        <v>3.8458259999999997</v>
      </c>
      <c r="I225" s="117">
        <f t="shared" si="11"/>
        <v>92.29</v>
      </c>
      <c r="J225" s="118"/>
      <c r="K225" s="119">
        <v>3.11</v>
      </c>
      <c r="L225" s="118"/>
      <c r="M225" s="120"/>
      <c r="N225" s="118"/>
      <c r="O225" s="118"/>
      <c r="P225" s="118"/>
    </row>
    <row r="226" spans="1:16" s="121" customFormat="1" x14ac:dyDescent="0.25">
      <c r="A226" s="109" t="s">
        <v>296</v>
      </c>
      <c r="B226" s="110" t="s">
        <v>683</v>
      </c>
      <c r="C226" s="111" t="s">
        <v>739</v>
      </c>
      <c r="D226" s="112" t="str">
        <f ca="1">UPPER(IFERROR(VLOOKUP($C226,INDIRECT(INDEX([4]CONFIG_BASES!A:Z,MATCH($D226,[4]CONFIG_BASES!#REF!,0),MATCH([4]RESUMO!$P$11,[4]CONFIG_BASES!$B$1:$AA$1,0))),3,FALSE),""))</f>
        <v>PARAFUSO SEXTAVADO Ø1/2''X 1-1/2''</v>
      </c>
      <c r="E226" s="113" t="s">
        <v>845</v>
      </c>
      <c r="F226" s="114">
        <v>24</v>
      </c>
      <c r="G226" s="115">
        <f t="shared" si="9"/>
        <v>17.940000000000001</v>
      </c>
      <c r="H226" s="116">
        <f t="shared" si="10"/>
        <v>22.184604</v>
      </c>
      <c r="I226" s="117">
        <f t="shared" si="11"/>
        <v>532.42999999999995</v>
      </c>
      <c r="J226" s="118"/>
      <c r="K226" s="119">
        <v>17.940000000000001</v>
      </c>
      <c r="L226" s="118"/>
      <c r="M226" s="120"/>
      <c r="N226" s="118"/>
      <c r="O226" s="118"/>
      <c r="P226" s="118"/>
    </row>
    <row r="227" spans="1:16" x14ac:dyDescent="0.25">
      <c r="A227" s="101" t="s">
        <v>297</v>
      </c>
      <c r="B227" s="102"/>
      <c r="C227" s="102"/>
      <c r="D227" s="103" t="s">
        <v>636</v>
      </c>
      <c r="E227" s="104" t="s">
        <v>844</v>
      </c>
      <c r="F227" s="105"/>
      <c r="G227" s="106"/>
      <c r="H227" s="107"/>
      <c r="I227" s="108">
        <f>SUM(I228:I233)</f>
        <v>74342.789999999994</v>
      </c>
      <c r="J227" s="45"/>
      <c r="K227" s="100"/>
      <c r="L227" s="45"/>
      <c r="M227" s="45"/>
      <c r="N227" s="45"/>
      <c r="O227" s="45"/>
      <c r="P227" s="45"/>
    </row>
    <row r="228" spans="1:16" s="121" customFormat="1" ht="24" x14ac:dyDescent="0.25">
      <c r="A228" s="109" t="s">
        <v>298</v>
      </c>
      <c r="B228" s="110" t="s">
        <v>684</v>
      </c>
      <c r="C228" s="111">
        <v>2408149</v>
      </c>
      <c r="D228" s="112" t="str">
        <f ca="1">UPPER(IFERROR(VLOOKUP($C228,INDIRECT(INDEX([4]CONFIG_BASES!A:Z,MATCH($D228,[4]CONFIG_BASES!#REF!,0),MATCH([4]RESUMO!$P$11,[4]CONFIG_BASES!$B$1:$AA$1,0))),3,FALSE),""))</f>
        <v>ESTRUTURA EM PERFIL DE AÇO ASTM A36 CORTE, SOLDA E MONTAGEM - FORNECIMENTO E INSTALAÇÃO</v>
      </c>
      <c r="E228" s="113" t="s">
        <v>68</v>
      </c>
      <c r="F228" s="114">
        <v>1783.6</v>
      </c>
      <c r="G228" s="115">
        <f t="shared" si="9"/>
        <v>18.559999999999999</v>
      </c>
      <c r="H228" s="116">
        <f t="shared" si="10"/>
        <v>22.951295999999996</v>
      </c>
      <c r="I228" s="117">
        <f t="shared" si="11"/>
        <v>40935.93</v>
      </c>
      <c r="J228" s="118"/>
      <c r="K228" s="119">
        <v>18.559999999999999</v>
      </c>
      <c r="L228" s="118"/>
      <c r="M228" s="120"/>
      <c r="N228" s="118"/>
      <c r="O228" s="118"/>
      <c r="P228" s="118"/>
    </row>
    <row r="229" spans="1:16" s="121" customFormat="1" ht="24" x14ac:dyDescent="0.25">
      <c r="A229" s="109" t="s">
        <v>299</v>
      </c>
      <c r="B229" s="110" t="s">
        <v>684</v>
      </c>
      <c r="C229" s="111">
        <v>2419704</v>
      </c>
      <c r="D229" s="112" t="str">
        <f ca="1">UPPER(IFERROR(VLOOKUP($C229,INDIRECT(INDEX([4]CONFIG_BASES!A:Z,MATCH($D229,[4]CONFIG_BASES!#REF!,0),MATCH([4]RESUMO!$P$11,[4]CONFIG_BASES!$B$1:$AA$1,0))),3,FALSE),""))</f>
        <v>PINTURA COM PRIMER EPÓXI DE DOIS COMPONENTES COM PISTOLA A AR COMPRIMIDO, UMA DEMÃO, ESPESSURA DE 70 µM</v>
      </c>
      <c r="E229" s="113" t="s">
        <v>846</v>
      </c>
      <c r="F229" s="114">
        <v>207.85</v>
      </c>
      <c r="G229" s="115">
        <f t="shared" si="9"/>
        <v>32.43</v>
      </c>
      <c r="H229" s="116">
        <f t="shared" si="10"/>
        <v>40.102937999999995</v>
      </c>
      <c r="I229" s="117">
        <f t="shared" si="11"/>
        <v>8335.39</v>
      </c>
      <c r="J229" s="118"/>
      <c r="K229" s="119">
        <v>32.43</v>
      </c>
      <c r="L229" s="118"/>
      <c r="M229" s="120"/>
      <c r="N229" s="118"/>
      <c r="O229" s="118"/>
      <c r="P229" s="118"/>
    </row>
    <row r="230" spans="1:16" s="121" customFormat="1" ht="24" x14ac:dyDescent="0.25">
      <c r="A230" s="109" t="s">
        <v>300</v>
      </c>
      <c r="B230" s="110" t="s">
        <v>684</v>
      </c>
      <c r="C230" s="111">
        <v>2408079</v>
      </c>
      <c r="D230" s="112" t="str">
        <f ca="1">UPPER(IFERROR(VLOOKUP($C230,INDIRECT(INDEX([4]CONFIG_BASES!A:Z,MATCH($D230,[4]CONFIG_BASES!#REF!,0),MATCH([4]RESUMO!$P$11,[4]CONFIG_BASES!$B$1:$AA$1,0))),3,FALSE),""))</f>
        <v>PINTURA DE FUNDO COM TINTA EPÓXI COM PISTOLA A AR COMPRIMIDO, UMA DEMÃO, ESPESSURA DE 120 µM</v>
      </c>
      <c r="E230" s="113" t="s">
        <v>846</v>
      </c>
      <c r="F230" s="114">
        <v>207.85</v>
      </c>
      <c r="G230" s="115">
        <f t="shared" si="9"/>
        <v>49.15</v>
      </c>
      <c r="H230" s="116">
        <f t="shared" si="10"/>
        <v>60.778889999999997</v>
      </c>
      <c r="I230" s="117">
        <f t="shared" si="11"/>
        <v>12632.89</v>
      </c>
      <c r="J230" s="118"/>
      <c r="K230" s="119">
        <v>49.15</v>
      </c>
      <c r="L230" s="118"/>
      <c r="M230" s="120"/>
      <c r="N230" s="118"/>
      <c r="O230" s="118"/>
      <c r="P230" s="118"/>
    </row>
    <row r="231" spans="1:16" s="121" customFormat="1" ht="36" x14ac:dyDescent="0.25">
      <c r="A231" s="109" t="s">
        <v>301</v>
      </c>
      <c r="B231" s="110" t="s">
        <v>684</v>
      </c>
      <c r="C231" s="111">
        <v>2407980</v>
      </c>
      <c r="D231" s="112" t="str">
        <f ca="1">UPPER(IFERROR(VLOOKUP($C231,INDIRECT(INDEX([4]CONFIG_BASES!A:Z,MATCH($D231,[4]CONFIG_BASES!#REF!,0),MATCH([4]RESUMO!$P$11,[4]CONFIG_BASES!$B$1:$AA$1,0))),3,FALSE),""))</f>
        <v>PINTURA DE ACABAMENTO COM TINTA DE POLIURETANO ACRÍLICO DE DOIS COMPONENTES COM PISTOLA AIRLESS, UMA DEMÃO, ESPESSURA DE 70 µM - EM ESPAÇO CONFINADO</v>
      </c>
      <c r="E231" s="113" t="s">
        <v>846</v>
      </c>
      <c r="F231" s="114">
        <v>207.85</v>
      </c>
      <c r="G231" s="115">
        <f t="shared" si="9"/>
        <v>13.97</v>
      </c>
      <c r="H231" s="116">
        <f t="shared" si="10"/>
        <v>17.275302</v>
      </c>
      <c r="I231" s="117">
        <f t="shared" si="11"/>
        <v>3590.67</v>
      </c>
      <c r="J231" s="118"/>
      <c r="K231" s="119">
        <v>13.97</v>
      </c>
      <c r="L231" s="118"/>
      <c r="M231" s="120"/>
      <c r="N231" s="118"/>
      <c r="O231" s="118"/>
      <c r="P231" s="118"/>
    </row>
    <row r="232" spans="1:16" s="121" customFormat="1" ht="24" x14ac:dyDescent="0.25">
      <c r="A232" s="109" t="s">
        <v>302</v>
      </c>
      <c r="B232" s="110" t="s">
        <v>684</v>
      </c>
      <c r="C232" s="111">
        <v>3807861</v>
      </c>
      <c r="D232" s="112" t="str">
        <f ca="1">UPPER(IFERROR(VLOOKUP($C232,INDIRECT(INDEX([4]CONFIG_BASES!A:Z,MATCH($D232,[4]CONFIG_BASES!#REF!,0),MATCH([4]RESUMO!$P$11,[4]CONFIG_BASES!$B$1:$AA$1,0))),3,FALSE),""))</f>
        <v>CHUMBADOR DE EXPANSÃO CONTROLADA POR TORQUE PARA CONCRETO D = 6,3 MM - FORNECIMENTO E INSTALAÇÃO</v>
      </c>
      <c r="E232" s="113" t="s">
        <v>67</v>
      </c>
      <c r="F232" s="114">
        <v>224</v>
      </c>
      <c r="G232" s="115">
        <f t="shared" si="9"/>
        <v>3.11</v>
      </c>
      <c r="H232" s="116">
        <f t="shared" si="10"/>
        <v>3.8458259999999997</v>
      </c>
      <c r="I232" s="117">
        <f t="shared" si="11"/>
        <v>861.46</v>
      </c>
      <c r="J232" s="118"/>
      <c r="K232" s="119">
        <v>3.11</v>
      </c>
      <c r="L232" s="118"/>
      <c r="M232" s="120"/>
      <c r="N232" s="118"/>
      <c r="O232" s="118"/>
      <c r="P232" s="118"/>
    </row>
    <row r="233" spans="1:16" s="121" customFormat="1" x14ac:dyDescent="0.25">
      <c r="A233" s="109" t="s">
        <v>303</v>
      </c>
      <c r="B233" s="110" t="s">
        <v>683</v>
      </c>
      <c r="C233" s="111" t="s">
        <v>739</v>
      </c>
      <c r="D233" s="112" t="str">
        <f ca="1">UPPER(IFERROR(VLOOKUP($C233,INDIRECT(INDEX([4]CONFIG_BASES!A:Z,MATCH($D233,[4]CONFIG_BASES!#REF!,0),MATCH([4]RESUMO!$P$11,[4]CONFIG_BASES!$B$1:$AA$1,0))),3,FALSE),""))</f>
        <v>PARAFUSO SEXTAVADO Ø1/2''X 1-1/2''</v>
      </c>
      <c r="E233" s="113" t="s">
        <v>845</v>
      </c>
      <c r="F233" s="114">
        <v>360</v>
      </c>
      <c r="G233" s="115">
        <f t="shared" si="9"/>
        <v>17.940000000000001</v>
      </c>
      <c r="H233" s="116">
        <f t="shared" si="10"/>
        <v>22.184604</v>
      </c>
      <c r="I233" s="117">
        <f t="shared" si="11"/>
        <v>7986.45</v>
      </c>
      <c r="J233" s="118"/>
      <c r="K233" s="119">
        <v>17.940000000000001</v>
      </c>
      <c r="L233" s="118"/>
      <c r="M233" s="120"/>
      <c r="N233" s="118"/>
      <c r="O233" s="118"/>
      <c r="P233" s="118"/>
    </row>
    <row r="234" spans="1:16" x14ac:dyDescent="0.25">
      <c r="A234" s="101" t="s">
        <v>62</v>
      </c>
      <c r="B234" s="102"/>
      <c r="C234" s="102"/>
      <c r="D234" s="103" t="s">
        <v>637</v>
      </c>
      <c r="E234" s="104"/>
      <c r="F234" s="105"/>
      <c r="G234" s="106"/>
      <c r="H234" s="107"/>
      <c r="I234" s="108">
        <f>I235+I243+I278+I283+I308+I311+I316+I324+I326+I339</f>
        <v>72454.27</v>
      </c>
      <c r="J234" s="45"/>
      <c r="K234" s="100"/>
      <c r="L234" s="45"/>
      <c r="M234" s="45"/>
      <c r="N234" s="45"/>
      <c r="O234" s="45"/>
      <c r="P234" s="45"/>
    </row>
    <row r="235" spans="1:16" x14ac:dyDescent="0.25">
      <c r="A235" s="101" t="s">
        <v>304</v>
      </c>
      <c r="B235" s="102"/>
      <c r="C235" s="102"/>
      <c r="D235" s="103" t="s">
        <v>638</v>
      </c>
      <c r="E235" s="104" t="s">
        <v>844</v>
      </c>
      <c r="F235" s="105"/>
      <c r="G235" s="106"/>
      <c r="H235" s="107"/>
      <c r="I235" s="108">
        <f>SUM(I236:I242)</f>
        <v>7381.7</v>
      </c>
      <c r="J235" s="45"/>
      <c r="K235" s="100"/>
      <c r="L235" s="45"/>
      <c r="M235" s="45"/>
      <c r="N235" s="45"/>
      <c r="O235" s="45"/>
      <c r="P235" s="45"/>
    </row>
    <row r="236" spans="1:16" s="121" customFormat="1" ht="24" x14ac:dyDescent="0.25">
      <c r="A236" s="109" t="s">
        <v>305</v>
      </c>
      <c r="B236" s="110" t="s">
        <v>65</v>
      </c>
      <c r="C236" s="111">
        <v>89356</v>
      </c>
      <c r="D236" s="112" t="str">
        <f ca="1">UPPER(IFERROR(VLOOKUP($C236,INDIRECT(INDEX([4]CONFIG_BASES!A:Z,MATCH($D236,[4]CONFIG_BASES!#REF!,0),MATCH([4]RESUMO!$P$11,[4]CONFIG_BASES!$B$1:$AA$1,0))),3,FALSE),""))</f>
        <v>TUBO, PVC, SOLDÁVEL, DE 25MM, INSTALADO EM RAMAL OU SUB-RAMAL DE ÁGUA - FORNECIMENTO E INSTALAÇÃO. AF_06/2022</v>
      </c>
      <c r="E236" s="113" t="s">
        <v>13</v>
      </c>
      <c r="F236" s="114">
        <v>80.3</v>
      </c>
      <c r="G236" s="115">
        <f t="shared" si="9"/>
        <v>28.16</v>
      </c>
      <c r="H236" s="116">
        <f t="shared" si="10"/>
        <v>34.822655999999995</v>
      </c>
      <c r="I236" s="117">
        <f t="shared" si="11"/>
        <v>2796.25</v>
      </c>
      <c r="J236" s="118"/>
      <c r="K236" s="119">
        <v>28.16</v>
      </c>
      <c r="L236" s="118"/>
      <c r="M236" s="120"/>
      <c r="N236" s="118"/>
      <c r="O236" s="118"/>
      <c r="P236" s="118"/>
    </row>
    <row r="237" spans="1:16" s="121" customFormat="1" ht="24" x14ac:dyDescent="0.25">
      <c r="A237" s="109" t="s">
        <v>306</v>
      </c>
      <c r="B237" s="110" t="s">
        <v>65</v>
      </c>
      <c r="C237" s="111">
        <v>89357</v>
      </c>
      <c r="D237" s="112" t="str">
        <f ca="1">UPPER(IFERROR(VLOOKUP($C237,INDIRECT(INDEX([4]CONFIG_BASES!A:Z,MATCH($D237,[4]CONFIG_BASES!#REF!,0),MATCH([4]RESUMO!$P$11,[4]CONFIG_BASES!$B$1:$AA$1,0))),3,FALSE),""))</f>
        <v>TUBO, PVC, SOLDÁVEL, DE 32MM, INSTALADO EM RAMAL OU SUB-RAMAL DE ÁGUA - FORNECIMENTO E INSTALAÇÃO. AF_06/2022</v>
      </c>
      <c r="E237" s="113" t="s">
        <v>13</v>
      </c>
      <c r="F237" s="114">
        <v>7.95</v>
      </c>
      <c r="G237" s="115">
        <f t="shared" si="9"/>
        <v>38.54</v>
      </c>
      <c r="H237" s="116">
        <f t="shared" si="10"/>
        <v>47.658563999999998</v>
      </c>
      <c r="I237" s="117">
        <f t="shared" si="11"/>
        <v>378.88</v>
      </c>
      <c r="J237" s="118"/>
      <c r="K237" s="119">
        <v>38.54</v>
      </c>
      <c r="L237" s="118"/>
      <c r="M237" s="120"/>
      <c r="N237" s="118"/>
      <c r="O237" s="118"/>
      <c r="P237" s="118"/>
    </row>
    <row r="238" spans="1:16" s="121" customFormat="1" ht="24" x14ac:dyDescent="0.25">
      <c r="A238" s="109" t="s">
        <v>307</v>
      </c>
      <c r="B238" s="110" t="s">
        <v>65</v>
      </c>
      <c r="C238" s="111">
        <v>103978</v>
      </c>
      <c r="D238" s="112" t="str">
        <f ca="1">UPPER(IFERROR(VLOOKUP($C238,INDIRECT(INDEX([4]CONFIG_BASES!A:Z,MATCH($D238,[4]CONFIG_BASES!#REF!,0),MATCH([4]RESUMO!$P$11,[4]CONFIG_BASES!$B$1:$AA$1,0))),3,FALSE),""))</f>
        <v>TUBO, PVC, SOLDÁVEL, DE 40MM, INSTALADO EM RAMAL DE DISTRIBUIÇÃO DE ÁGUA - FORNECIMENTO E INSTALAÇÃO. AF_06/2022</v>
      </c>
      <c r="E238" s="113" t="s">
        <v>13</v>
      </c>
      <c r="F238" s="114">
        <v>5.3</v>
      </c>
      <c r="G238" s="115">
        <f t="shared" si="9"/>
        <v>30.88</v>
      </c>
      <c r="H238" s="116">
        <f t="shared" si="10"/>
        <v>38.186207999999993</v>
      </c>
      <c r="I238" s="117">
        <f t="shared" si="11"/>
        <v>202.38</v>
      </c>
      <c r="J238" s="118"/>
      <c r="K238" s="119">
        <v>30.88</v>
      </c>
      <c r="L238" s="118"/>
      <c r="M238" s="120"/>
      <c r="N238" s="118"/>
      <c r="O238" s="118"/>
      <c r="P238" s="118"/>
    </row>
    <row r="239" spans="1:16" s="121" customFormat="1" ht="24" x14ac:dyDescent="0.25">
      <c r="A239" s="109" t="s">
        <v>308</v>
      </c>
      <c r="B239" s="110" t="s">
        <v>65</v>
      </c>
      <c r="C239" s="111">
        <v>103979</v>
      </c>
      <c r="D239" s="112" t="str">
        <f ca="1">UPPER(IFERROR(VLOOKUP($C239,INDIRECT(INDEX([4]CONFIG_BASES!A:Z,MATCH($D239,[4]CONFIG_BASES!#REF!,0),MATCH([4]RESUMO!$P$11,[4]CONFIG_BASES!$B$1:$AA$1,0))),3,FALSE),""))</f>
        <v>TUBO, PVC, SOLDÁVEL, DE 50MM, INSTALADO EM RAMAL DE DISTRIBUIÇÃO DE ÁGUA - FORNECIMENTO E INSTALAÇÃO. AF_06/2022</v>
      </c>
      <c r="E239" s="113" t="s">
        <v>13</v>
      </c>
      <c r="F239" s="114">
        <v>22.4</v>
      </c>
      <c r="G239" s="115">
        <f t="shared" si="9"/>
        <v>35.21</v>
      </c>
      <c r="H239" s="116">
        <f t="shared" si="10"/>
        <v>43.540686000000001</v>
      </c>
      <c r="I239" s="117">
        <f t="shared" si="11"/>
        <v>975.31</v>
      </c>
      <c r="J239" s="118"/>
      <c r="K239" s="119">
        <v>35.21</v>
      </c>
      <c r="L239" s="118"/>
      <c r="M239" s="120"/>
      <c r="N239" s="118"/>
      <c r="O239" s="118"/>
      <c r="P239" s="118"/>
    </row>
    <row r="240" spans="1:16" s="121" customFormat="1" ht="24" x14ac:dyDescent="0.25">
      <c r="A240" s="109" t="s">
        <v>309</v>
      </c>
      <c r="B240" s="110" t="s">
        <v>65</v>
      </c>
      <c r="C240" s="111">
        <v>89450</v>
      </c>
      <c r="D240" s="112" t="str">
        <f ca="1">UPPER(IFERROR(VLOOKUP($C240,INDIRECT(INDEX([4]CONFIG_BASES!A:Z,MATCH($D240,[4]CONFIG_BASES!#REF!,0),MATCH([4]RESUMO!$P$11,[4]CONFIG_BASES!$B$1:$AA$1,0))),3,FALSE),""))</f>
        <v>TUBO, PVC, SOLDÁVEL, DE 60MM, INSTALADO EM PRUMADA DE ÁGUA - FORNECIMENTO E INSTALAÇÃO. AF_06/2022</v>
      </c>
      <c r="E240" s="113" t="s">
        <v>13</v>
      </c>
      <c r="F240" s="114">
        <v>0.05</v>
      </c>
      <c r="G240" s="115">
        <f t="shared" si="9"/>
        <v>33.78</v>
      </c>
      <c r="H240" s="116">
        <f t="shared" si="10"/>
        <v>41.772348000000001</v>
      </c>
      <c r="I240" s="117">
        <f t="shared" si="11"/>
        <v>2.08</v>
      </c>
      <c r="J240" s="118"/>
      <c r="K240" s="119">
        <v>33.78</v>
      </c>
      <c r="L240" s="118"/>
      <c r="M240" s="120"/>
      <c r="N240" s="118"/>
      <c r="O240" s="118"/>
      <c r="P240" s="118"/>
    </row>
    <row r="241" spans="1:16" s="121" customFormat="1" ht="24" x14ac:dyDescent="0.25">
      <c r="A241" s="109" t="s">
        <v>310</v>
      </c>
      <c r="B241" s="110" t="s">
        <v>65</v>
      </c>
      <c r="C241" s="111">
        <v>89451</v>
      </c>
      <c r="D241" s="112" t="str">
        <f ca="1">UPPER(IFERROR(VLOOKUP($C241,INDIRECT(INDEX([4]CONFIG_BASES!A:Z,MATCH($D241,[4]CONFIG_BASES!#REF!,0),MATCH([4]RESUMO!$P$11,[4]CONFIG_BASES!$B$1:$AA$1,0))),3,FALSE),""))</f>
        <v>TUBO, PVC, SOLDÁVEL, DE 75MM, INSTALADO EM PRUMADA DE ÁGUA - FORNECIMENTO E INSTALAÇÃO. AF_06/2022</v>
      </c>
      <c r="E241" s="113" t="s">
        <v>13</v>
      </c>
      <c r="F241" s="114">
        <v>20.3</v>
      </c>
      <c r="G241" s="115">
        <f t="shared" si="9"/>
        <v>54.97</v>
      </c>
      <c r="H241" s="116">
        <f t="shared" si="10"/>
        <v>67.975901999999991</v>
      </c>
      <c r="I241" s="117">
        <f t="shared" si="11"/>
        <v>1379.91</v>
      </c>
      <c r="J241" s="118"/>
      <c r="K241" s="119">
        <v>54.97</v>
      </c>
      <c r="L241" s="118"/>
      <c r="M241" s="120"/>
      <c r="N241" s="118"/>
      <c r="O241" s="118"/>
      <c r="P241" s="118"/>
    </row>
    <row r="242" spans="1:16" s="121" customFormat="1" ht="24" x14ac:dyDescent="0.25">
      <c r="A242" s="109" t="s">
        <v>311</v>
      </c>
      <c r="B242" s="110" t="s">
        <v>65</v>
      </c>
      <c r="C242" s="111">
        <v>89452</v>
      </c>
      <c r="D242" s="112" t="str">
        <f ca="1">UPPER(IFERROR(VLOOKUP($C242,INDIRECT(INDEX([4]CONFIG_BASES!A:Z,MATCH($D242,[4]CONFIG_BASES!#REF!,0),MATCH([4]RESUMO!$P$11,[4]CONFIG_BASES!$B$1:$AA$1,0))),3,FALSE),""))</f>
        <v>TUBO, PVC, SOLDÁVEL, DE 85MM, INSTALADO EM PRUMADA DE ÁGUA - FORNECIMENTO E INSTALAÇÃO. AF_06/2022</v>
      </c>
      <c r="E242" s="113" t="s">
        <v>13</v>
      </c>
      <c r="F242" s="114">
        <v>17.600000000000001</v>
      </c>
      <c r="G242" s="115">
        <f t="shared" si="9"/>
        <v>75.67</v>
      </c>
      <c r="H242" s="116">
        <f t="shared" si="10"/>
        <v>93.573521999999997</v>
      </c>
      <c r="I242" s="117">
        <f t="shared" si="11"/>
        <v>1646.89</v>
      </c>
      <c r="J242" s="118"/>
      <c r="K242" s="119">
        <v>75.67</v>
      </c>
      <c r="L242" s="118"/>
      <c r="M242" s="120"/>
      <c r="N242" s="118"/>
      <c r="O242" s="118"/>
      <c r="P242" s="118"/>
    </row>
    <row r="243" spans="1:16" x14ac:dyDescent="0.25">
      <c r="A243" s="101" t="s">
        <v>312</v>
      </c>
      <c r="B243" s="102"/>
      <c r="C243" s="102"/>
      <c r="D243" s="103" t="s">
        <v>639</v>
      </c>
      <c r="E243" s="104" t="s">
        <v>844</v>
      </c>
      <c r="F243" s="105"/>
      <c r="G243" s="106"/>
      <c r="H243" s="107"/>
      <c r="I243" s="108">
        <f>SUM(I244:I277)</f>
        <v>9102.8700000000008</v>
      </c>
      <c r="J243" s="45"/>
      <c r="K243" s="100"/>
      <c r="L243" s="45"/>
      <c r="M243" s="45"/>
      <c r="N243" s="45"/>
      <c r="O243" s="45"/>
      <c r="P243" s="45"/>
    </row>
    <row r="244" spans="1:16" s="121" customFormat="1" ht="24" x14ac:dyDescent="0.25">
      <c r="A244" s="109" t="s">
        <v>313</v>
      </c>
      <c r="B244" s="110" t="s">
        <v>65</v>
      </c>
      <c r="C244" s="111">
        <v>103948</v>
      </c>
      <c r="D244" s="112" t="str">
        <f ca="1">UPPER(IFERROR(VLOOKUP($C244,INDIRECT(INDEX([4]CONFIG_BASES!A:Z,MATCH($D244,[4]CONFIG_BASES!#REF!,0),MATCH([4]RESUMO!$P$11,[4]CONFIG_BASES!$B$1:$AA$1,0))),3,FALSE),""))</f>
        <v>BUCHA DE REDUÇÃO, CURTA, PVC, SOLDÁVEL, DN 32 X 25 MM, INSTALADO EM RAMAL OU SUB-RAMAL DE ÁGUA - FORNECIMENTO E INSTALAÇÃO. AF_06/2022</v>
      </c>
      <c r="E244" s="113" t="s">
        <v>67</v>
      </c>
      <c r="F244" s="114">
        <v>2</v>
      </c>
      <c r="G244" s="115">
        <f t="shared" si="9"/>
        <v>9.32</v>
      </c>
      <c r="H244" s="116">
        <f t="shared" si="10"/>
        <v>11.525112</v>
      </c>
      <c r="I244" s="117">
        <f t="shared" si="11"/>
        <v>23.05</v>
      </c>
      <c r="J244" s="118"/>
      <c r="K244" s="119">
        <v>9.32</v>
      </c>
      <c r="L244" s="118"/>
      <c r="M244" s="120"/>
      <c r="N244" s="118"/>
      <c r="O244" s="118"/>
      <c r="P244" s="118"/>
    </row>
    <row r="245" spans="1:16" s="121" customFormat="1" ht="24" x14ac:dyDescent="0.25">
      <c r="A245" s="109" t="s">
        <v>314</v>
      </c>
      <c r="B245" s="110" t="s">
        <v>65</v>
      </c>
      <c r="C245" s="111">
        <v>103959</v>
      </c>
      <c r="D245" s="112" t="str">
        <f ca="1">UPPER(IFERROR(VLOOKUP($C245,INDIRECT(INDEX([4]CONFIG_BASES!A:Z,MATCH($D245,[4]CONFIG_BASES!#REF!,0),MATCH([4]RESUMO!$P$11,[4]CONFIG_BASES!$B$1:$AA$1,0))),3,FALSE),""))</f>
        <v>BUCHA DE REDUÇÃO, CURTA, PVC, SOLDÁVEL, DN 60 X 50 MM, INSTALADO EM PRUMADA DE ÁGUA - FORNECIMENTO E INSTALAÇÃO. AF_06/2022</v>
      </c>
      <c r="E245" s="113" t="s">
        <v>67</v>
      </c>
      <c r="F245" s="114">
        <v>2</v>
      </c>
      <c r="G245" s="115">
        <f t="shared" si="9"/>
        <v>17.3</v>
      </c>
      <c r="H245" s="116">
        <f t="shared" si="10"/>
        <v>21.393180000000001</v>
      </c>
      <c r="I245" s="117">
        <f t="shared" si="11"/>
        <v>42.78</v>
      </c>
      <c r="J245" s="118"/>
      <c r="K245" s="119">
        <v>17.3</v>
      </c>
      <c r="L245" s="118"/>
      <c r="M245" s="120"/>
      <c r="N245" s="118"/>
      <c r="O245" s="118"/>
      <c r="P245" s="118"/>
    </row>
    <row r="246" spans="1:16" s="121" customFormat="1" x14ac:dyDescent="0.25">
      <c r="A246" s="109" t="s">
        <v>315</v>
      </c>
      <c r="B246" s="110" t="s">
        <v>683</v>
      </c>
      <c r="C246" s="111" t="s">
        <v>740</v>
      </c>
      <c r="D246" s="112" t="str">
        <f ca="1">UPPER(IFERROR(VLOOKUP($C246,INDIRECT(INDEX([4]CONFIG_BASES!A:Z,MATCH($D246,[4]CONFIG_BASES!#REF!,0),MATCH([4]RESUMO!$P$11,[4]CONFIG_BASES!$B$1:$AA$1,0))),3,FALSE),""))</f>
        <v>BUCHA DE REDUCAO SOLDAVEL CURTA 85 X 75 MM</v>
      </c>
      <c r="E246" s="113" t="s">
        <v>845</v>
      </c>
      <c r="F246" s="114">
        <v>3</v>
      </c>
      <c r="G246" s="115">
        <f t="shared" si="9"/>
        <v>42.61</v>
      </c>
      <c r="H246" s="116">
        <f t="shared" si="10"/>
        <v>52.691525999999996</v>
      </c>
      <c r="I246" s="117">
        <f t="shared" si="11"/>
        <v>158.07</v>
      </c>
      <c r="J246" s="118"/>
      <c r="K246" s="119">
        <v>42.61</v>
      </c>
      <c r="L246" s="118"/>
      <c r="M246" s="120"/>
      <c r="N246" s="118"/>
      <c r="O246" s="118"/>
      <c r="P246" s="118"/>
    </row>
    <row r="247" spans="1:16" s="121" customFormat="1" x14ac:dyDescent="0.25">
      <c r="A247" s="109" t="s">
        <v>316</v>
      </c>
      <c r="B247" s="110" t="s">
        <v>683</v>
      </c>
      <c r="C247" s="111" t="s">
        <v>741</v>
      </c>
      <c r="D247" s="112" t="str">
        <f ca="1">UPPER(IFERROR(VLOOKUP($C247,INDIRECT(INDEX([4]CONFIG_BASES!A:Z,MATCH($D247,[4]CONFIG_BASES!#REF!,0),MATCH([4]RESUMO!$P$11,[4]CONFIG_BASES!$B$1:$AA$1,0))),3,FALSE),""))</f>
        <v>BUCHA DE REDUCAO SOLDAVEL CURTA 110 X 85 MM</v>
      </c>
      <c r="E247" s="113" t="s">
        <v>845</v>
      </c>
      <c r="F247" s="114">
        <v>2</v>
      </c>
      <c r="G247" s="115">
        <f t="shared" si="9"/>
        <v>153.97999999999999</v>
      </c>
      <c r="H247" s="116">
        <f t="shared" si="10"/>
        <v>190.41166799999996</v>
      </c>
      <c r="I247" s="117">
        <f t="shared" si="11"/>
        <v>380.82</v>
      </c>
      <c r="J247" s="118"/>
      <c r="K247" s="119">
        <v>153.97999999999999</v>
      </c>
      <c r="L247" s="118"/>
      <c r="M247" s="120"/>
      <c r="N247" s="118"/>
      <c r="O247" s="118"/>
      <c r="P247" s="118"/>
    </row>
    <row r="248" spans="1:16" s="121" customFormat="1" ht="36" x14ac:dyDescent="0.25">
      <c r="A248" s="109" t="s">
        <v>317</v>
      </c>
      <c r="B248" s="110" t="s">
        <v>65</v>
      </c>
      <c r="C248" s="111">
        <v>103999</v>
      </c>
      <c r="D248" s="112" t="str">
        <f ca="1">UPPER(IFERROR(VLOOKUP($C248,INDIRECT(INDEX([4]CONFIG_BASES!A:Z,MATCH($D248,[4]CONFIG_BASES!#REF!,0),MATCH([4]RESUMO!$P$11,[4]CONFIG_BASES!$B$1:$AA$1,0))),3,FALSE),""))</f>
        <v>BUCHA DE REDUÇÃO, LONGA, PVC, SOLDÁVEL, DN 50 X 25 MM, INSTALADO EM RAMAL DE DISTRIBUIÇÃO DE ÁGUA - FORNECIMENTO E INSTALAÇÃO. AF_06/2022</v>
      </c>
      <c r="E248" s="113" t="s">
        <v>67</v>
      </c>
      <c r="F248" s="114">
        <v>6</v>
      </c>
      <c r="G248" s="115">
        <f t="shared" si="9"/>
        <v>14.6</v>
      </c>
      <c r="H248" s="116">
        <f t="shared" si="10"/>
        <v>18.054359999999999</v>
      </c>
      <c r="I248" s="117">
        <f t="shared" si="11"/>
        <v>108.32</v>
      </c>
      <c r="J248" s="118"/>
      <c r="K248" s="119">
        <v>14.6</v>
      </c>
      <c r="L248" s="118"/>
      <c r="M248" s="120"/>
      <c r="N248" s="118"/>
      <c r="O248" s="118"/>
      <c r="P248" s="118"/>
    </row>
    <row r="249" spans="1:16" s="121" customFormat="1" ht="36" x14ac:dyDescent="0.25">
      <c r="A249" s="109" t="s">
        <v>318</v>
      </c>
      <c r="B249" s="110" t="s">
        <v>65</v>
      </c>
      <c r="C249" s="111">
        <v>104003</v>
      </c>
      <c r="D249" s="112" t="str">
        <f ca="1">UPPER(IFERROR(VLOOKUP($C249,INDIRECT(INDEX([4]CONFIG_BASES!A:Z,MATCH($D249,[4]CONFIG_BASES!#REF!,0),MATCH([4]RESUMO!$P$11,[4]CONFIG_BASES!$B$1:$AA$1,0))),3,FALSE),""))</f>
        <v>BUCHA DE REDUÇÃO, LONGA, PVC, SOLDÁVEL, DN 50 X 32 MM, INSTALADO EM RAMAL DE DISTRIBUIÇÃO DE ÁGUA - FORNECIMENTO E INSTALAÇÃO. AF_06/2022</v>
      </c>
      <c r="E249" s="113" t="s">
        <v>67</v>
      </c>
      <c r="F249" s="114">
        <v>1</v>
      </c>
      <c r="G249" s="115">
        <f t="shared" si="9"/>
        <v>17.07</v>
      </c>
      <c r="H249" s="116">
        <f t="shared" si="10"/>
        <v>21.108761999999999</v>
      </c>
      <c r="I249" s="117">
        <f t="shared" si="11"/>
        <v>21.1</v>
      </c>
      <c r="J249" s="118"/>
      <c r="K249" s="119">
        <v>17.07</v>
      </c>
      <c r="L249" s="118"/>
      <c r="M249" s="120"/>
      <c r="N249" s="118"/>
      <c r="O249" s="118"/>
      <c r="P249" s="118"/>
    </row>
    <row r="250" spans="1:16" s="121" customFormat="1" ht="24" x14ac:dyDescent="0.25">
      <c r="A250" s="109" t="s">
        <v>319</v>
      </c>
      <c r="B250" s="110" t="s">
        <v>65</v>
      </c>
      <c r="C250" s="111">
        <v>103968</v>
      </c>
      <c r="D250" s="112" t="str">
        <f ca="1">UPPER(IFERROR(VLOOKUP($C250,INDIRECT(INDEX([4]CONFIG_BASES!A:Z,MATCH($D250,[4]CONFIG_BASES!#REF!,0),MATCH([4]RESUMO!$P$11,[4]CONFIG_BASES!$B$1:$AA$1,0))),3,FALSE),""))</f>
        <v>BUCHA DE REDUÇÃO, LONGA, PVC, SOLDÁVEL, DN 60 X 25 MM, INSTALADO EM PRUMADA DE ÁGUA - FORNECIMENTO E INSTALAÇÃO. AF_06/2022</v>
      </c>
      <c r="E250" s="113" t="s">
        <v>67</v>
      </c>
      <c r="F250" s="114">
        <v>3</v>
      </c>
      <c r="G250" s="115">
        <f t="shared" si="9"/>
        <v>19.14</v>
      </c>
      <c r="H250" s="116">
        <f t="shared" si="10"/>
        <v>23.668523999999998</v>
      </c>
      <c r="I250" s="117">
        <f t="shared" si="11"/>
        <v>71</v>
      </c>
      <c r="J250" s="118"/>
      <c r="K250" s="119">
        <v>19.14</v>
      </c>
      <c r="L250" s="118"/>
      <c r="M250" s="120"/>
      <c r="N250" s="118"/>
      <c r="O250" s="118"/>
      <c r="P250" s="118"/>
    </row>
    <row r="251" spans="1:16" s="121" customFormat="1" ht="24" x14ac:dyDescent="0.25">
      <c r="A251" s="109" t="s">
        <v>320</v>
      </c>
      <c r="B251" s="110" t="s">
        <v>65</v>
      </c>
      <c r="C251" s="111">
        <v>103972</v>
      </c>
      <c r="D251" s="112" t="str">
        <f ca="1">UPPER(IFERROR(VLOOKUP($C251,INDIRECT(INDEX([4]CONFIG_BASES!A:Z,MATCH($D251,[4]CONFIG_BASES!#REF!,0),MATCH([4]RESUMO!$P$11,[4]CONFIG_BASES!$B$1:$AA$1,0))),3,FALSE),""))</f>
        <v>BUCHA DE REDUÇÃO, LONGA, PVC, SOLDÁVEL, DN 75 X 50 MM, INSTALADO EM PRUMADA DE ÁGUA - FORNECIMENTO E INSTALAÇÃO. AF_06/2022</v>
      </c>
      <c r="E251" s="113" t="s">
        <v>67</v>
      </c>
      <c r="F251" s="114">
        <v>4</v>
      </c>
      <c r="G251" s="115">
        <f t="shared" si="9"/>
        <v>33.22</v>
      </c>
      <c r="H251" s="116">
        <f t="shared" si="10"/>
        <v>41.079851999999995</v>
      </c>
      <c r="I251" s="117">
        <f t="shared" si="11"/>
        <v>164.31</v>
      </c>
      <c r="J251" s="118"/>
      <c r="K251" s="119">
        <v>33.22</v>
      </c>
      <c r="L251" s="118"/>
      <c r="M251" s="120"/>
      <c r="N251" s="118"/>
      <c r="O251" s="118"/>
      <c r="P251" s="118"/>
    </row>
    <row r="252" spans="1:16" s="121" customFormat="1" x14ac:dyDescent="0.25">
      <c r="A252" s="109" t="s">
        <v>321</v>
      </c>
      <c r="B252" s="110" t="s">
        <v>683</v>
      </c>
      <c r="C252" s="111" t="s">
        <v>742</v>
      </c>
      <c r="D252" s="112" t="str">
        <f ca="1">UPPER(IFERROR(VLOOKUP($C252,INDIRECT(INDEX([4]CONFIG_BASES!A:Z,MATCH($D252,[4]CONFIG_BASES!#REF!,0),MATCH([4]RESUMO!$P$11,[4]CONFIG_BASES!$B$1:$AA$1,0))),3,FALSE),""))</f>
        <v>CAP PVC SOLDAVEL DIAMETRO 85 MM</v>
      </c>
      <c r="E252" s="113" t="s">
        <v>845</v>
      </c>
      <c r="F252" s="114">
        <v>2</v>
      </c>
      <c r="G252" s="115">
        <f t="shared" si="9"/>
        <v>88.47</v>
      </c>
      <c r="H252" s="116">
        <f t="shared" si="10"/>
        <v>109.402002</v>
      </c>
      <c r="I252" s="117">
        <f t="shared" si="11"/>
        <v>218.8</v>
      </c>
      <c r="J252" s="118"/>
      <c r="K252" s="119">
        <v>88.47</v>
      </c>
      <c r="L252" s="118"/>
      <c r="M252" s="120"/>
      <c r="N252" s="118"/>
      <c r="O252" s="118"/>
      <c r="P252" s="118"/>
    </row>
    <row r="253" spans="1:16" s="121" customFormat="1" ht="24" x14ac:dyDescent="0.25">
      <c r="A253" s="109" t="s">
        <v>322</v>
      </c>
      <c r="B253" s="110" t="s">
        <v>65</v>
      </c>
      <c r="C253" s="111">
        <v>89392</v>
      </c>
      <c r="D253" s="112" t="str">
        <f ca="1">UPPER(IFERROR(VLOOKUP($C253,INDIRECT(INDEX([4]CONFIG_BASES!A:Z,MATCH($D253,[4]CONFIG_BASES!#REF!,0),MATCH([4]RESUMO!$P$11,[4]CONFIG_BASES!$B$1:$AA$1,0))),3,FALSE),""))</f>
        <v>CURVA DE TRANSPOSIÇÃO, PVC, SOLDÁVEL, DN 32MM, INSTALADO EM RAMAL OU SUB-RAMAL DE ÁGUA FORNECIMENTO E INSTALAÇÃO. AF_06/2022</v>
      </c>
      <c r="E253" s="113" t="s">
        <v>67</v>
      </c>
      <c r="F253" s="114">
        <v>1</v>
      </c>
      <c r="G253" s="115">
        <f t="shared" si="9"/>
        <v>28.45</v>
      </c>
      <c r="H253" s="116">
        <f t="shared" si="10"/>
        <v>35.181269999999998</v>
      </c>
      <c r="I253" s="117">
        <f t="shared" si="11"/>
        <v>35.18</v>
      </c>
      <c r="J253" s="118"/>
      <c r="K253" s="119">
        <v>28.45</v>
      </c>
      <c r="L253" s="118"/>
      <c r="M253" s="120"/>
      <c r="N253" s="118"/>
      <c r="O253" s="118"/>
      <c r="P253" s="118"/>
    </row>
    <row r="254" spans="1:16" s="121" customFormat="1" ht="24" x14ac:dyDescent="0.25">
      <c r="A254" s="109" t="s">
        <v>323</v>
      </c>
      <c r="B254" s="110" t="s">
        <v>65</v>
      </c>
      <c r="C254" s="111">
        <v>103982</v>
      </c>
      <c r="D254" s="112" t="str">
        <f ca="1">UPPER(IFERROR(VLOOKUP($C254,INDIRECT(INDEX([4]CONFIG_BASES!A:Z,MATCH($D254,[4]CONFIG_BASES!#REF!,0),MATCH([4]RESUMO!$P$11,[4]CONFIG_BASES!$B$1:$AA$1,0))),3,FALSE),""))</f>
        <v>CURVA 90 GRAUS, PVC, SOLDÁVEL, DN 40MM, INSTALADO EM RAMAL DE DISTRIBUIÇÃO DE ÁGUA - FORNECIMENTO E INSTALAÇÃO. AF_06/2022</v>
      </c>
      <c r="E254" s="113" t="s">
        <v>67</v>
      </c>
      <c r="F254" s="114">
        <v>1</v>
      </c>
      <c r="G254" s="115">
        <f t="shared" si="9"/>
        <v>27.9</v>
      </c>
      <c r="H254" s="116">
        <f t="shared" si="10"/>
        <v>34.501139999999999</v>
      </c>
      <c r="I254" s="117">
        <f t="shared" si="11"/>
        <v>34.5</v>
      </c>
      <c r="J254" s="118"/>
      <c r="K254" s="119">
        <v>27.9</v>
      </c>
      <c r="L254" s="118"/>
      <c r="M254" s="120"/>
      <c r="N254" s="118"/>
      <c r="O254" s="118"/>
      <c r="P254" s="118"/>
    </row>
    <row r="255" spans="1:16" s="121" customFormat="1" ht="24" x14ac:dyDescent="0.25">
      <c r="A255" s="109" t="s">
        <v>324</v>
      </c>
      <c r="B255" s="110" t="s">
        <v>65</v>
      </c>
      <c r="C255" s="111">
        <v>89409</v>
      </c>
      <c r="D255" s="112" t="str">
        <f ca="1">UPPER(IFERROR(VLOOKUP($C255,INDIRECT(INDEX([4]CONFIG_BASES!A:Z,MATCH($D255,[4]CONFIG_BASES!#REF!,0),MATCH([4]RESUMO!$P$11,[4]CONFIG_BASES!$B$1:$AA$1,0))),3,FALSE),""))</f>
        <v>JOELHO 45 GRAUS, PVC, SOLDÁVEL, DN 25MM, INSTALADO EM RAMAL DE DISTRIBUIÇÃO DE ÁGUA - FORNECIMENTO E INSTALAÇÃO. AF_06/2022</v>
      </c>
      <c r="E255" s="113" t="s">
        <v>67</v>
      </c>
      <c r="F255" s="114">
        <v>1</v>
      </c>
      <c r="G255" s="115">
        <f t="shared" si="9"/>
        <v>11.23</v>
      </c>
      <c r="H255" s="116">
        <f t="shared" si="10"/>
        <v>13.887017999999999</v>
      </c>
      <c r="I255" s="117">
        <f t="shared" si="11"/>
        <v>13.88</v>
      </c>
      <c r="J255" s="118"/>
      <c r="K255" s="119">
        <v>11.23</v>
      </c>
      <c r="L255" s="118"/>
      <c r="M255" s="120"/>
      <c r="N255" s="118"/>
      <c r="O255" s="118"/>
      <c r="P255" s="118"/>
    </row>
    <row r="256" spans="1:16" s="121" customFormat="1" ht="36" x14ac:dyDescent="0.25">
      <c r="A256" s="109" t="s">
        <v>325</v>
      </c>
      <c r="B256" s="110" t="s">
        <v>65</v>
      </c>
      <c r="C256" s="111">
        <v>90373</v>
      </c>
      <c r="D256" s="112" t="str">
        <f ca="1">UPPER(IFERROR(VLOOKUP($C256,INDIRECT(INDEX([4]CONFIG_BASES!A:Z,MATCH($D256,[4]CONFIG_BASES!#REF!,0),MATCH([4]RESUMO!$P$11,[4]CONFIG_BASES!$B$1:$AA$1,0))),3,FALSE),""))</f>
        <v>JOELHO 90 GRAUS COM BUCHA DE LATÃO, PVC, SOLDÁVEL, DN 25MM, X 1/2 INSTALADO EM RAMAL OU SUB-RAMAL DE ÁGUA - FORNECIMENTO E INSTALAÇÃO. AF_06/2022</v>
      </c>
      <c r="E256" s="113" t="s">
        <v>67</v>
      </c>
      <c r="F256" s="114">
        <v>2</v>
      </c>
      <c r="G256" s="115">
        <f t="shared" si="9"/>
        <v>15.3</v>
      </c>
      <c r="H256" s="116">
        <f t="shared" si="10"/>
        <v>18.919979999999999</v>
      </c>
      <c r="I256" s="117">
        <f t="shared" si="11"/>
        <v>37.83</v>
      </c>
      <c r="J256" s="118"/>
      <c r="K256" s="119">
        <v>15.3</v>
      </c>
      <c r="L256" s="118"/>
      <c r="M256" s="120"/>
      <c r="N256" s="118"/>
      <c r="O256" s="118"/>
      <c r="P256" s="118"/>
    </row>
    <row r="257" spans="1:16" s="121" customFormat="1" ht="36" x14ac:dyDescent="0.25">
      <c r="A257" s="109" t="s">
        <v>326</v>
      </c>
      <c r="B257" s="110" t="s">
        <v>65</v>
      </c>
      <c r="C257" s="111">
        <v>89366</v>
      </c>
      <c r="D257" s="112" t="str">
        <f ca="1">UPPER(IFERROR(VLOOKUP($C257,INDIRECT(INDEX([4]CONFIG_BASES!A:Z,MATCH($D257,[4]CONFIG_BASES!#REF!,0),MATCH([4]RESUMO!$P$11,[4]CONFIG_BASES!$B$1:$AA$1,0))),3,FALSE),""))</f>
        <v>JOELHO 90 GRAUS COM BUCHA DE LATÃO, PVC, SOLDÁVEL, DN 25MM, X 3/4 INSTALADO EM RAMAL OU SUB-RAMAL DE ÁGUA - FORNECIMENTO E INSTALAÇÃO. AF_06/2022</v>
      </c>
      <c r="E257" s="113" t="s">
        <v>67</v>
      </c>
      <c r="F257" s="114">
        <v>23</v>
      </c>
      <c r="G257" s="115">
        <f t="shared" si="9"/>
        <v>19.12</v>
      </c>
      <c r="H257" s="116">
        <f t="shared" si="10"/>
        <v>23.643792000000001</v>
      </c>
      <c r="I257" s="117">
        <f t="shared" si="11"/>
        <v>543.79999999999995</v>
      </c>
      <c r="J257" s="118"/>
      <c r="K257" s="119">
        <v>19.12</v>
      </c>
      <c r="L257" s="118"/>
      <c r="M257" s="120"/>
      <c r="N257" s="118"/>
      <c r="O257" s="118"/>
      <c r="P257" s="118"/>
    </row>
    <row r="258" spans="1:16" s="121" customFormat="1" ht="24" x14ac:dyDescent="0.25">
      <c r="A258" s="109" t="s">
        <v>327</v>
      </c>
      <c r="B258" s="110" t="s">
        <v>65</v>
      </c>
      <c r="C258" s="111">
        <v>89408</v>
      </c>
      <c r="D258" s="112" t="str">
        <f ca="1">UPPER(IFERROR(VLOOKUP($C258,INDIRECT(INDEX([4]CONFIG_BASES!A:Z,MATCH($D258,[4]CONFIG_BASES!#REF!,0),MATCH([4]RESUMO!$P$11,[4]CONFIG_BASES!$B$1:$AA$1,0))),3,FALSE),""))</f>
        <v>JOELHO 90 GRAUS, PVC, SOLDÁVEL, DN 25MM, INSTALADO EM RAMAL DE DISTRIBUIÇÃO DE ÁGUA - FORNECIMENTO E INSTALAÇÃO. AF_06/2022</v>
      </c>
      <c r="E258" s="113" t="s">
        <v>67</v>
      </c>
      <c r="F258" s="114">
        <v>55</v>
      </c>
      <c r="G258" s="115">
        <f t="shared" si="9"/>
        <v>10.32</v>
      </c>
      <c r="H258" s="116">
        <f t="shared" si="10"/>
        <v>12.761711999999999</v>
      </c>
      <c r="I258" s="117">
        <f t="shared" si="11"/>
        <v>701.89</v>
      </c>
      <c r="J258" s="118"/>
      <c r="K258" s="119">
        <v>10.32</v>
      </c>
      <c r="L258" s="118"/>
      <c r="M258" s="120"/>
      <c r="N258" s="118"/>
      <c r="O258" s="118"/>
      <c r="P258" s="118"/>
    </row>
    <row r="259" spans="1:16" s="121" customFormat="1" ht="24" x14ac:dyDescent="0.25">
      <c r="A259" s="109" t="s">
        <v>328</v>
      </c>
      <c r="B259" s="110" t="s">
        <v>65</v>
      </c>
      <c r="C259" s="111">
        <v>89492</v>
      </c>
      <c r="D259" s="112" t="str">
        <f ca="1">UPPER(IFERROR(VLOOKUP($C259,INDIRECT(INDEX([4]CONFIG_BASES!A:Z,MATCH($D259,[4]CONFIG_BASES!#REF!,0),MATCH([4]RESUMO!$P$11,[4]CONFIG_BASES!$B$1:$AA$1,0))),3,FALSE),""))</f>
        <v>JOELHO 90 GRAUS, PVC, SOLDÁVEL, DN 32MM, INSTALADO EM PRUMADA DE ÁGUA - FORNECIMENTO E INSTALAÇÃO. AF_06/2022</v>
      </c>
      <c r="E259" s="113" t="s">
        <v>67</v>
      </c>
      <c r="F259" s="114">
        <v>19</v>
      </c>
      <c r="G259" s="115">
        <f t="shared" si="9"/>
        <v>9.6999999999999993</v>
      </c>
      <c r="H259" s="116">
        <f t="shared" si="10"/>
        <v>11.995019999999998</v>
      </c>
      <c r="I259" s="117">
        <f t="shared" si="11"/>
        <v>227.9</v>
      </c>
      <c r="J259" s="118"/>
      <c r="K259" s="119">
        <v>9.6999999999999993</v>
      </c>
      <c r="L259" s="118"/>
      <c r="M259" s="120"/>
      <c r="N259" s="118"/>
      <c r="O259" s="118"/>
      <c r="P259" s="118"/>
    </row>
    <row r="260" spans="1:16" s="121" customFormat="1" ht="24" x14ac:dyDescent="0.25">
      <c r="A260" s="109" t="s">
        <v>329</v>
      </c>
      <c r="B260" s="110" t="s">
        <v>65</v>
      </c>
      <c r="C260" s="111">
        <v>103980</v>
      </c>
      <c r="D260" s="112" t="str">
        <f ca="1">UPPER(IFERROR(VLOOKUP($C260,INDIRECT(INDEX([4]CONFIG_BASES!A:Z,MATCH($D260,[4]CONFIG_BASES!#REF!,0),MATCH([4]RESUMO!$P$11,[4]CONFIG_BASES!$B$1:$AA$1,0))),3,FALSE),""))</f>
        <v>JOELHO 90 GRAUS, PVC, SOLDÁVEL, DN 40MM, INSTALADO EM RAMAL DE DISTRIBUIÇÃO DE ÁGUA - FORNECIMENTO E INSTALAÇÃO. AF_06/2022</v>
      </c>
      <c r="E260" s="113" t="s">
        <v>67</v>
      </c>
      <c r="F260" s="114">
        <v>11</v>
      </c>
      <c r="G260" s="115">
        <f t="shared" si="9"/>
        <v>20.69</v>
      </c>
      <c r="H260" s="116">
        <f t="shared" si="10"/>
        <v>25.585253999999999</v>
      </c>
      <c r="I260" s="117">
        <f t="shared" si="11"/>
        <v>281.43</v>
      </c>
      <c r="J260" s="118"/>
      <c r="K260" s="119">
        <v>20.69</v>
      </c>
      <c r="L260" s="118"/>
      <c r="M260" s="120"/>
      <c r="N260" s="118"/>
      <c r="O260" s="118"/>
      <c r="P260" s="118"/>
    </row>
    <row r="261" spans="1:16" s="121" customFormat="1" ht="24" x14ac:dyDescent="0.25">
      <c r="A261" s="109" t="s">
        <v>330</v>
      </c>
      <c r="B261" s="110" t="s">
        <v>65</v>
      </c>
      <c r="C261" s="111">
        <v>103984</v>
      </c>
      <c r="D261" s="112" t="str">
        <f ca="1">UPPER(IFERROR(VLOOKUP($C261,INDIRECT(INDEX([4]CONFIG_BASES!A:Z,MATCH($D261,[4]CONFIG_BASES!#REF!,0),MATCH([4]RESUMO!$P$11,[4]CONFIG_BASES!$B$1:$AA$1,0))),3,FALSE),""))</f>
        <v>JOELHO 90 GRAUS, PVC, SOLDÁVEL, DN 50MM, INSTALADO EM RAMAL DE DISTRIBUIÇÃO DE ÁGUA - FORNECIMENTO E INSTALAÇÃO. AF_06/2022</v>
      </c>
      <c r="E261" s="113" t="s">
        <v>67</v>
      </c>
      <c r="F261" s="114">
        <v>9</v>
      </c>
      <c r="G261" s="115">
        <f t="shared" si="9"/>
        <v>22.94</v>
      </c>
      <c r="H261" s="116">
        <f t="shared" si="10"/>
        <v>28.367604</v>
      </c>
      <c r="I261" s="117">
        <f t="shared" si="11"/>
        <v>255.3</v>
      </c>
      <c r="J261" s="118"/>
      <c r="K261" s="119">
        <v>22.94</v>
      </c>
      <c r="L261" s="118"/>
      <c r="M261" s="120"/>
      <c r="N261" s="118"/>
      <c r="O261" s="118"/>
      <c r="P261" s="118"/>
    </row>
    <row r="262" spans="1:16" s="121" customFormat="1" ht="24" x14ac:dyDescent="0.25">
      <c r="A262" s="109" t="s">
        <v>331</v>
      </c>
      <c r="B262" s="110" t="s">
        <v>65</v>
      </c>
      <c r="C262" s="111">
        <v>89513</v>
      </c>
      <c r="D262" s="112" t="str">
        <f ca="1">UPPER(IFERROR(VLOOKUP($C262,INDIRECT(INDEX([4]CONFIG_BASES!A:Z,MATCH($D262,[4]CONFIG_BASES!#REF!,0),MATCH([4]RESUMO!$P$11,[4]CONFIG_BASES!$B$1:$AA$1,0))),3,FALSE),""))</f>
        <v>JOELHO 90 GRAUS, PVC, SOLDÁVEL, DN 75MM, INSTALADO EM PRUMADA DE ÁGUA - FORNECIMENTO E INSTALAÇÃO. AF_06/2022</v>
      </c>
      <c r="E262" s="113" t="s">
        <v>67</v>
      </c>
      <c r="F262" s="114">
        <v>4</v>
      </c>
      <c r="G262" s="115">
        <f t="shared" si="9"/>
        <v>117.99</v>
      </c>
      <c r="H262" s="116">
        <f t="shared" si="10"/>
        <v>145.90643399999999</v>
      </c>
      <c r="I262" s="117">
        <f t="shared" si="11"/>
        <v>583.62</v>
      </c>
      <c r="J262" s="118"/>
      <c r="K262" s="119">
        <v>117.99</v>
      </c>
      <c r="L262" s="118"/>
      <c r="M262" s="120"/>
      <c r="N262" s="118"/>
      <c r="O262" s="118"/>
      <c r="P262" s="118"/>
    </row>
    <row r="263" spans="1:16" s="121" customFormat="1" ht="24" x14ac:dyDescent="0.25">
      <c r="A263" s="109" t="s">
        <v>332</v>
      </c>
      <c r="B263" s="110" t="s">
        <v>65</v>
      </c>
      <c r="C263" s="111">
        <v>89521</v>
      </c>
      <c r="D263" s="112" t="str">
        <f ca="1">UPPER(IFERROR(VLOOKUP($C263,INDIRECT(INDEX([4]CONFIG_BASES!A:Z,MATCH($D263,[4]CONFIG_BASES!#REF!,0),MATCH([4]RESUMO!$P$11,[4]CONFIG_BASES!$B$1:$AA$1,0))),3,FALSE),""))</f>
        <v>JOELHO 90 GRAUS, PVC, SOLDÁVEL, DN 85MM, INSTALADO EM PRUMADA DE ÁGUA - FORNECIMENTO E INSTALAÇÃO. AF_06/2022</v>
      </c>
      <c r="E263" s="113" t="s">
        <v>67</v>
      </c>
      <c r="F263" s="114">
        <v>6</v>
      </c>
      <c r="G263" s="115">
        <f t="shared" si="9"/>
        <v>140.58000000000001</v>
      </c>
      <c r="H263" s="116">
        <f t="shared" si="10"/>
        <v>173.841228</v>
      </c>
      <c r="I263" s="117">
        <f t="shared" si="11"/>
        <v>1043.04</v>
      </c>
      <c r="J263" s="118"/>
      <c r="K263" s="119">
        <v>140.58000000000001</v>
      </c>
      <c r="L263" s="118"/>
      <c r="M263" s="120"/>
      <c r="N263" s="118"/>
      <c r="O263" s="118"/>
      <c r="P263" s="118"/>
    </row>
    <row r="264" spans="1:16" s="121" customFormat="1" ht="24" x14ac:dyDescent="0.25">
      <c r="A264" s="109" t="s">
        <v>333</v>
      </c>
      <c r="B264" s="110" t="s">
        <v>65</v>
      </c>
      <c r="C264" s="111">
        <v>94686</v>
      </c>
      <c r="D264" s="112" t="str">
        <f ca="1">UPPER(IFERROR(VLOOKUP($C264,INDIRECT(INDEX([4]CONFIG_BASES!A:Z,MATCH($D264,[4]CONFIG_BASES!#REF!,0),MATCH([4]RESUMO!$P$11,[4]CONFIG_BASES!$B$1:$AA$1,0))),3,FALSE),""))</f>
        <v>JOELHO 90 GRAUS, PVC, SOLDÁVEL, DN 110 MM INSTALADO EM RESERVAÇÃO PREDIAL DE ÁGUA - FORNECIMENTO E INSTALAÇÃO. AF_04/2024</v>
      </c>
      <c r="E264" s="113" t="s">
        <v>67</v>
      </c>
      <c r="F264" s="114">
        <v>1</v>
      </c>
      <c r="G264" s="115">
        <f t="shared" si="9"/>
        <v>287.97000000000003</v>
      </c>
      <c r="H264" s="116">
        <f t="shared" si="10"/>
        <v>356.103702</v>
      </c>
      <c r="I264" s="117">
        <f t="shared" si="11"/>
        <v>356.1</v>
      </c>
      <c r="J264" s="118"/>
      <c r="K264" s="119">
        <v>287.97000000000003</v>
      </c>
      <c r="L264" s="118"/>
      <c r="M264" s="120"/>
      <c r="N264" s="118"/>
      <c r="O264" s="118"/>
      <c r="P264" s="118"/>
    </row>
    <row r="265" spans="1:16" s="121" customFormat="1" ht="24" x14ac:dyDescent="0.25">
      <c r="A265" s="109" t="s">
        <v>334</v>
      </c>
      <c r="B265" s="110" t="s">
        <v>65</v>
      </c>
      <c r="C265" s="111">
        <v>94657</v>
      </c>
      <c r="D265" s="112" t="str">
        <f ca="1">UPPER(IFERROR(VLOOKUP($C265,INDIRECT(INDEX([4]CONFIG_BASES!A:Z,MATCH($D265,[4]CONFIG_BASES!#REF!,0),MATCH([4]RESUMO!$P$11,[4]CONFIG_BASES!$B$1:$AA$1,0))),3,FALSE),""))</f>
        <v>LUVA PVC, SOLDÁVEL, DN 25 MM, INSTALADO EM RESERVAÇÃO PREDIAL DE ÁGUA - FORNECIMENTO E INSTALAÇÃO. AF_04/2024</v>
      </c>
      <c r="E265" s="113" t="s">
        <v>67</v>
      </c>
      <c r="F265" s="114">
        <v>1</v>
      </c>
      <c r="G265" s="115">
        <f t="shared" si="9"/>
        <v>4.49</v>
      </c>
      <c r="H265" s="116">
        <f t="shared" si="10"/>
        <v>5.5523340000000001</v>
      </c>
      <c r="I265" s="117">
        <f t="shared" si="11"/>
        <v>5.55</v>
      </c>
      <c r="J265" s="118"/>
      <c r="K265" s="119">
        <v>4.49</v>
      </c>
      <c r="L265" s="118"/>
      <c r="M265" s="120"/>
      <c r="N265" s="118"/>
      <c r="O265" s="118"/>
      <c r="P265" s="118"/>
    </row>
    <row r="266" spans="1:16" s="121" customFormat="1" ht="24" x14ac:dyDescent="0.25">
      <c r="A266" s="109" t="s">
        <v>335</v>
      </c>
      <c r="B266" s="110" t="s">
        <v>65</v>
      </c>
      <c r="C266" s="111">
        <v>94691</v>
      </c>
      <c r="D266" s="112" t="str">
        <f ca="1">UPPER(IFERROR(VLOOKUP($C266,INDIRECT(INDEX([4]CONFIG_BASES!A:Z,MATCH($D266,[4]CONFIG_BASES!#REF!,0),MATCH([4]RESUMO!$P$11,[4]CONFIG_BASES!$B$1:$AA$1,0))),3,FALSE),""))</f>
        <v>TÊ DE REDUÇÃO, PVC, SOLDÁVEL, DN 32 MM X 25 MM, INSTALADO EM RESERVAÇÃO PREDIAL DE ÁGUA - FORNECIMENTO E INSTALAÇÃO. AF_04/2024</v>
      </c>
      <c r="E266" s="113" t="s">
        <v>67</v>
      </c>
      <c r="F266" s="114">
        <v>1</v>
      </c>
      <c r="G266" s="115">
        <f t="shared" si="9"/>
        <v>15.62</v>
      </c>
      <c r="H266" s="116">
        <f t="shared" si="10"/>
        <v>19.315691999999999</v>
      </c>
      <c r="I266" s="117">
        <f t="shared" si="11"/>
        <v>19.309999999999999</v>
      </c>
      <c r="J266" s="118"/>
      <c r="K266" s="119">
        <v>15.62</v>
      </c>
      <c r="L266" s="118"/>
      <c r="M266" s="120"/>
      <c r="N266" s="118"/>
      <c r="O266" s="118"/>
      <c r="P266" s="118"/>
    </row>
    <row r="267" spans="1:16" s="121" customFormat="1" ht="24" x14ac:dyDescent="0.25">
      <c r="A267" s="109" t="s">
        <v>336</v>
      </c>
      <c r="B267" s="110" t="s">
        <v>65</v>
      </c>
      <c r="C267" s="111">
        <v>105189</v>
      </c>
      <c r="D267" s="112" t="str">
        <f ca="1">UPPER(IFERROR(VLOOKUP($C267,INDIRECT(INDEX([4]CONFIG_BASES!A:Z,MATCH($D267,[4]CONFIG_BASES!#REF!,0),MATCH([4]RESUMO!$P$11,[4]CONFIG_BASES!$B$1:$AA$1,0))),3,FALSE),""))</f>
        <v>TE DE REDUÇÃO, PVC, SOLDÁVEL, 90 GRAUS, DN 50 MM X 25 MM, INSTALADO EM RESERVAÇÃO PREDIAL DE ÁGUA - FORNECIMENTO E INSTALAÇÃO. AF_04/2024</v>
      </c>
      <c r="E267" s="113" t="s">
        <v>67</v>
      </c>
      <c r="F267" s="114">
        <v>10</v>
      </c>
      <c r="G267" s="115">
        <f t="shared" si="9"/>
        <v>24.81</v>
      </c>
      <c r="H267" s="116">
        <f t="shared" si="10"/>
        <v>30.680045999999997</v>
      </c>
      <c r="I267" s="117">
        <f t="shared" si="11"/>
        <v>306.8</v>
      </c>
      <c r="J267" s="118"/>
      <c r="K267" s="119">
        <v>24.81</v>
      </c>
      <c r="L267" s="118"/>
      <c r="M267" s="120"/>
      <c r="N267" s="118"/>
      <c r="O267" s="118"/>
      <c r="P267" s="118"/>
    </row>
    <row r="268" spans="1:16" s="121" customFormat="1" ht="24" x14ac:dyDescent="0.25">
      <c r="A268" s="109" t="s">
        <v>337</v>
      </c>
      <c r="B268" s="110" t="s">
        <v>65</v>
      </c>
      <c r="C268" s="111">
        <v>94698</v>
      </c>
      <c r="D268" s="112" t="str">
        <f ca="1">UPPER(IFERROR(VLOOKUP($C268,INDIRECT(INDEX([4]CONFIG_BASES!A:Z,MATCH($D268,[4]CONFIG_BASES!#REF!,0),MATCH([4]RESUMO!$P$11,[4]CONFIG_BASES!$B$1:$AA$1,0))),3,FALSE),""))</f>
        <v>TÊ DE REDUÇÃO, PVC, SOLDÁVEL, DN 75 MM X 50 MM, INSTALADO EM RESERVAÇÃO PREDIAL DE ÁGUA - FORNECIMENTO E INSTALAÇÃO. AF_04/2024</v>
      </c>
      <c r="E268" s="113" t="s">
        <v>67</v>
      </c>
      <c r="F268" s="114">
        <v>7</v>
      </c>
      <c r="G268" s="115">
        <f t="shared" si="9"/>
        <v>76.680000000000007</v>
      </c>
      <c r="H268" s="116">
        <f t="shared" si="10"/>
        <v>94.822488000000007</v>
      </c>
      <c r="I268" s="117">
        <f t="shared" si="11"/>
        <v>663.75</v>
      </c>
      <c r="J268" s="118"/>
      <c r="K268" s="119">
        <v>76.680000000000007</v>
      </c>
      <c r="L268" s="118"/>
      <c r="M268" s="120"/>
      <c r="N268" s="118"/>
      <c r="O268" s="118"/>
      <c r="P268" s="118"/>
    </row>
    <row r="269" spans="1:16" s="121" customFormat="1" x14ac:dyDescent="0.25">
      <c r="A269" s="109" t="s">
        <v>338</v>
      </c>
      <c r="B269" s="110" t="s">
        <v>683</v>
      </c>
      <c r="C269" s="111" t="s">
        <v>743</v>
      </c>
      <c r="D269" s="112" t="str">
        <f ca="1">UPPER(IFERROR(VLOOKUP($C269,INDIRECT(INDEX([4]CONFIG_BASES!A:Z,MATCH($D269,[4]CONFIG_BASES!#REF!,0),MATCH([4]RESUMO!$P$11,[4]CONFIG_BASES!$B$1:$AA$1,0))),3,FALSE),""))</f>
        <v>TE DE REDUCAO 90 GRAUS SOLDAVEL 85 X 60 MM</v>
      </c>
      <c r="E269" s="113" t="s">
        <v>845</v>
      </c>
      <c r="F269" s="114">
        <v>2</v>
      </c>
      <c r="G269" s="115">
        <f t="shared" si="9"/>
        <v>182.54000000000002</v>
      </c>
      <c r="H269" s="116">
        <f t="shared" si="10"/>
        <v>225.72896400000002</v>
      </c>
      <c r="I269" s="117">
        <f t="shared" si="11"/>
        <v>451.45</v>
      </c>
      <c r="J269" s="118"/>
      <c r="K269" s="119">
        <v>182.54000000000002</v>
      </c>
      <c r="L269" s="118"/>
      <c r="M269" s="120"/>
      <c r="N269" s="118"/>
      <c r="O269" s="118"/>
      <c r="P269" s="118"/>
    </row>
    <row r="270" spans="1:16" s="121" customFormat="1" ht="24" x14ac:dyDescent="0.25">
      <c r="A270" s="109" t="s">
        <v>339</v>
      </c>
      <c r="B270" s="110" t="s">
        <v>65</v>
      </c>
      <c r="C270" s="111">
        <v>94700</v>
      </c>
      <c r="D270" s="112" t="str">
        <f ca="1">UPPER(IFERROR(VLOOKUP($C270,INDIRECT(INDEX([4]CONFIG_BASES!A:Z,MATCH($D270,[4]CONFIG_BASES!#REF!,0),MATCH([4]RESUMO!$P$11,[4]CONFIG_BASES!$B$1:$AA$1,0))),3,FALSE),""))</f>
        <v>TÊ DE REDUÇÃO, PVC, SOLDÁVEL, DN 85 MM X 60 MM, INSTALADO EM RESERVAÇÃO PREDIAL DE ÁGUA - FORNECIMENTO E INSTALAÇÃO. AF_04/2024</v>
      </c>
      <c r="E270" s="113" t="s">
        <v>67</v>
      </c>
      <c r="F270" s="114">
        <v>3</v>
      </c>
      <c r="G270" s="115">
        <f t="shared" ref="G270:G333" si="12">K270*(1-I$8)</f>
        <v>149.61000000000001</v>
      </c>
      <c r="H270" s="116">
        <f t="shared" ref="H270:H333" si="13">IFERROR(G270*(1+$I$5),"")</f>
        <v>185.00772599999999</v>
      </c>
      <c r="I270" s="117">
        <f t="shared" ref="I270:I333" si="14">IFERROR(TRUNC($F270*H270,2),"")</f>
        <v>555.02</v>
      </c>
      <c r="J270" s="118"/>
      <c r="K270" s="119">
        <v>149.61000000000001</v>
      </c>
      <c r="L270" s="118"/>
      <c r="M270" s="120"/>
      <c r="N270" s="118"/>
      <c r="O270" s="118"/>
      <c r="P270" s="118"/>
    </row>
    <row r="271" spans="1:16" s="121" customFormat="1" ht="36" x14ac:dyDescent="0.25">
      <c r="A271" s="109" t="s">
        <v>340</v>
      </c>
      <c r="B271" s="110" t="s">
        <v>65</v>
      </c>
      <c r="C271" s="111">
        <v>94689</v>
      </c>
      <c r="D271" s="112" t="str">
        <f ca="1">UPPER(IFERROR(VLOOKUP($C271,INDIRECT(INDEX([4]CONFIG_BASES!A:Z,MATCH($D271,[4]CONFIG_BASES!#REF!,0),MATCH([4]RESUMO!$P$11,[4]CONFIG_BASES!$B$1:$AA$1,0))),3,FALSE),""))</f>
        <v>TÊ COM BUCHA DE LATÃO NA BOLSA CENTRAL, PVC, SOLDÁVEL, DN 25 MM X 3/4", INSTALADO EM RESERVAÇÃO PREDIAL DE ÁGUA - FORNECIMENTO E INSTALAÇÃO. AF_04/2024</v>
      </c>
      <c r="E271" s="113" t="s">
        <v>67</v>
      </c>
      <c r="F271" s="114">
        <v>1</v>
      </c>
      <c r="G271" s="115">
        <f t="shared" si="12"/>
        <v>10.9</v>
      </c>
      <c r="H271" s="116">
        <f t="shared" si="13"/>
        <v>13.47894</v>
      </c>
      <c r="I271" s="117">
        <f t="shared" si="14"/>
        <v>13.47</v>
      </c>
      <c r="J271" s="118"/>
      <c r="K271" s="119">
        <v>10.9</v>
      </c>
      <c r="L271" s="118"/>
      <c r="M271" s="120"/>
      <c r="N271" s="118"/>
      <c r="O271" s="118"/>
      <c r="P271" s="118"/>
    </row>
    <row r="272" spans="1:16" s="121" customFormat="1" ht="24" x14ac:dyDescent="0.25">
      <c r="A272" s="109" t="s">
        <v>341</v>
      </c>
      <c r="B272" s="110" t="s">
        <v>65</v>
      </c>
      <c r="C272" s="111">
        <v>94688</v>
      </c>
      <c r="D272" s="112" t="str">
        <f ca="1">UPPER(IFERROR(VLOOKUP($C272,INDIRECT(INDEX([4]CONFIG_BASES!A:Z,MATCH($D272,[4]CONFIG_BASES!#REF!,0),MATCH([4]RESUMO!$P$11,[4]CONFIG_BASES!$B$1:$AA$1,0))),3,FALSE),""))</f>
        <v>TÊ, PVC, SOLDÁVEL, DN 25 MM INSTALADO EM RESERVAÇÃO PREDIAL DE ÁGUA - FORNECIMENTO E INSTALAÇÃO. AF_04/2024</v>
      </c>
      <c r="E272" s="113" t="s">
        <v>67</v>
      </c>
      <c r="F272" s="114">
        <v>6</v>
      </c>
      <c r="G272" s="115">
        <f t="shared" si="12"/>
        <v>7.89</v>
      </c>
      <c r="H272" s="116">
        <f t="shared" si="13"/>
        <v>9.7567739999999983</v>
      </c>
      <c r="I272" s="117">
        <f t="shared" si="14"/>
        <v>58.54</v>
      </c>
      <c r="J272" s="118"/>
      <c r="K272" s="119">
        <v>7.89</v>
      </c>
      <c r="L272" s="118"/>
      <c r="M272" s="120"/>
      <c r="N272" s="118"/>
      <c r="O272" s="118"/>
      <c r="P272" s="118"/>
    </row>
    <row r="273" spans="1:16" s="121" customFormat="1" ht="24" x14ac:dyDescent="0.25">
      <c r="A273" s="109" t="s">
        <v>342</v>
      </c>
      <c r="B273" s="110" t="s">
        <v>65</v>
      </c>
      <c r="C273" s="111">
        <v>94690</v>
      </c>
      <c r="D273" s="112" t="str">
        <f ca="1">UPPER(IFERROR(VLOOKUP($C273,INDIRECT(INDEX([4]CONFIG_BASES!A:Z,MATCH($D273,[4]CONFIG_BASES!#REF!,0),MATCH([4]RESUMO!$P$11,[4]CONFIG_BASES!$B$1:$AA$1,0))),3,FALSE),""))</f>
        <v>TÊ, PVC, SOLDÁVEL, DN 32 MM INSTALADO EM RESERVAÇÃO PREDIAL DE ÁGUA - FORNECIMENTO E INSTALAÇÃO. AF_04/2024</v>
      </c>
      <c r="E273" s="113" t="s">
        <v>67</v>
      </c>
      <c r="F273" s="114">
        <v>3</v>
      </c>
      <c r="G273" s="115">
        <f t="shared" si="12"/>
        <v>12.98</v>
      </c>
      <c r="H273" s="116">
        <f t="shared" si="13"/>
        <v>16.051068000000001</v>
      </c>
      <c r="I273" s="117">
        <f t="shared" si="14"/>
        <v>48.15</v>
      </c>
      <c r="J273" s="118"/>
      <c r="K273" s="119">
        <v>12.98</v>
      </c>
      <c r="L273" s="118"/>
      <c r="M273" s="120"/>
      <c r="N273" s="118"/>
      <c r="O273" s="118"/>
      <c r="P273" s="118"/>
    </row>
    <row r="274" spans="1:16" s="121" customFormat="1" ht="24" x14ac:dyDescent="0.25">
      <c r="A274" s="109" t="s">
        <v>343</v>
      </c>
      <c r="B274" s="110" t="s">
        <v>65</v>
      </c>
      <c r="C274" s="111">
        <v>94692</v>
      </c>
      <c r="D274" s="112" t="str">
        <f ca="1">UPPER(IFERROR(VLOOKUP($C274,INDIRECT(INDEX([4]CONFIG_BASES!A:Z,MATCH($D274,[4]CONFIG_BASES!#REF!,0),MATCH([4]RESUMO!$P$11,[4]CONFIG_BASES!$B$1:$AA$1,0))),3,FALSE),""))</f>
        <v>TÊ, PVC, SOLDÁVEL, DN 40 MM INSTALADO EM RESERVAÇÃO PREDIAL DE ÁGUA - FORNECIMENTO E INSTALAÇÃO. AF_04/2024</v>
      </c>
      <c r="E274" s="113" t="s">
        <v>67</v>
      </c>
      <c r="F274" s="114">
        <v>2</v>
      </c>
      <c r="G274" s="115">
        <f t="shared" si="12"/>
        <v>22.08</v>
      </c>
      <c r="H274" s="116">
        <f t="shared" si="13"/>
        <v>27.304127999999995</v>
      </c>
      <c r="I274" s="117">
        <f t="shared" si="14"/>
        <v>54.6</v>
      </c>
      <c r="J274" s="118"/>
      <c r="K274" s="119">
        <v>22.08</v>
      </c>
      <c r="L274" s="118"/>
      <c r="M274" s="120"/>
      <c r="N274" s="118"/>
      <c r="O274" s="118"/>
      <c r="P274" s="118"/>
    </row>
    <row r="275" spans="1:16" s="121" customFormat="1" ht="24" x14ac:dyDescent="0.25">
      <c r="A275" s="109" t="s">
        <v>344</v>
      </c>
      <c r="B275" s="110" t="s">
        <v>65</v>
      </c>
      <c r="C275" s="111">
        <v>94694</v>
      </c>
      <c r="D275" s="112" t="str">
        <f ca="1">UPPER(IFERROR(VLOOKUP($C275,INDIRECT(INDEX([4]CONFIG_BASES!A:Z,MATCH($D275,[4]CONFIG_BASES!#REF!,0),MATCH([4]RESUMO!$P$11,[4]CONFIG_BASES!$B$1:$AA$1,0))),3,FALSE),""))</f>
        <v>TÊ, PVC, SOLDÁVEL, DN 50 MM INSTALADO EM RESERVAÇÃO PREDIAL DE ÁGUA - FORNECIMENTO E INSTALAÇÃO. AF_04/2024</v>
      </c>
      <c r="E275" s="113" t="s">
        <v>67</v>
      </c>
      <c r="F275" s="114">
        <v>1</v>
      </c>
      <c r="G275" s="115">
        <f t="shared" si="12"/>
        <v>27.35</v>
      </c>
      <c r="H275" s="116">
        <f t="shared" si="13"/>
        <v>33.821010000000001</v>
      </c>
      <c r="I275" s="117">
        <f t="shared" si="14"/>
        <v>33.82</v>
      </c>
      <c r="J275" s="118"/>
      <c r="K275" s="119">
        <v>27.35</v>
      </c>
      <c r="L275" s="118"/>
      <c r="M275" s="120"/>
      <c r="N275" s="118"/>
      <c r="O275" s="118"/>
      <c r="P275" s="118"/>
    </row>
    <row r="276" spans="1:16" s="121" customFormat="1" ht="24" x14ac:dyDescent="0.25">
      <c r="A276" s="109" t="s">
        <v>345</v>
      </c>
      <c r="B276" s="110" t="s">
        <v>65</v>
      </c>
      <c r="C276" s="111">
        <v>94697</v>
      </c>
      <c r="D276" s="112" t="str">
        <f ca="1">UPPER(IFERROR(VLOOKUP($C276,INDIRECT(INDEX([4]CONFIG_BASES!A:Z,MATCH($D276,[4]CONFIG_BASES!#REF!,0),MATCH([4]RESUMO!$P$11,[4]CONFIG_BASES!$B$1:$AA$1,0))),3,FALSE),""))</f>
        <v>TÊ, PVC, SOLDÁVEL, DN 75 MM INSTALADO EM RESERVAÇÃO PREDIAL DE ÁGUA - FORNECIMENTO E INSTALAÇÃO. AF_04/2024</v>
      </c>
      <c r="E276" s="113" t="s">
        <v>67</v>
      </c>
      <c r="F276" s="114">
        <v>1</v>
      </c>
      <c r="G276" s="115">
        <f t="shared" si="12"/>
        <v>99.43</v>
      </c>
      <c r="H276" s="116">
        <f t="shared" si="13"/>
        <v>122.95513800000001</v>
      </c>
      <c r="I276" s="117">
        <f t="shared" si="14"/>
        <v>122.95</v>
      </c>
      <c r="J276" s="118"/>
      <c r="K276" s="119">
        <v>99.43</v>
      </c>
      <c r="L276" s="118"/>
      <c r="M276" s="120"/>
      <c r="N276" s="118"/>
      <c r="O276" s="118"/>
      <c r="P276" s="118"/>
    </row>
    <row r="277" spans="1:16" s="121" customFormat="1" ht="24" x14ac:dyDescent="0.25">
      <c r="A277" s="109" t="s">
        <v>346</v>
      </c>
      <c r="B277" s="110" t="s">
        <v>65</v>
      </c>
      <c r="C277" s="111">
        <v>94699</v>
      </c>
      <c r="D277" s="112" t="str">
        <f ca="1">UPPER(IFERROR(VLOOKUP($C277,INDIRECT(INDEX([4]CONFIG_BASES!A:Z,MATCH($D277,[4]CONFIG_BASES!#REF!,0),MATCH([4]RESUMO!$P$11,[4]CONFIG_BASES!$B$1:$AA$1,0))),3,FALSE),""))</f>
        <v>TÊ, PVC, SOLDÁVEL, DN 85 MM INSTALADO EM RESERVAÇÃO PREDIAL DE ÁGUA - FORNECIMENTO E INSTALAÇÃO. AF_04/2024</v>
      </c>
      <c r="E277" s="113" t="s">
        <v>67</v>
      </c>
      <c r="F277" s="114">
        <v>9</v>
      </c>
      <c r="G277" s="115">
        <f t="shared" si="12"/>
        <v>131.79</v>
      </c>
      <c r="H277" s="116">
        <f t="shared" si="13"/>
        <v>162.97151399999998</v>
      </c>
      <c r="I277" s="117">
        <f t="shared" si="14"/>
        <v>1466.74</v>
      </c>
      <c r="J277" s="118"/>
      <c r="K277" s="119">
        <v>131.79</v>
      </c>
      <c r="L277" s="118"/>
      <c r="M277" s="120"/>
      <c r="N277" s="118"/>
      <c r="O277" s="118"/>
      <c r="P277" s="118"/>
    </row>
    <row r="278" spans="1:16" x14ac:dyDescent="0.25">
      <c r="A278" s="101" t="s">
        <v>347</v>
      </c>
      <c r="B278" s="102"/>
      <c r="C278" s="102"/>
      <c r="D278" s="103" t="s">
        <v>640</v>
      </c>
      <c r="E278" s="104" t="s">
        <v>844</v>
      </c>
      <c r="F278" s="105"/>
      <c r="G278" s="106"/>
      <c r="H278" s="107"/>
      <c r="I278" s="108">
        <f>SUM(I279:I282)</f>
        <v>4918.18</v>
      </c>
      <c r="J278" s="45"/>
      <c r="K278" s="100"/>
      <c r="L278" s="45"/>
      <c r="M278" s="45"/>
      <c r="N278" s="45"/>
      <c r="O278" s="45"/>
      <c r="P278" s="45"/>
    </row>
    <row r="279" spans="1:16" s="121" customFormat="1" ht="36" x14ac:dyDescent="0.25">
      <c r="A279" s="109" t="s">
        <v>348</v>
      </c>
      <c r="B279" s="110" t="s">
        <v>65</v>
      </c>
      <c r="C279" s="111">
        <v>89711</v>
      </c>
      <c r="D279" s="112" t="str">
        <f ca="1">UPPER(IFERROR(VLOOKUP($C279,INDIRECT(INDEX([4]CONFIG_BASES!A:Z,MATCH($D279,[4]CONFIG_BASES!#REF!,0),MATCH([4]RESUMO!$P$11,[4]CONFIG_BASES!$B$1:$AA$1,0))),3,FALSE),""))</f>
        <v>TUBO PVC, SERIE NORMAL, ESGOTO PREDIAL, DN 40 MM, FORNECIDO E INSTALADO EM RAMAL DE DESCARGA OU RAMAL DE ESGOTO SANITÁRIO. AF_08/2022</v>
      </c>
      <c r="E279" s="113" t="s">
        <v>13</v>
      </c>
      <c r="F279" s="114">
        <v>17</v>
      </c>
      <c r="G279" s="115">
        <f t="shared" si="12"/>
        <v>25.66</v>
      </c>
      <c r="H279" s="116">
        <f t="shared" si="13"/>
        <v>31.731155999999999</v>
      </c>
      <c r="I279" s="117">
        <f t="shared" si="14"/>
        <v>539.41999999999996</v>
      </c>
      <c r="J279" s="118"/>
      <c r="K279" s="119">
        <v>25.66</v>
      </c>
      <c r="L279" s="118"/>
      <c r="M279" s="120"/>
      <c r="N279" s="118"/>
      <c r="O279" s="118"/>
      <c r="P279" s="118"/>
    </row>
    <row r="280" spans="1:16" s="121" customFormat="1" ht="36" x14ac:dyDescent="0.25">
      <c r="A280" s="109" t="s">
        <v>349</v>
      </c>
      <c r="B280" s="110" t="s">
        <v>65</v>
      </c>
      <c r="C280" s="111">
        <v>89712</v>
      </c>
      <c r="D280" s="112" t="str">
        <f ca="1">UPPER(IFERROR(VLOOKUP($C280,INDIRECT(INDEX([4]CONFIG_BASES!A:Z,MATCH($D280,[4]CONFIG_BASES!#REF!,0),MATCH([4]RESUMO!$P$11,[4]CONFIG_BASES!$B$1:$AA$1,0))),3,FALSE),""))</f>
        <v>TUBO PVC, SERIE NORMAL, ESGOTO PREDIAL, DN 50 MM, FORNECIDO E INSTALADO EM RAMAL DE DESCARGA OU RAMAL DE ESGOTO SANITÁRIO. AF_08/2022</v>
      </c>
      <c r="E280" s="113" t="s">
        <v>13</v>
      </c>
      <c r="F280" s="114">
        <v>48.55</v>
      </c>
      <c r="G280" s="115">
        <f t="shared" si="12"/>
        <v>32.43</v>
      </c>
      <c r="H280" s="116">
        <f t="shared" si="13"/>
        <v>40.102937999999995</v>
      </c>
      <c r="I280" s="117">
        <f t="shared" si="14"/>
        <v>1946.99</v>
      </c>
      <c r="J280" s="118"/>
      <c r="K280" s="119">
        <v>32.43</v>
      </c>
      <c r="L280" s="118"/>
      <c r="M280" s="120"/>
      <c r="N280" s="118"/>
      <c r="O280" s="118"/>
      <c r="P280" s="118"/>
    </row>
    <row r="281" spans="1:16" s="121" customFormat="1" ht="36" x14ac:dyDescent="0.25">
      <c r="A281" s="109" t="s">
        <v>350</v>
      </c>
      <c r="B281" s="110" t="s">
        <v>65</v>
      </c>
      <c r="C281" s="111">
        <v>89713</v>
      </c>
      <c r="D281" s="112" t="str">
        <f ca="1">UPPER(IFERROR(VLOOKUP($C281,INDIRECT(INDEX([4]CONFIG_BASES!A:Z,MATCH($D281,[4]CONFIG_BASES!#REF!,0),MATCH([4]RESUMO!$P$11,[4]CONFIG_BASES!$B$1:$AA$1,0))),3,FALSE),""))</f>
        <v>TUBO PVC, SERIE NORMAL, ESGOTO PREDIAL, DN 75 MM, FORNECIDO E INSTALADO EM RAMAL DE DESCARGA OU RAMAL DE ESGOTO SANITÁRIO. AF_08/2022</v>
      </c>
      <c r="E281" s="113" t="s">
        <v>13</v>
      </c>
      <c r="F281" s="114">
        <v>1.55</v>
      </c>
      <c r="G281" s="115">
        <f t="shared" si="12"/>
        <v>40.380000000000003</v>
      </c>
      <c r="H281" s="116">
        <f t="shared" si="13"/>
        <v>49.933908000000002</v>
      </c>
      <c r="I281" s="117">
        <f t="shared" si="14"/>
        <v>77.39</v>
      </c>
      <c r="J281" s="118"/>
      <c r="K281" s="119">
        <v>40.380000000000003</v>
      </c>
      <c r="L281" s="118"/>
      <c r="M281" s="120"/>
      <c r="N281" s="118"/>
      <c r="O281" s="118"/>
      <c r="P281" s="118"/>
    </row>
    <row r="282" spans="1:16" s="121" customFormat="1" ht="36" x14ac:dyDescent="0.25">
      <c r="A282" s="109" t="s">
        <v>351</v>
      </c>
      <c r="B282" s="110" t="s">
        <v>65</v>
      </c>
      <c r="C282" s="111">
        <v>89714</v>
      </c>
      <c r="D282" s="112" t="str">
        <f ca="1">UPPER(IFERROR(VLOOKUP($C282,INDIRECT(INDEX([4]CONFIG_BASES!A:Z,MATCH($D282,[4]CONFIG_BASES!#REF!,0),MATCH([4]RESUMO!$P$11,[4]CONFIG_BASES!$B$1:$AA$1,0))),3,FALSE),""))</f>
        <v>TUBO PVC, SERIE NORMAL, ESGOTO PREDIAL, DN 100 MM, FORNECIDO E INSTALADO EM RAMAL DE DESCARGA OU RAMAL DE ESGOTO SANITÁRIO. AF_08/2022</v>
      </c>
      <c r="E282" s="113" t="s">
        <v>13</v>
      </c>
      <c r="F282" s="114">
        <v>42.15</v>
      </c>
      <c r="G282" s="115">
        <f t="shared" si="12"/>
        <v>45.17</v>
      </c>
      <c r="H282" s="116">
        <f t="shared" si="13"/>
        <v>55.857222</v>
      </c>
      <c r="I282" s="117">
        <f t="shared" si="14"/>
        <v>2354.38</v>
      </c>
      <c r="J282" s="118"/>
      <c r="K282" s="119">
        <v>45.17</v>
      </c>
      <c r="L282" s="118"/>
      <c r="M282" s="120"/>
      <c r="N282" s="118"/>
      <c r="O282" s="118"/>
      <c r="P282" s="118"/>
    </row>
    <row r="283" spans="1:16" x14ac:dyDescent="0.25">
      <c r="A283" s="101" t="s">
        <v>352</v>
      </c>
      <c r="B283" s="102"/>
      <c r="C283" s="102"/>
      <c r="D283" s="103" t="s">
        <v>641</v>
      </c>
      <c r="E283" s="104" t="s">
        <v>844</v>
      </c>
      <c r="F283" s="105"/>
      <c r="G283" s="106"/>
      <c r="H283" s="107"/>
      <c r="I283" s="108">
        <f>SUM(I284:I307)</f>
        <v>11419.12</v>
      </c>
      <c r="J283" s="45"/>
      <c r="K283" s="100"/>
      <c r="L283" s="45"/>
      <c r="M283" s="45"/>
      <c r="N283" s="45"/>
      <c r="O283" s="45"/>
      <c r="P283" s="45"/>
    </row>
    <row r="284" spans="1:16" s="121" customFormat="1" ht="36" x14ac:dyDescent="0.25">
      <c r="A284" s="109" t="s">
        <v>353</v>
      </c>
      <c r="B284" s="110" t="s">
        <v>65</v>
      </c>
      <c r="C284" s="111">
        <v>104341</v>
      </c>
      <c r="D284" s="112" t="str">
        <f ca="1">UPPER(IFERROR(VLOOKUP($C284,INDIRECT(INDEX([4]CONFIG_BASES!A:Z,MATCH($D284,[4]CONFIG_BASES!#REF!,0),MATCH([4]RESUMO!$P$11,[4]CONFIG_BASES!$B$1:$AA$1,0))),3,FALSE),""))</f>
        <v>BUCHA DE REDUÇÃO LONGA, PVC, SÉRIE NORMAL, ESGOTO PREDIAL, DN 50 X 40 MM, JUNTA SOLDÁVEL E ELÁSTICA, FORNECIDO E INSTALADO EM RAMAL DE DESCARGA OU RAMAL DE ESGOTO SANITÁRIO. AF_08/2022</v>
      </c>
      <c r="E284" s="113" t="s">
        <v>67</v>
      </c>
      <c r="F284" s="114">
        <v>2</v>
      </c>
      <c r="G284" s="115">
        <f t="shared" si="12"/>
        <v>12.43</v>
      </c>
      <c r="H284" s="116">
        <f t="shared" si="13"/>
        <v>15.370937999999999</v>
      </c>
      <c r="I284" s="117">
        <f t="shared" si="14"/>
        <v>30.74</v>
      </c>
      <c r="J284" s="118"/>
      <c r="K284" s="119">
        <v>12.43</v>
      </c>
      <c r="L284" s="118"/>
      <c r="M284" s="120"/>
      <c r="N284" s="118"/>
      <c r="O284" s="118"/>
      <c r="P284" s="118"/>
    </row>
    <row r="285" spans="1:16" s="121" customFormat="1" ht="36" x14ac:dyDescent="0.25">
      <c r="A285" s="109" t="s">
        <v>354</v>
      </c>
      <c r="B285" s="110" t="s">
        <v>65</v>
      </c>
      <c r="C285" s="111">
        <v>89726</v>
      </c>
      <c r="D285" s="112" t="str">
        <f ca="1">UPPER(IFERROR(VLOOKUP($C285,INDIRECT(INDEX([4]CONFIG_BASES!A:Z,MATCH($D285,[4]CONFIG_BASES!#REF!,0),MATCH([4]RESUMO!$P$11,[4]CONFIG_BASES!$B$1:$AA$1,0))),3,FALSE),""))</f>
        <v>JOELHO 45 GRAUS, PVC, SERIE NORMAL, ESGOTO PREDIAL, DN 40 MM, JUNTA SOLDÁVEL, FORNECIDO E INSTALADO EM RAMAL DE DESCARGA OU RAMAL DE ESGOTO SANITÁRIO. AF_08/2022</v>
      </c>
      <c r="E285" s="113" t="s">
        <v>67</v>
      </c>
      <c r="F285" s="114">
        <v>12</v>
      </c>
      <c r="G285" s="115">
        <f t="shared" si="12"/>
        <v>12.43</v>
      </c>
      <c r="H285" s="116">
        <f t="shared" si="13"/>
        <v>15.370937999999999</v>
      </c>
      <c r="I285" s="117">
        <f t="shared" si="14"/>
        <v>184.45</v>
      </c>
      <c r="J285" s="118"/>
      <c r="K285" s="119">
        <v>12.43</v>
      </c>
      <c r="L285" s="118"/>
      <c r="M285" s="120"/>
      <c r="N285" s="118"/>
      <c r="O285" s="118"/>
      <c r="P285" s="118"/>
    </row>
    <row r="286" spans="1:16" s="121" customFormat="1" ht="36" x14ac:dyDescent="0.25">
      <c r="A286" s="109" t="s">
        <v>355</v>
      </c>
      <c r="B286" s="110" t="s">
        <v>65</v>
      </c>
      <c r="C286" s="111">
        <v>89732</v>
      </c>
      <c r="D286" s="112" t="str">
        <f ca="1">UPPER(IFERROR(VLOOKUP($C286,INDIRECT(INDEX([4]CONFIG_BASES!A:Z,MATCH($D286,[4]CONFIG_BASES!#REF!,0),MATCH([4]RESUMO!$P$11,[4]CONFIG_BASES!$B$1:$AA$1,0))),3,FALSE),""))</f>
        <v>JOELHO 45 GRAUS, PVC, SERIE NORMAL, ESGOTO PREDIAL, DN 50 MM, JUNTA ELÁSTICA, FORNECIDO E INSTALADO EM RAMAL DE DESCARGA OU RAMAL DE ESGOTO SANITÁRIO. AF_08/2022</v>
      </c>
      <c r="E286" s="113" t="s">
        <v>67</v>
      </c>
      <c r="F286" s="114">
        <v>34</v>
      </c>
      <c r="G286" s="115">
        <f t="shared" si="12"/>
        <v>17.670000000000002</v>
      </c>
      <c r="H286" s="116">
        <f t="shared" si="13"/>
        <v>21.850722000000001</v>
      </c>
      <c r="I286" s="117">
        <f t="shared" si="14"/>
        <v>742.92</v>
      </c>
      <c r="J286" s="118"/>
      <c r="K286" s="119">
        <v>17.670000000000002</v>
      </c>
      <c r="L286" s="118"/>
      <c r="M286" s="120"/>
      <c r="N286" s="118"/>
      <c r="O286" s="118"/>
      <c r="P286" s="118"/>
    </row>
    <row r="287" spans="1:16" s="121" customFormat="1" ht="36" x14ac:dyDescent="0.25">
      <c r="A287" s="109" t="s">
        <v>356</v>
      </c>
      <c r="B287" s="110" t="s">
        <v>65</v>
      </c>
      <c r="C287" s="111">
        <v>89810</v>
      </c>
      <c r="D287" s="112" t="str">
        <f ca="1">UPPER(IFERROR(VLOOKUP($C287,INDIRECT(INDEX([4]CONFIG_BASES!A:Z,MATCH($D287,[4]CONFIG_BASES!#REF!,0),MATCH([4]RESUMO!$P$11,[4]CONFIG_BASES!$B$1:$AA$1,0))),3,FALSE),""))</f>
        <v>JOELHO 45 GRAUS, PVC, SERIE NORMAL, ESGOTO PREDIAL, DN 100 MM, JUNTA ELÁSTICA, FORNECIDO E INSTALADO EM PRUMADA DE ESGOTO SANITÁRIO OU VENTILAÇÃO. AF_08/2022</v>
      </c>
      <c r="E287" s="113" t="s">
        <v>67</v>
      </c>
      <c r="F287" s="114">
        <v>15</v>
      </c>
      <c r="G287" s="115">
        <f t="shared" si="12"/>
        <v>33.380000000000003</v>
      </c>
      <c r="H287" s="116">
        <f t="shared" si="13"/>
        <v>41.277708000000004</v>
      </c>
      <c r="I287" s="117">
        <f t="shared" si="14"/>
        <v>619.16</v>
      </c>
      <c r="J287" s="118"/>
      <c r="K287" s="119">
        <v>33.380000000000003</v>
      </c>
      <c r="L287" s="118"/>
      <c r="M287" s="120"/>
      <c r="N287" s="118"/>
      <c r="O287" s="118"/>
      <c r="P287" s="118"/>
    </row>
    <row r="288" spans="1:16" s="121" customFormat="1" ht="36" x14ac:dyDescent="0.25">
      <c r="A288" s="109" t="s">
        <v>357</v>
      </c>
      <c r="B288" s="110" t="s">
        <v>65</v>
      </c>
      <c r="C288" s="111">
        <v>89724</v>
      </c>
      <c r="D288" s="112" t="str">
        <f ca="1">UPPER(IFERROR(VLOOKUP($C288,INDIRECT(INDEX([4]CONFIG_BASES!A:Z,MATCH($D288,[4]CONFIG_BASES!#REF!,0),MATCH([4]RESUMO!$P$11,[4]CONFIG_BASES!$B$1:$AA$1,0))),3,FALSE),""))</f>
        <v>JOELHO 90 GRAUS, PVC, SERIE NORMAL, ESGOTO PREDIAL, DN 40 MM, JUNTA SOLDÁVEL, FORNECIDO E INSTALADO EM RAMAL DE DESCARGA OU RAMAL DE ESGOTO SANITÁRIO. AF_08/2022</v>
      </c>
      <c r="E288" s="113" t="s">
        <v>67</v>
      </c>
      <c r="F288" s="114">
        <v>36</v>
      </c>
      <c r="G288" s="115">
        <f t="shared" si="12"/>
        <v>12.16</v>
      </c>
      <c r="H288" s="116">
        <f t="shared" si="13"/>
        <v>15.037056</v>
      </c>
      <c r="I288" s="117">
        <f t="shared" si="14"/>
        <v>541.33000000000004</v>
      </c>
      <c r="J288" s="118"/>
      <c r="K288" s="119">
        <v>12.16</v>
      </c>
      <c r="L288" s="118"/>
      <c r="M288" s="120"/>
      <c r="N288" s="118"/>
      <c r="O288" s="118"/>
      <c r="P288" s="118"/>
    </row>
    <row r="289" spans="1:16" s="121" customFormat="1" ht="36" x14ac:dyDescent="0.25">
      <c r="A289" s="109" t="s">
        <v>358</v>
      </c>
      <c r="B289" s="110" t="s">
        <v>65</v>
      </c>
      <c r="C289" s="111">
        <v>89731</v>
      </c>
      <c r="D289" s="112" t="str">
        <f ca="1">UPPER(IFERROR(VLOOKUP($C289,INDIRECT(INDEX([4]CONFIG_BASES!A:Z,MATCH($D289,[4]CONFIG_BASES!#REF!,0),MATCH([4]RESUMO!$P$11,[4]CONFIG_BASES!$B$1:$AA$1,0))),3,FALSE),""))</f>
        <v>JOELHO 90 GRAUS, PVC, SERIE NORMAL, ESGOTO PREDIAL, DN 50 MM, JUNTA ELÁSTICA, FORNECIDO E INSTALADO EM RAMAL DE DESCARGA OU RAMAL DE ESGOTO SANITÁRIO. AF_08/2022</v>
      </c>
      <c r="E289" s="113" t="s">
        <v>67</v>
      </c>
      <c r="F289" s="114">
        <v>70</v>
      </c>
      <c r="G289" s="115">
        <f t="shared" si="12"/>
        <v>16.809999999999999</v>
      </c>
      <c r="H289" s="116">
        <f t="shared" si="13"/>
        <v>20.787245999999996</v>
      </c>
      <c r="I289" s="117">
        <f t="shared" si="14"/>
        <v>1455.1</v>
      </c>
      <c r="J289" s="118"/>
      <c r="K289" s="119">
        <v>16.809999999999999</v>
      </c>
      <c r="L289" s="118"/>
      <c r="M289" s="120"/>
      <c r="N289" s="118"/>
      <c r="O289" s="118"/>
      <c r="P289" s="118"/>
    </row>
    <row r="290" spans="1:16" s="121" customFormat="1" ht="36" x14ac:dyDescent="0.25">
      <c r="A290" s="109" t="s">
        <v>359</v>
      </c>
      <c r="B290" s="110" t="s">
        <v>65</v>
      </c>
      <c r="C290" s="111">
        <v>89737</v>
      </c>
      <c r="D290" s="112" t="str">
        <f ca="1">UPPER(IFERROR(VLOOKUP($C290,INDIRECT(INDEX([4]CONFIG_BASES!A:Z,MATCH($D290,[4]CONFIG_BASES!#REF!,0),MATCH([4]RESUMO!$P$11,[4]CONFIG_BASES!$B$1:$AA$1,0))),3,FALSE),""))</f>
        <v>JOELHO 90 GRAUS, PVC, SERIE NORMAL, ESGOTO PREDIAL, DN 75 MM, JUNTA ELÁSTICA, FORNECIDO E INSTALADO EM RAMAL DE DESCARGA OU RAMAL DE ESGOTO SANITÁRIO. AF_08/2022</v>
      </c>
      <c r="E290" s="113" t="s">
        <v>67</v>
      </c>
      <c r="F290" s="114">
        <v>2</v>
      </c>
      <c r="G290" s="115">
        <f t="shared" si="12"/>
        <v>25.41</v>
      </c>
      <c r="H290" s="116">
        <f t="shared" si="13"/>
        <v>31.422006</v>
      </c>
      <c r="I290" s="117">
        <f t="shared" si="14"/>
        <v>62.84</v>
      </c>
      <c r="J290" s="118"/>
      <c r="K290" s="119">
        <v>25.41</v>
      </c>
      <c r="L290" s="118"/>
      <c r="M290" s="120"/>
      <c r="N290" s="118"/>
      <c r="O290" s="118"/>
      <c r="P290" s="118"/>
    </row>
    <row r="291" spans="1:16" s="121" customFormat="1" ht="36" x14ac:dyDescent="0.25">
      <c r="A291" s="109" t="s">
        <v>360</v>
      </c>
      <c r="B291" s="110" t="s">
        <v>65</v>
      </c>
      <c r="C291" s="111">
        <v>89744</v>
      </c>
      <c r="D291" s="112" t="str">
        <f ca="1">UPPER(IFERROR(VLOOKUP($C291,INDIRECT(INDEX([4]CONFIG_BASES!A:Z,MATCH($D291,[4]CONFIG_BASES!#REF!,0),MATCH([4]RESUMO!$P$11,[4]CONFIG_BASES!$B$1:$AA$1,0))),3,FALSE),""))</f>
        <v>JOELHO 90 GRAUS, PVC, SERIE NORMAL, ESGOTO PREDIAL, DN 100 MM, JUNTA ELÁSTICA, FORNECIDO E INSTALADO EM RAMAL DE DESCARGA OU RAMAL DE ESGOTO SANITÁRIO. AF_08/2022</v>
      </c>
      <c r="E291" s="113" t="s">
        <v>67</v>
      </c>
      <c r="F291" s="114">
        <v>14</v>
      </c>
      <c r="G291" s="115">
        <f t="shared" si="12"/>
        <v>30.93</v>
      </c>
      <c r="H291" s="116">
        <f t="shared" si="13"/>
        <v>38.248037999999994</v>
      </c>
      <c r="I291" s="117">
        <f t="shared" si="14"/>
        <v>535.47</v>
      </c>
      <c r="J291" s="118"/>
      <c r="K291" s="119">
        <v>30.93</v>
      </c>
      <c r="L291" s="118"/>
      <c r="M291" s="120"/>
      <c r="N291" s="118"/>
      <c r="O291" s="118"/>
      <c r="P291" s="118"/>
    </row>
    <row r="292" spans="1:16" s="121" customFormat="1" ht="36" x14ac:dyDescent="0.25">
      <c r="A292" s="109" t="s">
        <v>361</v>
      </c>
      <c r="B292" s="110" t="s">
        <v>65</v>
      </c>
      <c r="C292" s="111">
        <v>104343</v>
      </c>
      <c r="D292" s="112" t="str">
        <f ca="1">UPPER(IFERROR(VLOOKUP($C292,INDIRECT(INDEX([4]CONFIG_BASES!A:Z,MATCH($D292,[4]CONFIG_BASES!#REF!,0),MATCH([4]RESUMO!$P$11,[4]CONFIG_BASES!$B$1:$AA$1,0))),3,FALSE),""))</f>
        <v>JUNÇÃO DE REDUÇÃO INVERTIDA, PVC, SÉRIE NORMAL, ESGOTO PREDIAL, DN 75 X 50 MM, JUNTA ELÁSTICA, FORNECIDO E INSTALADO EM RAMAL DE DESCARGA OU RAMAL DE ESGOTO SANITÁRIO. AF_08/2022</v>
      </c>
      <c r="E292" s="113" t="s">
        <v>67</v>
      </c>
      <c r="F292" s="114">
        <v>1</v>
      </c>
      <c r="G292" s="115">
        <f t="shared" si="12"/>
        <v>38.31</v>
      </c>
      <c r="H292" s="116">
        <f t="shared" si="13"/>
        <v>47.374146000000003</v>
      </c>
      <c r="I292" s="117">
        <f t="shared" si="14"/>
        <v>47.37</v>
      </c>
      <c r="J292" s="118"/>
      <c r="K292" s="119">
        <v>38.31</v>
      </c>
      <c r="L292" s="118"/>
      <c r="M292" s="120"/>
      <c r="N292" s="118"/>
      <c r="O292" s="118"/>
      <c r="P292" s="118"/>
    </row>
    <row r="293" spans="1:16" s="121" customFormat="1" ht="36" x14ac:dyDescent="0.25">
      <c r="A293" s="109" t="s">
        <v>362</v>
      </c>
      <c r="B293" s="110" t="s">
        <v>65</v>
      </c>
      <c r="C293" s="111">
        <v>104345</v>
      </c>
      <c r="D293" s="112" t="str">
        <f ca="1">UPPER(IFERROR(VLOOKUP($C293,INDIRECT(INDEX([4]CONFIG_BASES!A:Z,MATCH($D293,[4]CONFIG_BASES!#REF!,0),MATCH([4]RESUMO!$P$11,[4]CONFIG_BASES!$B$1:$AA$1,0))),3,FALSE),""))</f>
        <v>JUNÇÃO DE REDUÇÃO INVERTIDA, PVC, SÉRIE NORMAL, ESGOTO PREDIAL, DN 100 X 50 MM, JUNTA ELÁSTICA, FORNECIDO E INSTALADO EM RAMAL DE DESCARGA OU RAMAL DE ESGOTO SANITÁRIO. AF_08/2022</v>
      </c>
      <c r="E293" s="113" t="s">
        <v>67</v>
      </c>
      <c r="F293" s="114">
        <v>14</v>
      </c>
      <c r="G293" s="115">
        <f t="shared" si="12"/>
        <v>48.45</v>
      </c>
      <c r="H293" s="116">
        <f t="shared" si="13"/>
        <v>59.913269999999997</v>
      </c>
      <c r="I293" s="117">
        <f t="shared" si="14"/>
        <v>838.78</v>
      </c>
      <c r="J293" s="118"/>
      <c r="K293" s="119">
        <v>48.45</v>
      </c>
      <c r="L293" s="118"/>
      <c r="M293" s="120"/>
      <c r="N293" s="118"/>
      <c r="O293" s="118"/>
      <c r="P293" s="118"/>
    </row>
    <row r="294" spans="1:16" s="121" customFormat="1" ht="36" x14ac:dyDescent="0.25">
      <c r="A294" s="109" t="s">
        <v>363</v>
      </c>
      <c r="B294" s="110" t="s">
        <v>65</v>
      </c>
      <c r="C294" s="111">
        <v>89785</v>
      </c>
      <c r="D294" s="112" t="str">
        <f ca="1">UPPER(IFERROR(VLOOKUP($C294,INDIRECT(INDEX([4]CONFIG_BASES!A:Z,MATCH($D294,[4]CONFIG_BASES!#REF!,0),MATCH([4]RESUMO!$P$11,[4]CONFIG_BASES!$B$1:$AA$1,0))),3,FALSE),""))</f>
        <v>JUNÇÃO SIMPLES, PVC, SERIE NORMAL, ESGOTO PREDIAL, DN 50 X 50 MM, JUNTA ELÁSTICA, FORNECIDO E INSTALADO EM RAMAL DE DESCARGA OU RAMAL DE ESGOTO SANITÁRIO. AF_08/2022</v>
      </c>
      <c r="E294" s="113" t="s">
        <v>67</v>
      </c>
      <c r="F294" s="114">
        <v>9</v>
      </c>
      <c r="G294" s="115">
        <f t="shared" si="12"/>
        <v>30.03</v>
      </c>
      <c r="H294" s="116">
        <f t="shared" si="13"/>
        <v>37.135097999999999</v>
      </c>
      <c r="I294" s="117">
        <f t="shared" si="14"/>
        <v>334.21</v>
      </c>
      <c r="J294" s="118"/>
      <c r="K294" s="119">
        <v>30.03</v>
      </c>
      <c r="L294" s="118"/>
      <c r="M294" s="120"/>
      <c r="N294" s="118"/>
      <c r="O294" s="118"/>
      <c r="P294" s="118"/>
    </row>
    <row r="295" spans="1:16" s="121" customFormat="1" ht="36" x14ac:dyDescent="0.25">
      <c r="A295" s="109" t="s">
        <v>364</v>
      </c>
      <c r="B295" s="110" t="s">
        <v>65</v>
      </c>
      <c r="C295" s="111">
        <v>89797</v>
      </c>
      <c r="D295" s="112" t="str">
        <f ca="1">UPPER(IFERROR(VLOOKUP($C295,INDIRECT(INDEX([4]CONFIG_BASES!A:Z,MATCH($D295,[4]CONFIG_BASES!#REF!,0),MATCH([4]RESUMO!$P$11,[4]CONFIG_BASES!$B$1:$AA$1,0))),3,FALSE),""))</f>
        <v>JUNÇÃO SIMPLES, PVC, SERIE NORMAL, ESGOTO PREDIAL, DN 100 X 100 MM, JUNTA ELÁSTICA, FORNECIDO E INSTALADO EM RAMAL DE DESCARGA OU RAMAL DE ESGOTO SANITÁRIO. AF_08/2022</v>
      </c>
      <c r="E295" s="113" t="s">
        <v>67</v>
      </c>
      <c r="F295" s="114">
        <v>4</v>
      </c>
      <c r="G295" s="115">
        <f t="shared" si="12"/>
        <v>58.04</v>
      </c>
      <c r="H295" s="116">
        <f t="shared" si="13"/>
        <v>71.772263999999993</v>
      </c>
      <c r="I295" s="117">
        <f t="shared" si="14"/>
        <v>287.08</v>
      </c>
      <c r="J295" s="118"/>
      <c r="K295" s="119">
        <v>58.04</v>
      </c>
      <c r="L295" s="118"/>
      <c r="M295" s="120"/>
      <c r="N295" s="118"/>
      <c r="O295" s="118"/>
      <c r="P295" s="118"/>
    </row>
    <row r="296" spans="1:16" s="121" customFormat="1" ht="36" x14ac:dyDescent="0.25">
      <c r="A296" s="109" t="s">
        <v>365</v>
      </c>
      <c r="B296" s="110" t="s">
        <v>65</v>
      </c>
      <c r="C296" s="111">
        <v>89753</v>
      </c>
      <c r="D296" s="112" t="str">
        <f ca="1">UPPER(IFERROR(VLOOKUP($C296,INDIRECT(INDEX([4]CONFIG_BASES!A:Z,MATCH($D296,[4]CONFIG_BASES!#REF!,0),MATCH([4]RESUMO!$P$11,[4]CONFIG_BASES!$B$1:$AA$1,0))),3,FALSE),""))</f>
        <v>LUVA SIMPLES, PVC, SERIE NORMAL, ESGOTO PREDIAL, DN 50 MM, JUNTA ELÁSTICA, FORNECIDO E INSTALADO EM RAMAL DE DESCARGA OU RAMAL DE ESGOTO SANITÁRIO. AF_08/2022</v>
      </c>
      <c r="E296" s="113" t="s">
        <v>67</v>
      </c>
      <c r="F296" s="114">
        <v>100</v>
      </c>
      <c r="G296" s="115">
        <f t="shared" si="12"/>
        <v>10.99</v>
      </c>
      <c r="H296" s="116">
        <f t="shared" si="13"/>
        <v>13.590233999999999</v>
      </c>
      <c r="I296" s="117">
        <f t="shared" si="14"/>
        <v>1359.02</v>
      </c>
      <c r="J296" s="118"/>
      <c r="K296" s="119">
        <v>10.99</v>
      </c>
      <c r="L296" s="118"/>
      <c r="M296" s="120"/>
      <c r="N296" s="118"/>
      <c r="O296" s="118"/>
      <c r="P296" s="118"/>
    </row>
    <row r="297" spans="1:16" s="121" customFormat="1" ht="36" x14ac:dyDescent="0.25">
      <c r="A297" s="109" t="s">
        <v>366</v>
      </c>
      <c r="B297" s="110" t="s">
        <v>65</v>
      </c>
      <c r="C297" s="111">
        <v>89774</v>
      </c>
      <c r="D297" s="112" t="str">
        <f ca="1">UPPER(IFERROR(VLOOKUP($C297,INDIRECT(INDEX([4]CONFIG_BASES!A:Z,MATCH($D297,[4]CONFIG_BASES!#REF!,0),MATCH([4]RESUMO!$P$11,[4]CONFIG_BASES!$B$1:$AA$1,0))),3,FALSE),""))</f>
        <v>LUVA SIMPLES, PVC, SERIE NORMAL, ESGOTO PREDIAL, DN 75 MM, JUNTA ELÁSTICA, FORNECIDO E INSTALADO EM RAMAL DE DESCARGA OU RAMAL DE ESGOTO SANITÁRIO. AF_08/2022</v>
      </c>
      <c r="E297" s="113" t="s">
        <v>67</v>
      </c>
      <c r="F297" s="114">
        <v>9</v>
      </c>
      <c r="G297" s="115">
        <f t="shared" si="12"/>
        <v>18.11</v>
      </c>
      <c r="H297" s="116">
        <f t="shared" si="13"/>
        <v>22.394825999999998</v>
      </c>
      <c r="I297" s="117">
        <f t="shared" si="14"/>
        <v>201.55</v>
      </c>
      <c r="J297" s="118"/>
      <c r="K297" s="119">
        <v>18.11</v>
      </c>
      <c r="L297" s="118"/>
      <c r="M297" s="120"/>
      <c r="N297" s="118"/>
      <c r="O297" s="118"/>
      <c r="P297" s="118"/>
    </row>
    <row r="298" spans="1:16" s="121" customFormat="1" ht="36" x14ac:dyDescent="0.25">
      <c r="A298" s="109" t="s">
        <v>367</v>
      </c>
      <c r="B298" s="110" t="s">
        <v>65</v>
      </c>
      <c r="C298" s="111">
        <v>89779</v>
      </c>
      <c r="D298" s="112" t="str">
        <f ca="1">UPPER(IFERROR(VLOOKUP($C298,INDIRECT(INDEX([4]CONFIG_BASES!A:Z,MATCH($D298,[4]CONFIG_BASES!#REF!,0),MATCH([4]RESUMO!$P$11,[4]CONFIG_BASES!$B$1:$AA$1,0))),3,FALSE),""))</f>
        <v>LUVA DE CORRER, PVC, SERIE NORMAL, ESGOTO PREDIAL, DN 100 MM, JUNTA ELÁSTICA, FORNECIDO E INSTALADO EM RAMAL DE DESCARGA OU RAMAL DE ESGOTO SANITÁRIO. AF_08/2022</v>
      </c>
      <c r="E298" s="113" t="s">
        <v>67</v>
      </c>
      <c r="F298" s="114">
        <v>37</v>
      </c>
      <c r="G298" s="115">
        <f t="shared" si="12"/>
        <v>38.97</v>
      </c>
      <c r="H298" s="116">
        <f t="shared" si="13"/>
        <v>48.190301999999996</v>
      </c>
      <c r="I298" s="117">
        <f t="shared" si="14"/>
        <v>1783.04</v>
      </c>
      <c r="J298" s="118"/>
      <c r="K298" s="119">
        <v>38.97</v>
      </c>
      <c r="L298" s="118"/>
      <c r="M298" s="120"/>
      <c r="N298" s="118"/>
      <c r="O298" s="118"/>
      <c r="P298" s="118"/>
    </row>
    <row r="299" spans="1:16" s="121" customFormat="1" ht="36" x14ac:dyDescent="0.25">
      <c r="A299" s="109" t="s">
        <v>368</v>
      </c>
      <c r="B299" s="110" t="s">
        <v>65</v>
      </c>
      <c r="C299" s="111">
        <v>104343</v>
      </c>
      <c r="D299" s="112" t="str">
        <f ca="1">UPPER(IFERROR(VLOOKUP($C299,INDIRECT(INDEX([4]CONFIG_BASES!A:Z,MATCH($D299,[4]CONFIG_BASES!#REF!,0),MATCH([4]RESUMO!$P$11,[4]CONFIG_BASES!$B$1:$AA$1,0))),3,FALSE),""))</f>
        <v>JUNÇÃO DE REDUÇÃO INVERTIDA, PVC, SÉRIE NORMAL, ESGOTO PREDIAL, DN 75 X 50 MM, JUNTA ELÁSTICA, FORNECIDO E INSTALADO EM RAMAL DE DESCARGA OU RAMAL DE ESGOTO SANITÁRIO. AF_08/2022</v>
      </c>
      <c r="E299" s="113" t="s">
        <v>67</v>
      </c>
      <c r="F299" s="114">
        <v>4</v>
      </c>
      <c r="G299" s="115">
        <f t="shared" si="12"/>
        <v>38.31</v>
      </c>
      <c r="H299" s="116">
        <f t="shared" si="13"/>
        <v>47.374146000000003</v>
      </c>
      <c r="I299" s="117">
        <f t="shared" si="14"/>
        <v>189.49</v>
      </c>
      <c r="J299" s="118"/>
      <c r="K299" s="119">
        <v>38.31</v>
      </c>
      <c r="L299" s="118"/>
      <c r="M299" s="120"/>
      <c r="N299" s="118"/>
      <c r="O299" s="118"/>
      <c r="P299" s="118"/>
    </row>
    <row r="300" spans="1:16" s="121" customFormat="1" ht="24" x14ac:dyDescent="0.25">
      <c r="A300" s="109" t="s">
        <v>369</v>
      </c>
      <c r="B300" s="110" t="s">
        <v>65</v>
      </c>
      <c r="C300" s="111">
        <v>86883</v>
      </c>
      <c r="D300" s="112" t="str">
        <f ca="1">UPPER(IFERROR(VLOOKUP($C300,INDIRECT(INDEX([4]CONFIG_BASES!A:Z,MATCH($D300,[4]CONFIG_BASES!#REF!,0),MATCH([4]RESUMO!$P$11,[4]CONFIG_BASES!$B$1:$AA$1,0))),3,FALSE),""))</f>
        <v>SIFÃO DO TIPO FLEXÍVEL EM PVC 1" X 1.1/2" - FORNECIMENTO E INSTALAÇÃO. AF_02/2026</v>
      </c>
      <c r="E300" s="113" t="s">
        <v>67</v>
      </c>
      <c r="F300" s="114">
        <v>24</v>
      </c>
      <c r="G300" s="115">
        <f t="shared" si="12"/>
        <v>15.56</v>
      </c>
      <c r="H300" s="116">
        <f t="shared" si="13"/>
        <v>19.241495999999998</v>
      </c>
      <c r="I300" s="117">
        <f t="shared" si="14"/>
        <v>461.79</v>
      </c>
      <c r="J300" s="118"/>
      <c r="K300" s="119">
        <v>15.56</v>
      </c>
      <c r="L300" s="118"/>
      <c r="M300" s="120"/>
      <c r="N300" s="118"/>
      <c r="O300" s="118"/>
      <c r="P300" s="118"/>
    </row>
    <row r="301" spans="1:16" s="121" customFormat="1" ht="24" x14ac:dyDescent="0.25">
      <c r="A301" s="109" t="s">
        <v>370</v>
      </c>
      <c r="B301" s="110" t="s">
        <v>65</v>
      </c>
      <c r="C301" s="111">
        <v>86881</v>
      </c>
      <c r="D301" s="112" t="str">
        <f ca="1">UPPER(IFERROR(VLOOKUP($C301,INDIRECT(INDEX([4]CONFIG_BASES!A:Z,MATCH($D301,[4]CONFIG_BASES!#REF!,0),MATCH([4]RESUMO!$P$11,[4]CONFIG_BASES!$B$1:$AA$1,0))),3,FALSE),""))</f>
        <v>SIFÃO DO TIPO GARRAFA EM METAL CROMADO 1" X 1.1/2" - FORNECIMENTO E INSTALAÇÃO. AF_02/2026</v>
      </c>
      <c r="E301" s="113" t="s">
        <v>67</v>
      </c>
      <c r="F301" s="114">
        <v>2</v>
      </c>
      <c r="G301" s="115">
        <f t="shared" si="12"/>
        <v>232.93</v>
      </c>
      <c r="H301" s="116">
        <f t="shared" si="13"/>
        <v>288.04123799999996</v>
      </c>
      <c r="I301" s="117">
        <f t="shared" si="14"/>
        <v>576.08000000000004</v>
      </c>
      <c r="J301" s="118"/>
      <c r="K301" s="119">
        <v>232.93</v>
      </c>
      <c r="L301" s="118"/>
      <c r="M301" s="120"/>
      <c r="N301" s="118"/>
      <c r="O301" s="118"/>
      <c r="P301" s="118"/>
    </row>
    <row r="302" spans="1:16" s="121" customFormat="1" ht="36" x14ac:dyDescent="0.25">
      <c r="A302" s="109" t="s">
        <v>371</v>
      </c>
      <c r="B302" s="110" t="s">
        <v>65</v>
      </c>
      <c r="C302" s="111">
        <v>104348</v>
      </c>
      <c r="D302" s="112" t="str">
        <f ca="1">UPPER(IFERROR(VLOOKUP($C302,INDIRECT(INDEX([4]CONFIG_BASES!A:Z,MATCH($D302,[4]CONFIG_BASES!#REF!,0),MATCH([4]RESUMO!$P$11,[4]CONFIG_BASES!$B$1:$AA$1,0))),3,FALSE),""))</f>
        <v>TERMINAL DE VENTILAÇÃO, PVC, SÉRIE NORMAL, ESGOTO PREDIAL, DN 50 MM, JUNTA SOLDÁVEL, FORNECIDO E INSTALADO EM PRUMADA DE ESGOTO SANITÁRIO OU VENTILAÇÃO. AF_08/2022</v>
      </c>
      <c r="E302" s="113" t="s">
        <v>67</v>
      </c>
      <c r="F302" s="114">
        <v>8</v>
      </c>
      <c r="G302" s="115">
        <f t="shared" si="12"/>
        <v>12.9</v>
      </c>
      <c r="H302" s="116">
        <f t="shared" si="13"/>
        <v>15.95214</v>
      </c>
      <c r="I302" s="117">
        <f t="shared" si="14"/>
        <v>127.61</v>
      </c>
      <c r="J302" s="118"/>
      <c r="K302" s="119">
        <v>12.9</v>
      </c>
      <c r="L302" s="118"/>
      <c r="M302" s="120"/>
      <c r="N302" s="118"/>
      <c r="O302" s="118"/>
      <c r="P302" s="118"/>
    </row>
    <row r="303" spans="1:16" s="121" customFormat="1" ht="36" x14ac:dyDescent="0.25">
      <c r="A303" s="109" t="s">
        <v>372</v>
      </c>
      <c r="B303" s="110" t="s">
        <v>65</v>
      </c>
      <c r="C303" s="111">
        <v>104351</v>
      </c>
      <c r="D303" s="112" t="str">
        <f ca="1">UPPER(IFERROR(VLOOKUP($C303,INDIRECT(INDEX([4]CONFIG_BASES!A:Z,MATCH($D303,[4]CONFIG_BASES!#REF!,0),MATCH([4]RESUMO!$P$11,[4]CONFIG_BASES!$B$1:$AA$1,0))),3,FALSE),""))</f>
        <v>TERMINAL DE VENTILAÇÃO, PVC, SÉRIE NORMAL, ESGOTO PREDIAL, DN 75 MM, JUNTA SOLDÁVEL, FORNECIDO E INSTALADO EM PRUMADA DE ESGOTO SANITÁRIO OU VENTILAÇÃO. AF_08/2022</v>
      </c>
      <c r="E303" s="113" t="s">
        <v>67</v>
      </c>
      <c r="F303" s="114">
        <v>2</v>
      </c>
      <c r="G303" s="115">
        <f t="shared" si="12"/>
        <v>26.7</v>
      </c>
      <c r="H303" s="116">
        <f t="shared" si="13"/>
        <v>33.017219999999995</v>
      </c>
      <c r="I303" s="117">
        <f t="shared" si="14"/>
        <v>66.03</v>
      </c>
      <c r="J303" s="118"/>
      <c r="K303" s="119">
        <v>26.7</v>
      </c>
      <c r="L303" s="118"/>
      <c r="M303" s="120"/>
      <c r="N303" s="118"/>
      <c r="O303" s="118"/>
      <c r="P303" s="118"/>
    </row>
    <row r="304" spans="1:16" s="121" customFormat="1" ht="36" x14ac:dyDescent="0.25">
      <c r="A304" s="109" t="s">
        <v>373</v>
      </c>
      <c r="B304" s="110" t="s">
        <v>65</v>
      </c>
      <c r="C304" s="111">
        <v>89786</v>
      </c>
      <c r="D304" s="112" t="str">
        <f ca="1">UPPER(IFERROR(VLOOKUP($C304,INDIRECT(INDEX([4]CONFIG_BASES!A:Z,MATCH($D304,[4]CONFIG_BASES!#REF!,0),MATCH([4]RESUMO!$P$11,[4]CONFIG_BASES!$B$1:$AA$1,0))),3,FALSE),""))</f>
        <v>TE, PVC, SERIE NORMAL, ESGOTO PREDIAL, DN 75 X 75 MM, JUNTA ELÁSTICA, FORNECIDO E INSTALADO EM RAMAL DE DESCARGA OU RAMAL DE ESGOTO SANITÁRIO. AF_08/2022</v>
      </c>
      <c r="E304" s="113" t="s">
        <v>67</v>
      </c>
      <c r="F304" s="114">
        <v>4</v>
      </c>
      <c r="G304" s="115">
        <f t="shared" si="12"/>
        <v>43.72</v>
      </c>
      <c r="H304" s="116">
        <f t="shared" si="13"/>
        <v>54.064151999999993</v>
      </c>
      <c r="I304" s="117">
        <f t="shared" si="14"/>
        <v>216.25</v>
      </c>
      <c r="J304" s="118"/>
      <c r="K304" s="119">
        <v>43.72</v>
      </c>
      <c r="L304" s="118"/>
      <c r="M304" s="120"/>
      <c r="N304" s="118"/>
      <c r="O304" s="118"/>
      <c r="P304" s="118"/>
    </row>
    <row r="305" spans="1:16" s="121" customFormat="1" ht="36" x14ac:dyDescent="0.25">
      <c r="A305" s="109" t="s">
        <v>374</v>
      </c>
      <c r="B305" s="110" t="s">
        <v>65</v>
      </c>
      <c r="C305" s="111">
        <v>89782</v>
      </c>
      <c r="D305" s="112" t="str">
        <f ca="1">UPPER(IFERROR(VLOOKUP($C305,INDIRECT(INDEX([4]CONFIG_BASES!A:Z,MATCH($D305,[4]CONFIG_BASES!#REF!,0),MATCH([4]RESUMO!$P$11,[4]CONFIG_BASES!$B$1:$AA$1,0))),3,FALSE),""))</f>
        <v>TE, PVC, SERIE NORMAL, ESGOTO PREDIAL, DN 40 X 40 MM, JUNTA SOLDÁVEL, FORNECIDO E INSTALADO EM RAMAL DE DESCARGA OU RAMAL DE ESGOTO SANITÁRIO. AF_08/2022</v>
      </c>
      <c r="E305" s="113" t="s">
        <v>67</v>
      </c>
      <c r="F305" s="114">
        <v>2</v>
      </c>
      <c r="G305" s="115">
        <f t="shared" si="12"/>
        <v>17.579999999999998</v>
      </c>
      <c r="H305" s="116">
        <f t="shared" si="13"/>
        <v>21.739427999999997</v>
      </c>
      <c r="I305" s="117">
        <f t="shared" si="14"/>
        <v>43.47</v>
      </c>
      <c r="J305" s="118"/>
      <c r="K305" s="119">
        <v>17.579999999999998</v>
      </c>
      <c r="L305" s="118"/>
      <c r="M305" s="120"/>
      <c r="N305" s="118"/>
      <c r="O305" s="118"/>
      <c r="P305" s="118"/>
    </row>
    <row r="306" spans="1:16" s="121" customFormat="1" ht="36" x14ac:dyDescent="0.25">
      <c r="A306" s="109" t="s">
        <v>375</v>
      </c>
      <c r="B306" s="110" t="s">
        <v>65</v>
      </c>
      <c r="C306" s="111">
        <v>89784</v>
      </c>
      <c r="D306" s="112" t="str">
        <f ca="1">UPPER(IFERROR(VLOOKUP($C306,INDIRECT(INDEX([4]CONFIG_BASES!A:Z,MATCH($D306,[4]CONFIG_BASES!#REF!,0),MATCH([4]RESUMO!$P$11,[4]CONFIG_BASES!$B$1:$AA$1,0))),3,FALSE),""))</f>
        <v>TE, PVC, SERIE NORMAL, ESGOTO PREDIAL, DN 50 X 50 MM, JUNTA ELÁSTICA, FORNECIDO E INSTALADO EM RAMAL DE DESCARGA OU RAMAL DE ESGOTO SANITÁRIO. AF_08/2022</v>
      </c>
      <c r="E306" s="113" t="s">
        <v>67</v>
      </c>
      <c r="F306" s="114">
        <v>18</v>
      </c>
      <c r="G306" s="115">
        <f t="shared" si="12"/>
        <v>27.28</v>
      </c>
      <c r="H306" s="116">
        <f t="shared" si="13"/>
        <v>33.734448</v>
      </c>
      <c r="I306" s="117">
        <f t="shared" si="14"/>
        <v>607.22</v>
      </c>
      <c r="J306" s="118"/>
      <c r="K306" s="119">
        <v>27.28</v>
      </c>
      <c r="L306" s="118"/>
      <c r="M306" s="120"/>
      <c r="N306" s="118"/>
      <c r="O306" s="118"/>
      <c r="P306" s="118"/>
    </row>
    <row r="307" spans="1:16" s="121" customFormat="1" ht="36" x14ac:dyDescent="0.25">
      <c r="A307" s="109" t="s">
        <v>376</v>
      </c>
      <c r="B307" s="110" t="s">
        <v>65</v>
      </c>
      <c r="C307" s="111">
        <v>89786</v>
      </c>
      <c r="D307" s="112" t="str">
        <f ca="1">UPPER(IFERROR(VLOOKUP($C307,INDIRECT(INDEX([4]CONFIG_BASES!A:Z,MATCH($D307,[4]CONFIG_BASES!#REF!,0),MATCH([4]RESUMO!$P$11,[4]CONFIG_BASES!$B$1:$AA$1,0))),3,FALSE),""))</f>
        <v>TE, PVC, SERIE NORMAL, ESGOTO PREDIAL, DN 75 X 75 MM, JUNTA ELÁSTICA, FORNECIDO E INSTALADO EM RAMAL DE DESCARGA OU RAMAL DE ESGOTO SANITÁRIO. AF_08/2022</v>
      </c>
      <c r="E307" s="113" t="s">
        <v>67</v>
      </c>
      <c r="F307" s="114">
        <v>2</v>
      </c>
      <c r="G307" s="115">
        <f t="shared" si="12"/>
        <v>43.72</v>
      </c>
      <c r="H307" s="116">
        <f t="shared" si="13"/>
        <v>54.064151999999993</v>
      </c>
      <c r="I307" s="117">
        <f t="shared" si="14"/>
        <v>108.12</v>
      </c>
      <c r="J307" s="118"/>
      <c r="K307" s="119">
        <v>43.72</v>
      </c>
      <c r="L307" s="118"/>
      <c r="M307" s="120"/>
      <c r="N307" s="118"/>
      <c r="O307" s="118"/>
      <c r="P307" s="118"/>
    </row>
    <row r="308" spans="1:16" x14ac:dyDescent="0.25">
      <c r="A308" s="101" t="s">
        <v>377</v>
      </c>
      <c r="B308" s="102"/>
      <c r="C308" s="102"/>
      <c r="D308" s="103" t="s">
        <v>642</v>
      </c>
      <c r="E308" s="104" t="s">
        <v>844</v>
      </c>
      <c r="F308" s="105"/>
      <c r="G308" s="106"/>
      <c r="H308" s="107"/>
      <c r="I308" s="108">
        <f>SUM(I309:I310)</f>
        <v>3816.97</v>
      </c>
      <c r="J308" s="45"/>
      <c r="K308" s="100"/>
      <c r="L308" s="45"/>
      <c r="M308" s="45"/>
      <c r="N308" s="45"/>
      <c r="O308" s="45"/>
      <c r="P308" s="45"/>
    </row>
    <row r="309" spans="1:16" s="121" customFormat="1" ht="24" x14ac:dyDescent="0.25">
      <c r="A309" s="109" t="s">
        <v>378</v>
      </c>
      <c r="B309" s="110" t="s">
        <v>65</v>
      </c>
      <c r="C309" s="111">
        <v>89512</v>
      </c>
      <c r="D309" s="112" t="str">
        <f ca="1">UPPER(IFERROR(VLOOKUP($C309,INDIRECT(INDEX([4]CONFIG_BASES!A:Z,MATCH($D309,[4]CONFIG_BASES!#REF!,0),MATCH([4]RESUMO!$P$11,[4]CONFIG_BASES!$B$1:$AA$1,0))),3,FALSE),""))</f>
        <v>TUBO PVC, SÉRIE R, ÁGUA PLUVIAL, DN 100 MM, FORNECIDO E INSTALADO EM RAMAL DE ENCAMINHAMENTO. AF_06/2022</v>
      </c>
      <c r="E309" s="113" t="s">
        <v>13</v>
      </c>
      <c r="F309" s="114">
        <v>43.45</v>
      </c>
      <c r="G309" s="115">
        <f t="shared" si="12"/>
        <v>58.29</v>
      </c>
      <c r="H309" s="116">
        <f t="shared" si="13"/>
        <v>72.081413999999995</v>
      </c>
      <c r="I309" s="117">
        <f t="shared" si="14"/>
        <v>3131.93</v>
      </c>
      <c r="J309" s="118"/>
      <c r="K309" s="119">
        <v>58.29</v>
      </c>
      <c r="L309" s="118"/>
      <c r="M309" s="120"/>
      <c r="N309" s="118"/>
      <c r="O309" s="118"/>
      <c r="P309" s="118"/>
    </row>
    <row r="310" spans="1:16" s="121" customFormat="1" ht="24" x14ac:dyDescent="0.25">
      <c r="A310" s="109" t="s">
        <v>379</v>
      </c>
      <c r="B310" s="110" t="s">
        <v>65</v>
      </c>
      <c r="C310" s="111">
        <v>104166</v>
      </c>
      <c r="D310" s="112" t="str">
        <f ca="1">UPPER(IFERROR(VLOOKUP($C310,INDIRECT(INDEX([4]CONFIG_BASES!A:Z,MATCH($D310,[4]CONFIG_BASES!#REF!,0),MATCH([4]RESUMO!$P$11,[4]CONFIG_BASES!$B$1:$AA$1,0))),3,FALSE),""))</f>
        <v>TUBO PVC, SÉRIE R, ÁGUA PLUVIAL, DN 150 MM, FORNECIDO E INSTALADO EM RAMAL DE ENCAMINHAMENTO. AF_06/2022</v>
      </c>
      <c r="E310" s="113" t="s">
        <v>13</v>
      </c>
      <c r="F310" s="114">
        <v>6.35</v>
      </c>
      <c r="G310" s="115">
        <f t="shared" si="12"/>
        <v>87.24</v>
      </c>
      <c r="H310" s="116">
        <f t="shared" si="13"/>
        <v>107.88098399999998</v>
      </c>
      <c r="I310" s="117">
        <f t="shared" si="14"/>
        <v>685.04</v>
      </c>
      <c r="J310" s="118"/>
      <c r="K310" s="119">
        <v>87.24</v>
      </c>
      <c r="L310" s="118"/>
      <c r="M310" s="120"/>
      <c r="N310" s="118"/>
      <c r="O310" s="118"/>
      <c r="P310" s="118"/>
    </row>
    <row r="311" spans="1:16" x14ac:dyDescent="0.25">
      <c r="A311" s="101" t="s">
        <v>380</v>
      </c>
      <c r="B311" s="102"/>
      <c r="C311" s="102"/>
      <c r="D311" s="103" t="s">
        <v>643</v>
      </c>
      <c r="E311" s="104" t="s">
        <v>844</v>
      </c>
      <c r="F311" s="105"/>
      <c r="G311" s="106"/>
      <c r="H311" s="107"/>
      <c r="I311" s="108">
        <f>SUM(I312:I315)</f>
        <v>3280.27</v>
      </c>
      <c r="J311" s="45"/>
      <c r="K311" s="100"/>
      <c r="L311" s="45"/>
      <c r="M311" s="45"/>
      <c r="N311" s="45"/>
      <c r="O311" s="45"/>
      <c r="P311" s="45"/>
    </row>
    <row r="312" spans="1:16" s="121" customFormat="1" ht="36" x14ac:dyDescent="0.25">
      <c r="A312" s="109" t="s">
        <v>381</v>
      </c>
      <c r="B312" s="110" t="s">
        <v>65</v>
      </c>
      <c r="C312" s="111">
        <v>89585</v>
      </c>
      <c r="D312" s="112" t="str">
        <f ca="1">UPPER(IFERROR(VLOOKUP($C312,INDIRECT(INDEX([4]CONFIG_BASES!A:Z,MATCH($D312,[4]CONFIG_BASES!#REF!,0),MATCH([4]RESUMO!$P$11,[4]CONFIG_BASES!$B$1:$AA$1,0))),3,FALSE),""))</f>
        <v>JOELHO 45 GRAUS, PVC, SERIE R, ÁGUA PLUVIAL, DN 100 MM, JUNTA ELÁSTICA, FORNECIDO E INSTALADO EM CONDUTORES VERTICAIS DE ÁGUAS PLUVIAIS. AF_06/2022</v>
      </c>
      <c r="E312" s="113" t="s">
        <v>67</v>
      </c>
      <c r="F312" s="114">
        <v>8</v>
      </c>
      <c r="G312" s="115">
        <f t="shared" si="12"/>
        <v>51.02</v>
      </c>
      <c r="H312" s="116">
        <f t="shared" si="13"/>
        <v>63.091332000000001</v>
      </c>
      <c r="I312" s="117">
        <f t="shared" si="14"/>
        <v>504.73</v>
      </c>
      <c r="J312" s="118"/>
      <c r="K312" s="119">
        <v>51.02</v>
      </c>
      <c r="L312" s="118"/>
      <c r="M312" s="120"/>
      <c r="N312" s="118"/>
      <c r="O312" s="118"/>
      <c r="P312" s="118"/>
    </row>
    <row r="313" spans="1:16" s="121" customFormat="1" ht="36" x14ac:dyDescent="0.25">
      <c r="A313" s="109" t="s">
        <v>382</v>
      </c>
      <c r="B313" s="110" t="s">
        <v>65</v>
      </c>
      <c r="C313" s="111">
        <v>89584</v>
      </c>
      <c r="D313" s="112" t="str">
        <f ca="1">UPPER(IFERROR(VLOOKUP($C313,INDIRECT(INDEX([4]CONFIG_BASES!A:Z,MATCH($D313,[4]CONFIG_BASES!#REF!,0),MATCH([4]RESUMO!$P$11,[4]CONFIG_BASES!$B$1:$AA$1,0))),3,FALSE),""))</f>
        <v>JOELHO 90 GRAUS, PVC, SERIE R, ÁGUA PLUVIAL, DN 100 MM, JUNTA ELÁSTICA, FORNECIDO E INSTALADO EM CONDUTORES VERTICAIS DE ÁGUAS PLUVIAIS. AF_06/2022</v>
      </c>
      <c r="E313" s="113" t="s">
        <v>67</v>
      </c>
      <c r="F313" s="114">
        <v>19</v>
      </c>
      <c r="G313" s="115">
        <f t="shared" si="12"/>
        <v>49.82</v>
      </c>
      <c r="H313" s="116">
        <f t="shared" si="13"/>
        <v>61.607411999999997</v>
      </c>
      <c r="I313" s="117">
        <f t="shared" si="14"/>
        <v>1170.54</v>
      </c>
      <c r="J313" s="118"/>
      <c r="K313" s="119">
        <v>49.82</v>
      </c>
      <c r="L313" s="118"/>
      <c r="M313" s="120"/>
      <c r="N313" s="118"/>
      <c r="O313" s="118"/>
      <c r="P313" s="118"/>
    </row>
    <row r="314" spans="1:16" s="121" customFormat="1" ht="24" x14ac:dyDescent="0.25">
      <c r="A314" s="109" t="s">
        <v>383</v>
      </c>
      <c r="B314" s="110" t="s">
        <v>65</v>
      </c>
      <c r="C314" s="111">
        <v>102710</v>
      </c>
      <c r="D314" s="112" t="str">
        <f ca="1">UPPER(IFERROR(VLOOKUP($C314,INDIRECT(INDEX([4]CONFIG_BASES!A:Z,MATCH($D314,[4]CONFIG_BASES!#REF!,0),MATCH([4]RESUMO!$P$11,[4]CONFIG_BASES!$B$1:$AA$1,0))),3,FALSE),""))</f>
        <v>JUNÇÃO SIMPLES DE PVC, 45 GRAUS, SÉRIE NORMAL, PARA ESGOTO PREDIAL, DN 100 MM, INSTALADA EM DRENO - FORNECIMENTO E INSTALAÇÃO. AF_07/2021</v>
      </c>
      <c r="E314" s="113" t="s">
        <v>67</v>
      </c>
      <c r="F314" s="114">
        <v>2</v>
      </c>
      <c r="G314" s="115">
        <f t="shared" si="12"/>
        <v>69.55</v>
      </c>
      <c r="H314" s="116">
        <f t="shared" si="13"/>
        <v>86.005529999999993</v>
      </c>
      <c r="I314" s="117">
        <f t="shared" si="14"/>
        <v>172.01</v>
      </c>
      <c r="J314" s="118"/>
      <c r="K314" s="119">
        <v>69.55</v>
      </c>
      <c r="L314" s="118"/>
      <c r="M314" s="120"/>
      <c r="N314" s="118"/>
      <c r="O314" s="118"/>
      <c r="P314" s="118"/>
    </row>
    <row r="315" spans="1:16" s="121" customFormat="1" ht="24" x14ac:dyDescent="0.25">
      <c r="A315" s="109" t="s">
        <v>384</v>
      </c>
      <c r="B315" s="110" t="s">
        <v>65</v>
      </c>
      <c r="C315" s="111">
        <v>89556</v>
      </c>
      <c r="D315" s="112" t="str">
        <f ca="1">UPPER(IFERROR(VLOOKUP($C315,INDIRECT(INDEX([4]CONFIG_BASES!A:Z,MATCH($D315,[4]CONFIG_BASES!#REF!,0),MATCH([4]RESUMO!$P$11,[4]CONFIG_BASES!$B$1:$AA$1,0))),3,FALSE),""))</f>
        <v>LUVA DE CORRER, PVC, SERIE R, ÁGUA PLUVIAL, DN 100 MM, JUNTA ELÁSTICA, FORNECIDO E INSTALADO EM RAMAL DE ENCAMINHAMENTO. AF_06/2022</v>
      </c>
      <c r="E315" s="113" t="s">
        <v>67</v>
      </c>
      <c r="F315" s="114">
        <v>26</v>
      </c>
      <c r="G315" s="115">
        <f t="shared" si="12"/>
        <v>44.57</v>
      </c>
      <c r="H315" s="116">
        <f t="shared" si="13"/>
        <v>55.115261999999994</v>
      </c>
      <c r="I315" s="117">
        <f t="shared" si="14"/>
        <v>1432.99</v>
      </c>
      <c r="J315" s="118"/>
      <c r="K315" s="119">
        <v>44.57</v>
      </c>
      <c r="L315" s="118"/>
      <c r="M315" s="120"/>
      <c r="N315" s="118"/>
      <c r="O315" s="118"/>
      <c r="P315" s="118"/>
    </row>
    <row r="316" spans="1:16" x14ac:dyDescent="0.25">
      <c r="A316" s="101" t="s">
        <v>385</v>
      </c>
      <c r="B316" s="102"/>
      <c r="C316" s="102"/>
      <c r="D316" s="103" t="s">
        <v>644</v>
      </c>
      <c r="E316" s="104" t="s">
        <v>844</v>
      </c>
      <c r="F316" s="105"/>
      <c r="G316" s="106"/>
      <c r="H316" s="107"/>
      <c r="I316" s="108">
        <f>SUM(I317:I323)</f>
        <v>3706.54</v>
      </c>
      <c r="J316" s="45"/>
      <c r="K316" s="100"/>
      <c r="L316" s="45"/>
      <c r="M316" s="45"/>
      <c r="N316" s="45"/>
      <c r="O316" s="45"/>
      <c r="P316" s="45"/>
    </row>
    <row r="317" spans="1:16" s="121" customFormat="1" x14ac:dyDescent="0.25">
      <c r="A317" s="109" t="s">
        <v>386</v>
      </c>
      <c r="B317" s="110" t="s">
        <v>66</v>
      </c>
      <c r="C317" s="111" t="s">
        <v>744</v>
      </c>
      <c r="D317" s="112" t="str">
        <f ca="1">UPPER(IFERROR(VLOOKUP($C317,INDIRECT(INDEX([4]CONFIG_BASES!A:Z,MATCH($D317,[4]CONFIG_BASES!#REF!,0),MATCH([4]RESUMO!$P$11,[4]CONFIG_BASES!$B$1:$AA$1,0))),3,FALSE),""))</f>
        <v>ESCAVAÇÃO MANUAL DE VALAS H &lt;= 1,5M</v>
      </c>
      <c r="E317" s="113" t="s">
        <v>52</v>
      </c>
      <c r="F317" s="114">
        <v>7</v>
      </c>
      <c r="G317" s="115">
        <f t="shared" si="12"/>
        <v>63.3</v>
      </c>
      <c r="H317" s="116">
        <f t="shared" si="13"/>
        <v>78.276779999999988</v>
      </c>
      <c r="I317" s="117">
        <f t="shared" si="14"/>
        <v>547.92999999999995</v>
      </c>
      <c r="J317" s="118"/>
      <c r="K317" s="119">
        <v>63.3</v>
      </c>
      <c r="L317" s="118"/>
      <c r="M317" s="120"/>
      <c r="N317" s="118"/>
      <c r="O317" s="118"/>
      <c r="P317" s="118"/>
    </row>
    <row r="318" spans="1:16" s="121" customFormat="1" ht="24" x14ac:dyDescent="0.25">
      <c r="A318" s="109" t="s">
        <v>387</v>
      </c>
      <c r="B318" s="110" t="s">
        <v>80</v>
      </c>
      <c r="C318" s="111" t="s">
        <v>745</v>
      </c>
      <c r="D318" s="112" t="str">
        <f ca="1">UPPER(IFERROR(VLOOKUP($C318,INDIRECT(INDEX([4]CONFIG_BASES!A:Z,MATCH($D318,[4]CONFIG_BASES!#REF!,0),MATCH([4]RESUMO!$P$11,[4]CONFIG_BASES!$B$1:$AA$1,0))),3,FALSE),""))</f>
        <v>APILOAMENTO MANUAL EM FUNDO DE VALA COM SOQUETE, EXCLUSIVE ESCAVAÇÃO</v>
      </c>
      <c r="E318" s="113" t="s">
        <v>12</v>
      </c>
      <c r="F318" s="114">
        <v>23.3</v>
      </c>
      <c r="G318" s="115">
        <f t="shared" si="12"/>
        <v>28.62</v>
      </c>
      <c r="H318" s="116">
        <f t="shared" si="13"/>
        <v>35.391492</v>
      </c>
      <c r="I318" s="117">
        <f t="shared" si="14"/>
        <v>824.62</v>
      </c>
      <c r="J318" s="118"/>
      <c r="K318" s="119">
        <v>28.62</v>
      </c>
      <c r="L318" s="118"/>
      <c r="M318" s="120"/>
      <c r="N318" s="118"/>
      <c r="O318" s="118"/>
      <c r="P318" s="118"/>
    </row>
    <row r="319" spans="1:16" s="121" customFormat="1" x14ac:dyDescent="0.25">
      <c r="A319" s="109" t="s">
        <v>388</v>
      </c>
      <c r="B319" s="110" t="s">
        <v>65</v>
      </c>
      <c r="C319" s="111">
        <v>104737</v>
      </c>
      <c r="D319" s="112" t="str">
        <f ca="1">UPPER(IFERROR(VLOOKUP($C319,INDIRECT(INDEX([4]CONFIG_BASES!A:Z,MATCH($D319,[4]CONFIG_BASES!#REF!,0),MATCH([4]RESUMO!$P$11,[4]CONFIG_BASES!$B$1:$AA$1,0))),3,FALSE),""))</f>
        <v>REATERRO MANUAL DE VALAS, COM PLACA VIBRATÓRIA. AF_08/2023</v>
      </c>
      <c r="E319" s="113" t="s">
        <v>52</v>
      </c>
      <c r="F319" s="114">
        <v>7</v>
      </c>
      <c r="G319" s="115">
        <f t="shared" si="12"/>
        <v>24.73</v>
      </c>
      <c r="H319" s="116">
        <f t="shared" si="13"/>
        <v>30.581118</v>
      </c>
      <c r="I319" s="117">
        <f t="shared" si="14"/>
        <v>214.06</v>
      </c>
      <c r="J319" s="118"/>
      <c r="K319" s="119">
        <v>24.73</v>
      </c>
      <c r="L319" s="118"/>
      <c r="M319" s="120"/>
      <c r="N319" s="118"/>
      <c r="O319" s="118"/>
      <c r="P319" s="118"/>
    </row>
    <row r="320" spans="1:16" s="121" customFormat="1" ht="36" x14ac:dyDescent="0.25">
      <c r="A320" s="109" t="s">
        <v>389</v>
      </c>
      <c r="B320" s="110" t="s">
        <v>65</v>
      </c>
      <c r="C320" s="111">
        <v>90444</v>
      </c>
      <c r="D320" s="112" t="str">
        <f ca="1">UPPER(IFERROR(VLOOKUP($C320,INDIRECT(INDEX([4]CONFIG_BASES!A:Z,MATCH($D320,[4]CONFIG_BASES!#REF!,0),MATCH([4]RESUMO!$P$11,[4]CONFIG_BASES!$B$1:$AA$1,0))),3,FALSE),""))</f>
        <v>RASGO LINEAR MECANIZADO EM CONTRAPISO, PARA RAMAIS/ DISTRIBUIÇÃO DE INSTALAÇÕES HIDRÁULICAS, DIÂMETROS MENORES OU IGUAIS A 40 MM. AF_09/2023_PS</v>
      </c>
      <c r="E320" s="113" t="s">
        <v>13</v>
      </c>
      <c r="F320" s="114">
        <v>59.2</v>
      </c>
      <c r="G320" s="115">
        <f t="shared" si="12"/>
        <v>16.64</v>
      </c>
      <c r="H320" s="116">
        <f t="shared" si="13"/>
        <v>20.577023999999998</v>
      </c>
      <c r="I320" s="117">
        <f t="shared" si="14"/>
        <v>1218.1500000000001</v>
      </c>
      <c r="J320" s="118"/>
      <c r="K320" s="119">
        <v>16.64</v>
      </c>
      <c r="L320" s="118"/>
      <c r="M320" s="120"/>
      <c r="N320" s="118"/>
      <c r="O320" s="118"/>
      <c r="P320" s="118"/>
    </row>
    <row r="321" spans="1:16" s="121" customFormat="1" ht="36" x14ac:dyDescent="0.25">
      <c r="A321" s="109" t="s">
        <v>390</v>
      </c>
      <c r="B321" s="110" t="s">
        <v>65</v>
      </c>
      <c r="C321" s="111">
        <v>91222</v>
      </c>
      <c r="D321" s="112" t="str">
        <f ca="1">UPPER(IFERROR(VLOOKUP($C321,INDIRECT(INDEX([4]CONFIG_BASES!A:Z,MATCH($D321,[4]CONFIG_BASES!#REF!,0),MATCH([4]RESUMO!$P$11,[4]CONFIG_BASES!$B$1:$AA$1,0))),3,FALSE),""))</f>
        <v>RASGO LINEAR MANUAL EM ALVENARIA, PARA RAMAIS/ DISTRIBUIÇÃO DE INSTALAÇÕES HIDRÁULICAS, DIÂMETROS MAIORES QUE 40 MM E MENORES OU IGUAIS A 75 MM. AF_09/2023</v>
      </c>
      <c r="E321" s="113" t="s">
        <v>13</v>
      </c>
      <c r="F321" s="114">
        <v>27.5</v>
      </c>
      <c r="G321" s="115">
        <f t="shared" si="12"/>
        <v>10.58</v>
      </c>
      <c r="H321" s="116">
        <f t="shared" si="13"/>
        <v>13.083228</v>
      </c>
      <c r="I321" s="117">
        <f t="shared" si="14"/>
        <v>359.78</v>
      </c>
      <c r="J321" s="118"/>
      <c r="K321" s="119">
        <v>10.58</v>
      </c>
      <c r="L321" s="118"/>
      <c r="M321" s="120"/>
      <c r="N321" s="118"/>
      <c r="O321" s="118"/>
      <c r="P321" s="118"/>
    </row>
    <row r="322" spans="1:16" s="121" customFormat="1" ht="36" x14ac:dyDescent="0.25">
      <c r="A322" s="109" t="s">
        <v>391</v>
      </c>
      <c r="B322" s="110" t="s">
        <v>80</v>
      </c>
      <c r="C322" s="111" t="s">
        <v>746</v>
      </c>
      <c r="D322" s="112" t="str">
        <f ca="1">UPPER(IFERROR(VLOOKUP($C322,INDIRECT(INDEX([4]CONFIG_BASES!A:Z,MATCH($D322,[4]CONFIG_BASES!#REF!,0),MATCH([4]RESUMO!$P$11,[4]CONFIG_BASES!$B$1:$AA$1,0))),3,FALSE),""))</f>
        <v>ENCHIMENTO DE RASGO EM ALVENARIA/CONCRETO COM ARGAMASSA, DIÂMETRO DE 32MM A 50MM (1.1/4" A 2"), INCLUSIVE ARGAMASSA, TRAÇO 1:2:8 (CIMENTO, CAL E AREIA), COM PREPARO MECANIZADO</v>
      </c>
      <c r="E322" s="113" t="s">
        <v>13</v>
      </c>
      <c r="F322" s="114">
        <v>59.2</v>
      </c>
      <c r="G322" s="115">
        <f t="shared" si="12"/>
        <v>4.18</v>
      </c>
      <c r="H322" s="116">
        <f t="shared" si="13"/>
        <v>5.1689879999999997</v>
      </c>
      <c r="I322" s="117">
        <f t="shared" si="14"/>
        <v>306</v>
      </c>
      <c r="J322" s="118"/>
      <c r="K322" s="119">
        <v>4.18</v>
      </c>
      <c r="L322" s="118"/>
      <c r="M322" s="120"/>
      <c r="N322" s="118"/>
      <c r="O322" s="118"/>
      <c r="P322" s="118"/>
    </row>
    <row r="323" spans="1:16" s="121" customFormat="1" ht="36" x14ac:dyDescent="0.25">
      <c r="A323" s="109" t="s">
        <v>392</v>
      </c>
      <c r="B323" s="110" t="s">
        <v>80</v>
      </c>
      <c r="C323" s="111" t="s">
        <v>747</v>
      </c>
      <c r="D323" s="112" t="str">
        <f ca="1">UPPER(IFERROR(VLOOKUP($C323,INDIRECT(INDEX([4]CONFIG_BASES!A:Z,MATCH($D323,[4]CONFIG_BASES!#REF!,0),MATCH([4]RESUMO!$P$11,[4]CONFIG_BASES!$B$1:$AA$1,0))),3,FALSE),""))</f>
        <v>ENCHIMENTO DE RASGO EM ALVENARIA/CONCRETO COM ARGAMASSA, DIÂMETRO DE 65MM A 100MM (2.1/2" A 4"), INCLUSIVE ARGAMASSA, TRAÇO 1:2:8 (CIMENTO, CAL E AREIA), PREPARO MECÂNICO</v>
      </c>
      <c r="E323" s="113" t="s">
        <v>13</v>
      </c>
      <c r="F323" s="114">
        <v>27.5</v>
      </c>
      <c r="G323" s="115">
        <f t="shared" si="12"/>
        <v>6.94</v>
      </c>
      <c r="H323" s="116">
        <f t="shared" si="13"/>
        <v>8.5820039999999995</v>
      </c>
      <c r="I323" s="117">
        <f t="shared" si="14"/>
        <v>236</v>
      </c>
      <c r="J323" s="118"/>
      <c r="K323" s="119">
        <v>6.94</v>
      </c>
      <c r="L323" s="118"/>
      <c r="M323" s="120"/>
      <c r="N323" s="118"/>
      <c r="O323" s="118"/>
      <c r="P323" s="118"/>
    </row>
    <row r="324" spans="1:16" x14ac:dyDescent="0.25">
      <c r="A324" s="101" t="s">
        <v>393</v>
      </c>
      <c r="B324" s="102"/>
      <c r="C324" s="102"/>
      <c r="D324" s="103" t="s">
        <v>645</v>
      </c>
      <c r="E324" s="104" t="s">
        <v>844</v>
      </c>
      <c r="F324" s="105"/>
      <c r="G324" s="106"/>
      <c r="H324" s="107"/>
      <c r="I324" s="108">
        <f>I325</f>
        <v>1296.1600000000001</v>
      </c>
      <c r="J324" s="45"/>
      <c r="K324" s="100"/>
      <c r="L324" s="45"/>
      <c r="M324" s="45"/>
      <c r="N324" s="45"/>
      <c r="O324" s="45"/>
      <c r="P324" s="45"/>
    </row>
    <row r="325" spans="1:16" s="121" customFormat="1" ht="24" x14ac:dyDescent="0.25">
      <c r="A325" s="109" t="s">
        <v>394</v>
      </c>
      <c r="B325" s="110" t="s">
        <v>65</v>
      </c>
      <c r="C325" s="111">
        <v>102605</v>
      </c>
      <c r="D325" s="112" t="str">
        <f ca="1">UPPER(IFERROR(VLOOKUP($C325,INDIRECT(INDEX([4]CONFIG_BASES!A:Z,MATCH($D325,[4]CONFIG_BASES!#REF!,0),MATCH([4]RESUMO!$P$11,[4]CONFIG_BASES!$B$1:$AA$1,0))),3,FALSE),""))</f>
        <v>CAIXA D´ÁGUA EM POLIETILENO, 500 LITROS - FORNECIMENTO E INSTALAÇÃO. AF_06/2021</v>
      </c>
      <c r="E325" s="113" t="s">
        <v>67</v>
      </c>
      <c r="F325" s="114">
        <v>3</v>
      </c>
      <c r="G325" s="115">
        <f t="shared" si="12"/>
        <v>349.39</v>
      </c>
      <c r="H325" s="116">
        <f t="shared" si="13"/>
        <v>432.05567399999995</v>
      </c>
      <c r="I325" s="117">
        <f t="shared" si="14"/>
        <v>1296.1600000000001</v>
      </c>
      <c r="J325" s="118"/>
      <c r="K325" s="119">
        <v>349.39</v>
      </c>
      <c r="L325" s="118"/>
      <c r="M325" s="120"/>
      <c r="N325" s="118"/>
      <c r="O325" s="118"/>
      <c r="P325" s="118"/>
    </row>
    <row r="326" spans="1:16" x14ac:dyDescent="0.25">
      <c r="A326" s="101" t="s">
        <v>395</v>
      </c>
      <c r="B326" s="102"/>
      <c r="C326" s="102"/>
      <c r="D326" s="103" t="s">
        <v>646</v>
      </c>
      <c r="E326" s="104" t="s">
        <v>844</v>
      </c>
      <c r="F326" s="105"/>
      <c r="G326" s="106"/>
      <c r="H326" s="107"/>
      <c r="I326" s="108">
        <f>SUM(I327:I338)</f>
        <v>12854.580000000002</v>
      </c>
      <c r="J326" s="45"/>
      <c r="K326" s="100"/>
      <c r="L326" s="45"/>
      <c r="M326" s="45"/>
      <c r="N326" s="45"/>
      <c r="O326" s="45"/>
      <c r="P326" s="45"/>
    </row>
    <row r="327" spans="1:16" s="121" customFormat="1" x14ac:dyDescent="0.25">
      <c r="A327" s="109" t="s">
        <v>396</v>
      </c>
      <c r="B327" s="110" t="s">
        <v>66</v>
      </c>
      <c r="C327" s="111" t="s">
        <v>748</v>
      </c>
      <c r="D327" s="112" t="str">
        <f ca="1">UPPER(IFERROR(VLOOKUP($C327,INDIRECT(INDEX([4]CONFIG_BASES!A:Z,MATCH($D327,[4]CONFIG_BASES!#REF!,0),MATCH([4]RESUMO!$P$11,[4]CONFIG_BASES!$B$1:$AA$1,0))),3,FALSE),""))</f>
        <v>RALO HEMISFÉRICO TIPO ABACAXI D= 100MM</v>
      </c>
      <c r="E327" s="113" t="s">
        <v>67</v>
      </c>
      <c r="F327" s="114">
        <v>9</v>
      </c>
      <c r="G327" s="115">
        <f t="shared" si="12"/>
        <v>22.45</v>
      </c>
      <c r="H327" s="116">
        <f t="shared" si="13"/>
        <v>27.761669999999999</v>
      </c>
      <c r="I327" s="117">
        <f t="shared" si="14"/>
        <v>249.85</v>
      </c>
      <c r="J327" s="118"/>
      <c r="K327" s="119">
        <v>22.45</v>
      </c>
      <c r="L327" s="118"/>
      <c r="M327" s="120"/>
      <c r="N327" s="118"/>
      <c r="O327" s="118"/>
      <c r="P327" s="118"/>
    </row>
    <row r="328" spans="1:16" s="121" customFormat="1" ht="24" x14ac:dyDescent="0.25">
      <c r="A328" s="109" t="s">
        <v>397</v>
      </c>
      <c r="B328" s="110" t="s">
        <v>65</v>
      </c>
      <c r="C328" s="111">
        <v>89491</v>
      </c>
      <c r="D328" s="112" t="str">
        <f ca="1">UPPER(IFERROR(VLOOKUP($C328,INDIRECT(INDEX([4]CONFIG_BASES!A:Z,MATCH($D328,[4]CONFIG_BASES!#REF!,0),MATCH([4]RESUMO!$P$11,[4]CONFIG_BASES!$B$1:$AA$1,0))),3,FALSE),""))</f>
        <v>CAIXA SIFONADA, PVC, DN 150 X 185 X 75 MM, FORNECIDA E INSTALADA EM RAMAIS DE ENCAMINHAMENTO DE ÁGUA PLUVIAL. AF_06/2022</v>
      </c>
      <c r="E328" s="113" t="s">
        <v>67</v>
      </c>
      <c r="F328" s="114">
        <v>1</v>
      </c>
      <c r="G328" s="115">
        <f t="shared" si="12"/>
        <v>120.45</v>
      </c>
      <c r="H328" s="116">
        <f t="shared" si="13"/>
        <v>148.94846999999999</v>
      </c>
      <c r="I328" s="117">
        <f t="shared" si="14"/>
        <v>148.94</v>
      </c>
      <c r="J328" s="118"/>
      <c r="K328" s="119">
        <v>120.45</v>
      </c>
      <c r="L328" s="118"/>
      <c r="M328" s="120"/>
      <c r="N328" s="118"/>
      <c r="O328" s="118"/>
      <c r="P328" s="118"/>
    </row>
    <row r="329" spans="1:16" s="121" customFormat="1" ht="24" x14ac:dyDescent="0.25">
      <c r="A329" s="109" t="s">
        <v>398</v>
      </c>
      <c r="B329" s="110" t="s">
        <v>66</v>
      </c>
      <c r="C329" s="111" t="s">
        <v>749</v>
      </c>
      <c r="D329" s="112" t="str">
        <f ca="1">UPPER(IFERROR(VLOOKUP($C329,INDIRECT(INDEX([4]CONFIG_BASES!A:Z,MATCH($D329,[4]CONFIG_BASES!#REF!,0),MATCH([4]RESUMO!$P$11,[4]CONFIG_BASES!$B$1:$AA$1,0))),3,FALSE),""))</f>
        <v>CAIXA PASSAGEM/INSPEÇÃO TIJOLO MACIÇO 0,6 X 0,6 X 0,6 (C X L X H) DRENAGEM COM GRELHA DE AÇO</v>
      </c>
      <c r="E329" s="113" t="s">
        <v>67</v>
      </c>
      <c r="F329" s="114">
        <v>3</v>
      </c>
      <c r="G329" s="115">
        <f t="shared" si="12"/>
        <v>1809.01</v>
      </c>
      <c r="H329" s="116">
        <f t="shared" si="13"/>
        <v>2237.0217659999998</v>
      </c>
      <c r="I329" s="117">
        <f t="shared" si="14"/>
        <v>6711.06</v>
      </c>
      <c r="J329" s="118"/>
      <c r="K329" s="119">
        <v>1809.01</v>
      </c>
      <c r="L329" s="118"/>
      <c r="M329" s="120"/>
      <c r="N329" s="118"/>
      <c r="O329" s="118"/>
      <c r="P329" s="118"/>
    </row>
    <row r="330" spans="1:16" s="121" customFormat="1" ht="48" x14ac:dyDescent="0.25">
      <c r="A330" s="109" t="s">
        <v>399</v>
      </c>
      <c r="B330" s="110" t="s">
        <v>80</v>
      </c>
      <c r="C330" s="111" t="s">
        <v>750</v>
      </c>
      <c r="D330" s="112" t="str">
        <f ca="1">UPPER(IFERROR(VLOOKUP($C330,INDIRECT(INDEX([4]CONFIG_BASES!A:Z,MATCH($D330,[4]CONFIG_BASES!#REF!,0),MATCH([4]RESUMO!$P$11,[4]CONFIG_BASES!$B$1:$AA$1,0))),3,FALSE),""))</f>
        <v>CAIXA DE ESGOTO DE INSPEÇÃO/PASSAGEM EM ALVENARIA (40X40X40CM), REVESTIMENTO EM ARGAMASSA COM ADITIVO IMPERMEABILIZANTE, COM TAMPA DE CONCRETO, INCLUSIVE ESCAVAÇÃO, REATERRO E TRANSPORTE COM RETIRADA DO MATERIAL ESCAVADO (EM CAÇAMBA)</v>
      </c>
      <c r="E330" s="113" t="s">
        <v>67</v>
      </c>
      <c r="F330" s="114">
        <v>2</v>
      </c>
      <c r="G330" s="115">
        <f t="shared" si="12"/>
        <v>315.81</v>
      </c>
      <c r="H330" s="116">
        <f t="shared" si="13"/>
        <v>390.53064599999999</v>
      </c>
      <c r="I330" s="117">
        <f t="shared" si="14"/>
        <v>781.06</v>
      </c>
      <c r="J330" s="118"/>
      <c r="K330" s="119">
        <v>315.81</v>
      </c>
      <c r="L330" s="118"/>
      <c r="M330" s="120"/>
      <c r="N330" s="118"/>
      <c r="O330" s="118"/>
      <c r="P330" s="118"/>
    </row>
    <row r="331" spans="1:16" s="121" customFormat="1" ht="48" x14ac:dyDescent="0.25">
      <c r="A331" s="109" t="s">
        <v>400</v>
      </c>
      <c r="B331" s="110" t="s">
        <v>80</v>
      </c>
      <c r="C331" s="111" t="s">
        <v>751</v>
      </c>
      <c r="D331" s="112" t="str">
        <f ca="1">UPPER(IFERROR(VLOOKUP($C331,INDIRECT(INDEX([4]CONFIG_BASES!A:Z,MATCH($D331,[4]CONFIG_BASES!#REF!,0),MATCH([4]RESUMO!$P$11,[4]CONFIG_BASES!$B$1:$AA$1,0))),3,FALSE),""))</f>
        <v>CAIXA DE ESGOTO DE INSPEÇÃO/PASSAGEM EM ALVENARIA (60X60X40CM), REVESTIMENTO EM ARGAMASSA COM ADITIVO IMPERMEABILIZANTE, COM TAMPA DE CONCRETO, INCLUSIVE ESCAVAÇÃO, REATERRO E TRANSPORTE COM RETIRADA DO MATERIAL ESCAVADO (EM CAÇAMBA)</v>
      </c>
      <c r="E331" s="113" t="s">
        <v>67</v>
      </c>
      <c r="F331" s="114">
        <v>5</v>
      </c>
      <c r="G331" s="115">
        <f t="shared" si="12"/>
        <v>491.31</v>
      </c>
      <c r="H331" s="116">
        <f t="shared" si="13"/>
        <v>607.553946</v>
      </c>
      <c r="I331" s="117">
        <f t="shared" si="14"/>
        <v>3037.76</v>
      </c>
      <c r="J331" s="118"/>
      <c r="K331" s="119">
        <v>491.31</v>
      </c>
      <c r="L331" s="118"/>
      <c r="M331" s="120"/>
      <c r="N331" s="118"/>
      <c r="O331" s="118"/>
      <c r="P331" s="118"/>
    </row>
    <row r="332" spans="1:16" s="121" customFormat="1" x14ac:dyDescent="0.25">
      <c r="A332" s="109" t="s">
        <v>401</v>
      </c>
      <c r="B332" s="110" t="s">
        <v>66</v>
      </c>
      <c r="C332" s="111" t="s">
        <v>752</v>
      </c>
      <c r="D332" s="112" t="str">
        <f ca="1">UPPER(IFERROR(VLOOKUP($C332,INDIRECT(INDEX([4]CONFIG_BASES!A:Z,MATCH($D332,[4]CONFIG_BASES!#REF!,0),MATCH([4]RESUMO!$P$11,[4]CONFIG_BASES!$B$1:$AA$1,0))),3,FALSE),""))</f>
        <v>CAIXA SIFONADA PVC 100 X 150 X 50MM (DIÂMETRO X H X DIÂMETRO SAÍDA)</v>
      </c>
      <c r="E332" s="113" t="s">
        <v>67</v>
      </c>
      <c r="F332" s="114">
        <v>8</v>
      </c>
      <c r="G332" s="115">
        <f t="shared" si="12"/>
        <v>50.63</v>
      </c>
      <c r="H332" s="116">
        <f t="shared" si="13"/>
        <v>62.609057999999997</v>
      </c>
      <c r="I332" s="117">
        <f t="shared" si="14"/>
        <v>500.87</v>
      </c>
      <c r="J332" s="118"/>
      <c r="K332" s="119">
        <v>50.63</v>
      </c>
      <c r="L332" s="118"/>
      <c r="M332" s="120"/>
      <c r="N332" s="118"/>
      <c r="O332" s="118"/>
      <c r="P332" s="118"/>
    </row>
    <row r="333" spans="1:16" s="121" customFormat="1" x14ac:dyDescent="0.25">
      <c r="A333" s="109" t="s">
        <v>402</v>
      </c>
      <c r="B333" s="110" t="s">
        <v>80</v>
      </c>
      <c r="C333" s="111" t="s">
        <v>753</v>
      </c>
      <c r="D333" s="112" t="str">
        <f ca="1">UPPER(IFERROR(VLOOKUP($C333,INDIRECT(INDEX([4]CONFIG_BASES!A:Z,MATCH($D333,[4]CONFIG_BASES!#REF!,0),MATCH([4]RESUMO!$P$11,[4]CONFIG_BASES!$B$1:$AA$1,0))),3,FALSE),""))</f>
        <v>CAIXA SIFONADA EM PVC COM TAMPA CEGA 150 X 150 X 50 MM</v>
      </c>
      <c r="E333" s="113" t="s">
        <v>67</v>
      </c>
      <c r="F333" s="114">
        <v>7</v>
      </c>
      <c r="G333" s="115">
        <f t="shared" si="12"/>
        <v>90.16</v>
      </c>
      <c r="H333" s="116">
        <f t="shared" si="13"/>
        <v>111.49185599999998</v>
      </c>
      <c r="I333" s="117">
        <f t="shared" si="14"/>
        <v>780.44</v>
      </c>
      <c r="J333" s="118"/>
      <c r="K333" s="119">
        <v>90.16</v>
      </c>
      <c r="L333" s="118"/>
      <c r="M333" s="120"/>
      <c r="N333" s="118"/>
      <c r="O333" s="118"/>
      <c r="P333" s="118"/>
    </row>
    <row r="334" spans="1:16" s="121" customFormat="1" x14ac:dyDescent="0.25">
      <c r="A334" s="109" t="s">
        <v>403</v>
      </c>
      <c r="B334" s="110" t="s">
        <v>80</v>
      </c>
      <c r="C334" s="111" t="s">
        <v>754</v>
      </c>
      <c r="D334" s="112" t="str">
        <f ca="1">UPPER(IFERROR(VLOOKUP($C334,INDIRECT(INDEX([4]CONFIG_BASES!A:Z,MATCH($D334,[4]CONFIG_BASES!#REF!,0),MATCH([4]RESUMO!$P$11,[4]CONFIG_BASES!$B$1:$AA$1,0))),3,FALSE),""))</f>
        <v>CAIXA SIFONADA EM PVC COM GRELHA QUADRADA150 X 150 X 50 MM</v>
      </c>
      <c r="E334" s="113" t="s">
        <v>67</v>
      </c>
      <c r="F334" s="114">
        <v>2</v>
      </c>
      <c r="G334" s="115">
        <f t="shared" ref="G334:G397" si="15">K334*(1-I$8)</f>
        <v>99.04</v>
      </c>
      <c r="H334" s="116">
        <f t="shared" ref="H334:H397" si="16">IFERROR(G334*(1+$I$5),"")</f>
        <v>122.472864</v>
      </c>
      <c r="I334" s="117">
        <f t="shared" ref="I334:I397" si="17">IFERROR(TRUNC($F334*H334,2),"")</f>
        <v>244.94</v>
      </c>
      <c r="J334" s="118"/>
      <c r="K334" s="119">
        <v>99.04</v>
      </c>
      <c r="L334" s="118"/>
      <c r="M334" s="120"/>
      <c r="N334" s="118"/>
      <c r="O334" s="118"/>
      <c r="P334" s="118"/>
    </row>
    <row r="335" spans="1:16" s="121" customFormat="1" ht="24" x14ac:dyDescent="0.25">
      <c r="A335" s="109" t="s">
        <v>404</v>
      </c>
      <c r="B335" s="110" t="s">
        <v>66</v>
      </c>
      <c r="C335" s="111" t="s">
        <v>755</v>
      </c>
      <c r="D335" s="112" t="str">
        <f ca="1">UPPER(IFERROR(VLOOKUP($C335,INDIRECT(INDEX([4]CONFIG_BASES!A:Z,MATCH($D335,[4]CONFIG_BASES!#REF!,0),MATCH([4]RESUMO!$P$11,[4]CONFIG_BASES!$B$1:$AA$1,0))),3,FALSE),""))</f>
        <v>CAIXA SIFONADA PVC COM TAMPA CEGA 250 X 230 X 75MM (DIÂMETRO X H X DIÂMETRO SAÍDA)</v>
      </c>
      <c r="E335" s="113" t="s">
        <v>67</v>
      </c>
      <c r="F335" s="114">
        <v>1</v>
      </c>
      <c r="G335" s="115">
        <f t="shared" si="15"/>
        <v>123.99</v>
      </c>
      <c r="H335" s="116">
        <f t="shared" si="16"/>
        <v>153.32603399999999</v>
      </c>
      <c r="I335" s="117">
        <f t="shared" si="17"/>
        <v>153.32</v>
      </c>
      <c r="J335" s="118"/>
      <c r="K335" s="119">
        <v>123.99</v>
      </c>
      <c r="L335" s="118"/>
      <c r="M335" s="120"/>
      <c r="N335" s="118"/>
      <c r="O335" s="118"/>
      <c r="P335" s="118"/>
    </row>
    <row r="336" spans="1:16" s="121" customFormat="1" x14ac:dyDescent="0.25">
      <c r="A336" s="109" t="s">
        <v>405</v>
      </c>
      <c r="B336" s="110" t="s">
        <v>683</v>
      </c>
      <c r="C336" s="111" t="s">
        <v>756</v>
      </c>
      <c r="D336" s="112" t="str">
        <f ca="1">UPPER(IFERROR(VLOOKUP($C336,INDIRECT(INDEX([4]CONFIG_BASES!A:Z,MATCH($D336,[4]CONFIG_BASES!#REF!,0),MATCH([4]RESUMO!$P$11,[4]CONFIG_BASES!$B$1:$AA$1,0))),3,FALSE),""))</f>
        <v>PROLONGADOR PARA CAIXA PLUVIAL/SIFONADA DN 100</v>
      </c>
      <c r="E336" s="113" t="s">
        <v>845</v>
      </c>
      <c r="F336" s="114">
        <v>9</v>
      </c>
      <c r="G336" s="115">
        <f t="shared" si="15"/>
        <v>11.95</v>
      </c>
      <c r="H336" s="116">
        <f t="shared" si="16"/>
        <v>14.777369999999998</v>
      </c>
      <c r="I336" s="117">
        <f t="shared" si="17"/>
        <v>132.99</v>
      </c>
      <c r="J336" s="118"/>
      <c r="K336" s="119">
        <v>11.95</v>
      </c>
      <c r="L336" s="118"/>
      <c r="M336" s="120"/>
      <c r="N336" s="118"/>
      <c r="O336" s="118"/>
      <c r="P336" s="118"/>
    </row>
    <row r="337" spans="1:16" s="121" customFormat="1" x14ac:dyDescent="0.25">
      <c r="A337" s="109" t="s">
        <v>406</v>
      </c>
      <c r="B337" s="110" t="s">
        <v>683</v>
      </c>
      <c r="C337" s="111" t="s">
        <v>757</v>
      </c>
      <c r="D337" s="112" t="str">
        <f ca="1">UPPER(IFERROR(VLOOKUP($C337,INDIRECT(INDEX([4]CONFIG_BASES!A:Z,MATCH($D337,[4]CONFIG_BASES!#REF!,0),MATCH([4]RESUMO!$P$11,[4]CONFIG_BASES!$B$1:$AA$1,0))),3,FALSE),""))</f>
        <v>PROLONGADOR PARA CAIXA PLUVIAL/SIFONADA DN 150</v>
      </c>
      <c r="E337" s="113" t="s">
        <v>845</v>
      </c>
      <c r="F337" s="114">
        <v>2</v>
      </c>
      <c r="G337" s="115">
        <f t="shared" si="15"/>
        <v>19.009999999999998</v>
      </c>
      <c r="H337" s="116">
        <f t="shared" si="16"/>
        <v>23.507765999999997</v>
      </c>
      <c r="I337" s="117">
        <f t="shared" si="17"/>
        <v>47.01</v>
      </c>
      <c r="J337" s="118"/>
      <c r="K337" s="119">
        <v>19.009999999999998</v>
      </c>
      <c r="L337" s="118"/>
      <c r="M337" s="120"/>
      <c r="N337" s="118"/>
      <c r="O337" s="118"/>
      <c r="P337" s="118"/>
    </row>
    <row r="338" spans="1:16" s="121" customFormat="1" x14ac:dyDescent="0.25">
      <c r="A338" s="109" t="s">
        <v>407</v>
      </c>
      <c r="B338" s="110" t="s">
        <v>683</v>
      </c>
      <c r="C338" s="111" t="s">
        <v>758</v>
      </c>
      <c r="D338" s="112" t="str">
        <f ca="1">UPPER(IFERROR(VLOOKUP($C338,INDIRECT(INDEX([4]CONFIG_BASES!A:Z,MATCH($D338,[4]CONFIG_BASES!#REF!,0),MATCH([4]RESUMO!$P$11,[4]CONFIG_BASES!$B$1:$AA$1,0))),3,FALSE),""))</f>
        <v>PROLONGADOR PARA CAIXA PLUVIAL/SIFONADA DN 250</v>
      </c>
      <c r="E338" s="113" t="s">
        <v>845</v>
      </c>
      <c r="F338" s="114">
        <v>1</v>
      </c>
      <c r="G338" s="115">
        <f t="shared" si="15"/>
        <v>53.65</v>
      </c>
      <c r="H338" s="116">
        <f t="shared" si="16"/>
        <v>66.343589999999992</v>
      </c>
      <c r="I338" s="117">
        <f t="shared" si="17"/>
        <v>66.34</v>
      </c>
      <c r="J338" s="118"/>
      <c r="K338" s="119">
        <v>53.65</v>
      </c>
      <c r="L338" s="118"/>
      <c r="M338" s="120"/>
      <c r="N338" s="118"/>
      <c r="O338" s="118"/>
      <c r="P338" s="118"/>
    </row>
    <row r="339" spans="1:16" x14ac:dyDescent="0.25">
      <c r="A339" s="101" t="s">
        <v>408</v>
      </c>
      <c r="B339" s="102"/>
      <c r="C339" s="102"/>
      <c r="D339" s="103" t="s">
        <v>647</v>
      </c>
      <c r="E339" s="104" t="s">
        <v>844</v>
      </c>
      <c r="F339" s="105"/>
      <c r="G339" s="106"/>
      <c r="H339" s="107"/>
      <c r="I339" s="108">
        <f>SUM(I340:I357)</f>
        <v>14677.880000000001</v>
      </c>
      <c r="J339" s="45"/>
      <c r="K339" s="100"/>
      <c r="L339" s="45"/>
      <c r="M339" s="45"/>
      <c r="N339" s="45"/>
      <c r="O339" s="45"/>
      <c r="P339" s="45"/>
    </row>
    <row r="340" spans="1:16" s="121" customFormat="1" ht="36" x14ac:dyDescent="0.25">
      <c r="A340" s="109" t="s">
        <v>409</v>
      </c>
      <c r="B340" s="110" t="s">
        <v>65</v>
      </c>
      <c r="C340" s="111">
        <v>94703</v>
      </c>
      <c r="D340" s="112" t="str">
        <f ca="1">UPPER(IFERROR(VLOOKUP($C340,INDIRECT(INDEX([4]CONFIG_BASES!A:Z,MATCH($D340,[4]CONFIG_BASES!#REF!,0),MATCH([4]RESUMO!$P$11,[4]CONFIG_BASES!$B$1:$AA$1,0))),3,FALSE),""))</f>
        <v>ADAPTADOR COM FLANGE E ANEL DE VEDAÇÃO, PVC, SOLDÁVEL, DN 25 MM X 3/4", INSTALADO EM RESERVAÇÃO PREDIAL DE ÁGUA - FORNECIMENTO E INSTALAÇÃO. AF_04/2024</v>
      </c>
      <c r="E340" s="113" t="s">
        <v>67</v>
      </c>
      <c r="F340" s="114">
        <v>6</v>
      </c>
      <c r="G340" s="115">
        <f t="shared" si="15"/>
        <v>23.13</v>
      </c>
      <c r="H340" s="116">
        <f t="shared" si="16"/>
        <v>28.602557999999998</v>
      </c>
      <c r="I340" s="117">
        <f t="shared" si="17"/>
        <v>171.61</v>
      </c>
      <c r="J340" s="118"/>
      <c r="K340" s="119">
        <v>23.13</v>
      </c>
      <c r="L340" s="118"/>
      <c r="M340" s="120"/>
      <c r="N340" s="118"/>
      <c r="O340" s="118"/>
      <c r="P340" s="118"/>
    </row>
    <row r="341" spans="1:16" s="121" customFormat="1" ht="36" x14ac:dyDescent="0.25">
      <c r="A341" s="109" t="s">
        <v>410</v>
      </c>
      <c r="B341" s="110" t="s">
        <v>65</v>
      </c>
      <c r="C341" s="111">
        <v>94704</v>
      </c>
      <c r="D341" s="112" t="str">
        <f ca="1">UPPER(IFERROR(VLOOKUP($C341,INDIRECT(INDEX([4]CONFIG_BASES!A:Z,MATCH($D341,[4]CONFIG_BASES!#REF!,0),MATCH([4]RESUMO!$P$11,[4]CONFIG_BASES!$B$1:$AA$1,0))),3,FALSE),""))</f>
        <v>ADAPTADOR COM FLANGE E ANEL DE VEDAÇÃO, PVC, SOLDÁVEL, DN 32 MM X 1", INSTALADO EM RESERVAÇÃO PREDIAL DE ÁGUA - FORNECIMENTO E INSTALAÇÃO. AF_04/2024</v>
      </c>
      <c r="E341" s="113" t="s">
        <v>67</v>
      </c>
      <c r="F341" s="114">
        <v>3</v>
      </c>
      <c r="G341" s="115">
        <f t="shared" si="15"/>
        <v>30.89</v>
      </c>
      <c r="H341" s="116">
        <f t="shared" si="16"/>
        <v>38.198574000000001</v>
      </c>
      <c r="I341" s="117">
        <f t="shared" si="17"/>
        <v>114.59</v>
      </c>
      <c r="J341" s="118"/>
      <c r="K341" s="119">
        <v>30.89</v>
      </c>
      <c r="L341" s="118"/>
      <c r="M341" s="120"/>
      <c r="N341" s="118"/>
      <c r="O341" s="118"/>
      <c r="P341" s="118"/>
    </row>
    <row r="342" spans="1:16" s="121" customFormat="1" ht="36" x14ac:dyDescent="0.25">
      <c r="A342" s="109" t="s">
        <v>411</v>
      </c>
      <c r="B342" s="110" t="s">
        <v>65</v>
      </c>
      <c r="C342" s="111">
        <v>94705</v>
      </c>
      <c r="D342" s="112" t="str">
        <f ca="1">UPPER(IFERROR(VLOOKUP($C342,INDIRECT(INDEX([4]CONFIG_BASES!A:Z,MATCH($D342,[4]CONFIG_BASES!#REF!,0),MATCH([4]RESUMO!$P$11,[4]CONFIG_BASES!$B$1:$AA$1,0))),3,FALSE),""))</f>
        <v>ADAPTADOR COM FLANGE E ANEL DE VEDAÇÃO, PVC, SOLDÁVEL, DN 40 MM X 1 1/4", INSTALADO EM RESERVAÇÃO PREDIAL DE ÁGUA - FORNECIMENTO E INSTALAÇÃO. AF_04/2024</v>
      </c>
      <c r="E342" s="113" t="s">
        <v>67</v>
      </c>
      <c r="F342" s="114">
        <v>3</v>
      </c>
      <c r="G342" s="115">
        <f t="shared" si="15"/>
        <v>42.23</v>
      </c>
      <c r="H342" s="116">
        <f t="shared" si="16"/>
        <v>52.221617999999992</v>
      </c>
      <c r="I342" s="117">
        <f t="shared" si="17"/>
        <v>156.66</v>
      </c>
      <c r="J342" s="118"/>
      <c r="K342" s="119">
        <v>42.23</v>
      </c>
      <c r="L342" s="118"/>
      <c r="M342" s="120"/>
      <c r="N342" s="118"/>
      <c r="O342" s="118"/>
      <c r="P342" s="118"/>
    </row>
    <row r="343" spans="1:16" s="121" customFormat="1" ht="36" x14ac:dyDescent="0.25">
      <c r="A343" s="109" t="s">
        <v>412</v>
      </c>
      <c r="B343" s="110" t="s">
        <v>65</v>
      </c>
      <c r="C343" s="111">
        <v>94714</v>
      </c>
      <c r="D343" s="112" t="str">
        <f ca="1">UPPER(IFERROR(VLOOKUP($C343,INDIRECT(INDEX([4]CONFIG_BASES!A:Z,MATCH($D343,[4]CONFIG_BASES!#REF!,0),MATCH([4]RESUMO!$P$11,[4]CONFIG_BASES!$B$1:$AA$1,0))),3,FALSE),""))</f>
        <v>ADAPTADOR COM FLANGES LIVRES, PVC, SOLDÁVEL, DN 85 MM X 3", INSTALADO EM RESERVAÇÃO PREDIAL DE ÁGUA - FORNECIMENTO E INSTALAÇÃO. AF_04/2024</v>
      </c>
      <c r="E343" s="113" t="s">
        <v>67</v>
      </c>
      <c r="F343" s="114">
        <v>3</v>
      </c>
      <c r="G343" s="115">
        <f t="shared" si="15"/>
        <v>380.4</v>
      </c>
      <c r="H343" s="116">
        <f t="shared" si="16"/>
        <v>470.40263999999996</v>
      </c>
      <c r="I343" s="117">
        <f t="shared" si="17"/>
        <v>1411.2</v>
      </c>
      <c r="J343" s="118"/>
      <c r="K343" s="119">
        <v>380.4</v>
      </c>
      <c r="L343" s="118"/>
      <c r="M343" s="120"/>
      <c r="N343" s="118"/>
      <c r="O343" s="118"/>
      <c r="P343" s="118"/>
    </row>
    <row r="344" spans="1:16" s="121" customFormat="1" ht="36" x14ac:dyDescent="0.25">
      <c r="A344" s="109" t="s">
        <v>413</v>
      </c>
      <c r="B344" s="110" t="s">
        <v>65</v>
      </c>
      <c r="C344" s="111">
        <v>89383</v>
      </c>
      <c r="D344" s="112" t="str">
        <f ca="1">UPPER(IFERROR(VLOOKUP($C344,INDIRECT(INDEX([4]CONFIG_BASES!A:Z,MATCH($D344,[4]CONFIG_BASES!#REF!,0),MATCH([4]RESUMO!$P$11,[4]CONFIG_BASES!$B$1:$AA$1,0))),3,FALSE),""))</f>
        <v>ADAPTADOR CURTO COM BOLSA E ROSCA PARA REGISTRO, PVC, SOLDÁVEL, DN 25MM X 3/4, INSTALADO EM RAMAL OU SUB-RAMAL DE ÁGUA - FORNECIMENTO E INSTALAÇÃO. AF_06/2022</v>
      </c>
      <c r="E344" s="113" t="s">
        <v>67</v>
      </c>
      <c r="F344" s="114">
        <v>32</v>
      </c>
      <c r="G344" s="115">
        <f t="shared" si="15"/>
        <v>7.84</v>
      </c>
      <c r="H344" s="116">
        <f t="shared" si="16"/>
        <v>9.6949439999999996</v>
      </c>
      <c r="I344" s="117">
        <f t="shared" si="17"/>
        <v>310.23</v>
      </c>
      <c r="J344" s="118"/>
      <c r="K344" s="119">
        <v>7.84</v>
      </c>
      <c r="L344" s="118"/>
      <c r="M344" s="120"/>
      <c r="N344" s="118"/>
      <c r="O344" s="118"/>
      <c r="P344" s="118"/>
    </row>
    <row r="345" spans="1:16" s="121" customFormat="1" ht="36" x14ac:dyDescent="0.25">
      <c r="A345" s="109" t="s">
        <v>414</v>
      </c>
      <c r="B345" s="110" t="s">
        <v>65</v>
      </c>
      <c r="C345" s="111">
        <v>104001</v>
      </c>
      <c r="D345" s="112" t="str">
        <f ca="1">UPPER(IFERROR(VLOOKUP($C345,INDIRECT(INDEX([4]CONFIG_BASES!A:Z,MATCH($D345,[4]CONFIG_BASES!#REF!,0),MATCH([4]RESUMO!$P$11,[4]CONFIG_BASES!$B$1:$AA$1,0))),3,FALSE),""))</f>
        <v>ADAPTADOR CURTO COM BOLSA E ROSCA PARA REGISTRO, PVC, SOLDÁVEL, DN 50MM X 1.1/2", INSTALADO EM RAMAL DE DISTRIBUIÇÃO DE ÁGUA - FORNECIMENTO E INSTALAÇÃO. AF_06/2022</v>
      </c>
      <c r="E345" s="113" t="s">
        <v>67</v>
      </c>
      <c r="F345" s="114">
        <v>21</v>
      </c>
      <c r="G345" s="115">
        <f t="shared" si="15"/>
        <v>16.07</v>
      </c>
      <c r="H345" s="116">
        <f t="shared" si="16"/>
        <v>19.872161999999999</v>
      </c>
      <c r="I345" s="117">
        <f t="shared" si="17"/>
        <v>417.31</v>
      </c>
      <c r="J345" s="118"/>
      <c r="K345" s="119">
        <v>16.07</v>
      </c>
      <c r="L345" s="118"/>
      <c r="M345" s="120"/>
      <c r="N345" s="118"/>
      <c r="O345" s="118"/>
      <c r="P345" s="118"/>
    </row>
    <row r="346" spans="1:16" s="121" customFormat="1" ht="24" x14ac:dyDescent="0.25">
      <c r="A346" s="109" t="s">
        <v>415</v>
      </c>
      <c r="B346" s="110" t="s">
        <v>65</v>
      </c>
      <c r="C346" s="111">
        <v>89986</v>
      </c>
      <c r="D346" s="112" t="str">
        <f ca="1">UPPER(IFERROR(VLOOKUP($C346,INDIRECT(INDEX([4]CONFIG_BASES!A:Z,MATCH($D346,[4]CONFIG_BASES!#REF!,0),MATCH([4]RESUMO!$P$11,[4]CONFIG_BASES!$B$1:$AA$1,0))),3,FALSE),""))</f>
        <v>REGISTRO DE GAVETA BRUTO, LATÃO, ROSCÁVEL, 1/2", COM ACABAMENTO E CANOPLA CROMADOS - FORNECIMENTO E INSTALAÇÃO. AF_08/2021</v>
      </c>
      <c r="E346" s="113" t="s">
        <v>67</v>
      </c>
      <c r="F346" s="114">
        <v>7</v>
      </c>
      <c r="G346" s="115">
        <f t="shared" si="15"/>
        <v>135.35</v>
      </c>
      <c r="H346" s="116">
        <f t="shared" si="16"/>
        <v>167.37380999999999</v>
      </c>
      <c r="I346" s="117">
        <f t="shared" si="17"/>
        <v>1171.6099999999999</v>
      </c>
      <c r="J346" s="118"/>
      <c r="K346" s="119">
        <v>135.35</v>
      </c>
      <c r="L346" s="118"/>
      <c r="M346" s="120"/>
      <c r="N346" s="118"/>
      <c r="O346" s="118"/>
      <c r="P346" s="118"/>
    </row>
    <row r="347" spans="1:16" s="121" customFormat="1" ht="24" x14ac:dyDescent="0.25">
      <c r="A347" s="109" t="s">
        <v>416</v>
      </c>
      <c r="B347" s="110" t="s">
        <v>65</v>
      </c>
      <c r="C347" s="111">
        <v>95676</v>
      </c>
      <c r="D347" s="112" t="str">
        <f ca="1">UPPER(IFERROR(VLOOKUP($C347,INDIRECT(INDEX([4]CONFIG_BASES!A:Z,MATCH($D347,[4]CONFIG_BASES!#REF!,0),MATCH([4]RESUMO!$P$11,[4]CONFIG_BASES!$B$1:$AA$1,0))),3,FALSE),""))</f>
        <v>CAIXA EM CONCRETO PRÉ-MOLDADO PARA ABRIGO DE HIDRÔMETRO COM DN 20 MM - FORNECIMENTO E INSTALAÇÃO. AF_03/2024</v>
      </c>
      <c r="E347" s="113" t="s">
        <v>67</v>
      </c>
      <c r="F347" s="114">
        <v>1</v>
      </c>
      <c r="G347" s="115">
        <f t="shared" si="15"/>
        <v>126.46</v>
      </c>
      <c r="H347" s="116">
        <f t="shared" si="16"/>
        <v>156.38043599999997</v>
      </c>
      <c r="I347" s="117">
        <f t="shared" si="17"/>
        <v>156.38</v>
      </c>
      <c r="J347" s="118"/>
      <c r="K347" s="119">
        <v>126.46</v>
      </c>
      <c r="L347" s="118"/>
      <c r="M347" s="120"/>
      <c r="N347" s="118"/>
      <c r="O347" s="118"/>
      <c r="P347" s="118"/>
    </row>
    <row r="348" spans="1:16" s="121" customFormat="1" ht="36" x14ac:dyDescent="0.25">
      <c r="A348" s="109" t="s">
        <v>417</v>
      </c>
      <c r="B348" s="110" t="s">
        <v>80</v>
      </c>
      <c r="C348" s="111" t="s">
        <v>759</v>
      </c>
      <c r="D348" s="112" t="str">
        <f ca="1">UPPER(IFERROR(VLOOKUP($C348,INDIRECT(INDEX([4]CONFIG_BASES!A:Z,MATCH($D348,[4]CONFIG_BASES!#REF!,0),MATCH([4]RESUMO!$P$11,[4]CONFIG_BASES!$B$1:$AA$1,0))),3,FALSE),""))</f>
        <v>REGISTRO DE GAVETA, TIPO BASE, ROSCÁVEL 3/4" (PARA TUBO SOLDÁVEL OU PPR DN 25MM/CPVC DN 22MM), INCLUSIVE ACABAMENTO (PADRÃO MÉDIO) E CANOPLA CROMADO</v>
      </c>
      <c r="E348" s="113" t="s">
        <v>67</v>
      </c>
      <c r="F348" s="114">
        <v>16</v>
      </c>
      <c r="G348" s="115">
        <f t="shared" si="15"/>
        <v>107.53</v>
      </c>
      <c r="H348" s="116">
        <f t="shared" si="16"/>
        <v>132.971598</v>
      </c>
      <c r="I348" s="117">
        <f t="shared" si="17"/>
        <v>2127.54</v>
      </c>
      <c r="J348" s="118"/>
      <c r="K348" s="119">
        <v>107.53</v>
      </c>
      <c r="L348" s="118"/>
      <c r="M348" s="120"/>
      <c r="N348" s="118"/>
      <c r="O348" s="118"/>
      <c r="P348" s="118"/>
    </row>
    <row r="349" spans="1:16" s="121" customFormat="1" ht="24" x14ac:dyDescent="0.25">
      <c r="A349" s="109" t="s">
        <v>418</v>
      </c>
      <c r="B349" s="110" t="s">
        <v>65</v>
      </c>
      <c r="C349" s="111">
        <v>94489</v>
      </c>
      <c r="D349" s="112" t="str">
        <f ca="1">UPPER(IFERROR(VLOOKUP($C349,INDIRECT(INDEX([4]CONFIG_BASES!A:Z,MATCH($D349,[4]CONFIG_BASES!#REF!,0),MATCH([4]RESUMO!$P$11,[4]CONFIG_BASES!$B$1:$AA$1,0))),3,FALSE),""))</f>
        <v>REGISTRO DE ESFERA, PVC, SOLDÁVEL, COM VOLANTE, DN 25 MM - FORNECIMENTO E INSTALAÇÃO. AF_08/2021</v>
      </c>
      <c r="E349" s="113" t="s">
        <v>67</v>
      </c>
      <c r="F349" s="114">
        <v>6</v>
      </c>
      <c r="G349" s="115">
        <f t="shared" si="15"/>
        <v>25.52</v>
      </c>
      <c r="H349" s="116">
        <f t="shared" si="16"/>
        <v>31.558031999999997</v>
      </c>
      <c r="I349" s="117">
        <f t="shared" si="17"/>
        <v>189.34</v>
      </c>
      <c r="J349" s="118"/>
      <c r="K349" s="119">
        <v>25.52</v>
      </c>
      <c r="L349" s="118"/>
      <c r="M349" s="120"/>
      <c r="N349" s="118"/>
      <c r="O349" s="118"/>
      <c r="P349" s="118"/>
    </row>
    <row r="350" spans="1:16" s="121" customFormat="1" ht="24" x14ac:dyDescent="0.25">
      <c r="A350" s="109" t="s">
        <v>419</v>
      </c>
      <c r="B350" s="110" t="s">
        <v>65</v>
      </c>
      <c r="C350" s="111">
        <v>94491</v>
      </c>
      <c r="D350" s="112" t="str">
        <f ca="1">UPPER(IFERROR(VLOOKUP($C350,INDIRECT(INDEX([4]CONFIG_BASES!A:Z,MATCH($D350,[4]CONFIG_BASES!#REF!,0),MATCH([4]RESUMO!$P$11,[4]CONFIG_BASES!$B$1:$AA$1,0))),3,FALSE),""))</f>
        <v>REGISTRO DE ESFERA, PVC, SOLDÁVEL, COM VOLANTE, DN 40 MM - FORNECIMENTO E INSTALAÇÃO. AF_08/2021</v>
      </c>
      <c r="E350" s="113" t="s">
        <v>67</v>
      </c>
      <c r="F350" s="114">
        <v>3</v>
      </c>
      <c r="G350" s="115">
        <f t="shared" si="15"/>
        <v>50.33</v>
      </c>
      <c r="H350" s="116">
        <f t="shared" si="16"/>
        <v>62.238077999999994</v>
      </c>
      <c r="I350" s="117">
        <f t="shared" si="17"/>
        <v>186.71</v>
      </c>
      <c r="J350" s="118"/>
      <c r="K350" s="119">
        <v>50.33</v>
      </c>
      <c r="L350" s="118"/>
      <c r="M350" s="120"/>
      <c r="N350" s="118"/>
      <c r="O350" s="118"/>
      <c r="P350" s="118"/>
    </row>
    <row r="351" spans="1:16" s="121" customFormat="1" ht="24" x14ac:dyDescent="0.25">
      <c r="A351" s="109" t="s">
        <v>420</v>
      </c>
      <c r="B351" s="110" t="s">
        <v>65</v>
      </c>
      <c r="C351" s="111">
        <v>94796</v>
      </c>
      <c r="D351" s="112" t="str">
        <f ca="1">UPPER(IFERROR(VLOOKUP($C351,INDIRECT(INDEX([4]CONFIG_BASES!A:Z,MATCH($D351,[4]CONFIG_BASES!#REF!,0),MATCH([4]RESUMO!$P$11,[4]CONFIG_BASES!$B$1:$AA$1,0))),3,FALSE),""))</f>
        <v>TORNEIRA DE BOIA PARA CAIXA D'ÁGUA, ROSCÁVEL, 3/4" - FORNECIMENTO E INSTALAÇÃO. AF_08/2021</v>
      </c>
      <c r="E351" s="113" t="s">
        <v>67</v>
      </c>
      <c r="F351" s="114">
        <v>2</v>
      </c>
      <c r="G351" s="115">
        <f t="shared" si="15"/>
        <v>43.29</v>
      </c>
      <c r="H351" s="116">
        <f t="shared" si="16"/>
        <v>53.532413999999996</v>
      </c>
      <c r="I351" s="117">
        <f t="shared" si="17"/>
        <v>107.06</v>
      </c>
      <c r="J351" s="118"/>
      <c r="K351" s="119">
        <v>43.29</v>
      </c>
      <c r="L351" s="118"/>
      <c r="M351" s="120"/>
      <c r="N351" s="118"/>
      <c r="O351" s="118"/>
      <c r="P351" s="118"/>
    </row>
    <row r="352" spans="1:16" s="121" customFormat="1" x14ac:dyDescent="0.25">
      <c r="A352" s="109" t="s">
        <v>421</v>
      </c>
      <c r="B352" s="110" t="s">
        <v>66</v>
      </c>
      <c r="C352" s="111" t="s">
        <v>760</v>
      </c>
      <c r="D352" s="112" t="str">
        <f ca="1">UPPER(IFERROR(VLOOKUP($C352,INDIRECT(INDEX([4]CONFIG_BASES!A:Z,MATCH($D352,[4]CONFIG_BASES!#REF!,0),MATCH([4]RESUMO!$P$11,[4]CONFIG_BASES!$B$1:$AA$1,0))),3,FALSE),""))</f>
        <v>TORNEIRA DE JARDIM 1128-MY D=3/4" FABRIMAR/EQUIVALENTE</v>
      </c>
      <c r="E352" s="113" t="s">
        <v>67</v>
      </c>
      <c r="F352" s="114">
        <v>1</v>
      </c>
      <c r="G352" s="115">
        <f t="shared" si="15"/>
        <v>117.13</v>
      </c>
      <c r="H352" s="116">
        <f t="shared" si="16"/>
        <v>144.84295799999998</v>
      </c>
      <c r="I352" s="117">
        <f t="shared" si="17"/>
        <v>144.84</v>
      </c>
      <c r="J352" s="118"/>
      <c r="K352" s="119">
        <v>117.13</v>
      </c>
      <c r="L352" s="118"/>
      <c r="M352" s="120"/>
      <c r="N352" s="118"/>
      <c r="O352" s="118"/>
      <c r="P352" s="118"/>
    </row>
    <row r="353" spans="1:16" s="121" customFormat="1" x14ac:dyDescent="0.25">
      <c r="A353" s="109" t="s">
        <v>422</v>
      </c>
      <c r="B353" s="110" t="s">
        <v>66</v>
      </c>
      <c r="C353" s="111" t="s">
        <v>761</v>
      </c>
      <c r="D353" s="112" t="str">
        <f ca="1">UPPER(IFERROR(VLOOKUP($C353,INDIRECT(INDEX([4]CONFIG_BASES!A:Z,MATCH($D353,[4]CONFIG_BASES!#REF!,0),MATCH([4]RESUMO!$P$11,[4]CONFIG_BASES!$B$1:$AA$1,0))),3,FALSE),""))</f>
        <v>TUBO LIGAÇÃO ÁGUA - VASO METAL CROMADO COM SOBRECANOPLA</v>
      </c>
      <c r="E353" s="113" t="s">
        <v>67</v>
      </c>
      <c r="F353" s="114">
        <v>7</v>
      </c>
      <c r="G353" s="115">
        <f t="shared" si="15"/>
        <v>57.3</v>
      </c>
      <c r="H353" s="116">
        <f t="shared" si="16"/>
        <v>70.857179999999985</v>
      </c>
      <c r="I353" s="117">
        <f t="shared" si="17"/>
        <v>496</v>
      </c>
      <c r="J353" s="118"/>
      <c r="K353" s="119">
        <v>57.3</v>
      </c>
      <c r="L353" s="118"/>
      <c r="M353" s="120"/>
      <c r="N353" s="118"/>
      <c r="O353" s="118"/>
      <c r="P353" s="118"/>
    </row>
    <row r="354" spans="1:16" s="121" customFormat="1" x14ac:dyDescent="0.25">
      <c r="A354" s="109" t="s">
        <v>423</v>
      </c>
      <c r="B354" s="110" t="s">
        <v>66</v>
      </c>
      <c r="C354" s="111" t="s">
        <v>762</v>
      </c>
      <c r="D354" s="112" t="str">
        <f ca="1">UPPER(IFERROR(VLOOKUP($C354,INDIRECT(INDEX([4]CONFIG_BASES!A:Z,MATCH($D354,[4]CONFIG_BASES!#REF!,0),MATCH([4]RESUMO!$P$11,[4]CONFIG_BASES!$B$1:$AA$1,0))),3,FALSE),""))</f>
        <v>TUBO PARA VÁLVULA DE DESCARGA Nº 18 COM ADAPTADOR D= 1 1/2"</v>
      </c>
      <c r="E354" s="113" t="s">
        <v>67</v>
      </c>
      <c r="F354" s="114">
        <v>7</v>
      </c>
      <c r="G354" s="115">
        <f t="shared" si="15"/>
        <v>48.21</v>
      </c>
      <c r="H354" s="116">
        <f t="shared" si="16"/>
        <v>59.616485999999995</v>
      </c>
      <c r="I354" s="117">
        <f t="shared" si="17"/>
        <v>417.31</v>
      </c>
      <c r="J354" s="118"/>
      <c r="K354" s="119">
        <v>48.21</v>
      </c>
      <c r="L354" s="118"/>
      <c r="M354" s="120"/>
      <c r="N354" s="118"/>
      <c r="O354" s="118"/>
      <c r="P354" s="118"/>
    </row>
    <row r="355" spans="1:16" s="121" customFormat="1" ht="24" x14ac:dyDescent="0.25">
      <c r="A355" s="109" t="s">
        <v>424</v>
      </c>
      <c r="B355" s="110" t="s">
        <v>683</v>
      </c>
      <c r="C355" s="111" t="s">
        <v>763</v>
      </c>
      <c r="D355" s="112" t="str">
        <f ca="1">UPPER(IFERROR(VLOOKUP($C355,INDIRECT(INDEX([4]CONFIG_BASES!A:Z,MATCH($D355,[4]CONFIG_BASES!#REF!,0),MATCH([4]RESUMO!$P$11,[4]CONFIG_BASES!$B$1:$AA$1,0))),3,FALSE),""))</f>
        <v>MONTAGEM DE VÁLVULA BORBOLETA 4", INCLUSIVE FORNECIMENTO DA VÁLVULA.</v>
      </c>
      <c r="E355" s="113" t="s">
        <v>845</v>
      </c>
      <c r="F355" s="114">
        <v>1</v>
      </c>
      <c r="G355" s="115">
        <f t="shared" si="15"/>
        <v>493.15999999999997</v>
      </c>
      <c r="H355" s="116">
        <f t="shared" si="16"/>
        <v>609.84165599999994</v>
      </c>
      <c r="I355" s="117">
        <f t="shared" si="17"/>
        <v>609.84</v>
      </c>
      <c r="J355" s="118"/>
      <c r="K355" s="119">
        <v>493.15999999999997</v>
      </c>
      <c r="L355" s="118"/>
      <c r="M355" s="120"/>
      <c r="N355" s="118"/>
      <c r="O355" s="118"/>
      <c r="P355" s="118"/>
    </row>
    <row r="356" spans="1:16" s="121" customFormat="1" ht="24" x14ac:dyDescent="0.25">
      <c r="A356" s="109" t="s">
        <v>425</v>
      </c>
      <c r="B356" s="110" t="s">
        <v>65</v>
      </c>
      <c r="C356" s="111">
        <v>99635</v>
      </c>
      <c r="D356" s="112" t="str">
        <f ca="1">UPPER(IFERROR(VLOOKUP($C356,INDIRECT(INDEX([4]CONFIG_BASES!A:Z,MATCH($D356,[4]CONFIG_BASES!#REF!,0),MATCH([4]RESUMO!$P$11,[4]CONFIG_BASES!$B$1:$AA$1,0))),3,FALSE),""))</f>
        <v>VÁLVULA DE DESCARGA METÁLICA, BASE 1 1/2", ACABAMENTO METALICO CROMADO - FORNECIMENTO E INSTALAÇÃO. AF_08/2021</v>
      </c>
      <c r="E356" s="113" t="s">
        <v>67</v>
      </c>
      <c r="F356" s="114">
        <v>7</v>
      </c>
      <c r="G356" s="115">
        <f t="shared" si="15"/>
        <v>459.03</v>
      </c>
      <c r="H356" s="116">
        <f t="shared" si="16"/>
        <v>567.63649799999996</v>
      </c>
      <c r="I356" s="117">
        <f t="shared" si="17"/>
        <v>3973.45</v>
      </c>
      <c r="J356" s="118"/>
      <c r="K356" s="119">
        <v>459.03</v>
      </c>
      <c r="L356" s="118"/>
      <c r="M356" s="120"/>
      <c r="N356" s="118"/>
      <c r="O356" s="118"/>
      <c r="P356" s="118"/>
    </row>
    <row r="357" spans="1:16" s="121" customFormat="1" ht="24" x14ac:dyDescent="0.25">
      <c r="A357" s="109" t="s">
        <v>426</v>
      </c>
      <c r="B357" s="110" t="s">
        <v>80</v>
      </c>
      <c r="C357" s="111" t="s">
        <v>764</v>
      </c>
      <c r="D357" s="112" t="str">
        <f ca="1">UPPER(IFERROR(VLOOKUP($C357,INDIRECT(INDEX([4]CONFIG_BASES!A:Z,MATCH($D357,[4]CONFIG_BASES!#REF!,0),MATCH([4]RESUMO!$P$11,[4]CONFIG_BASES!$B$1:$AA$1,0))),3,FALSE),""))</f>
        <v>REGISTRO DE GAVETA, TIPO BRUTO, ROSCÁVEL 3" (PARA TUBO SOLDÁVEL OU PPR DN 85MM/CPVC DN 89MM), INCLUSIVE VOLANTE PARA ACIONAMENTO</v>
      </c>
      <c r="E357" s="113" t="s">
        <v>67</v>
      </c>
      <c r="F357" s="114">
        <v>3</v>
      </c>
      <c r="G357" s="115">
        <f t="shared" si="15"/>
        <v>678.26</v>
      </c>
      <c r="H357" s="116">
        <f t="shared" si="16"/>
        <v>838.73631599999999</v>
      </c>
      <c r="I357" s="117">
        <f t="shared" si="17"/>
        <v>2516.1999999999998</v>
      </c>
      <c r="J357" s="118"/>
      <c r="K357" s="119">
        <v>678.26</v>
      </c>
      <c r="L357" s="118"/>
      <c r="M357" s="120"/>
      <c r="N357" s="118"/>
      <c r="O357" s="118"/>
      <c r="P357" s="118"/>
    </row>
    <row r="358" spans="1:16" x14ac:dyDescent="0.25">
      <c r="A358" s="101" t="s">
        <v>63</v>
      </c>
      <c r="B358" s="102"/>
      <c r="C358" s="102"/>
      <c r="D358" s="103" t="s">
        <v>648</v>
      </c>
      <c r="E358" s="104"/>
      <c r="F358" s="105"/>
      <c r="G358" s="106"/>
      <c r="H358" s="107"/>
      <c r="I358" s="108">
        <f>I359+I364+I371+I377+I379+I383+I390+I407+I409+I412+I414+I417+I419+I424+I431</f>
        <v>95252.76</v>
      </c>
      <c r="J358" s="45"/>
      <c r="K358" s="100"/>
      <c r="L358" s="45"/>
      <c r="M358" s="45"/>
      <c r="N358" s="45"/>
      <c r="O358" s="45"/>
      <c r="P358" s="45"/>
    </row>
    <row r="359" spans="1:16" x14ac:dyDescent="0.25">
      <c r="A359" s="101" t="s">
        <v>427</v>
      </c>
      <c r="B359" s="102"/>
      <c r="C359" s="102"/>
      <c r="D359" s="103" t="s">
        <v>649</v>
      </c>
      <c r="E359" s="104" t="s">
        <v>844</v>
      </c>
      <c r="F359" s="105"/>
      <c r="G359" s="106"/>
      <c r="H359" s="107"/>
      <c r="I359" s="108">
        <f>SUM(I360:I363)</f>
        <v>30504.18</v>
      </c>
      <c r="J359" s="45"/>
      <c r="K359" s="100"/>
      <c r="L359" s="45"/>
      <c r="M359" s="45"/>
      <c r="N359" s="45"/>
      <c r="O359" s="45"/>
      <c r="P359" s="45"/>
    </row>
    <row r="360" spans="1:16" s="121" customFormat="1" ht="24" x14ac:dyDescent="0.25">
      <c r="A360" s="109" t="s">
        <v>428</v>
      </c>
      <c r="B360" s="110" t="s">
        <v>65</v>
      </c>
      <c r="C360" s="111">
        <v>91927</v>
      </c>
      <c r="D360" s="112" t="str">
        <f ca="1">UPPER(IFERROR(VLOOKUP($C360,INDIRECT(INDEX([4]CONFIG_BASES!A:Z,MATCH($D360,[4]CONFIG_BASES!#REF!,0),MATCH([4]RESUMO!$P$11,[4]CONFIG_BASES!$B$1:$AA$1,0))),3,FALSE),""))</f>
        <v>CABO DE COBRE FLEXÍVEL ISOLADO, 2,5 MM², ANTI-CHAMA 0,6/1,0 KV, PARA CIRCUITOS TERMINAIS - FORNECIMENTO E INSTALAÇÃO. AF_03/2023</v>
      </c>
      <c r="E360" s="113" t="s">
        <v>13</v>
      </c>
      <c r="F360" s="114">
        <v>2740</v>
      </c>
      <c r="G360" s="115">
        <f t="shared" si="15"/>
        <v>6.12</v>
      </c>
      <c r="H360" s="116">
        <f t="shared" si="16"/>
        <v>7.5679919999999994</v>
      </c>
      <c r="I360" s="117">
        <f t="shared" si="17"/>
        <v>20736.29</v>
      </c>
      <c r="J360" s="118"/>
      <c r="K360" s="119">
        <v>6.12</v>
      </c>
      <c r="L360" s="118"/>
      <c r="M360" s="120"/>
      <c r="N360" s="118"/>
      <c r="O360" s="118"/>
      <c r="P360" s="118"/>
    </row>
    <row r="361" spans="1:16" s="121" customFormat="1" ht="24" x14ac:dyDescent="0.25">
      <c r="A361" s="109" t="s">
        <v>429</v>
      </c>
      <c r="B361" s="110" t="s">
        <v>65</v>
      </c>
      <c r="C361" s="111">
        <v>91931</v>
      </c>
      <c r="D361" s="112" t="str">
        <f ca="1">UPPER(IFERROR(VLOOKUP($C361,INDIRECT(INDEX([4]CONFIG_BASES!A:Z,MATCH($D361,[4]CONFIG_BASES!#REF!,0),MATCH([4]RESUMO!$P$11,[4]CONFIG_BASES!$B$1:$AA$1,0))),3,FALSE),""))</f>
        <v>CABO DE COBRE FLEXÍVEL ISOLADO, 6 MM², ANTI-CHAMA 0,6/1,0 KV, PARA CIRCUITOS TERMINAIS - FORNECIMENTO E INSTALAÇÃO. AF_03/2023</v>
      </c>
      <c r="E361" s="113" t="s">
        <v>13</v>
      </c>
      <c r="F361" s="114">
        <v>200</v>
      </c>
      <c r="G361" s="115">
        <f t="shared" si="15"/>
        <v>12.74</v>
      </c>
      <c r="H361" s="116">
        <f t="shared" si="16"/>
        <v>15.754283999999998</v>
      </c>
      <c r="I361" s="117">
        <f t="shared" si="17"/>
        <v>3150.85</v>
      </c>
      <c r="J361" s="118"/>
      <c r="K361" s="119">
        <v>12.74</v>
      </c>
      <c r="L361" s="118"/>
      <c r="M361" s="120"/>
      <c r="N361" s="118"/>
      <c r="O361" s="118"/>
      <c r="P361" s="118"/>
    </row>
    <row r="362" spans="1:16" s="121" customFormat="1" ht="24" x14ac:dyDescent="0.25">
      <c r="A362" s="109" t="s">
        <v>430</v>
      </c>
      <c r="B362" s="110" t="s">
        <v>65</v>
      </c>
      <c r="C362" s="111">
        <v>91935</v>
      </c>
      <c r="D362" s="112" t="str">
        <f ca="1">UPPER(IFERROR(VLOOKUP($C362,INDIRECT(INDEX([4]CONFIG_BASES!A:Z,MATCH($D362,[4]CONFIG_BASES!#REF!,0),MATCH([4]RESUMO!$P$11,[4]CONFIG_BASES!$B$1:$AA$1,0))),3,FALSE),""))</f>
        <v>CABO DE COBRE FLEXÍVEL ISOLADO, 16 MM², ANTI-CHAMA 0,6/1,0 KV, PARA CIRCUITOS TERMINAIS - FORNECIMENTO E INSTALAÇÃO. AF_03/2023</v>
      </c>
      <c r="E362" s="113" t="s">
        <v>13</v>
      </c>
      <c r="F362" s="114">
        <v>110</v>
      </c>
      <c r="G362" s="115">
        <f t="shared" si="15"/>
        <v>32.020000000000003</v>
      </c>
      <c r="H362" s="116">
        <f t="shared" si="16"/>
        <v>39.595932000000005</v>
      </c>
      <c r="I362" s="117">
        <f t="shared" si="17"/>
        <v>4355.55</v>
      </c>
      <c r="J362" s="118"/>
      <c r="K362" s="119">
        <v>32.020000000000003</v>
      </c>
      <c r="L362" s="118"/>
      <c r="M362" s="120"/>
      <c r="N362" s="118"/>
      <c r="O362" s="118"/>
      <c r="P362" s="118"/>
    </row>
    <row r="363" spans="1:16" s="121" customFormat="1" ht="36" x14ac:dyDescent="0.25">
      <c r="A363" s="109" t="s">
        <v>431</v>
      </c>
      <c r="B363" s="110" t="s">
        <v>65</v>
      </c>
      <c r="C363" s="111">
        <v>101563</v>
      </c>
      <c r="D363" s="112" t="str">
        <f ca="1">UPPER(IFERROR(VLOOKUP($C363,INDIRECT(INDEX([4]CONFIG_BASES!A:Z,MATCH($D363,[4]CONFIG_BASES!#REF!,0),MATCH([4]RESUMO!$P$11,[4]CONFIG_BASES!$B$1:$AA$1,0))),3,FALSE),""))</f>
        <v>CABO DE COBRE FLEXÍVEL ISOLADO, 35 MM², 0,6/1,0 KV, PARA REDE AÉREA DE DISTRIBUIÇÃO DE ENERGIA ELÉTRICA DE BAIXA TENSÃO - FORNECIMENTO E INSTALAÇÃO. AF_12/2025</v>
      </c>
      <c r="E363" s="113" t="s">
        <v>13</v>
      </c>
      <c r="F363" s="114">
        <v>40</v>
      </c>
      <c r="G363" s="115">
        <f t="shared" si="15"/>
        <v>45.72</v>
      </c>
      <c r="H363" s="116">
        <f t="shared" si="16"/>
        <v>56.537351999999998</v>
      </c>
      <c r="I363" s="117">
        <f t="shared" si="17"/>
        <v>2261.4899999999998</v>
      </c>
      <c r="J363" s="118"/>
      <c r="K363" s="119">
        <v>45.72</v>
      </c>
      <c r="L363" s="118"/>
      <c r="M363" s="120"/>
      <c r="N363" s="118"/>
      <c r="O363" s="118"/>
      <c r="P363" s="118"/>
    </row>
    <row r="364" spans="1:16" x14ac:dyDescent="0.25">
      <c r="A364" s="101" t="s">
        <v>432</v>
      </c>
      <c r="B364" s="102"/>
      <c r="C364" s="102"/>
      <c r="D364" s="103" t="s">
        <v>650</v>
      </c>
      <c r="E364" s="104" t="s">
        <v>844</v>
      </c>
      <c r="F364" s="105"/>
      <c r="G364" s="106"/>
      <c r="H364" s="107"/>
      <c r="I364" s="108">
        <f>SUM(I365:I370)</f>
        <v>6686.1799999999994</v>
      </c>
      <c r="J364" s="45"/>
      <c r="K364" s="100"/>
      <c r="L364" s="45"/>
      <c r="M364" s="45"/>
      <c r="N364" s="45"/>
      <c r="O364" s="45"/>
      <c r="P364" s="45"/>
    </row>
    <row r="365" spans="1:16" s="121" customFormat="1" ht="36" x14ac:dyDescent="0.25">
      <c r="A365" s="109" t="s">
        <v>433</v>
      </c>
      <c r="B365" s="110" t="s">
        <v>65</v>
      </c>
      <c r="C365" s="111">
        <v>91860</v>
      </c>
      <c r="D365" s="112" t="str">
        <f ca="1">UPPER(IFERROR(VLOOKUP($C365,INDIRECT(INDEX([4]CONFIG_BASES!A:Z,MATCH($D365,[4]CONFIG_BASES!#REF!,0),MATCH([4]RESUMO!$P$11,[4]CONFIG_BASES!$B$1:$AA$1,0))),3,FALSE),""))</f>
        <v>ELETRODUTO FLEXÍVEL CORRUGADO, PEAD, DN 40 MM (1 1/4"), PARA CIRCUITOS TERMINAIS, INSTALADO EM PAREDE - FORNECIMENTO E INSTALAÇÃO. AF_03/2023</v>
      </c>
      <c r="E365" s="113" t="s">
        <v>13</v>
      </c>
      <c r="F365" s="114">
        <v>24</v>
      </c>
      <c r="G365" s="115">
        <f t="shared" si="15"/>
        <v>13.86</v>
      </c>
      <c r="H365" s="116">
        <f t="shared" si="16"/>
        <v>17.139275999999999</v>
      </c>
      <c r="I365" s="117">
        <f t="shared" si="17"/>
        <v>411.34</v>
      </c>
      <c r="J365" s="118"/>
      <c r="K365" s="119">
        <v>13.86</v>
      </c>
      <c r="L365" s="118"/>
      <c r="M365" s="120"/>
      <c r="N365" s="118"/>
      <c r="O365" s="118"/>
      <c r="P365" s="118"/>
    </row>
    <row r="366" spans="1:16" s="121" customFormat="1" ht="36" x14ac:dyDescent="0.25">
      <c r="A366" s="109" t="s">
        <v>434</v>
      </c>
      <c r="B366" s="110" t="s">
        <v>65</v>
      </c>
      <c r="C366" s="111">
        <v>97668</v>
      </c>
      <c r="D366" s="112" t="str">
        <f ca="1">UPPER(IFERROR(VLOOKUP($C366,INDIRECT(INDEX([4]CONFIG_BASES!A:Z,MATCH($D366,[4]CONFIG_BASES!#REF!,0),MATCH([4]RESUMO!$P$11,[4]CONFIG_BASES!$B$1:$AA$1,0))),3,FALSE),""))</f>
        <v>ELETRODUTO FLEXÍVEL CORRUGADO, PEAD, DN 63 (2"), PARA REDE ENTERRADA DE DISTRIBUIÇÃO DE ENERGIA ELÉTRICA - FORNECIMENTO E INSTALAÇÃO. AF_12/2021</v>
      </c>
      <c r="E366" s="113" t="s">
        <v>13</v>
      </c>
      <c r="F366" s="114">
        <v>6</v>
      </c>
      <c r="G366" s="115">
        <f t="shared" si="15"/>
        <v>12.2</v>
      </c>
      <c r="H366" s="116">
        <f t="shared" si="16"/>
        <v>15.086519999999998</v>
      </c>
      <c r="I366" s="117">
        <f t="shared" si="17"/>
        <v>90.51</v>
      </c>
      <c r="J366" s="118"/>
      <c r="K366" s="119">
        <v>12.2</v>
      </c>
      <c r="L366" s="118"/>
      <c r="M366" s="120"/>
      <c r="N366" s="118"/>
      <c r="O366" s="118"/>
      <c r="P366" s="118"/>
    </row>
    <row r="367" spans="1:16" s="121" customFormat="1" ht="36" x14ac:dyDescent="0.25">
      <c r="A367" s="109" t="s">
        <v>435</v>
      </c>
      <c r="B367" s="110" t="s">
        <v>65</v>
      </c>
      <c r="C367" s="111">
        <v>91855</v>
      </c>
      <c r="D367" s="112" t="str">
        <f ca="1">UPPER(IFERROR(VLOOKUP($C367,INDIRECT(INDEX([4]CONFIG_BASES!A:Z,MATCH($D367,[4]CONFIG_BASES!#REF!,0),MATCH([4]RESUMO!$P$11,[4]CONFIG_BASES!$B$1:$AA$1,0))),3,FALSE),""))</f>
        <v>ELETRODUTO FLEXÍVEL CORRUGADO REFORÇADO, PVC, DN 25 MM (3/4"), PARA CIRCUITOS TERMINAIS, INSTALADO EM PAREDE - FORNECIMENTO E INSTALAÇÃO. AF_03/2023</v>
      </c>
      <c r="E367" s="113" t="s">
        <v>13</v>
      </c>
      <c r="F367" s="114">
        <v>33</v>
      </c>
      <c r="G367" s="115">
        <f t="shared" si="15"/>
        <v>12.55</v>
      </c>
      <c r="H367" s="116">
        <f t="shared" si="16"/>
        <v>15.51933</v>
      </c>
      <c r="I367" s="117">
        <f t="shared" si="17"/>
        <v>512.13</v>
      </c>
      <c r="J367" s="118"/>
      <c r="K367" s="119">
        <v>12.55</v>
      </c>
      <c r="L367" s="118"/>
      <c r="M367" s="120"/>
      <c r="N367" s="118"/>
      <c r="O367" s="118"/>
      <c r="P367" s="118"/>
    </row>
    <row r="368" spans="1:16" s="121" customFormat="1" ht="36" x14ac:dyDescent="0.25">
      <c r="A368" s="109" t="s">
        <v>436</v>
      </c>
      <c r="B368" s="110" t="s">
        <v>65</v>
      </c>
      <c r="C368" s="111">
        <v>91857</v>
      </c>
      <c r="D368" s="112" t="str">
        <f ca="1">UPPER(IFERROR(VLOOKUP($C368,INDIRECT(INDEX([4]CONFIG_BASES!A:Z,MATCH($D368,[4]CONFIG_BASES!#REF!,0),MATCH([4]RESUMO!$P$11,[4]CONFIG_BASES!$B$1:$AA$1,0))),3,FALSE),""))</f>
        <v>ELETRODUTO FLEXÍVEL CORRUGADO REFORÇADO, PVC, DN 32 MM (1"), PARA CIRCUITOS TERMINAIS, INSTALADO EM PAREDE - FORNECIMENTO E INSTALAÇÃO. AF_03/2023</v>
      </c>
      <c r="E368" s="113" t="s">
        <v>13</v>
      </c>
      <c r="F368" s="114">
        <v>3</v>
      </c>
      <c r="G368" s="115">
        <f t="shared" si="15"/>
        <v>17.39</v>
      </c>
      <c r="H368" s="116">
        <f t="shared" si="16"/>
        <v>21.504473999999998</v>
      </c>
      <c r="I368" s="117">
        <f t="shared" si="17"/>
        <v>64.510000000000005</v>
      </c>
      <c r="J368" s="118"/>
      <c r="K368" s="119">
        <v>17.39</v>
      </c>
      <c r="L368" s="118"/>
      <c r="M368" s="120"/>
      <c r="N368" s="118"/>
      <c r="O368" s="118"/>
      <c r="P368" s="118"/>
    </row>
    <row r="369" spans="1:16" s="121" customFormat="1" ht="36" x14ac:dyDescent="0.25">
      <c r="A369" s="109" t="s">
        <v>437</v>
      </c>
      <c r="B369" s="110" t="s">
        <v>65</v>
      </c>
      <c r="C369" s="111">
        <v>91854</v>
      </c>
      <c r="D369" s="112" t="str">
        <f ca="1">UPPER(IFERROR(VLOOKUP($C369,INDIRECT(INDEX([4]CONFIG_BASES!A:Z,MATCH($D369,[4]CONFIG_BASES!#REF!,0),MATCH([4]RESUMO!$P$11,[4]CONFIG_BASES!$B$1:$AA$1,0))),3,FALSE),""))</f>
        <v>ELETRODUTO FLEXÍVEL CORRUGADO, PVC, DN 25 MM (3/4"), PARA CIRCUITOS TERMINAIS, INSTALADO EM PAREDE - FORNECIMENTO E INSTALAÇÃO. AF_03/2023</v>
      </c>
      <c r="E369" s="113" t="s">
        <v>13</v>
      </c>
      <c r="F369" s="114">
        <v>365</v>
      </c>
      <c r="G369" s="115">
        <f t="shared" si="15"/>
        <v>11.09</v>
      </c>
      <c r="H369" s="116">
        <f t="shared" si="16"/>
        <v>13.713894</v>
      </c>
      <c r="I369" s="117">
        <f t="shared" si="17"/>
        <v>5005.57</v>
      </c>
      <c r="J369" s="118"/>
      <c r="K369" s="119">
        <v>11.09</v>
      </c>
      <c r="L369" s="118"/>
      <c r="M369" s="120"/>
      <c r="N369" s="118"/>
      <c r="O369" s="118"/>
      <c r="P369" s="118"/>
    </row>
    <row r="370" spans="1:16" s="121" customFormat="1" ht="36" x14ac:dyDescent="0.25">
      <c r="A370" s="109" t="s">
        <v>438</v>
      </c>
      <c r="B370" s="110" t="s">
        <v>65</v>
      </c>
      <c r="C370" s="111">
        <v>91857</v>
      </c>
      <c r="D370" s="112" t="str">
        <f ca="1">UPPER(IFERROR(VLOOKUP($C370,INDIRECT(INDEX([4]CONFIG_BASES!A:Z,MATCH($D370,[4]CONFIG_BASES!#REF!,0),MATCH([4]RESUMO!$P$11,[4]CONFIG_BASES!$B$1:$AA$1,0))),3,FALSE),""))</f>
        <v>ELETRODUTO FLEXÍVEL CORRUGADO REFORÇADO, PVC, DN 32 MM (1"), PARA CIRCUITOS TERMINAIS, INSTALADO EM PAREDE - FORNECIMENTO E INSTALAÇÃO. AF_03/2023</v>
      </c>
      <c r="E370" s="113" t="s">
        <v>13</v>
      </c>
      <c r="F370" s="114">
        <v>28</v>
      </c>
      <c r="G370" s="115">
        <f t="shared" si="15"/>
        <v>17.39</v>
      </c>
      <c r="H370" s="116">
        <f t="shared" si="16"/>
        <v>21.504473999999998</v>
      </c>
      <c r="I370" s="117">
        <f t="shared" si="17"/>
        <v>602.12</v>
      </c>
      <c r="J370" s="118"/>
      <c r="K370" s="119">
        <v>17.39</v>
      </c>
      <c r="L370" s="118"/>
      <c r="M370" s="120"/>
      <c r="N370" s="118"/>
      <c r="O370" s="118"/>
      <c r="P370" s="118"/>
    </row>
    <row r="371" spans="1:16" x14ac:dyDescent="0.25">
      <c r="A371" s="101" t="s">
        <v>439</v>
      </c>
      <c r="B371" s="102"/>
      <c r="C371" s="102"/>
      <c r="D371" s="103" t="s">
        <v>651</v>
      </c>
      <c r="E371" s="104" t="s">
        <v>844</v>
      </c>
      <c r="F371" s="105"/>
      <c r="G371" s="106"/>
      <c r="H371" s="107"/>
      <c r="I371" s="108">
        <f>SUM(I372:I376)</f>
        <v>3470.03</v>
      </c>
      <c r="J371" s="45"/>
      <c r="K371" s="100"/>
      <c r="L371" s="45"/>
      <c r="M371" s="45"/>
      <c r="N371" s="45"/>
      <c r="O371" s="45"/>
      <c r="P371" s="45"/>
    </row>
    <row r="372" spans="1:16" s="121" customFormat="1" x14ac:dyDescent="0.25">
      <c r="A372" s="109" t="s">
        <v>440</v>
      </c>
      <c r="B372" s="110" t="s">
        <v>66</v>
      </c>
      <c r="C372" s="111" t="s">
        <v>744</v>
      </c>
      <c r="D372" s="112" t="str">
        <f ca="1">UPPER(IFERROR(VLOOKUP($C372,INDIRECT(INDEX([4]CONFIG_BASES!A:Z,MATCH($D372,[4]CONFIG_BASES!#REF!,0),MATCH([4]RESUMO!$P$11,[4]CONFIG_BASES!$B$1:$AA$1,0))),3,FALSE),""))</f>
        <v>ESCAVAÇÃO MANUAL DE VALAS H &lt;= 1,5M</v>
      </c>
      <c r="E372" s="113" t="s">
        <v>52</v>
      </c>
      <c r="F372" s="114">
        <v>1.35</v>
      </c>
      <c r="G372" s="115">
        <f t="shared" si="15"/>
        <v>63.3</v>
      </c>
      <c r="H372" s="116">
        <f t="shared" si="16"/>
        <v>78.276779999999988</v>
      </c>
      <c r="I372" s="117">
        <f t="shared" si="17"/>
        <v>105.67</v>
      </c>
      <c r="J372" s="118"/>
      <c r="K372" s="119">
        <v>63.3</v>
      </c>
      <c r="L372" s="118"/>
      <c r="M372" s="120"/>
      <c r="N372" s="118"/>
      <c r="O372" s="118"/>
      <c r="P372" s="118"/>
    </row>
    <row r="373" spans="1:16" s="121" customFormat="1" ht="24" x14ac:dyDescent="0.25">
      <c r="A373" s="109" t="s">
        <v>441</v>
      </c>
      <c r="B373" s="110" t="s">
        <v>80</v>
      </c>
      <c r="C373" s="111" t="s">
        <v>745</v>
      </c>
      <c r="D373" s="112" t="str">
        <f ca="1">UPPER(IFERROR(VLOOKUP($C373,INDIRECT(INDEX([4]CONFIG_BASES!A:Z,MATCH($D373,[4]CONFIG_BASES!#REF!,0),MATCH([4]RESUMO!$P$11,[4]CONFIG_BASES!$B$1:$AA$1,0))),3,FALSE),""))</f>
        <v>APILOAMENTO MANUAL EM FUNDO DE VALA COM SOQUETE, EXCLUSIVE ESCAVAÇÃO</v>
      </c>
      <c r="E373" s="113" t="s">
        <v>12</v>
      </c>
      <c r="F373" s="114">
        <v>0.9</v>
      </c>
      <c r="G373" s="115">
        <f t="shared" si="15"/>
        <v>28.62</v>
      </c>
      <c r="H373" s="116">
        <f t="shared" si="16"/>
        <v>35.391492</v>
      </c>
      <c r="I373" s="117">
        <f t="shared" si="17"/>
        <v>31.85</v>
      </c>
      <c r="J373" s="118"/>
      <c r="K373" s="119">
        <v>28.62</v>
      </c>
      <c r="L373" s="118"/>
      <c r="M373" s="120"/>
      <c r="N373" s="118"/>
      <c r="O373" s="118"/>
      <c r="P373" s="118"/>
    </row>
    <row r="374" spans="1:16" s="121" customFormat="1" x14ac:dyDescent="0.25">
      <c r="A374" s="109" t="s">
        <v>442</v>
      </c>
      <c r="B374" s="110" t="s">
        <v>65</v>
      </c>
      <c r="C374" s="111">
        <v>104737</v>
      </c>
      <c r="D374" s="112" t="str">
        <f ca="1">UPPER(IFERROR(VLOOKUP($C374,INDIRECT(INDEX([4]CONFIG_BASES!A:Z,MATCH($D374,[4]CONFIG_BASES!#REF!,0),MATCH([4]RESUMO!$P$11,[4]CONFIG_BASES!$B$1:$AA$1,0))),3,FALSE),""))</f>
        <v>REATERRO MANUAL DE VALAS, COM PLACA VIBRATÓRIA. AF_08/2023</v>
      </c>
      <c r="E374" s="113" t="s">
        <v>52</v>
      </c>
      <c r="F374" s="114">
        <v>1.35</v>
      </c>
      <c r="G374" s="115">
        <f t="shared" si="15"/>
        <v>24.73</v>
      </c>
      <c r="H374" s="116">
        <f t="shared" si="16"/>
        <v>30.581118</v>
      </c>
      <c r="I374" s="117">
        <f t="shared" si="17"/>
        <v>41.28</v>
      </c>
      <c r="J374" s="118"/>
      <c r="K374" s="119">
        <v>24.73</v>
      </c>
      <c r="L374" s="118"/>
      <c r="M374" s="120"/>
      <c r="N374" s="118"/>
      <c r="O374" s="118"/>
      <c r="P374" s="118"/>
    </row>
    <row r="375" spans="1:16" s="121" customFormat="1" ht="24" x14ac:dyDescent="0.25">
      <c r="A375" s="109" t="s">
        <v>443</v>
      </c>
      <c r="B375" s="110" t="s">
        <v>65</v>
      </c>
      <c r="C375" s="111">
        <v>104780</v>
      </c>
      <c r="D375" s="112" t="str">
        <f ca="1">UPPER(IFERROR(VLOOKUP($C375,INDIRECT(INDEX([4]CONFIG_BASES!A:Z,MATCH($D375,[4]CONFIG_BASES!#REF!,0),MATCH([4]RESUMO!$P$11,[4]CONFIG_BASES!$B$1:$AA$1,0))),3,FALSE),""))</f>
        <v>RASGO LINEAR MECANIZADO EM ALVENARIA, PARA ELETRODUTOS, DIÂMETROS MENORES OU IGUAIS A 40 MM. AF_09/2023</v>
      </c>
      <c r="E375" s="113" t="s">
        <v>13</v>
      </c>
      <c r="F375" s="114">
        <v>206</v>
      </c>
      <c r="G375" s="115">
        <f t="shared" si="15"/>
        <v>8.74</v>
      </c>
      <c r="H375" s="116">
        <f t="shared" si="16"/>
        <v>10.807884</v>
      </c>
      <c r="I375" s="117">
        <f t="shared" si="17"/>
        <v>2226.42</v>
      </c>
      <c r="J375" s="118"/>
      <c r="K375" s="119">
        <v>8.74</v>
      </c>
      <c r="L375" s="118"/>
      <c r="M375" s="120"/>
      <c r="N375" s="118"/>
      <c r="O375" s="118"/>
      <c r="P375" s="118"/>
    </row>
    <row r="376" spans="1:16" s="121" customFormat="1" ht="36" x14ac:dyDescent="0.25">
      <c r="A376" s="109" t="s">
        <v>444</v>
      </c>
      <c r="B376" s="110" t="s">
        <v>80</v>
      </c>
      <c r="C376" s="111" t="s">
        <v>746</v>
      </c>
      <c r="D376" s="112" t="str">
        <f ca="1">UPPER(IFERROR(VLOOKUP($C376,INDIRECT(INDEX([4]CONFIG_BASES!A:Z,MATCH($D376,[4]CONFIG_BASES!#REF!,0),MATCH([4]RESUMO!$P$11,[4]CONFIG_BASES!$B$1:$AA$1,0))),3,FALSE),""))</f>
        <v>ENCHIMENTO DE RASGO EM ALVENARIA/CONCRETO COM ARGAMASSA, DIÂMETRO DE 32MM A 50MM (1.1/4" A 2"), INCLUSIVE ARGAMASSA, TRAÇO 1:2:8 (CIMENTO, CAL E AREIA), COM PREPARO MECANIZADO</v>
      </c>
      <c r="E376" s="113" t="s">
        <v>13</v>
      </c>
      <c r="F376" s="114">
        <v>206</v>
      </c>
      <c r="G376" s="115">
        <f t="shared" si="15"/>
        <v>4.18</v>
      </c>
      <c r="H376" s="116">
        <f t="shared" si="16"/>
        <v>5.1689879999999997</v>
      </c>
      <c r="I376" s="117">
        <f t="shared" si="17"/>
        <v>1064.81</v>
      </c>
      <c r="J376" s="118"/>
      <c r="K376" s="119">
        <v>4.18</v>
      </c>
      <c r="L376" s="118"/>
      <c r="M376" s="120"/>
      <c r="N376" s="118"/>
      <c r="O376" s="118"/>
      <c r="P376" s="118"/>
    </row>
    <row r="377" spans="1:16" x14ac:dyDescent="0.25">
      <c r="A377" s="101" t="s">
        <v>445</v>
      </c>
      <c r="B377" s="102"/>
      <c r="C377" s="102"/>
      <c r="D377" s="103" t="s">
        <v>652</v>
      </c>
      <c r="E377" s="104" t="s">
        <v>844</v>
      </c>
      <c r="F377" s="105"/>
      <c r="G377" s="106"/>
      <c r="H377" s="107"/>
      <c r="I377" s="108">
        <f>I378</f>
        <v>720.88</v>
      </c>
      <c r="J377" s="45"/>
      <c r="K377" s="100"/>
      <c r="L377" s="45"/>
      <c r="M377" s="45"/>
      <c r="N377" s="45"/>
      <c r="O377" s="45"/>
      <c r="P377" s="45"/>
    </row>
    <row r="378" spans="1:16" s="121" customFormat="1" ht="24" x14ac:dyDescent="0.25">
      <c r="A378" s="109" t="s">
        <v>446</v>
      </c>
      <c r="B378" s="110" t="s">
        <v>66</v>
      </c>
      <c r="C378" s="111" t="s">
        <v>765</v>
      </c>
      <c r="D378" s="112" t="str">
        <f ca="1">UPPER(IFERROR(VLOOKUP($C378,INDIRECT(INDEX([4]CONFIG_BASES!A:Z,MATCH($D378,[4]CONFIG_BASES!#REF!,0),MATCH([4]RESUMO!$P$11,[4]CONFIG_BASES!$B$1:$AA$1,0))),3,FALSE),""))</f>
        <v>ELETRODUTO RÍGIDO, AÇO GALVANIZADO A QUENTE, PESADO, DN 40MM (1 1/2"), APARENTE, INCLUSIVE CONEXÕES ADP REF 104409</v>
      </c>
      <c r="E378" s="113" t="s">
        <v>13</v>
      </c>
      <c r="F378" s="114">
        <v>7</v>
      </c>
      <c r="G378" s="115">
        <f t="shared" si="15"/>
        <v>83.28</v>
      </c>
      <c r="H378" s="116">
        <f t="shared" si="16"/>
        <v>102.984048</v>
      </c>
      <c r="I378" s="117">
        <f t="shared" si="17"/>
        <v>720.88</v>
      </c>
      <c r="J378" s="118"/>
      <c r="K378" s="119">
        <v>83.28</v>
      </c>
      <c r="L378" s="118"/>
      <c r="M378" s="120"/>
      <c r="N378" s="118"/>
      <c r="O378" s="118"/>
      <c r="P378" s="118"/>
    </row>
    <row r="379" spans="1:16" x14ac:dyDescent="0.25">
      <c r="A379" s="101" t="s">
        <v>447</v>
      </c>
      <c r="B379" s="102"/>
      <c r="C379" s="102"/>
      <c r="D379" s="103" t="s">
        <v>653</v>
      </c>
      <c r="E379" s="104" t="s">
        <v>844</v>
      </c>
      <c r="F379" s="105"/>
      <c r="G379" s="106"/>
      <c r="H379" s="107"/>
      <c r="I379" s="108">
        <f>SUM(I380:I382)</f>
        <v>6042.8799999999992</v>
      </c>
      <c r="J379" s="45"/>
      <c r="K379" s="100"/>
      <c r="L379" s="45"/>
      <c r="M379" s="45"/>
      <c r="N379" s="45"/>
      <c r="O379" s="45"/>
      <c r="P379" s="45"/>
    </row>
    <row r="380" spans="1:16" s="121" customFormat="1" ht="36" x14ac:dyDescent="0.25">
      <c r="A380" s="109" t="s">
        <v>448</v>
      </c>
      <c r="B380" s="110" t="s">
        <v>65</v>
      </c>
      <c r="C380" s="111">
        <v>97238</v>
      </c>
      <c r="D380" s="112" t="str">
        <f ca="1">UPPER(IFERROR(VLOOKUP($C380,INDIRECT(INDEX([4]CONFIG_BASES!A:Z,MATCH($D380,[4]CONFIG_BASES!#REF!,0),MATCH([4]RESUMO!$P$11,[4]CONFIG_BASES!$B$1:$AA$1,0))),3,FALSE),""))</f>
        <v>ELETROCALHA LISA OU PERFURADA EM AÇO GALVANIZADO, LARGURA 100MM E ALTURA 50MM, INCLUSIVE EMENDA E FIXAÇÃO - FORNECIMENTO E INSTALAÇÃO. AF_04/2023</v>
      </c>
      <c r="E380" s="113" t="s">
        <v>13</v>
      </c>
      <c r="F380" s="114">
        <v>24</v>
      </c>
      <c r="G380" s="115">
        <f t="shared" si="15"/>
        <v>96.48</v>
      </c>
      <c r="H380" s="116">
        <f t="shared" si="16"/>
        <v>119.307168</v>
      </c>
      <c r="I380" s="117">
        <f t="shared" si="17"/>
        <v>2863.37</v>
      </c>
      <c r="J380" s="118"/>
      <c r="K380" s="119">
        <v>96.48</v>
      </c>
      <c r="L380" s="118"/>
      <c r="M380" s="120"/>
      <c r="N380" s="118"/>
      <c r="O380" s="118"/>
      <c r="P380" s="118"/>
    </row>
    <row r="381" spans="1:16" s="121" customFormat="1" ht="24" x14ac:dyDescent="0.25">
      <c r="A381" s="109" t="s">
        <v>449</v>
      </c>
      <c r="B381" s="110" t="s">
        <v>66</v>
      </c>
      <c r="C381" s="111" t="s">
        <v>766</v>
      </c>
      <c r="D381" s="112" t="str">
        <f ca="1">UPPER(IFERROR(VLOOKUP($C381,INDIRECT(INDEX([4]CONFIG_BASES!A:Z,MATCH($D381,[4]CONFIG_BASES!#REF!,0),MATCH([4]RESUMO!$P$11,[4]CONFIG_BASES!$B$1:$AA$1,0))),3,FALSE),""))</f>
        <v>CURVA OU COTOVELO HORIZONTAL OU VERTICAL 90° PARA ELETROCALHA 100X50MM (LXH), COM TAMPA REF 97278</v>
      </c>
      <c r="E381" s="113" t="s">
        <v>67</v>
      </c>
      <c r="F381" s="114">
        <v>4</v>
      </c>
      <c r="G381" s="115">
        <f t="shared" si="15"/>
        <v>74.22</v>
      </c>
      <c r="H381" s="116">
        <f t="shared" si="16"/>
        <v>91.780451999999997</v>
      </c>
      <c r="I381" s="117">
        <f t="shared" si="17"/>
        <v>367.12</v>
      </c>
      <c r="J381" s="118"/>
      <c r="K381" s="119">
        <v>74.22</v>
      </c>
      <c r="L381" s="118"/>
      <c r="M381" s="120"/>
      <c r="N381" s="118"/>
      <c r="O381" s="118"/>
      <c r="P381" s="118"/>
    </row>
    <row r="382" spans="1:16" s="121" customFormat="1" x14ac:dyDescent="0.25">
      <c r="A382" s="109" t="s">
        <v>450</v>
      </c>
      <c r="B382" s="110" t="s">
        <v>683</v>
      </c>
      <c r="C382" s="111" t="s">
        <v>767</v>
      </c>
      <c r="D382" s="112" t="str">
        <f ca="1">UPPER(IFERROR(VLOOKUP($C382,INDIRECT(INDEX([4]CONFIG_BASES!A:Z,MATCH($D382,[4]CONFIG_BASES!#REF!,0),MATCH([4]RESUMO!$P$11,[4]CONFIG_BASES!$B$1:$AA$1,0))),3,FALSE),""))</f>
        <v>SAÍDA HORIZONTAL DE ELETROCALHA P/ ELETRODUTO 3/4"</v>
      </c>
      <c r="E382" s="113" t="s">
        <v>845</v>
      </c>
      <c r="F382" s="114">
        <v>70</v>
      </c>
      <c r="G382" s="115">
        <f t="shared" si="15"/>
        <v>32.489999999999995</v>
      </c>
      <c r="H382" s="116">
        <f t="shared" si="16"/>
        <v>40.177133999999988</v>
      </c>
      <c r="I382" s="117">
        <f t="shared" si="17"/>
        <v>2812.39</v>
      </c>
      <c r="J382" s="118"/>
      <c r="K382" s="119">
        <v>32.489999999999995</v>
      </c>
      <c r="L382" s="118"/>
      <c r="M382" s="120"/>
      <c r="N382" s="118"/>
      <c r="O382" s="118"/>
      <c r="P382" s="118"/>
    </row>
    <row r="383" spans="1:16" x14ac:dyDescent="0.25">
      <c r="A383" s="101" t="s">
        <v>451</v>
      </c>
      <c r="B383" s="102"/>
      <c r="C383" s="102"/>
      <c r="D383" s="103" t="s">
        <v>654</v>
      </c>
      <c r="E383" s="104" t="s">
        <v>844</v>
      </c>
      <c r="F383" s="105"/>
      <c r="G383" s="106"/>
      <c r="H383" s="107"/>
      <c r="I383" s="108">
        <f>SUM(I384:I389)</f>
        <v>3248.3700000000003</v>
      </c>
      <c r="J383" s="45"/>
      <c r="K383" s="100"/>
      <c r="L383" s="45"/>
      <c r="M383" s="45"/>
      <c r="N383" s="45"/>
      <c r="O383" s="45"/>
      <c r="P383" s="45"/>
    </row>
    <row r="384" spans="1:16" s="121" customFormat="1" ht="24" x14ac:dyDescent="0.25">
      <c r="A384" s="109" t="s">
        <v>452</v>
      </c>
      <c r="B384" s="110" t="s">
        <v>65</v>
      </c>
      <c r="C384" s="111">
        <v>91941</v>
      </c>
      <c r="D384" s="112" t="str">
        <f ca="1">UPPER(IFERROR(VLOOKUP($C384,INDIRECT(INDEX([4]CONFIG_BASES!A:Z,MATCH($D384,[4]CONFIG_BASES!#REF!,0),MATCH([4]RESUMO!$P$11,[4]CONFIG_BASES!$B$1:$AA$1,0))),3,FALSE),""))</f>
        <v>CAIXA RETANGULAR 4" X 2" BAIXA (0,30 M DO PISO), PVC, INSTALADA EM PAREDE - FORNECIMENTO E INSTALAÇÃO. AF_03/2023</v>
      </c>
      <c r="E384" s="113" t="s">
        <v>67</v>
      </c>
      <c r="F384" s="114">
        <v>107</v>
      </c>
      <c r="G384" s="115">
        <f t="shared" si="15"/>
        <v>14.17</v>
      </c>
      <c r="H384" s="116">
        <f t="shared" si="16"/>
        <v>17.522621999999998</v>
      </c>
      <c r="I384" s="117">
        <f t="shared" si="17"/>
        <v>1874.92</v>
      </c>
      <c r="J384" s="118"/>
      <c r="K384" s="119">
        <v>14.17</v>
      </c>
      <c r="L384" s="118"/>
      <c r="M384" s="120"/>
      <c r="N384" s="118"/>
      <c r="O384" s="118"/>
      <c r="P384" s="118"/>
    </row>
    <row r="385" spans="1:16" s="121" customFormat="1" ht="24" x14ac:dyDescent="0.25">
      <c r="A385" s="109" t="s">
        <v>453</v>
      </c>
      <c r="B385" s="110" t="s">
        <v>65</v>
      </c>
      <c r="C385" s="111">
        <v>91936</v>
      </c>
      <c r="D385" s="112" t="str">
        <f ca="1">UPPER(IFERROR(VLOOKUP($C385,INDIRECT(INDEX([4]CONFIG_BASES!A:Z,MATCH($D385,[4]CONFIG_BASES!#REF!,0),MATCH([4]RESUMO!$P$11,[4]CONFIG_BASES!$B$1:$AA$1,0))),3,FALSE),""))</f>
        <v>CAIXA OCTOGONAL 4" X 4", PVC, INSTALADA EM LAJE - FORNECIMENTO E INSTALAÇÃO. AF_03/2023</v>
      </c>
      <c r="E385" s="113" t="s">
        <v>67</v>
      </c>
      <c r="F385" s="114">
        <v>4</v>
      </c>
      <c r="G385" s="115">
        <f t="shared" si="15"/>
        <v>22.13</v>
      </c>
      <c r="H385" s="116">
        <f t="shared" si="16"/>
        <v>27.365957999999996</v>
      </c>
      <c r="I385" s="117">
        <f t="shared" si="17"/>
        <v>109.46</v>
      </c>
      <c r="J385" s="118"/>
      <c r="K385" s="119">
        <v>22.13</v>
      </c>
      <c r="L385" s="118"/>
      <c r="M385" s="120"/>
      <c r="N385" s="118"/>
      <c r="O385" s="118"/>
      <c r="P385" s="118"/>
    </row>
    <row r="386" spans="1:16" s="121" customFormat="1" x14ac:dyDescent="0.25">
      <c r="A386" s="109" t="s">
        <v>454</v>
      </c>
      <c r="B386" s="110" t="s">
        <v>66</v>
      </c>
      <c r="C386" s="111" t="s">
        <v>768</v>
      </c>
      <c r="D386" s="112" t="str">
        <f ca="1">UPPER(IFERROR(VLOOKUP($C386,INDIRECT(INDEX([4]CONFIG_BASES!A:Z,MATCH($D386,[4]CONFIG_BASES!#REF!,0),MATCH([4]RESUMO!$P$11,[4]CONFIG_BASES!$B$1:$AA$1,0))),3,FALSE),""))</f>
        <v>CAIXA DE PASSAGEM, DE EMBUTIR, DE PVC, CPE-20 OU EQUIVALENTE</v>
      </c>
      <c r="E386" s="113" t="s">
        <v>67</v>
      </c>
      <c r="F386" s="114">
        <v>2</v>
      </c>
      <c r="G386" s="115">
        <f t="shared" si="15"/>
        <v>62.64</v>
      </c>
      <c r="H386" s="116">
        <f t="shared" si="16"/>
        <v>77.460623999999996</v>
      </c>
      <c r="I386" s="117">
        <f t="shared" si="17"/>
        <v>154.91999999999999</v>
      </c>
      <c r="J386" s="118"/>
      <c r="K386" s="119">
        <v>62.64</v>
      </c>
      <c r="L386" s="118"/>
      <c r="M386" s="120"/>
      <c r="N386" s="118"/>
      <c r="O386" s="118"/>
      <c r="P386" s="118"/>
    </row>
    <row r="387" spans="1:16" s="121" customFormat="1" ht="36" x14ac:dyDescent="0.25">
      <c r="A387" s="109" t="s">
        <v>455</v>
      </c>
      <c r="B387" s="110" t="s">
        <v>80</v>
      </c>
      <c r="C387" s="111" t="s">
        <v>769</v>
      </c>
      <c r="D387" s="112" t="str">
        <f ca="1">UPPER(IFERROR(VLOOKUP($C387,INDIRECT(INDEX([4]CONFIG_BASES!A:Z,MATCH($D387,[4]CONFIG_BASES!#REF!,0),MATCH([4]RESUMO!$P$11,[4]CONFIG_BASES!$B$1:$AA$1,0))),3,FALSE),""))</f>
        <v>CAIXA DE LIGAÇÃO/PASSAGEM EM PVC RÍGIDO PARA ELETRODUTO, OCTOGONAL COM FUNDO MÓVEL, DIMENSÃO 4"X4", EMBUTIDA EM LAJE, INCLUSIVE FIXAÇÃO</v>
      </c>
      <c r="E387" s="113" t="s">
        <v>67</v>
      </c>
      <c r="F387" s="114">
        <v>71</v>
      </c>
      <c r="G387" s="115">
        <f t="shared" si="15"/>
        <v>11.9</v>
      </c>
      <c r="H387" s="116">
        <f t="shared" si="16"/>
        <v>14.715539999999999</v>
      </c>
      <c r="I387" s="117">
        <f t="shared" si="17"/>
        <v>1044.8</v>
      </c>
      <c r="J387" s="118"/>
      <c r="K387" s="119">
        <v>11.9</v>
      </c>
      <c r="L387" s="118"/>
      <c r="M387" s="120"/>
      <c r="N387" s="118"/>
      <c r="O387" s="118"/>
      <c r="P387" s="118"/>
    </row>
    <row r="388" spans="1:16" s="121" customFormat="1" ht="24" x14ac:dyDescent="0.25">
      <c r="A388" s="109" t="s">
        <v>456</v>
      </c>
      <c r="B388" s="110" t="s">
        <v>80</v>
      </c>
      <c r="C388" s="111" t="s">
        <v>770</v>
      </c>
      <c r="D388" s="112" t="str">
        <f ca="1">UPPER(IFERROR(VLOOKUP($C388,INDIRECT(INDEX([4]CONFIG_BASES!A:Z,MATCH($D388,[4]CONFIG_BASES!#REF!,0),MATCH([4]RESUMO!$P$11,[4]CONFIG_BASES!$B$1:$AA$1,0))),3,FALSE),""))</f>
        <v>CONJUNTO DE UMA (1) PLACA CEGA 4"X2", INCLUSIVE FORNECIMENTO, INSTALAÇÃO, SUPORTE E PLACA</v>
      </c>
      <c r="E388" s="113" t="s">
        <v>67</v>
      </c>
      <c r="F388" s="114">
        <v>3</v>
      </c>
      <c r="G388" s="115">
        <f t="shared" si="15"/>
        <v>13.64</v>
      </c>
      <c r="H388" s="116">
        <f t="shared" si="16"/>
        <v>16.867224</v>
      </c>
      <c r="I388" s="117">
        <f t="shared" si="17"/>
        <v>50.6</v>
      </c>
      <c r="J388" s="118"/>
      <c r="K388" s="119">
        <v>13.64</v>
      </c>
      <c r="L388" s="118"/>
      <c r="M388" s="120"/>
      <c r="N388" s="118"/>
      <c r="O388" s="118"/>
      <c r="P388" s="118"/>
    </row>
    <row r="389" spans="1:16" s="121" customFormat="1" ht="24" x14ac:dyDescent="0.25">
      <c r="A389" s="109" t="s">
        <v>457</v>
      </c>
      <c r="B389" s="110" t="s">
        <v>683</v>
      </c>
      <c r="C389" s="111" t="s">
        <v>771</v>
      </c>
      <c r="D389" s="112" t="str">
        <f ca="1">UPPER(IFERROR(VLOOKUP($C389,INDIRECT(INDEX([4]CONFIG_BASES!A:Z,MATCH($D389,[4]CONFIG_BASES!#REF!,0),MATCH([4]RESUMO!$P$11,[4]CONFIG_BASES!$B$1:$AA$1,0))),3,FALSE),""))</f>
        <v>INSTALAÇÃO DE PLACA CEGA COM FURO CENTRAL EM CAIXA DE PASSAGEM 4X2"</v>
      </c>
      <c r="E389" s="113" t="s">
        <v>845</v>
      </c>
      <c r="F389" s="114">
        <v>1</v>
      </c>
      <c r="G389" s="115">
        <f t="shared" si="15"/>
        <v>11.059999999999999</v>
      </c>
      <c r="H389" s="116">
        <f t="shared" si="16"/>
        <v>13.676795999999998</v>
      </c>
      <c r="I389" s="117">
        <f t="shared" si="17"/>
        <v>13.67</v>
      </c>
      <c r="J389" s="118"/>
      <c r="K389" s="119">
        <v>11.059999999999999</v>
      </c>
      <c r="L389" s="118"/>
      <c r="M389" s="120"/>
      <c r="N389" s="118"/>
      <c r="O389" s="118"/>
      <c r="P389" s="118"/>
    </row>
    <row r="390" spans="1:16" x14ac:dyDescent="0.25">
      <c r="A390" s="101" t="s">
        <v>458</v>
      </c>
      <c r="B390" s="102"/>
      <c r="C390" s="102"/>
      <c r="D390" s="103" t="s">
        <v>655</v>
      </c>
      <c r="E390" s="104" t="s">
        <v>844</v>
      </c>
      <c r="F390" s="105"/>
      <c r="G390" s="106"/>
      <c r="H390" s="107"/>
      <c r="I390" s="108">
        <f>SUM(I391:I406)</f>
        <v>6561.53</v>
      </c>
      <c r="J390" s="45"/>
      <c r="K390" s="100"/>
      <c r="L390" s="45"/>
      <c r="M390" s="45"/>
      <c r="N390" s="45"/>
      <c r="O390" s="45"/>
      <c r="P390" s="45"/>
    </row>
    <row r="391" spans="1:16" s="121" customFormat="1" ht="36" x14ac:dyDescent="0.25">
      <c r="A391" s="109" t="s">
        <v>459</v>
      </c>
      <c r="B391" s="110" t="s">
        <v>65</v>
      </c>
      <c r="C391" s="111">
        <v>106297</v>
      </c>
      <c r="D391" s="112" t="str">
        <f ca="1">UPPER(IFERROR(VLOOKUP($C391,INDIRECT(INDEX([4]CONFIG_BASES!A:Z,MATCH($D391,[4]CONFIG_BASES!#REF!,0),MATCH([4]RESUMO!$P$11,[4]CONFIG_BASES!$B$1:$AA$1,0))),3,FALSE),""))</f>
        <v>CONTATOR TRIPOLAR, CORRENTE DE 25 A, TENSAO NOMINAL DE *500* V, CATEGORIA AC-2 E AC-3, PARA QUADRO DE BOMBA - FORNECIMENTO E INSTALAÇÃO. AF_11/2025</v>
      </c>
      <c r="E391" s="113" t="s">
        <v>67</v>
      </c>
      <c r="F391" s="114">
        <v>2</v>
      </c>
      <c r="G391" s="115">
        <f t="shared" si="15"/>
        <v>287.69</v>
      </c>
      <c r="H391" s="116">
        <f t="shared" si="16"/>
        <v>355.757454</v>
      </c>
      <c r="I391" s="117">
        <f t="shared" si="17"/>
        <v>711.51</v>
      </c>
      <c r="J391" s="118"/>
      <c r="K391" s="119">
        <v>287.69</v>
      </c>
      <c r="L391" s="118"/>
      <c r="M391" s="120"/>
      <c r="N391" s="118"/>
      <c r="O391" s="118"/>
      <c r="P391" s="118"/>
    </row>
    <row r="392" spans="1:16" s="121" customFormat="1" ht="24" x14ac:dyDescent="0.25">
      <c r="A392" s="109" t="s">
        <v>460</v>
      </c>
      <c r="B392" s="110" t="s">
        <v>80</v>
      </c>
      <c r="C392" s="111" t="s">
        <v>772</v>
      </c>
      <c r="D392" s="112" t="str">
        <f ca="1">UPPER(IFERROR(VLOOKUP($C392,INDIRECT(INDEX([4]CONFIG_BASES!A:Z,MATCH($D392,[4]CONFIG_BASES!#REF!,0),MATCH([4]RESUMO!$P$11,[4]CONFIG_BASES!$B$1:$AA$1,0))),3,FALSE),""))</f>
        <v>DISPOSITIVO DE PROTEÇÃO CONTRA SURTOS (DPS) MONOPOLAR, CORRENTE DE INTERRUPÇÃO 45KA, INCLUSIVE TERMINAL ILHÓS</v>
      </c>
      <c r="E392" s="113" t="s">
        <v>67</v>
      </c>
      <c r="F392" s="114">
        <v>8</v>
      </c>
      <c r="G392" s="115">
        <f t="shared" si="15"/>
        <v>58.39</v>
      </c>
      <c r="H392" s="116">
        <f t="shared" si="16"/>
        <v>72.205073999999996</v>
      </c>
      <c r="I392" s="117">
        <f t="shared" si="17"/>
        <v>577.64</v>
      </c>
      <c r="J392" s="118"/>
      <c r="K392" s="119">
        <v>58.39</v>
      </c>
      <c r="L392" s="118"/>
      <c r="M392" s="120"/>
      <c r="N392" s="118"/>
      <c r="O392" s="118"/>
      <c r="P392" s="118"/>
    </row>
    <row r="393" spans="1:16" s="121" customFormat="1" ht="24" x14ac:dyDescent="0.25">
      <c r="A393" s="109" t="s">
        <v>461</v>
      </c>
      <c r="B393" s="110" t="s">
        <v>80</v>
      </c>
      <c r="C393" s="111" t="s">
        <v>773</v>
      </c>
      <c r="D393" s="112" t="str">
        <f ca="1">UPPER(IFERROR(VLOOKUP($C393,INDIRECT(INDEX([4]CONFIG_BASES!A:Z,MATCH($D393,[4]CONFIG_BASES!#REF!,0),MATCH([4]RESUMO!$P$11,[4]CONFIG_BASES!$B$1:$AA$1,0))),3,FALSE),""))</f>
        <v>DISPOSITIVO DE PROTEÇÃO CONTRA SURTOS (DPS) MONOPOLAR, CORRENTE DE INTERRUPÇÃO 60KA, INCLUSIVE TERMINAL ILHÓS</v>
      </c>
      <c r="E393" s="113" t="s">
        <v>67</v>
      </c>
      <c r="F393" s="114">
        <v>4</v>
      </c>
      <c r="G393" s="115">
        <f t="shared" si="15"/>
        <v>80.62</v>
      </c>
      <c r="H393" s="116">
        <f t="shared" si="16"/>
        <v>99.694692000000003</v>
      </c>
      <c r="I393" s="117">
        <f t="shared" si="17"/>
        <v>398.77</v>
      </c>
      <c r="J393" s="118"/>
      <c r="K393" s="119">
        <v>80.62</v>
      </c>
      <c r="L393" s="118"/>
      <c r="M393" s="120"/>
      <c r="N393" s="118"/>
      <c r="O393" s="118"/>
      <c r="P393" s="118"/>
    </row>
    <row r="394" spans="1:16" s="121" customFormat="1" ht="24" x14ac:dyDescent="0.25">
      <c r="A394" s="109" t="s">
        <v>462</v>
      </c>
      <c r="B394" s="110" t="s">
        <v>65</v>
      </c>
      <c r="C394" s="111">
        <v>93674</v>
      </c>
      <c r="D394" s="112" t="str">
        <f ca="1">UPPER(IFERROR(VLOOKUP($C394,INDIRECT(INDEX([4]CONFIG_BASES!A:Z,MATCH($D394,[4]CONFIG_BASES!#REF!,0),MATCH([4]RESUMO!$P$11,[4]CONFIG_BASES!$B$1:$AA$1,0))),3,FALSE),""))</f>
        <v>DISJUNTOR BIPOLAR TIPO DR, CORRENTE NOMINAL DE 25A - FORNECIMENTO E INSTALAÇÃO. AF_07/2025</v>
      </c>
      <c r="E394" s="113" t="s">
        <v>67</v>
      </c>
      <c r="F394" s="114">
        <v>8</v>
      </c>
      <c r="G394" s="115">
        <f t="shared" si="15"/>
        <v>171.86</v>
      </c>
      <c r="H394" s="116">
        <f t="shared" si="16"/>
        <v>212.522076</v>
      </c>
      <c r="I394" s="117">
        <f t="shared" si="17"/>
        <v>1700.17</v>
      </c>
      <c r="J394" s="118"/>
      <c r="K394" s="119">
        <v>171.86</v>
      </c>
      <c r="L394" s="118"/>
      <c r="M394" s="120"/>
      <c r="N394" s="118"/>
      <c r="O394" s="118"/>
      <c r="P394" s="118"/>
    </row>
    <row r="395" spans="1:16" s="121" customFormat="1" ht="24" x14ac:dyDescent="0.25">
      <c r="A395" s="109" t="s">
        <v>463</v>
      </c>
      <c r="B395" s="110" t="s">
        <v>65</v>
      </c>
      <c r="C395" s="111">
        <v>93676</v>
      </c>
      <c r="D395" s="112" t="str">
        <f ca="1">UPPER(IFERROR(VLOOKUP($C395,INDIRECT(INDEX([4]CONFIG_BASES!A:Z,MATCH($D395,[4]CONFIG_BASES!#REF!,0),MATCH([4]RESUMO!$P$11,[4]CONFIG_BASES!$B$1:$AA$1,0))),3,FALSE),""))</f>
        <v>DISJUNTOR TETRAPOLAR TIPO DR, CORRENTE NOMINAL DE 25A - FORNECIMENTO E INSTALAÇÃO. AF_07/2025</v>
      </c>
      <c r="E395" s="113" t="s">
        <v>67</v>
      </c>
      <c r="F395" s="114">
        <v>1</v>
      </c>
      <c r="G395" s="115">
        <f t="shared" si="15"/>
        <v>205.59</v>
      </c>
      <c r="H395" s="116">
        <f t="shared" si="16"/>
        <v>254.23259399999998</v>
      </c>
      <c r="I395" s="117">
        <f t="shared" si="17"/>
        <v>254.23</v>
      </c>
      <c r="J395" s="118"/>
      <c r="K395" s="119">
        <v>205.59</v>
      </c>
      <c r="L395" s="118"/>
      <c r="M395" s="120"/>
      <c r="N395" s="118"/>
      <c r="O395" s="118"/>
      <c r="P395" s="118"/>
    </row>
    <row r="396" spans="1:16" s="121" customFormat="1" ht="24" x14ac:dyDescent="0.25">
      <c r="A396" s="109" t="s">
        <v>464</v>
      </c>
      <c r="B396" s="110" t="s">
        <v>65</v>
      </c>
      <c r="C396" s="111">
        <v>93661</v>
      </c>
      <c r="D396" s="112" t="str">
        <f ca="1">UPPER(IFERROR(VLOOKUP($C396,INDIRECT(INDEX([4]CONFIG_BASES!A:Z,MATCH($D396,[4]CONFIG_BASES!#REF!,0),MATCH([4]RESUMO!$P$11,[4]CONFIG_BASES!$B$1:$AA$1,0))),3,FALSE),""))</f>
        <v>DISJUNTOR BIPOLAR TIPO DIN, CORRENTE NOMINAL DE 16A - FORNECIMENTO E INSTALAÇÃO. AF_07/2025</v>
      </c>
      <c r="E396" s="113" t="s">
        <v>67</v>
      </c>
      <c r="F396" s="114">
        <v>7</v>
      </c>
      <c r="G396" s="115">
        <f t="shared" si="15"/>
        <v>66.78</v>
      </c>
      <c r="H396" s="116">
        <f t="shared" si="16"/>
        <v>82.580147999999994</v>
      </c>
      <c r="I396" s="117">
        <f t="shared" si="17"/>
        <v>578.05999999999995</v>
      </c>
      <c r="J396" s="118"/>
      <c r="K396" s="119">
        <v>66.78</v>
      </c>
      <c r="L396" s="118"/>
      <c r="M396" s="120"/>
      <c r="N396" s="118"/>
      <c r="O396" s="118"/>
      <c r="P396" s="118"/>
    </row>
    <row r="397" spans="1:16" s="121" customFormat="1" ht="24" x14ac:dyDescent="0.25">
      <c r="A397" s="109" t="s">
        <v>465</v>
      </c>
      <c r="B397" s="110" t="s">
        <v>65</v>
      </c>
      <c r="C397" s="111">
        <v>93662</v>
      </c>
      <c r="D397" s="112" t="str">
        <f ca="1">UPPER(IFERROR(VLOOKUP($C397,INDIRECT(INDEX([4]CONFIG_BASES!A:Z,MATCH($D397,[4]CONFIG_BASES!#REF!,0),MATCH([4]RESUMO!$P$11,[4]CONFIG_BASES!$B$1:$AA$1,0))),3,FALSE),""))</f>
        <v>DISJUNTOR BIPOLAR TIPO DIN, CORRENTE NOMINAL DE 20A - FORNECIMENTO E INSTALAÇÃO. AF_07/2025</v>
      </c>
      <c r="E397" s="113" t="s">
        <v>67</v>
      </c>
      <c r="F397" s="114">
        <v>4</v>
      </c>
      <c r="G397" s="115">
        <f t="shared" si="15"/>
        <v>68.98</v>
      </c>
      <c r="H397" s="116">
        <f t="shared" si="16"/>
        <v>85.300668000000002</v>
      </c>
      <c r="I397" s="117">
        <f t="shared" si="17"/>
        <v>341.2</v>
      </c>
      <c r="J397" s="118"/>
      <c r="K397" s="119">
        <v>68.98</v>
      </c>
      <c r="L397" s="118"/>
      <c r="M397" s="120"/>
      <c r="N397" s="118"/>
      <c r="O397" s="118"/>
      <c r="P397" s="118"/>
    </row>
    <row r="398" spans="1:16" s="121" customFormat="1" ht="24" x14ac:dyDescent="0.25">
      <c r="A398" s="109" t="s">
        <v>466</v>
      </c>
      <c r="B398" s="110" t="s">
        <v>65</v>
      </c>
      <c r="C398" s="111">
        <v>93653</v>
      </c>
      <c r="D398" s="112" t="str">
        <f ca="1">UPPER(IFERROR(VLOOKUP($C398,INDIRECT(INDEX([4]CONFIG_BASES!A:Z,MATCH($D398,[4]CONFIG_BASES!#REF!,0),MATCH([4]RESUMO!$P$11,[4]CONFIG_BASES!$B$1:$AA$1,0))),3,FALSE),""))</f>
        <v>DISJUNTOR MONOPOLAR TIPO DIN, CORRENTE NOMINAL DE 10A - FORNECIMENTO E INSTALAÇÃO. AF_07/2025</v>
      </c>
      <c r="E398" s="113" t="s">
        <v>67</v>
      </c>
      <c r="F398" s="114">
        <v>1</v>
      </c>
      <c r="G398" s="115">
        <f t="shared" ref="G398:G459" si="18">K398*(1-I$8)</f>
        <v>13.93</v>
      </c>
      <c r="H398" s="116">
        <f t="shared" ref="H398:H459" si="19">IFERROR(G398*(1+$I$5),"")</f>
        <v>17.225838</v>
      </c>
      <c r="I398" s="117">
        <f t="shared" ref="I398:I459" si="20">IFERROR(TRUNC($F398*H398,2),"")</f>
        <v>17.22</v>
      </c>
      <c r="J398" s="118"/>
      <c r="K398" s="119">
        <v>13.93</v>
      </c>
      <c r="L398" s="118"/>
      <c r="M398" s="120"/>
      <c r="N398" s="118"/>
      <c r="O398" s="118"/>
      <c r="P398" s="118"/>
    </row>
    <row r="399" spans="1:16" s="121" customFormat="1" ht="24" x14ac:dyDescent="0.25">
      <c r="A399" s="109" t="s">
        <v>467</v>
      </c>
      <c r="B399" s="110" t="s">
        <v>65</v>
      </c>
      <c r="C399" s="111">
        <v>93655</v>
      </c>
      <c r="D399" s="112" t="str">
        <f ca="1">UPPER(IFERROR(VLOOKUP($C399,INDIRECT(INDEX([4]CONFIG_BASES!A:Z,MATCH($D399,[4]CONFIG_BASES!#REF!,0),MATCH([4]RESUMO!$P$11,[4]CONFIG_BASES!$B$1:$AA$1,0))),3,FALSE),""))</f>
        <v>DISJUNTOR MONOPOLAR TIPO DIN, CORRENTE NOMINAL DE 20A - FORNECIMENTO E INSTALAÇÃO. AF_07/2025</v>
      </c>
      <c r="E399" s="113" t="s">
        <v>67</v>
      </c>
      <c r="F399" s="114">
        <v>15</v>
      </c>
      <c r="G399" s="115">
        <f t="shared" si="18"/>
        <v>15.03</v>
      </c>
      <c r="H399" s="116">
        <f t="shared" si="19"/>
        <v>18.586098</v>
      </c>
      <c r="I399" s="117">
        <f t="shared" si="20"/>
        <v>278.79000000000002</v>
      </c>
      <c r="J399" s="118"/>
      <c r="K399" s="119">
        <v>15.03</v>
      </c>
      <c r="L399" s="118"/>
      <c r="M399" s="120"/>
      <c r="N399" s="118"/>
      <c r="O399" s="118"/>
      <c r="P399" s="118"/>
    </row>
    <row r="400" spans="1:16" s="121" customFormat="1" ht="24" x14ac:dyDescent="0.25">
      <c r="A400" s="109" t="s">
        <v>468</v>
      </c>
      <c r="B400" s="110" t="s">
        <v>65</v>
      </c>
      <c r="C400" s="111">
        <v>93670</v>
      </c>
      <c r="D400" s="112" t="str">
        <f ca="1">UPPER(IFERROR(VLOOKUP($C400,INDIRECT(INDEX([4]CONFIG_BASES!A:Z,MATCH($D400,[4]CONFIG_BASES!#REF!,0),MATCH([4]RESUMO!$P$11,[4]CONFIG_BASES!$B$1:$AA$1,0))),3,FALSE),""))</f>
        <v>DISJUNTOR TRIPOLAR TIPO DIN, CORRENTE NOMINAL DE 25A - FORNECIMENTO E INSTALAÇÃO. AF_07/2025</v>
      </c>
      <c r="E400" s="113" t="s">
        <v>67</v>
      </c>
      <c r="F400" s="114">
        <v>1</v>
      </c>
      <c r="G400" s="115">
        <f t="shared" si="18"/>
        <v>90.24</v>
      </c>
      <c r="H400" s="116">
        <f t="shared" si="19"/>
        <v>111.59078399999999</v>
      </c>
      <c r="I400" s="117">
        <f t="shared" si="20"/>
        <v>111.59</v>
      </c>
      <c r="J400" s="118"/>
      <c r="K400" s="119">
        <v>90.24</v>
      </c>
      <c r="L400" s="118"/>
      <c r="M400" s="120"/>
      <c r="N400" s="118"/>
      <c r="O400" s="118"/>
      <c r="P400" s="118"/>
    </row>
    <row r="401" spans="1:16" s="121" customFormat="1" ht="24" x14ac:dyDescent="0.25">
      <c r="A401" s="109" t="s">
        <v>469</v>
      </c>
      <c r="B401" s="110" t="s">
        <v>65</v>
      </c>
      <c r="C401" s="111">
        <v>93671</v>
      </c>
      <c r="D401" s="112" t="str">
        <f ca="1">UPPER(IFERROR(VLOOKUP($C401,INDIRECT(INDEX([4]CONFIG_BASES!A:Z,MATCH($D401,[4]CONFIG_BASES!#REF!,0),MATCH([4]RESUMO!$P$11,[4]CONFIG_BASES!$B$1:$AA$1,0))),3,FALSE),""))</f>
        <v>DISJUNTOR TRIPOLAR TIPO DIN, CORRENTE NOMINAL DE 32A - FORNECIMENTO E INSTALAÇÃO. AF_07/2025</v>
      </c>
      <c r="E401" s="113" t="s">
        <v>67</v>
      </c>
      <c r="F401" s="114">
        <v>2</v>
      </c>
      <c r="G401" s="115">
        <f t="shared" si="18"/>
        <v>95.49</v>
      </c>
      <c r="H401" s="116">
        <f t="shared" si="19"/>
        <v>118.08293399999998</v>
      </c>
      <c r="I401" s="117">
        <f t="shared" si="20"/>
        <v>236.16</v>
      </c>
      <c r="J401" s="118"/>
      <c r="K401" s="119">
        <v>95.49</v>
      </c>
      <c r="L401" s="118"/>
      <c r="M401" s="120"/>
      <c r="N401" s="118"/>
      <c r="O401" s="118"/>
      <c r="P401" s="118"/>
    </row>
    <row r="402" spans="1:16" s="121" customFormat="1" x14ac:dyDescent="0.25">
      <c r="A402" s="109" t="s">
        <v>470</v>
      </c>
      <c r="B402" s="110" t="s">
        <v>65</v>
      </c>
      <c r="C402" s="111">
        <v>106020</v>
      </c>
      <c r="D402" s="112" t="str">
        <f ca="1">UPPER(IFERROR(VLOOKUP($C402,INDIRECT(INDEX([4]CONFIG_BASES!A:Z,MATCH($D402,[4]CONFIG_BASES!#REF!,0),MATCH([4]RESUMO!$P$11,[4]CONFIG_BASES!$B$1:$AA$1,0))),3,FALSE),""))</f>
        <v>DISJUNTOR TRIPOLAR DIN 63A - FORNECIMENTO E INSTALAÇÃO. AF_07/2025</v>
      </c>
      <c r="E402" s="113" t="s">
        <v>67</v>
      </c>
      <c r="F402" s="114">
        <v>3</v>
      </c>
      <c r="G402" s="115">
        <f t="shared" si="18"/>
        <v>128.19</v>
      </c>
      <c r="H402" s="116">
        <f t="shared" si="19"/>
        <v>158.51975399999998</v>
      </c>
      <c r="I402" s="117">
        <f t="shared" si="20"/>
        <v>475.55</v>
      </c>
      <c r="J402" s="118"/>
      <c r="K402" s="119">
        <v>128.19</v>
      </c>
      <c r="L402" s="118"/>
      <c r="M402" s="120"/>
      <c r="N402" s="118"/>
      <c r="O402" s="118"/>
      <c r="P402" s="118"/>
    </row>
    <row r="403" spans="1:16" s="121" customFormat="1" ht="24" x14ac:dyDescent="0.25">
      <c r="A403" s="109" t="s">
        <v>471</v>
      </c>
      <c r="B403" s="110" t="s">
        <v>80</v>
      </c>
      <c r="C403" s="111" t="s">
        <v>774</v>
      </c>
      <c r="D403" s="112" t="str">
        <f ca="1">UPPER(IFERROR(VLOOKUP($C403,INDIRECT(INDEX([4]CONFIG_BASES!A:Z,MATCH($D403,[4]CONFIG_BASES!#REF!,0),MATCH([4]RESUMO!$P$11,[4]CONFIG_BASES!$B$1:$AA$1,0))),3,FALSE),""))</f>
        <v>DISJUNTOR TRIPOLAR TIPO DIN, CORRENTE NOMINAL DE 100A, FORNECIMENTO E INSTALAÇÃO, INCLUSIVE TERMINAL ILHÓS</v>
      </c>
      <c r="E403" s="113" t="s">
        <v>67</v>
      </c>
      <c r="F403" s="114">
        <v>1</v>
      </c>
      <c r="G403" s="115">
        <f t="shared" si="18"/>
        <v>222.1</v>
      </c>
      <c r="H403" s="116">
        <f t="shared" si="19"/>
        <v>274.64885999999996</v>
      </c>
      <c r="I403" s="117">
        <f t="shared" si="20"/>
        <v>274.64</v>
      </c>
      <c r="J403" s="118"/>
      <c r="K403" s="119">
        <v>222.1</v>
      </c>
      <c r="L403" s="118"/>
      <c r="M403" s="120"/>
      <c r="N403" s="118"/>
      <c r="O403" s="118"/>
      <c r="P403" s="118"/>
    </row>
    <row r="404" spans="1:16" s="121" customFormat="1" x14ac:dyDescent="0.25">
      <c r="A404" s="109" t="s">
        <v>472</v>
      </c>
      <c r="B404" s="110" t="s">
        <v>683</v>
      </c>
      <c r="C404" s="111" t="s">
        <v>775</v>
      </c>
      <c r="D404" s="112" t="str">
        <f ca="1">UPPER(IFERROR(VLOOKUP($C404,INDIRECT(INDEX([4]CONFIG_BASES!A:Z,MATCH($D404,[4]CONFIG_BASES!#REF!,0),MATCH([4]RESUMO!$P$11,[4]CONFIG_BASES!$B$1:$AA$1,0))),3,FALSE),""))</f>
        <v>CHAVE COMUTADORA/SELETORA COM 1 POLO E 3 POSIÇÕES PARA 63 A</v>
      </c>
      <c r="E404" s="113" t="s">
        <v>845</v>
      </c>
      <c r="F404" s="114">
        <v>2</v>
      </c>
      <c r="G404" s="115">
        <f t="shared" si="18"/>
        <v>54.92</v>
      </c>
      <c r="H404" s="116">
        <f t="shared" si="19"/>
        <v>67.914072000000004</v>
      </c>
      <c r="I404" s="117">
        <f t="shared" si="20"/>
        <v>135.82</v>
      </c>
      <c r="J404" s="118"/>
      <c r="K404" s="119">
        <v>54.92</v>
      </c>
      <c r="L404" s="118"/>
      <c r="M404" s="120"/>
      <c r="N404" s="118"/>
      <c r="O404" s="118"/>
      <c r="P404" s="118"/>
    </row>
    <row r="405" spans="1:16" s="121" customFormat="1" ht="24" x14ac:dyDescent="0.25">
      <c r="A405" s="109" t="s">
        <v>473</v>
      </c>
      <c r="B405" s="110" t="s">
        <v>683</v>
      </c>
      <c r="C405" s="111" t="s">
        <v>776</v>
      </c>
      <c r="D405" s="112" t="str">
        <f ca="1">UPPER(IFERROR(VLOOKUP($C405,INDIRECT(INDEX([4]CONFIG_BASES!A:Z,MATCH($D405,[4]CONFIG_BASES!#REF!,0),MATCH([4]RESUMO!$P$11,[4]CONFIG_BASES!$B$1:$AA$1,0))),3,FALSE),""))</f>
        <v>SINALEIRO 22MM COM LÂMPADA VERMELHA, 110VCA, LED INTEGRADO AO CORPO</v>
      </c>
      <c r="E405" s="113" t="s">
        <v>845</v>
      </c>
      <c r="F405" s="114">
        <v>2</v>
      </c>
      <c r="G405" s="115">
        <f t="shared" si="18"/>
        <v>42.35</v>
      </c>
      <c r="H405" s="116">
        <f t="shared" si="19"/>
        <v>52.370010000000001</v>
      </c>
      <c r="I405" s="117">
        <f t="shared" si="20"/>
        <v>104.74</v>
      </c>
      <c r="J405" s="118"/>
      <c r="K405" s="119">
        <v>42.35</v>
      </c>
      <c r="L405" s="118"/>
      <c r="M405" s="120"/>
      <c r="N405" s="118"/>
      <c r="O405" s="118"/>
      <c r="P405" s="118"/>
    </row>
    <row r="406" spans="1:16" s="121" customFormat="1" x14ac:dyDescent="0.25">
      <c r="A406" s="109" t="s">
        <v>474</v>
      </c>
      <c r="B406" s="110" t="s">
        <v>683</v>
      </c>
      <c r="C406" s="111" t="s">
        <v>777</v>
      </c>
      <c r="D406" s="112" t="str">
        <f ca="1">UPPER(IFERROR(VLOOKUP($C406,INDIRECT(INDEX([4]CONFIG_BASES!A:Z,MATCH($D406,[4]CONFIG_BASES!#REF!,0),MATCH([4]RESUMO!$P$11,[4]CONFIG_BASES!$B$1:$AA$1,0))),3,FALSE),""))</f>
        <v>TEMPORIZADOR DIGITAL BIVOLT 110V 220V</v>
      </c>
      <c r="E406" s="113" t="s">
        <v>845</v>
      </c>
      <c r="F406" s="114">
        <v>2</v>
      </c>
      <c r="G406" s="115">
        <f t="shared" si="18"/>
        <v>147.76</v>
      </c>
      <c r="H406" s="116">
        <f t="shared" si="19"/>
        <v>182.72001599999999</v>
      </c>
      <c r="I406" s="117">
        <f t="shared" si="20"/>
        <v>365.44</v>
      </c>
      <c r="J406" s="118"/>
      <c r="K406" s="119">
        <v>147.76</v>
      </c>
      <c r="L406" s="118"/>
      <c r="M406" s="120"/>
      <c r="N406" s="118"/>
      <c r="O406" s="118"/>
      <c r="P406" s="118"/>
    </row>
    <row r="407" spans="1:16" x14ac:dyDescent="0.25">
      <c r="A407" s="101" t="s">
        <v>475</v>
      </c>
      <c r="B407" s="102"/>
      <c r="C407" s="102"/>
      <c r="D407" s="103" t="s">
        <v>656</v>
      </c>
      <c r="E407" s="104" t="s">
        <v>844</v>
      </c>
      <c r="F407" s="105"/>
      <c r="G407" s="106"/>
      <c r="H407" s="107"/>
      <c r="I407" s="108">
        <f>I408</f>
        <v>367.04</v>
      </c>
      <c r="J407" s="45"/>
      <c r="K407" s="100"/>
      <c r="L407" s="45"/>
      <c r="M407" s="45"/>
      <c r="N407" s="45"/>
      <c r="O407" s="45"/>
      <c r="P407" s="45"/>
    </row>
    <row r="408" spans="1:16" s="121" customFormat="1" ht="24" x14ac:dyDescent="0.25">
      <c r="A408" s="109" t="s">
        <v>476</v>
      </c>
      <c r="B408" s="110" t="s">
        <v>65</v>
      </c>
      <c r="C408" s="111">
        <v>91953</v>
      </c>
      <c r="D408" s="112" t="str">
        <f ca="1">UPPER(IFERROR(VLOOKUP($C408,INDIRECT(INDEX([4]CONFIG_BASES!A:Z,MATCH($D408,[4]CONFIG_BASES!#REF!,0),MATCH([4]RESUMO!$P$11,[4]CONFIG_BASES!$B$1:$AA$1,0))),3,FALSE),""))</f>
        <v>INTERRUPTOR SIMPLES (1 MÓDULO), 10A/250V, INCLUINDO SUPORTE E PLACA - FORNECIMENTO E INSTALAÇÃO. AF_03/2023</v>
      </c>
      <c r="E408" s="113" t="s">
        <v>67</v>
      </c>
      <c r="F408" s="114">
        <v>9</v>
      </c>
      <c r="G408" s="115">
        <f t="shared" si="18"/>
        <v>32.979999999999997</v>
      </c>
      <c r="H408" s="116">
        <f t="shared" si="19"/>
        <v>40.783067999999993</v>
      </c>
      <c r="I408" s="117">
        <f t="shared" si="20"/>
        <v>367.04</v>
      </c>
      <c r="J408" s="118"/>
      <c r="K408" s="119">
        <v>32.979999999999997</v>
      </c>
      <c r="L408" s="118"/>
      <c r="M408" s="120"/>
      <c r="N408" s="118"/>
      <c r="O408" s="118"/>
      <c r="P408" s="118"/>
    </row>
    <row r="409" spans="1:16" x14ac:dyDescent="0.25">
      <c r="A409" s="101" t="s">
        <v>477</v>
      </c>
      <c r="B409" s="102"/>
      <c r="C409" s="102"/>
      <c r="D409" s="103" t="s">
        <v>657</v>
      </c>
      <c r="E409" s="104" t="s">
        <v>844</v>
      </c>
      <c r="F409" s="105"/>
      <c r="G409" s="106"/>
      <c r="H409" s="107"/>
      <c r="I409" s="108">
        <f>SUM(I410:I411)</f>
        <v>1102.17</v>
      </c>
      <c r="J409" s="45"/>
      <c r="K409" s="100"/>
      <c r="L409" s="45"/>
      <c r="M409" s="45"/>
      <c r="N409" s="45"/>
      <c r="O409" s="45"/>
      <c r="P409" s="45"/>
    </row>
    <row r="410" spans="1:16" s="121" customFormat="1" ht="24" x14ac:dyDescent="0.25">
      <c r="A410" s="109" t="s">
        <v>478</v>
      </c>
      <c r="B410" s="110" t="s">
        <v>65</v>
      </c>
      <c r="C410" s="111">
        <v>92023</v>
      </c>
      <c r="D410" s="112" t="str">
        <f ca="1">UPPER(IFERROR(VLOOKUP($C410,INDIRECT(INDEX([4]CONFIG_BASES!A:Z,MATCH($D410,[4]CONFIG_BASES!#REF!,0),MATCH([4]RESUMO!$P$11,[4]CONFIG_BASES!$B$1:$AA$1,0))),3,FALSE),""))</f>
        <v>INTERRUPTOR SIMPLES (1 MÓDULO) COM 1 TOMADA DE EMBUTIR 2P+T 10 A, INCLUINDO SUPORTE E PLACA - FORNECIMENTO E INSTALAÇÃO. AF_03/2023</v>
      </c>
      <c r="E410" s="113" t="s">
        <v>67</v>
      </c>
      <c r="F410" s="114">
        <v>14</v>
      </c>
      <c r="G410" s="115">
        <f t="shared" si="18"/>
        <v>56.12</v>
      </c>
      <c r="H410" s="116">
        <f t="shared" si="19"/>
        <v>69.397991999999988</v>
      </c>
      <c r="I410" s="117">
        <f t="shared" si="20"/>
        <v>971.57</v>
      </c>
      <c r="J410" s="118"/>
      <c r="K410" s="119">
        <v>56.12</v>
      </c>
      <c r="L410" s="118"/>
      <c r="M410" s="120"/>
      <c r="N410" s="118"/>
      <c r="O410" s="118"/>
      <c r="P410" s="118"/>
    </row>
    <row r="411" spans="1:16" s="121" customFormat="1" ht="48" x14ac:dyDescent="0.25">
      <c r="A411" s="109" t="s">
        <v>479</v>
      </c>
      <c r="B411" s="110" t="s">
        <v>80</v>
      </c>
      <c r="C411" s="111" t="s">
        <v>778</v>
      </c>
      <c r="D411" s="112" t="str">
        <f ca="1">UPPER(IFERROR(VLOOKUP($C411,INDIRECT(INDEX([4]CONFIG_BASES!A:Z,MATCH($D411,[4]CONFIG_BASES!#REF!,0),MATCH([4]RESUMO!$P$11,[4]CONFIG_BASES!$B$1:$AA$1,0))),3,FALSE),""))</f>
        <v>CONJUNTO DE UM (1) INTERRUPTOR SIMPLES, CORRENTE 10A, TENSÃO 250V, (10A-250V) E UMA (1) TOMADA PADRÃO, TRÊS (3) POLOS, CORRENTE 20A, TENSÃO 250V, (2P+T/20A-250V), COM PLACA 4"X2" DE DOIS (2) POSTOS, INCLUSIVE FORNECIMENTO, INSTALAÇÃO, SUPORTE, MÓDULO E PLACA</v>
      </c>
      <c r="E411" s="113" t="s">
        <v>67</v>
      </c>
      <c r="F411" s="114">
        <v>2</v>
      </c>
      <c r="G411" s="115">
        <f t="shared" si="18"/>
        <v>52.81</v>
      </c>
      <c r="H411" s="116">
        <f t="shared" si="19"/>
        <v>65.304845999999998</v>
      </c>
      <c r="I411" s="117">
        <f t="shared" si="20"/>
        <v>130.6</v>
      </c>
      <c r="J411" s="118"/>
      <c r="K411" s="119">
        <v>52.81</v>
      </c>
      <c r="L411" s="118"/>
      <c r="M411" s="120"/>
      <c r="N411" s="118"/>
      <c r="O411" s="118"/>
      <c r="P411" s="118"/>
    </row>
    <row r="412" spans="1:16" x14ac:dyDescent="0.25">
      <c r="A412" s="101" t="s">
        <v>480</v>
      </c>
      <c r="B412" s="102"/>
      <c r="C412" s="102"/>
      <c r="D412" s="103" t="s">
        <v>658</v>
      </c>
      <c r="E412" s="104" t="s">
        <v>844</v>
      </c>
      <c r="F412" s="105"/>
      <c r="G412" s="106"/>
      <c r="H412" s="107"/>
      <c r="I412" s="108">
        <f>I413</f>
        <v>3961.52</v>
      </c>
      <c r="J412" s="45"/>
      <c r="K412" s="100"/>
      <c r="L412" s="45"/>
      <c r="M412" s="45"/>
      <c r="N412" s="45"/>
      <c r="O412" s="45"/>
      <c r="P412" s="45"/>
    </row>
    <row r="413" spans="1:16" s="121" customFormat="1" ht="48" x14ac:dyDescent="0.25">
      <c r="A413" s="109" t="s">
        <v>481</v>
      </c>
      <c r="B413" s="110" t="s">
        <v>80</v>
      </c>
      <c r="C413" s="111" t="s">
        <v>779</v>
      </c>
      <c r="D413" s="112" t="str">
        <f ca="1">UPPER(IFERROR(VLOOKUP($C413,INDIRECT(INDEX([4]CONFIG_BASES!A:Z,MATCH($D413,[4]CONFIG_BASES!#REF!,0),MATCH([4]RESUMO!$P$11,[4]CONFIG_BASES!$B$1:$AA$1,0))),3,FALSE),""))</f>
        <v>ENTRADA DE ENERGIA AÉREA, TIPO C3, PADRÃO CEMIG, CARGA INSTALADA DE 23,1KVA ATÉ 27KVA, TRIFÁSICO, COM SAÍDA SUBTERRÂNEA, INCLUSIVE POSTE, CAIXA PARA MEDIDOR, DISJUNTOR, BARRAMENTO, ATERRAMENTO E ACESSÓRIOS</v>
      </c>
      <c r="E413" s="113" t="s">
        <v>67</v>
      </c>
      <c r="F413" s="114">
        <v>1</v>
      </c>
      <c r="G413" s="115">
        <f t="shared" si="18"/>
        <v>3203.56</v>
      </c>
      <c r="H413" s="116">
        <f t="shared" si="19"/>
        <v>3961.5222959999996</v>
      </c>
      <c r="I413" s="117">
        <f t="shared" si="20"/>
        <v>3961.52</v>
      </c>
      <c r="J413" s="118"/>
      <c r="K413" s="119">
        <v>3203.56</v>
      </c>
      <c r="L413" s="118"/>
      <c r="M413" s="120"/>
      <c r="N413" s="118"/>
      <c r="O413" s="118"/>
      <c r="P413" s="118"/>
    </row>
    <row r="414" spans="1:16" x14ac:dyDescent="0.25">
      <c r="A414" s="101" t="s">
        <v>482</v>
      </c>
      <c r="B414" s="102"/>
      <c r="C414" s="102"/>
      <c r="D414" s="103" t="s">
        <v>659</v>
      </c>
      <c r="E414" s="104" t="s">
        <v>844</v>
      </c>
      <c r="F414" s="105"/>
      <c r="G414" s="106"/>
      <c r="H414" s="107"/>
      <c r="I414" s="108">
        <f>SUM(I415:I416)</f>
        <v>2605.64</v>
      </c>
      <c r="J414" s="45"/>
      <c r="K414" s="100"/>
      <c r="L414" s="45"/>
      <c r="M414" s="45"/>
      <c r="N414" s="45"/>
      <c r="O414" s="45"/>
      <c r="P414" s="45"/>
    </row>
    <row r="415" spans="1:16" s="121" customFormat="1" ht="36" x14ac:dyDescent="0.25">
      <c r="A415" s="109" t="s">
        <v>483</v>
      </c>
      <c r="B415" s="110" t="s">
        <v>65</v>
      </c>
      <c r="C415" s="111">
        <v>101881</v>
      </c>
      <c r="D415" s="112" t="str">
        <f ca="1">UPPER(IFERROR(VLOOKUP($C415,INDIRECT(INDEX([4]CONFIG_BASES!A:Z,MATCH($D415,[4]CONFIG_BASES!#REF!,0),MATCH([4]RESUMO!$P$11,[4]CONFIG_BASES!$B$1:$AA$1,0))),3,FALSE),""))</f>
        <v>QUADRO DE DISTRIBUIÇÃO DE ENERGIA EM CHAPA DE AÇO GALVANIZADO, DE EMBUTIR, COM BARRAMENTO TRIFÁSICO, PARA 40 DISJUNTORES DIN 100A - FORNECIMENTO E INSTALAÇÃO. AF_07/2025</v>
      </c>
      <c r="E415" s="113" t="s">
        <v>67</v>
      </c>
      <c r="F415" s="114">
        <v>1</v>
      </c>
      <c r="G415" s="115">
        <f t="shared" si="18"/>
        <v>935.65</v>
      </c>
      <c r="H415" s="116">
        <f t="shared" si="19"/>
        <v>1157.0247899999999</v>
      </c>
      <c r="I415" s="117">
        <f t="shared" si="20"/>
        <v>1157.02</v>
      </c>
      <c r="J415" s="118"/>
      <c r="K415" s="119">
        <v>935.65</v>
      </c>
      <c r="L415" s="118"/>
      <c r="M415" s="120"/>
      <c r="N415" s="118"/>
      <c r="O415" s="118"/>
      <c r="P415" s="118"/>
    </row>
    <row r="416" spans="1:16" s="121" customFormat="1" ht="36" x14ac:dyDescent="0.25">
      <c r="A416" s="109" t="s">
        <v>484</v>
      </c>
      <c r="B416" s="110" t="s">
        <v>65</v>
      </c>
      <c r="C416" s="111">
        <v>101879</v>
      </c>
      <c r="D416" s="112" t="str">
        <f ca="1">UPPER(IFERROR(VLOOKUP($C416,INDIRECT(INDEX([4]CONFIG_BASES!A:Z,MATCH($D416,[4]CONFIG_BASES!#REF!,0),MATCH([4]RESUMO!$P$11,[4]CONFIG_BASES!$B$1:$AA$1,0))),3,FALSE),""))</f>
        <v>QUADRO DE DISTRIBUIÇÃO DE ENERGIA EM CHAPA DE AÇO GALVANIZADO, DE EMBUTIR, COM BARRAMENTO TRIFÁSICO, PARA 24 DISJUNTORES DIN 100A - FORNECIMENTO E INSTALAÇÃO. AF_07/2025</v>
      </c>
      <c r="E416" s="113" t="s">
        <v>67</v>
      </c>
      <c r="F416" s="114">
        <v>2</v>
      </c>
      <c r="G416" s="115">
        <f t="shared" si="18"/>
        <v>585.73</v>
      </c>
      <c r="H416" s="116">
        <f t="shared" si="19"/>
        <v>724.31371799999999</v>
      </c>
      <c r="I416" s="117">
        <f t="shared" si="20"/>
        <v>1448.62</v>
      </c>
      <c r="J416" s="118"/>
      <c r="K416" s="119">
        <v>585.73</v>
      </c>
      <c r="L416" s="118"/>
      <c r="M416" s="120"/>
      <c r="N416" s="118"/>
      <c r="O416" s="118"/>
      <c r="P416" s="118"/>
    </row>
    <row r="417" spans="1:16" x14ac:dyDescent="0.25">
      <c r="A417" s="101" t="s">
        <v>485</v>
      </c>
      <c r="B417" s="102"/>
      <c r="C417" s="102"/>
      <c r="D417" s="103" t="s">
        <v>660</v>
      </c>
      <c r="E417" s="104" t="s">
        <v>844</v>
      </c>
      <c r="F417" s="105"/>
      <c r="G417" s="106"/>
      <c r="H417" s="107"/>
      <c r="I417" s="108">
        <f>I418</f>
        <v>236.24</v>
      </c>
      <c r="J417" s="45"/>
      <c r="K417" s="100"/>
      <c r="L417" s="45"/>
      <c r="M417" s="45"/>
      <c r="N417" s="45"/>
      <c r="O417" s="45"/>
      <c r="P417" s="45"/>
    </row>
    <row r="418" spans="1:16" s="121" customFormat="1" x14ac:dyDescent="0.25">
      <c r="A418" s="109" t="s">
        <v>486</v>
      </c>
      <c r="B418" s="110" t="s">
        <v>683</v>
      </c>
      <c r="C418" s="111" t="s">
        <v>780</v>
      </c>
      <c r="D418" s="112" t="str">
        <f ca="1">UPPER(IFERROR(VLOOKUP($C418,INDIRECT(INDEX([4]CONFIG_BASES!A:Z,MATCH($D418,[4]CONFIG_BASES!#REF!,0),MATCH([4]RESUMO!$P$11,[4]CONFIG_BASES!$B$1:$AA$1,0))),3,FALSE),""))</f>
        <v>RABICHO ELÉTRICO COM CABO PP 3X1,5MM²</v>
      </c>
      <c r="E418" s="113" t="s">
        <v>845</v>
      </c>
      <c r="F418" s="114">
        <v>12</v>
      </c>
      <c r="G418" s="115">
        <f t="shared" si="18"/>
        <v>15.92</v>
      </c>
      <c r="H418" s="116">
        <f t="shared" si="19"/>
        <v>19.686671999999998</v>
      </c>
      <c r="I418" s="117">
        <f t="shared" si="20"/>
        <v>236.24</v>
      </c>
      <c r="J418" s="118"/>
      <c r="K418" s="119">
        <v>15.92</v>
      </c>
      <c r="L418" s="118"/>
      <c r="M418" s="120"/>
      <c r="N418" s="118"/>
      <c r="O418" s="118"/>
      <c r="P418" s="118"/>
    </row>
    <row r="419" spans="1:16" x14ac:dyDescent="0.25">
      <c r="A419" s="101" t="s">
        <v>487</v>
      </c>
      <c r="B419" s="102"/>
      <c r="C419" s="102"/>
      <c r="D419" s="103" t="s">
        <v>661</v>
      </c>
      <c r="E419" s="104" t="s">
        <v>844</v>
      </c>
      <c r="F419" s="105"/>
      <c r="G419" s="106"/>
      <c r="H419" s="107"/>
      <c r="I419" s="108">
        <f>SUM(I420:I423)</f>
        <v>3341.2400000000002</v>
      </c>
      <c r="J419" s="45"/>
      <c r="K419" s="100"/>
      <c r="L419" s="45"/>
      <c r="M419" s="45"/>
      <c r="N419" s="45"/>
      <c r="O419" s="45"/>
      <c r="P419" s="45"/>
    </row>
    <row r="420" spans="1:16" s="121" customFormat="1" ht="24" x14ac:dyDescent="0.25">
      <c r="A420" s="109" t="s">
        <v>488</v>
      </c>
      <c r="B420" s="110" t="s">
        <v>65</v>
      </c>
      <c r="C420" s="111">
        <v>92000</v>
      </c>
      <c r="D420" s="112" t="str">
        <f ca="1">UPPER(IFERROR(VLOOKUP($C420,INDIRECT(INDEX([4]CONFIG_BASES!A:Z,MATCH($D420,[4]CONFIG_BASES!#REF!,0),MATCH([4]RESUMO!$P$11,[4]CONFIG_BASES!$B$1:$AA$1,0))),3,FALSE),""))</f>
        <v>TOMADA BAIXA DE EMBUTIR (1 MÓDULO), 2P+T 10 A, INCLUINDO SUPORTE E PLACA - FORNECIMENTO E INSTALAÇÃO. AF_03/2023</v>
      </c>
      <c r="E420" s="113" t="s">
        <v>67</v>
      </c>
      <c r="F420" s="114">
        <v>41</v>
      </c>
      <c r="G420" s="115">
        <f t="shared" si="18"/>
        <v>34.49</v>
      </c>
      <c r="H420" s="116">
        <f t="shared" si="19"/>
        <v>42.650334000000001</v>
      </c>
      <c r="I420" s="117">
        <f t="shared" si="20"/>
        <v>1748.66</v>
      </c>
      <c r="J420" s="118"/>
      <c r="K420" s="119">
        <v>34.49</v>
      </c>
      <c r="L420" s="118"/>
      <c r="M420" s="120"/>
      <c r="N420" s="118"/>
      <c r="O420" s="118"/>
      <c r="P420" s="118"/>
    </row>
    <row r="421" spans="1:16" s="121" customFormat="1" ht="24" x14ac:dyDescent="0.25">
      <c r="A421" s="109" t="s">
        <v>489</v>
      </c>
      <c r="B421" s="110" t="s">
        <v>65</v>
      </c>
      <c r="C421" s="111">
        <v>92001</v>
      </c>
      <c r="D421" s="112" t="str">
        <f ca="1">UPPER(IFERROR(VLOOKUP($C421,INDIRECT(INDEX([4]CONFIG_BASES!A:Z,MATCH($D421,[4]CONFIG_BASES!#REF!,0),MATCH([4]RESUMO!$P$11,[4]CONFIG_BASES!$B$1:$AA$1,0))),3,FALSE),""))</f>
        <v>TOMADA BAIXA DE EMBUTIR (1 MÓDULO), 2P+T 20 A, INCLUINDO SUPORTE E PLACA - FORNECIMENTO E INSTALAÇÃO. AF_03/2023</v>
      </c>
      <c r="E421" s="113" t="s">
        <v>67</v>
      </c>
      <c r="F421" s="114">
        <v>1</v>
      </c>
      <c r="G421" s="115">
        <f t="shared" si="18"/>
        <v>36.54</v>
      </c>
      <c r="H421" s="116">
        <f t="shared" si="19"/>
        <v>45.185363999999993</v>
      </c>
      <c r="I421" s="117">
        <f t="shared" si="20"/>
        <v>45.18</v>
      </c>
      <c r="J421" s="118"/>
      <c r="K421" s="119">
        <v>36.54</v>
      </c>
      <c r="L421" s="118"/>
      <c r="M421" s="120"/>
      <c r="N421" s="118"/>
      <c r="O421" s="118"/>
      <c r="P421" s="118"/>
    </row>
    <row r="422" spans="1:16" s="121" customFormat="1" ht="24" x14ac:dyDescent="0.25">
      <c r="A422" s="109" t="s">
        <v>490</v>
      </c>
      <c r="B422" s="110" t="s">
        <v>65</v>
      </c>
      <c r="C422" s="111">
        <v>92008</v>
      </c>
      <c r="D422" s="112" t="str">
        <f ca="1">UPPER(IFERROR(VLOOKUP($C422,INDIRECT(INDEX([4]CONFIG_BASES!A:Z,MATCH($D422,[4]CONFIG_BASES!#REF!,0),MATCH([4]RESUMO!$P$11,[4]CONFIG_BASES!$B$1:$AA$1,0))),3,FALSE),""))</f>
        <v>TOMADA BAIXA DE EMBUTIR (2 MÓDULOS), 2P+T 10 A, INCLUINDO SUPORTE E PLACA - FORNECIMENTO E INSTALAÇÃO. AF_03/2023</v>
      </c>
      <c r="E422" s="113" t="s">
        <v>67</v>
      </c>
      <c r="F422" s="114">
        <v>15</v>
      </c>
      <c r="G422" s="115">
        <f t="shared" si="18"/>
        <v>52.98</v>
      </c>
      <c r="H422" s="116">
        <f t="shared" si="19"/>
        <v>65.515067999999985</v>
      </c>
      <c r="I422" s="117">
        <f t="shared" si="20"/>
        <v>982.72</v>
      </c>
      <c r="J422" s="118"/>
      <c r="K422" s="119">
        <v>52.98</v>
      </c>
      <c r="L422" s="118"/>
      <c r="M422" s="120"/>
      <c r="N422" s="118"/>
      <c r="O422" s="118"/>
      <c r="P422" s="118"/>
    </row>
    <row r="423" spans="1:16" s="121" customFormat="1" ht="24" x14ac:dyDescent="0.25">
      <c r="A423" s="109" t="s">
        <v>491</v>
      </c>
      <c r="B423" s="110" t="s">
        <v>65</v>
      </c>
      <c r="C423" s="111">
        <v>92009</v>
      </c>
      <c r="D423" s="112" t="str">
        <f ca="1">UPPER(IFERROR(VLOOKUP($C423,INDIRECT(INDEX([4]CONFIG_BASES!A:Z,MATCH($D423,[4]CONFIG_BASES!#REF!,0),MATCH([4]RESUMO!$P$11,[4]CONFIG_BASES!$B$1:$AA$1,0))),3,FALSE),""))</f>
        <v>TOMADA BAIXA DE EMBUTIR (2 MÓDULOS), 2P+T 20 A, INCLUINDO SUPORTE E PLACA - FORNECIMENTO E INSTALAÇÃO. AF_03/2023</v>
      </c>
      <c r="E423" s="113" t="s">
        <v>67</v>
      </c>
      <c r="F423" s="114">
        <v>8</v>
      </c>
      <c r="G423" s="115">
        <f t="shared" si="18"/>
        <v>57.08</v>
      </c>
      <c r="H423" s="116">
        <f t="shared" si="19"/>
        <v>70.585127999999997</v>
      </c>
      <c r="I423" s="117">
        <f t="shared" si="20"/>
        <v>564.67999999999995</v>
      </c>
      <c r="J423" s="118"/>
      <c r="K423" s="119">
        <v>57.08</v>
      </c>
      <c r="L423" s="118"/>
      <c r="M423" s="120"/>
      <c r="N423" s="118"/>
      <c r="O423" s="118"/>
      <c r="P423" s="118"/>
    </row>
    <row r="424" spans="1:16" x14ac:dyDescent="0.25">
      <c r="A424" s="101" t="s">
        <v>492</v>
      </c>
      <c r="B424" s="102"/>
      <c r="C424" s="102"/>
      <c r="D424" s="103" t="s">
        <v>662</v>
      </c>
      <c r="E424" s="104" t="s">
        <v>844</v>
      </c>
      <c r="F424" s="105"/>
      <c r="G424" s="106"/>
      <c r="H424" s="107"/>
      <c r="I424" s="108">
        <f>SUM(I425:I430)</f>
        <v>25159.589999999997</v>
      </c>
      <c r="J424" s="45"/>
      <c r="K424" s="100"/>
      <c r="L424" s="45"/>
      <c r="M424" s="45"/>
      <c r="N424" s="45"/>
      <c r="O424" s="45"/>
      <c r="P424" s="45"/>
    </row>
    <row r="425" spans="1:16" s="121" customFormat="1" x14ac:dyDescent="0.25">
      <c r="A425" s="109" t="s">
        <v>493</v>
      </c>
      <c r="B425" s="110" t="s">
        <v>66</v>
      </c>
      <c r="C425" s="111" t="s">
        <v>768</v>
      </c>
      <c r="D425" s="112" t="str">
        <f ca="1">UPPER(IFERROR(VLOOKUP($C425,INDIRECT(INDEX([4]CONFIG_BASES!A:Z,MATCH($D425,[4]CONFIG_BASES!#REF!,0),MATCH([4]RESUMO!$P$11,[4]CONFIG_BASES!$B$1:$AA$1,0))),3,FALSE),""))</f>
        <v>CAIXA DE PASSAGEM, DE EMBUTIR, DE PVC, CPE-20 OU EQUIVALENTE</v>
      </c>
      <c r="E425" s="113" t="s">
        <v>67</v>
      </c>
      <c r="F425" s="114">
        <v>3</v>
      </c>
      <c r="G425" s="115">
        <f t="shared" si="18"/>
        <v>62.64</v>
      </c>
      <c r="H425" s="116">
        <f t="shared" si="19"/>
        <v>77.460623999999996</v>
      </c>
      <c r="I425" s="117">
        <f t="shared" si="20"/>
        <v>232.38</v>
      </c>
      <c r="J425" s="118"/>
      <c r="K425" s="119">
        <v>62.64</v>
      </c>
      <c r="L425" s="118"/>
      <c r="M425" s="120"/>
      <c r="N425" s="118"/>
      <c r="O425" s="118"/>
      <c r="P425" s="118"/>
    </row>
    <row r="426" spans="1:16" s="121" customFormat="1" x14ac:dyDescent="0.25">
      <c r="A426" s="109" t="s">
        <v>494</v>
      </c>
      <c r="B426" s="110" t="s">
        <v>683</v>
      </c>
      <c r="C426" s="111" t="s">
        <v>781</v>
      </c>
      <c r="D426" s="112" t="str">
        <f ca="1">UPPER(IFERROR(VLOOKUP($C426,INDIRECT(INDEX([4]CONFIG_BASES!A:Z,MATCH($D426,[4]CONFIG_BASES!#REF!,0),MATCH([4]RESUMO!$P$11,[4]CONFIG_BASES!$B$1:$AA$1,0))),3,FALSE),""))</f>
        <v>INVERSOR DE ENERGIA SOLAR FOTOVOLTÁICA</v>
      </c>
      <c r="E426" s="113" t="s">
        <v>845</v>
      </c>
      <c r="F426" s="114">
        <v>1</v>
      </c>
      <c r="G426" s="115">
        <f t="shared" si="18"/>
        <v>8367.4599999999991</v>
      </c>
      <c r="H426" s="116">
        <f t="shared" si="19"/>
        <v>10347.201035999999</v>
      </c>
      <c r="I426" s="117">
        <f t="shared" si="20"/>
        <v>10347.200000000001</v>
      </c>
      <c r="J426" s="118"/>
      <c r="K426" s="119">
        <v>8367.4599999999991</v>
      </c>
      <c r="L426" s="118"/>
      <c r="M426" s="120"/>
      <c r="N426" s="118"/>
      <c r="O426" s="118"/>
      <c r="P426" s="118"/>
    </row>
    <row r="427" spans="1:16" s="121" customFormat="1" ht="24" x14ac:dyDescent="0.25">
      <c r="A427" s="109" t="s">
        <v>495</v>
      </c>
      <c r="B427" s="110" t="s">
        <v>683</v>
      </c>
      <c r="C427" s="111" t="s">
        <v>782</v>
      </c>
      <c r="D427" s="112" t="str">
        <f ca="1">UPPER(IFERROR(VLOOKUP($C427,INDIRECT(INDEX([4]CONFIG_BASES!A:Z,MATCH($D427,[4]CONFIG_BASES!#REF!,0),MATCH([4]RESUMO!$P$11,[4]CONFIG_BASES!$B$1:$AA$1,0))),3,FALSE),""))</f>
        <v>PAINEL SOLAR FOTOVOLTAICO, 2 X 1 M, COM SUPORTE, FORNECIMENTO E INSTALAÇÃO</v>
      </c>
      <c r="E427" s="113" t="s">
        <v>845</v>
      </c>
      <c r="F427" s="114">
        <v>11</v>
      </c>
      <c r="G427" s="115">
        <f t="shared" si="18"/>
        <v>840.55</v>
      </c>
      <c r="H427" s="116">
        <f t="shared" si="19"/>
        <v>1039.4241299999999</v>
      </c>
      <c r="I427" s="117">
        <f t="shared" si="20"/>
        <v>11433.66</v>
      </c>
      <c r="J427" s="118"/>
      <c r="K427" s="119">
        <v>840.55</v>
      </c>
      <c r="L427" s="118"/>
      <c r="M427" s="120"/>
      <c r="N427" s="118"/>
      <c r="O427" s="118"/>
      <c r="P427" s="118"/>
    </row>
    <row r="428" spans="1:16" s="121" customFormat="1" x14ac:dyDescent="0.25">
      <c r="A428" s="109" t="s">
        <v>496</v>
      </c>
      <c r="B428" s="110" t="s">
        <v>683</v>
      </c>
      <c r="C428" s="111" t="s">
        <v>783</v>
      </c>
      <c r="D428" s="112" t="str">
        <f ca="1">UPPER(IFERROR(VLOOKUP($C428,INDIRECT(INDEX([4]CONFIG_BASES!A:Z,MATCH($D428,[4]CONFIG_BASES!#REF!,0),MATCH([4]RESUMO!$P$11,[4]CONFIG_BASES!$B$1:$AA$1,0))),3,FALSE),""))</f>
        <v>CABO FOTOVOLTAICO 6 MM² - FORNECIMENTO E INSTALAÇÃO.</v>
      </c>
      <c r="E428" s="113" t="s">
        <v>13</v>
      </c>
      <c r="F428" s="114">
        <v>150</v>
      </c>
      <c r="G428" s="115">
        <f t="shared" si="18"/>
        <v>8.0300000000000011</v>
      </c>
      <c r="H428" s="116">
        <f t="shared" si="19"/>
        <v>9.9298980000000014</v>
      </c>
      <c r="I428" s="117">
        <f t="shared" si="20"/>
        <v>1489.48</v>
      </c>
      <c r="J428" s="118"/>
      <c r="K428" s="119">
        <v>8.0300000000000011</v>
      </c>
      <c r="L428" s="118"/>
      <c r="M428" s="120"/>
      <c r="N428" s="118"/>
      <c r="O428" s="118"/>
      <c r="P428" s="118"/>
    </row>
    <row r="429" spans="1:16" s="121" customFormat="1" ht="24" x14ac:dyDescent="0.25">
      <c r="A429" s="109" t="s">
        <v>497</v>
      </c>
      <c r="B429" s="110" t="s">
        <v>683</v>
      </c>
      <c r="C429" s="111" t="s">
        <v>784</v>
      </c>
      <c r="D429" s="112" t="str">
        <f ca="1">UPPER(IFERROR(VLOOKUP($C429,INDIRECT(INDEX([4]CONFIG_BASES!A:Z,MATCH($D429,[4]CONFIG_BASES!#REF!,0),MATCH([4]RESUMO!$P$11,[4]CONFIG_BASES!$B$1:$AA$1,0))),3,FALSE),""))</f>
        <v xml:space="preserve">STRING BOX CA 275V 20KA 2P 63A PARA SISTEMA FOTOVOLTAICO - FORNECIMENTO E INSTALAÇÃO. </v>
      </c>
      <c r="E429" s="113" t="s">
        <v>845</v>
      </c>
      <c r="F429" s="114">
        <v>1</v>
      </c>
      <c r="G429" s="115">
        <f t="shared" si="18"/>
        <v>380.05</v>
      </c>
      <c r="H429" s="116">
        <f t="shared" si="19"/>
        <v>469.96983</v>
      </c>
      <c r="I429" s="117">
        <f t="shared" si="20"/>
        <v>469.96</v>
      </c>
      <c r="J429" s="118"/>
      <c r="K429" s="119">
        <v>380.05</v>
      </c>
      <c r="L429" s="118"/>
      <c r="M429" s="120"/>
      <c r="N429" s="118"/>
      <c r="O429" s="118"/>
      <c r="P429" s="118"/>
    </row>
    <row r="430" spans="1:16" s="121" customFormat="1" ht="24" x14ac:dyDescent="0.25">
      <c r="A430" s="109" t="s">
        <v>498</v>
      </c>
      <c r="B430" s="110" t="s">
        <v>683</v>
      </c>
      <c r="C430" s="111" t="s">
        <v>785</v>
      </c>
      <c r="D430" s="112" t="str">
        <f ca="1">UPPER(IFERROR(VLOOKUP($C430,INDIRECT(INDEX([4]CONFIG_BASES!A:Z,MATCH($D430,[4]CONFIG_BASES!#REF!,0),MATCH([4]RESUMO!$P$11,[4]CONFIG_BASES!$B$1:$AA$1,0))),3,FALSE),""))</f>
        <v xml:space="preserve">STRING BOX CC 1040V 32A 2E/IS PARA SISTEMA FOTOVOLTAICO - FORNECIMENTO E INSTALAÇÃO. </v>
      </c>
      <c r="E430" s="113" t="s">
        <v>845</v>
      </c>
      <c r="F430" s="114">
        <v>1</v>
      </c>
      <c r="G430" s="115">
        <f t="shared" si="18"/>
        <v>959.81999999999994</v>
      </c>
      <c r="H430" s="116">
        <f t="shared" si="19"/>
        <v>1186.9134119999999</v>
      </c>
      <c r="I430" s="117">
        <f t="shared" si="20"/>
        <v>1186.9100000000001</v>
      </c>
      <c r="J430" s="118"/>
      <c r="K430" s="119">
        <v>959.81999999999994</v>
      </c>
      <c r="L430" s="118"/>
      <c r="M430" s="120"/>
      <c r="N430" s="118"/>
      <c r="O430" s="118"/>
      <c r="P430" s="118"/>
    </row>
    <row r="431" spans="1:16" x14ac:dyDescent="0.25">
      <c r="A431" s="101" t="s">
        <v>499</v>
      </c>
      <c r="B431" s="102"/>
      <c r="C431" s="102"/>
      <c r="D431" s="103" t="s">
        <v>663</v>
      </c>
      <c r="E431" s="104" t="s">
        <v>844</v>
      </c>
      <c r="F431" s="105"/>
      <c r="G431" s="106"/>
      <c r="H431" s="107"/>
      <c r="I431" s="108">
        <f>SUM(I432:I435)</f>
        <v>1245.27</v>
      </c>
      <c r="J431" s="45"/>
      <c r="K431" s="100"/>
      <c r="L431" s="45"/>
      <c r="M431" s="45"/>
      <c r="N431" s="45"/>
      <c r="O431" s="45"/>
      <c r="P431" s="45"/>
    </row>
    <row r="432" spans="1:16" s="121" customFormat="1" ht="36" x14ac:dyDescent="0.25">
      <c r="A432" s="109" t="s">
        <v>500</v>
      </c>
      <c r="B432" s="110" t="s">
        <v>65</v>
      </c>
      <c r="C432" s="111">
        <v>91860</v>
      </c>
      <c r="D432" s="112" t="str">
        <f ca="1">UPPER(IFERROR(VLOOKUP($C432,INDIRECT(INDEX([4]CONFIG_BASES!A:Z,MATCH($D432,[4]CONFIG_BASES!#REF!,0),MATCH([4]RESUMO!$P$11,[4]CONFIG_BASES!$B$1:$AA$1,0))),3,FALSE),""))</f>
        <v>ELETRODUTO FLEXÍVEL CORRUGADO, PEAD, DN 40 MM (1 1/4"), PARA CIRCUITOS TERMINAIS, INSTALADO EM PAREDE - FORNECIMENTO E INSTALAÇÃO. AF_03/2023</v>
      </c>
      <c r="E432" s="113" t="s">
        <v>13</v>
      </c>
      <c r="F432" s="114">
        <v>12</v>
      </c>
      <c r="G432" s="115">
        <f t="shared" si="18"/>
        <v>13.86</v>
      </c>
      <c r="H432" s="116">
        <f t="shared" si="19"/>
        <v>17.139275999999999</v>
      </c>
      <c r="I432" s="117">
        <f t="shared" si="20"/>
        <v>205.67</v>
      </c>
      <c r="J432" s="118"/>
      <c r="K432" s="119">
        <v>13.86</v>
      </c>
      <c r="L432" s="118"/>
      <c r="M432" s="120"/>
      <c r="N432" s="118"/>
      <c r="O432" s="118"/>
      <c r="P432" s="118"/>
    </row>
    <row r="433" spans="1:16" s="121" customFormat="1" ht="36" x14ac:dyDescent="0.25">
      <c r="A433" s="109" t="s">
        <v>501</v>
      </c>
      <c r="B433" s="110" t="s">
        <v>65</v>
      </c>
      <c r="C433" s="111">
        <v>91857</v>
      </c>
      <c r="D433" s="112" t="str">
        <f ca="1">UPPER(IFERROR(VLOOKUP($C433,INDIRECT(INDEX([4]CONFIG_BASES!A:Z,MATCH($D433,[4]CONFIG_BASES!#REF!,0),MATCH([4]RESUMO!$P$11,[4]CONFIG_BASES!$B$1:$AA$1,0))),3,FALSE),""))</f>
        <v>ELETRODUTO FLEXÍVEL CORRUGADO REFORÇADO, PVC, DN 32 MM (1"), PARA CIRCUITOS TERMINAIS, INSTALADO EM PAREDE - FORNECIMENTO E INSTALAÇÃO. AF_03/2023</v>
      </c>
      <c r="E433" s="113" t="s">
        <v>13</v>
      </c>
      <c r="F433" s="114">
        <v>24</v>
      </c>
      <c r="G433" s="115">
        <f t="shared" si="18"/>
        <v>17.39</v>
      </c>
      <c r="H433" s="116">
        <f t="shared" si="19"/>
        <v>21.504473999999998</v>
      </c>
      <c r="I433" s="117">
        <f t="shared" si="20"/>
        <v>516.1</v>
      </c>
      <c r="J433" s="118"/>
      <c r="K433" s="119">
        <v>17.39</v>
      </c>
      <c r="L433" s="118"/>
      <c r="M433" s="120"/>
      <c r="N433" s="118"/>
      <c r="O433" s="118"/>
      <c r="P433" s="118"/>
    </row>
    <row r="434" spans="1:16" s="121" customFormat="1" ht="24" x14ac:dyDescent="0.25">
      <c r="A434" s="109" t="s">
        <v>502</v>
      </c>
      <c r="B434" s="110" t="s">
        <v>65</v>
      </c>
      <c r="C434" s="111">
        <v>106670</v>
      </c>
      <c r="D434" s="112" t="str">
        <f ca="1">UPPER(IFERROR(VLOOKUP($C434,INDIRECT(INDEX([4]CONFIG_BASES!A:Z,MATCH($D434,[4]CONFIG_BASES!#REF!,0),MATCH([4]RESUMO!$P$11,[4]CONFIG_BASES!$B$1:$AA$1,0))),3,FALSE),""))</f>
        <v>ELETRODUTO METÁLICO ZINCADO FLEXÍVEL COM CAPA (SEALTUBO), DIÂMETRO 1"- FORNECIMENTO E INSTALAÇÃO. AF_01/2026</v>
      </c>
      <c r="E434" s="113" t="s">
        <v>13</v>
      </c>
      <c r="F434" s="114">
        <v>11</v>
      </c>
      <c r="G434" s="115">
        <f t="shared" si="18"/>
        <v>20.61</v>
      </c>
      <c r="H434" s="116">
        <f t="shared" si="19"/>
        <v>25.486325999999998</v>
      </c>
      <c r="I434" s="117">
        <f t="shared" si="20"/>
        <v>280.33999999999997</v>
      </c>
      <c r="J434" s="118"/>
      <c r="K434" s="119">
        <v>20.61</v>
      </c>
      <c r="L434" s="118"/>
      <c r="M434" s="120"/>
      <c r="N434" s="118"/>
      <c r="O434" s="118"/>
      <c r="P434" s="118"/>
    </row>
    <row r="435" spans="1:16" s="121" customFormat="1" ht="36" x14ac:dyDescent="0.25">
      <c r="A435" s="109" t="s">
        <v>503</v>
      </c>
      <c r="B435" s="110" t="s">
        <v>65</v>
      </c>
      <c r="C435" s="111">
        <v>91873</v>
      </c>
      <c r="D435" s="112" t="str">
        <f ca="1">UPPER(IFERROR(VLOOKUP($C435,INDIRECT(INDEX([4]CONFIG_BASES!A:Z,MATCH($D435,[4]CONFIG_BASES!#REF!,0),MATCH([4]RESUMO!$P$11,[4]CONFIG_BASES!$B$1:$AA$1,0))),3,FALSE),""))</f>
        <v>ELETRODUTO RÍGIDO ROSCÁVEL, PVC, DN 40 MM (1 1/4"), PARA CIRCUITOS TERMINAIS, INSTALADO EM PAREDE - FORNECIMENTO E INSTALAÇÃO. AF_03/2023</v>
      </c>
      <c r="E435" s="113" t="s">
        <v>13</v>
      </c>
      <c r="F435" s="114">
        <v>8</v>
      </c>
      <c r="G435" s="115">
        <f t="shared" si="18"/>
        <v>24.58</v>
      </c>
      <c r="H435" s="116">
        <f t="shared" si="19"/>
        <v>30.395627999999995</v>
      </c>
      <c r="I435" s="117">
        <f t="shared" si="20"/>
        <v>243.16</v>
      </c>
      <c r="J435" s="118"/>
      <c r="K435" s="119">
        <v>24.58</v>
      </c>
      <c r="L435" s="118"/>
      <c r="M435" s="120"/>
      <c r="N435" s="118"/>
      <c r="O435" s="118"/>
      <c r="P435" s="118"/>
    </row>
    <row r="436" spans="1:16" x14ac:dyDescent="0.25">
      <c r="A436" s="101" t="s">
        <v>81</v>
      </c>
      <c r="B436" s="102"/>
      <c r="C436" s="102"/>
      <c r="D436" s="103" t="s">
        <v>664</v>
      </c>
      <c r="E436" s="104"/>
      <c r="F436" s="105"/>
      <c r="G436" s="106"/>
      <c r="H436" s="107"/>
      <c r="I436" s="108">
        <f>I437+I439+I441+I444+I446+I451+I455</f>
        <v>26131.019999999997</v>
      </c>
      <c r="J436" s="45"/>
      <c r="K436" s="100"/>
      <c r="L436" s="45"/>
      <c r="M436" s="45"/>
      <c r="N436" s="45"/>
      <c r="O436" s="45"/>
      <c r="P436" s="45"/>
    </row>
    <row r="437" spans="1:16" x14ac:dyDescent="0.25">
      <c r="A437" s="101" t="s">
        <v>504</v>
      </c>
      <c r="B437" s="102"/>
      <c r="C437" s="102"/>
      <c r="D437" s="103" t="s">
        <v>649</v>
      </c>
      <c r="E437" s="104" t="s">
        <v>844</v>
      </c>
      <c r="F437" s="105"/>
      <c r="G437" s="106"/>
      <c r="H437" s="107"/>
      <c r="I437" s="108">
        <f>I438</f>
        <v>4353.45</v>
      </c>
      <c r="J437" s="45"/>
      <c r="K437" s="100"/>
      <c r="L437" s="45"/>
      <c r="M437" s="45"/>
      <c r="N437" s="45"/>
      <c r="O437" s="45"/>
      <c r="P437" s="45"/>
    </row>
    <row r="438" spans="1:16" s="121" customFormat="1" ht="24" x14ac:dyDescent="0.25">
      <c r="A438" s="109" t="s">
        <v>505</v>
      </c>
      <c r="B438" s="110" t="s">
        <v>65</v>
      </c>
      <c r="C438" s="111">
        <v>98299</v>
      </c>
      <c r="D438" s="112" t="str">
        <f ca="1">UPPER(IFERROR(VLOOKUP($C438,INDIRECT(INDEX([4]CONFIG_BASES!A:Z,MATCH($D438,[4]CONFIG_BASES!#REF!,0),MATCH([4]RESUMO!$P$11,[4]CONFIG_BASES!$B$1:$AA$1,0))),3,FALSE),""))</f>
        <v>CABO ELETRÔNICO CATEGORIA 6A, INSTALADO EM EDIFICAÇÃO INSTITUCIONAL - FORNECIMENTO E INSTALAÇÃO. AF_08/2025</v>
      </c>
      <c r="E438" s="113" t="s">
        <v>13</v>
      </c>
      <c r="F438" s="114">
        <v>150</v>
      </c>
      <c r="G438" s="115">
        <f t="shared" si="18"/>
        <v>23.47</v>
      </c>
      <c r="H438" s="116">
        <f t="shared" si="19"/>
        <v>29.023001999999998</v>
      </c>
      <c r="I438" s="117">
        <f t="shared" si="20"/>
        <v>4353.45</v>
      </c>
      <c r="J438" s="118"/>
      <c r="K438" s="119">
        <v>23.47</v>
      </c>
      <c r="L438" s="118"/>
      <c r="M438" s="120"/>
      <c r="N438" s="118"/>
      <c r="O438" s="118"/>
      <c r="P438" s="118"/>
    </row>
    <row r="439" spans="1:16" x14ac:dyDescent="0.25">
      <c r="A439" s="101" t="s">
        <v>506</v>
      </c>
      <c r="B439" s="102"/>
      <c r="C439" s="102"/>
      <c r="D439" s="103" t="s">
        <v>665</v>
      </c>
      <c r="E439" s="104" t="s">
        <v>844</v>
      </c>
      <c r="F439" s="105"/>
      <c r="G439" s="106"/>
      <c r="H439" s="107"/>
      <c r="I439" s="108">
        <f>I440</f>
        <v>512.13</v>
      </c>
      <c r="J439" s="45"/>
      <c r="K439" s="100"/>
      <c r="L439" s="45"/>
      <c r="M439" s="45"/>
      <c r="N439" s="45"/>
      <c r="O439" s="45"/>
      <c r="P439" s="45"/>
    </row>
    <row r="440" spans="1:16" s="121" customFormat="1" ht="36" x14ac:dyDescent="0.25">
      <c r="A440" s="109" t="s">
        <v>507</v>
      </c>
      <c r="B440" s="110" t="s">
        <v>65</v>
      </c>
      <c r="C440" s="111">
        <v>91855</v>
      </c>
      <c r="D440" s="112" t="str">
        <f ca="1">UPPER(IFERROR(VLOOKUP($C440,INDIRECT(INDEX([4]CONFIG_BASES!A:Z,MATCH($D440,[4]CONFIG_BASES!#REF!,0),MATCH([4]RESUMO!$P$11,[4]CONFIG_BASES!$B$1:$AA$1,0))),3,FALSE),""))</f>
        <v>ELETRODUTO FLEXÍVEL CORRUGADO REFORÇADO, PVC, DN 25 MM (3/4"), PARA CIRCUITOS TERMINAIS, INSTALADO EM PAREDE - FORNECIMENTO E INSTALAÇÃO. AF_03/2023</v>
      </c>
      <c r="E440" s="113" t="s">
        <v>13</v>
      </c>
      <c r="F440" s="114">
        <v>33</v>
      </c>
      <c r="G440" s="115">
        <f t="shared" si="18"/>
        <v>12.55</v>
      </c>
      <c r="H440" s="116">
        <f t="shared" si="19"/>
        <v>15.51933</v>
      </c>
      <c r="I440" s="117">
        <f t="shared" si="20"/>
        <v>512.13</v>
      </c>
      <c r="J440" s="118"/>
      <c r="K440" s="119">
        <v>12.55</v>
      </c>
      <c r="L440" s="118"/>
      <c r="M440" s="120"/>
      <c r="N440" s="118"/>
      <c r="O440" s="118"/>
      <c r="P440" s="118"/>
    </row>
    <row r="441" spans="1:16" x14ac:dyDescent="0.25">
      <c r="A441" s="101" t="s">
        <v>508</v>
      </c>
      <c r="B441" s="102"/>
      <c r="C441" s="102"/>
      <c r="D441" s="103" t="s">
        <v>666</v>
      </c>
      <c r="E441" s="104" t="s">
        <v>844</v>
      </c>
      <c r="F441" s="105"/>
      <c r="G441" s="106"/>
      <c r="H441" s="107"/>
      <c r="I441" s="108">
        <f>SUM(I442:I443)</f>
        <v>1434.2</v>
      </c>
      <c r="J441" s="45"/>
      <c r="K441" s="100"/>
      <c r="L441" s="45"/>
      <c r="M441" s="45"/>
      <c r="N441" s="45"/>
      <c r="O441" s="45"/>
      <c r="P441" s="45"/>
    </row>
    <row r="442" spans="1:16" s="121" customFormat="1" ht="24" x14ac:dyDescent="0.25">
      <c r="A442" s="109" t="s">
        <v>509</v>
      </c>
      <c r="B442" s="110" t="s">
        <v>66</v>
      </c>
      <c r="C442" s="111" t="s">
        <v>766</v>
      </c>
      <c r="D442" s="112" t="str">
        <f ca="1">UPPER(IFERROR(VLOOKUP($C442,INDIRECT(INDEX([4]CONFIG_BASES!A:Z,MATCH($D442,[4]CONFIG_BASES!#REF!,0),MATCH([4]RESUMO!$P$11,[4]CONFIG_BASES!$B$1:$AA$1,0))),3,FALSE),""))</f>
        <v>CURVA OU COTOVELO HORIZONTAL OU VERTICAL 90° PARA ELETROCALHA 100X50MM (LXH), COM TAMPA REF 97278</v>
      </c>
      <c r="E442" s="113" t="s">
        <v>67</v>
      </c>
      <c r="F442" s="114">
        <v>13</v>
      </c>
      <c r="G442" s="115">
        <f t="shared" si="18"/>
        <v>74.22</v>
      </c>
      <c r="H442" s="116">
        <f t="shared" si="19"/>
        <v>91.780451999999997</v>
      </c>
      <c r="I442" s="117">
        <f t="shared" si="20"/>
        <v>1193.1400000000001</v>
      </c>
      <c r="J442" s="118"/>
      <c r="K442" s="119">
        <v>74.22</v>
      </c>
      <c r="L442" s="118"/>
      <c r="M442" s="120"/>
      <c r="N442" s="118"/>
      <c r="O442" s="118"/>
      <c r="P442" s="118"/>
    </row>
    <row r="443" spans="1:16" s="121" customFormat="1" x14ac:dyDescent="0.25">
      <c r="A443" s="109" t="s">
        <v>510</v>
      </c>
      <c r="B443" s="110" t="s">
        <v>683</v>
      </c>
      <c r="C443" s="111" t="s">
        <v>767</v>
      </c>
      <c r="D443" s="112" t="str">
        <f ca="1">UPPER(IFERROR(VLOOKUP($C443,INDIRECT(INDEX([4]CONFIG_BASES!A:Z,MATCH($D443,[4]CONFIG_BASES!#REF!,0),MATCH([4]RESUMO!$P$11,[4]CONFIG_BASES!$B$1:$AA$1,0))),3,FALSE),""))</f>
        <v>SAÍDA HORIZONTAL DE ELETROCALHA P/ ELETRODUTO 3/4"</v>
      </c>
      <c r="E443" s="113" t="s">
        <v>845</v>
      </c>
      <c r="F443" s="114">
        <v>6</v>
      </c>
      <c r="G443" s="115">
        <f t="shared" si="18"/>
        <v>32.489999999999995</v>
      </c>
      <c r="H443" s="116">
        <f t="shared" si="19"/>
        <v>40.177133999999988</v>
      </c>
      <c r="I443" s="117">
        <f t="shared" si="20"/>
        <v>241.06</v>
      </c>
      <c r="J443" s="118"/>
      <c r="K443" s="119">
        <v>32.489999999999995</v>
      </c>
      <c r="L443" s="118"/>
      <c r="M443" s="120"/>
      <c r="N443" s="118"/>
      <c r="O443" s="118"/>
      <c r="P443" s="118"/>
    </row>
    <row r="444" spans="1:16" x14ac:dyDescent="0.25">
      <c r="A444" s="101" t="s">
        <v>511</v>
      </c>
      <c r="B444" s="102"/>
      <c r="C444" s="102"/>
      <c r="D444" s="103" t="s">
        <v>654</v>
      </c>
      <c r="E444" s="104" t="s">
        <v>844</v>
      </c>
      <c r="F444" s="105"/>
      <c r="G444" s="106"/>
      <c r="H444" s="107"/>
      <c r="I444" s="108">
        <f>I445</f>
        <v>87.61</v>
      </c>
      <c r="J444" s="45"/>
      <c r="K444" s="100"/>
      <c r="L444" s="45"/>
      <c r="M444" s="45"/>
      <c r="N444" s="45"/>
      <c r="O444" s="45"/>
      <c r="P444" s="45"/>
    </row>
    <row r="445" spans="1:16" s="121" customFormat="1" ht="24" x14ac:dyDescent="0.25">
      <c r="A445" s="109" t="s">
        <v>512</v>
      </c>
      <c r="B445" s="110" t="s">
        <v>65</v>
      </c>
      <c r="C445" s="111">
        <v>91941</v>
      </c>
      <c r="D445" s="112" t="str">
        <f ca="1">UPPER(IFERROR(VLOOKUP($C445,INDIRECT(INDEX([4]CONFIG_BASES!A:Z,MATCH($D445,[4]CONFIG_BASES!#REF!,0),MATCH([4]RESUMO!$P$11,[4]CONFIG_BASES!$B$1:$AA$1,0))),3,FALSE),""))</f>
        <v>CAIXA RETANGULAR 4" X 2" BAIXA (0,30 M DO PISO), PVC, INSTALADA EM PAREDE - FORNECIMENTO E INSTALAÇÃO. AF_03/2023</v>
      </c>
      <c r="E445" s="113" t="s">
        <v>67</v>
      </c>
      <c r="F445" s="114">
        <v>5</v>
      </c>
      <c r="G445" s="115">
        <f t="shared" si="18"/>
        <v>14.17</v>
      </c>
      <c r="H445" s="116">
        <f t="shared" si="19"/>
        <v>17.522621999999998</v>
      </c>
      <c r="I445" s="117">
        <f t="shared" si="20"/>
        <v>87.61</v>
      </c>
      <c r="J445" s="118"/>
      <c r="K445" s="119">
        <v>14.17</v>
      </c>
      <c r="L445" s="118"/>
      <c r="M445" s="120"/>
      <c r="N445" s="118"/>
      <c r="O445" s="118"/>
      <c r="P445" s="118"/>
    </row>
    <row r="446" spans="1:16" x14ac:dyDescent="0.25">
      <c r="A446" s="101" t="s">
        <v>513</v>
      </c>
      <c r="B446" s="102"/>
      <c r="C446" s="102"/>
      <c r="D446" s="103" t="s">
        <v>667</v>
      </c>
      <c r="E446" s="104" t="s">
        <v>844</v>
      </c>
      <c r="F446" s="105"/>
      <c r="G446" s="106"/>
      <c r="H446" s="107"/>
      <c r="I446" s="108">
        <f>SUM(I447:I450)</f>
        <v>5451.39</v>
      </c>
      <c r="J446" s="45"/>
      <c r="K446" s="100"/>
      <c r="L446" s="45"/>
      <c r="M446" s="45"/>
      <c r="N446" s="45"/>
      <c r="O446" s="45"/>
      <c r="P446" s="45"/>
    </row>
    <row r="447" spans="1:16" s="121" customFormat="1" x14ac:dyDescent="0.25">
      <c r="A447" s="109" t="s">
        <v>514</v>
      </c>
      <c r="B447" s="110" t="s">
        <v>683</v>
      </c>
      <c r="C447" s="111" t="s">
        <v>786</v>
      </c>
      <c r="D447" s="112" t="str">
        <f ca="1">UPPER(IFERROR(VLOOKUP($C447,INDIRECT(INDEX([4]CONFIG_BASES!A:Z,MATCH($D447,[4]CONFIG_BASES!#REF!,0),MATCH([4]RESUMO!$P$11,[4]CONFIG_BASES!$B$1:$AA$1,0))),3,FALSE),""))</f>
        <v>FORNECIMENTO E INSTALAÇÃO DE CENTRAL DE ALARME SEM FIO</v>
      </c>
      <c r="E447" s="113" t="s">
        <v>845</v>
      </c>
      <c r="F447" s="114">
        <v>1</v>
      </c>
      <c r="G447" s="115">
        <f t="shared" si="18"/>
        <v>1041.9100000000001</v>
      </c>
      <c r="H447" s="116">
        <f t="shared" si="19"/>
        <v>1288.4259059999999</v>
      </c>
      <c r="I447" s="117">
        <f t="shared" si="20"/>
        <v>1288.42</v>
      </c>
      <c r="J447" s="118"/>
      <c r="K447" s="119">
        <v>1041.9100000000001</v>
      </c>
      <c r="L447" s="118"/>
      <c r="M447" s="120"/>
      <c r="N447" s="118"/>
      <c r="O447" s="118"/>
      <c r="P447" s="118"/>
    </row>
    <row r="448" spans="1:16" s="121" customFormat="1" x14ac:dyDescent="0.25">
      <c r="A448" s="109" t="s">
        <v>515</v>
      </c>
      <c r="B448" s="110" t="s">
        <v>683</v>
      </c>
      <c r="C448" s="111" t="s">
        <v>787</v>
      </c>
      <c r="D448" s="112" t="str">
        <f ca="1">UPPER(IFERROR(VLOOKUP($C448,INDIRECT(INDEX([4]CONFIG_BASES!A:Z,MATCH($D448,[4]CONFIG_BASES!#REF!,0),MATCH([4]RESUMO!$P$11,[4]CONFIG_BASES!$B$1:$AA$1,0))),3,FALSE),""))</f>
        <v>SENSOR DE MOVIMENTO SEM FIO</v>
      </c>
      <c r="E448" s="113" t="s">
        <v>845</v>
      </c>
      <c r="F448" s="114">
        <v>5</v>
      </c>
      <c r="G448" s="115">
        <f t="shared" si="18"/>
        <v>352.15999999999997</v>
      </c>
      <c r="H448" s="116">
        <f t="shared" si="19"/>
        <v>435.48105599999991</v>
      </c>
      <c r="I448" s="117">
        <f t="shared" si="20"/>
        <v>2177.4</v>
      </c>
      <c r="J448" s="118"/>
      <c r="K448" s="119">
        <v>352.15999999999997</v>
      </c>
      <c r="L448" s="118"/>
      <c r="M448" s="120"/>
      <c r="N448" s="118"/>
      <c r="O448" s="118"/>
      <c r="P448" s="118"/>
    </row>
    <row r="449" spans="1:16" s="121" customFormat="1" x14ac:dyDescent="0.25">
      <c r="A449" s="109" t="s">
        <v>516</v>
      </c>
      <c r="B449" s="110" t="s">
        <v>683</v>
      </c>
      <c r="C449" s="111" t="s">
        <v>788</v>
      </c>
      <c r="D449" s="112" t="str">
        <f ca="1">UPPER(IFERROR(VLOOKUP($C449,INDIRECT(INDEX([4]CONFIG_BASES!A:Z,MATCH($D449,[4]CONFIG_BASES!#REF!,0),MATCH([4]RESUMO!$P$11,[4]CONFIG_BASES!$B$1:$AA$1,0))),3,FALSE),""))</f>
        <v>SIRENE SEM FIO PARA CENTRAL DE ALARME</v>
      </c>
      <c r="E449" s="113" t="s">
        <v>845</v>
      </c>
      <c r="F449" s="114">
        <v>2</v>
      </c>
      <c r="G449" s="115">
        <f t="shared" si="18"/>
        <v>356.90000000000003</v>
      </c>
      <c r="H449" s="116">
        <f t="shared" si="19"/>
        <v>441.34254000000004</v>
      </c>
      <c r="I449" s="117">
        <f t="shared" si="20"/>
        <v>882.68</v>
      </c>
      <c r="J449" s="118"/>
      <c r="K449" s="119">
        <v>356.90000000000003</v>
      </c>
      <c r="L449" s="118"/>
      <c r="M449" s="120"/>
      <c r="N449" s="118"/>
      <c r="O449" s="118"/>
      <c r="P449" s="118"/>
    </row>
    <row r="450" spans="1:16" s="121" customFormat="1" x14ac:dyDescent="0.25">
      <c r="A450" s="109" t="s">
        <v>517</v>
      </c>
      <c r="B450" s="110" t="s">
        <v>683</v>
      </c>
      <c r="C450" s="111" t="s">
        <v>789</v>
      </c>
      <c r="D450" s="112" t="str">
        <f ca="1">UPPER(IFERROR(VLOOKUP($C450,INDIRECT(INDEX([4]CONFIG_BASES!A:Z,MATCH($D450,[4]CONFIG_BASES!#REF!,0),MATCH([4]RESUMO!$P$11,[4]CONFIG_BASES!$B$1:$AA$1,0))),3,FALSE),""))</f>
        <v>TECLADO SEM FIO PARA CENTRAL DE ALARME</v>
      </c>
      <c r="E450" s="113" t="s">
        <v>845</v>
      </c>
      <c r="F450" s="114">
        <v>1</v>
      </c>
      <c r="G450" s="115">
        <f t="shared" si="18"/>
        <v>891.88</v>
      </c>
      <c r="H450" s="116">
        <f t="shared" si="19"/>
        <v>1102.8988079999999</v>
      </c>
      <c r="I450" s="117">
        <f t="shared" si="20"/>
        <v>1102.8900000000001</v>
      </c>
      <c r="J450" s="118"/>
      <c r="K450" s="119">
        <v>891.88</v>
      </c>
      <c r="L450" s="118"/>
      <c r="M450" s="120"/>
      <c r="N450" s="118"/>
      <c r="O450" s="118"/>
      <c r="P450" s="118"/>
    </row>
    <row r="451" spans="1:16" x14ac:dyDescent="0.25">
      <c r="A451" s="101" t="s">
        <v>518</v>
      </c>
      <c r="B451" s="102"/>
      <c r="C451" s="102"/>
      <c r="D451" s="103" t="s">
        <v>668</v>
      </c>
      <c r="E451" s="104" t="s">
        <v>844</v>
      </c>
      <c r="F451" s="105"/>
      <c r="G451" s="106"/>
      <c r="H451" s="107"/>
      <c r="I451" s="108">
        <f>SUM(I452:I454)</f>
        <v>3585.56</v>
      </c>
      <c r="J451" s="45"/>
      <c r="K451" s="100"/>
      <c r="L451" s="45"/>
      <c r="M451" s="45"/>
      <c r="N451" s="45"/>
      <c r="O451" s="45"/>
      <c r="P451" s="45"/>
    </row>
    <row r="452" spans="1:16" s="121" customFormat="1" x14ac:dyDescent="0.25">
      <c r="A452" s="109" t="s">
        <v>519</v>
      </c>
      <c r="B452" s="110" t="s">
        <v>66</v>
      </c>
      <c r="C452" s="111" t="s">
        <v>790</v>
      </c>
      <c r="D452" s="112" t="str">
        <f ca="1">UPPER(IFERROR(VLOOKUP($C452,INDIRECT(INDEX([4]CONFIG_BASES!A:Z,MATCH($D452,[4]CONFIG_BASES!#REF!,0),MATCH([4]RESUMO!$P$11,[4]CONFIG_BASES!$B$1:$AA$1,0))),3,FALSE),""))</f>
        <v>GUIA DE CABOS PARA RACK 1U</v>
      </c>
      <c r="E452" s="113" t="s">
        <v>67</v>
      </c>
      <c r="F452" s="114">
        <v>1</v>
      </c>
      <c r="G452" s="115">
        <f t="shared" si="18"/>
        <v>38.92</v>
      </c>
      <c r="H452" s="116">
        <f t="shared" si="19"/>
        <v>48.128472000000002</v>
      </c>
      <c r="I452" s="117">
        <f t="shared" si="20"/>
        <v>48.12</v>
      </c>
      <c r="J452" s="118"/>
      <c r="K452" s="119">
        <v>38.92</v>
      </c>
      <c r="L452" s="118"/>
      <c r="M452" s="120"/>
      <c r="N452" s="118"/>
      <c r="O452" s="118"/>
      <c r="P452" s="118"/>
    </row>
    <row r="453" spans="1:16" s="121" customFormat="1" ht="24" x14ac:dyDescent="0.25">
      <c r="A453" s="109" t="s">
        <v>520</v>
      </c>
      <c r="B453" s="110" t="s">
        <v>65</v>
      </c>
      <c r="C453" s="111">
        <v>98301</v>
      </c>
      <c r="D453" s="112" t="str">
        <f ca="1">UPPER(IFERROR(VLOOKUP($C453,INDIRECT(INDEX([4]CONFIG_BASES!A:Z,MATCH($D453,[4]CONFIG_BASES!#REF!,0),MATCH([4]RESUMO!$P$11,[4]CONFIG_BASES!$B$1:$AA$1,0))),3,FALSE),""))</f>
        <v>PATCH PANEL 24 PORTAS, CATEGORIA 5E - FORNECIMENTO E INSTALAÇÃO. AF_08/2025</v>
      </c>
      <c r="E453" s="113" t="s">
        <v>67</v>
      </c>
      <c r="F453" s="114">
        <v>1</v>
      </c>
      <c r="G453" s="115">
        <f t="shared" si="18"/>
        <v>633.04999999999995</v>
      </c>
      <c r="H453" s="116">
        <f t="shared" si="19"/>
        <v>782.82962999999984</v>
      </c>
      <c r="I453" s="117">
        <f t="shared" si="20"/>
        <v>782.82</v>
      </c>
      <c r="J453" s="118"/>
      <c r="K453" s="119">
        <v>633.04999999999995</v>
      </c>
      <c r="L453" s="118"/>
      <c r="M453" s="120"/>
      <c r="N453" s="118"/>
      <c r="O453" s="118"/>
      <c r="P453" s="118"/>
    </row>
    <row r="454" spans="1:16" s="121" customFormat="1" x14ac:dyDescent="0.25">
      <c r="A454" s="109" t="s">
        <v>521</v>
      </c>
      <c r="B454" s="110" t="s">
        <v>683</v>
      </c>
      <c r="C454" s="111" t="s">
        <v>791</v>
      </c>
      <c r="D454" s="112" t="str">
        <f ca="1">UPPER(IFERROR(VLOOKUP($C454,INDIRECT(INDEX([4]CONFIG_BASES!A:Z,MATCH($D454,[4]CONFIG_BASES!#REF!,0),MATCH([4]RESUMO!$P$11,[4]CONFIG_BASES!$B$1:$AA$1,0))),3,FALSE),""))</f>
        <v>SWITCH GERENCIÁVEL 24 PORTAS GIGABIT</v>
      </c>
      <c r="E454" s="113" t="s">
        <v>845</v>
      </c>
      <c r="F454" s="114">
        <v>1</v>
      </c>
      <c r="G454" s="115">
        <f t="shared" si="18"/>
        <v>2227.58</v>
      </c>
      <c r="H454" s="116">
        <f t="shared" si="19"/>
        <v>2754.6254279999998</v>
      </c>
      <c r="I454" s="117">
        <f t="shared" si="20"/>
        <v>2754.62</v>
      </c>
      <c r="J454" s="118"/>
      <c r="K454" s="119">
        <v>2227.58</v>
      </c>
      <c r="L454" s="118"/>
      <c r="M454" s="120"/>
      <c r="N454" s="118"/>
      <c r="O454" s="118"/>
      <c r="P454" s="118"/>
    </row>
    <row r="455" spans="1:16" x14ac:dyDescent="0.25">
      <c r="A455" s="101" t="s">
        <v>522</v>
      </c>
      <c r="B455" s="102"/>
      <c r="C455" s="102"/>
      <c r="D455" s="103" t="s">
        <v>669</v>
      </c>
      <c r="E455" s="104" t="s">
        <v>844</v>
      </c>
      <c r="F455" s="105"/>
      <c r="G455" s="106"/>
      <c r="H455" s="107"/>
      <c r="I455" s="108">
        <f>SUM(I456:I459)</f>
        <v>10706.68</v>
      </c>
      <c r="J455" s="45"/>
      <c r="K455" s="100"/>
      <c r="L455" s="45"/>
      <c r="M455" s="45"/>
      <c r="N455" s="45"/>
      <c r="O455" s="45"/>
      <c r="P455" s="45"/>
    </row>
    <row r="456" spans="1:16" s="121" customFormat="1" x14ac:dyDescent="0.25">
      <c r="A456" s="109" t="s">
        <v>523</v>
      </c>
      <c r="B456" s="110" t="s">
        <v>683</v>
      </c>
      <c r="C456" s="111" t="s">
        <v>792</v>
      </c>
      <c r="D456" s="112" t="str">
        <f ca="1">UPPER(IFERROR(VLOOKUP($C456,INDIRECT(INDEX([4]CONFIG_BASES!A:Z,MATCH($D456,[4]CONFIG_BASES!#REF!,0),MATCH([4]RESUMO!$P$11,[4]CONFIG_BASES!$B$1:$AA$1,0))),3,FALSE),""))</f>
        <v>CÂMERA IP BULLET - FORNECIMENTO E INSTALAÇÃO.</v>
      </c>
      <c r="E456" s="113" t="s">
        <v>845</v>
      </c>
      <c r="F456" s="114">
        <v>5</v>
      </c>
      <c r="G456" s="115">
        <f t="shared" si="18"/>
        <v>515.6</v>
      </c>
      <c r="H456" s="116">
        <f t="shared" si="19"/>
        <v>637.59096</v>
      </c>
      <c r="I456" s="117">
        <f t="shared" si="20"/>
        <v>3187.95</v>
      </c>
      <c r="J456" s="118"/>
      <c r="K456" s="119">
        <v>515.6</v>
      </c>
      <c r="L456" s="118"/>
      <c r="M456" s="120"/>
      <c r="N456" s="118"/>
      <c r="O456" s="118"/>
      <c r="P456" s="118"/>
    </row>
    <row r="457" spans="1:16" s="121" customFormat="1" x14ac:dyDescent="0.25">
      <c r="A457" s="109" t="s">
        <v>524</v>
      </c>
      <c r="B457" s="110" t="s">
        <v>683</v>
      </c>
      <c r="C457" s="111" t="s">
        <v>793</v>
      </c>
      <c r="D457" s="112" t="str">
        <f ca="1">UPPER(IFERROR(VLOOKUP($C457,INDIRECT(INDEX([4]CONFIG_BASES!A:Z,MATCH($D457,[4]CONFIG_BASES!#REF!,0),MATCH([4]RESUMO!$P$11,[4]CONFIG_BASES!$B$1:$AA$1,0))),3,FALSE),""))</f>
        <v>CÂMERA IP DOME - FORNECIMENTO E INSTALAÇÃO.</v>
      </c>
      <c r="E457" s="113" t="s">
        <v>845</v>
      </c>
      <c r="F457" s="114">
        <v>3</v>
      </c>
      <c r="G457" s="115">
        <f t="shared" si="18"/>
        <v>406.03</v>
      </c>
      <c r="H457" s="116">
        <f t="shared" si="19"/>
        <v>502.09669799999995</v>
      </c>
      <c r="I457" s="117">
        <f t="shared" si="20"/>
        <v>1506.29</v>
      </c>
      <c r="J457" s="118"/>
      <c r="K457" s="119">
        <v>406.03</v>
      </c>
      <c r="L457" s="118"/>
      <c r="M457" s="120"/>
      <c r="N457" s="118"/>
      <c r="O457" s="118"/>
      <c r="P457" s="118"/>
    </row>
    <row r="458" spans="1:16" s="121" customFormat="1" x14ac:dyDescent="0.25">
      <c r="A458" s="109" t="s">
        <v>525</v>
      </c>
      <c r="B458" s="110" t="s">
        <v>683</v>
      </c>
      <c r="C458" s="111" t="s">
        <v>794</v>
      </c>
      <c r="D458" s="112" t="str">
        <f ca="1">UPPER(IFERROR(VLOOKUP($C458,INDIRECT(INDEX([4]CONFIG_BASES!A:Z,MATCH($D458,[4]CONFIG_BASES!#REF!,0),MATCH([4]RESUMO!$P$11,[4]CONFIG_BASES!$B$1:$AA$1,0))),3,FALSE),""))</f>
        <v>INSTALAÇÃO DE DISCO RÍGIDO PARA SISTEMA DE CVTF 8TB.</v>
      </c>
      <c r="E458" s="113" t="s">
        <v>845</v>
      </c>
      <c r="F458" s="114">
        <v>1</v>
      </c>
      <c r="G458" s="115">
        <f t="shared" si="18"/>
        <v>2423.89</v>
      </c>
      <c r="H458" s="116">
        <f t="shared" si="19"/>
        <v>2997.3823739999998</v>
      </c>
      <c r="I458" s="117">
        <f t="shared" si="20"/>
        <v>2997.38</v>
      </c>
      <c r="J458" s="118"/>
      <c r="K458" s="119">
        <v>2423.89</v>
      </c>
      <c r="L458" s="118"/>
      <c r="M458" s="120"/>
      <c r="N458" s="118"/>
      <c r="O458" s="118"/>
      <c r="P458" s="118"/>
    </row>
    <row r="459" spans="1:16" s="121" customFormat="1" ht="24" x14ac:dyDescent="0.25">
      <c r="A459" s="109" t="s">
        <v>526</v>
      </c>
      <c r="B459" s="110" t="s">
        <v>683</v>
      </c>
      <c r="C459" s="111" t="s">
        <v>795</v>
      </c>
      <c r="D459" s="112" t="str">
        <f ca="1">UPPER(IFERROR(VLOOKUP($C459,INDIRECT(INDEX([4]CONFIG_BASES!A:Z,MATCH($D459,[4]CONFIG_BASES!#REF!,0),MATCH([4]RESUMO!$P$11,[4]CONFIG_BASES!$B$1:$AA$1,0))),3,FALSE),""))</f>
        <v>GRAVADOR DE VÍDEO IP NVR, PARA 16 CANAIS, SUPORTE DE RESOLUÇÃO FULL HD, BIVOLT</v>
      </c>
      <c r="E459" s="113" t="s">
        <v>845</v>
      </c>
      <c r="F459" s="114">
        <v>1</v>
      </c>
      <c r="G459" s="115">
        <f t="shared" si="18"/>
        <v>2438.19</v>
      </c>
      <c r="H459" s="116">
        <f t="shared" si="19"/>
        <v>3015.0657539999997</v>
      </c>
      <c r="I459" s="117">
        <f t="shared" si="20"/>
        <v>3015.06</v>
      </c>
      <c r="J459" s="118"/>
      <c r="K459" s="119">
        <v>2438.19</v>
      </c>
      <c r="L459" s="118"/>
      <c r="M459" s="120"/>
      <c r="N459" s="118"/>
      <c r="O459" s="118"/>
      <c r="P459" s="118"/>
    </row>
    <row r="460" spans="1:16" x14ac:dyDescent="0.25">
      <c r="A460" s="101" t="s">
        <v>527</v>
      </c>
      <c r="B460" s="102"/>
      <c r="C460" s="102"/>
      <c r="D460" s="103" t="s">
        <v>670</v>
      </c>
      <c r="E460" s="104"/>
      <c r="F460" s="105"/>
      <c r="G460" s="106"/>
      <c r="H460" s="107"/>
      <c r="I460" s="108">
        <f>I461+I464+I469+I473+I478+I480+I485</f>
        <v>43087.67</v>
      </c>
      <c r="J460" s="45"/>
      <c r="K460" s="100"/>
      <c r="L460" s="45"/>
      <c r="M460" s="45"/>
      <c r="N460" s="45"/>
      <c r="O460" s="45"/>
      <c r="P460" s="45"/>
    </row>
    <row r="461" spans="1:16" x14ac:dyDescent="0.25">
      <c r="A461" s="101" t="s">
        <v>528</v>
      </c>
      <c r="B461" s="102"/>
      <c r="C461" s="102"/>
      <c r="D461" s="103" t="s">
        <v>649</v>
      </c>
      <c r="E461" s="104" t="s">
        <v>844</v>
      </c>
      <c r="F461" s="105"/>
      <c r="G461" s="106"/>
      <c r="H461" s="107"/>
      <c r="I461" s="108">
        <f>SUM(I462:I463)</f>
        <v>16734.900000000001</v>
      </c>
      <c r="J461" s="45"/>
      <c r="K461" s="100"/>
      <c r="L461" s="45"/>
      <c r="M461" s="45"/>
      <c r="N461" s="45"/>
      <c r="O461" s="45"/>
      <c r="P461" s="45"/>
    </row>
    <row r="462" spans="1:16" s="121" customFormat="1" ht="24" x14ac:dyDescent="0.25">
      <c r="A462" s="109" t="s">
        <v>529</v>
      </c>
      <c r="B462" s="110" t="s">
        <v>65</v>
      </c>
      <c r="C462" s="111">
        <v>98299</v>
      </c>
      <c r="D462" s="112" t="str">
        <f ca="1">UPPER(IFERROR(VLOOKUP($C462,INDIRECT(INDEX([4]CONFIG_BASES!A:Z,MATCH($D462,[4]CONFIG_BASES!#REF!,0),MATCH([4]RESUMO!$P$11,[4]CONFIG_BASES!$B$1:$AA$1,0))),3,FALSE),""))</f>
        <v>CABO ELETRÔNICO CATEGORIA 6A, INSTALADO EM EDIFICAÇÃO INSTITUCIONAL - FORNECIMENTO E INSTALAÇÃO. AF_08/2025</v>
      </c>
      <c r="E462" s="113" t="s">
        <v>13</v>
      </c>
      <c r="F462" s="114">
        <v>570</v>
      </c>
      <c r="G462" s="115">
        <f t="shared" ref="G462:G525" si="21">K462*(1-I$8)</f>
        <v>23.47</v>
      </c>
      <c r="H462" s="116">
        <f t="shared" ref="H462:H525" si="22">IFERROR(G462*(1+$I$5),"")</f>
        <v>29.023001999999998</v>
      </c>
      <c r="I462" s="117">
        <f t="shared" ref="I462:I525" si="23">IFERROR(TRUNC($F462*H462,2),"")</f>
        <v>16543.11</v>
      </c>
      <c r="J462" s="118"/>
      <c r="K462" s="119">
        <v>23.47</v>
      </c>
      <c r="L462" s="118"/>
      <c r="M462" s="120"/>
      <c r="N462" s="118"/>
      <c r="O462" s="118"/>
      <c r="P462" s="118"/>
    </row>
    <row r="463" spans="1:16" s="121" customFormat="1" x14ac:dyDescent="0.25">
      <c r="A463" s="109" t="s">
        <v>530</v>
      </c>
      <c r="B463" s="110" t="s">
        <v>683</v>
      </c>
      <c r="C463" s="111" t="s">
        <v>796</v>
      </c>
      <c r="D463" s="112" t="str">
        <f ca="1">UPPER(IFERROR(VLOOKUP($C463,INDIRECT(INDEX([4]CONFIG_BASES!A:Z,MATCH($D463,[4]CONFIG_BASES!#REF!,0),MATCH([4]RESUMO!$P$11,[4]CONFIG_BASES!$B$1:$AA$1,0))),3,FALSE),""))</f>
        <v>CABO HDMI LSZH - FORNECIMENTO E INSTALAÇÃO.</v>
      </c>
      <c r="E463" s="113" t="s">
        <v>13</v>
      </c>
      <c r="F463" s="114">
        <v>10</v>
      </c>
      <c r="G463" s="115">
        <f t="shared" si="21"/>
        <v>15.51</v>
      </c>
      <c r="H463" s="116">
        <f t="shared" si="22"/>
        <v>19.179665999999997</v>
      </c>
      <c r="I463" s="117">
        <f t="shared" si="23"/>
        <v>191.79</v>
      </c>
      <c r="J463" s="118"/>
      <c r="K463" s="119">
        <v>15.51</v>
      </c>
      <c r="L463" s="118"/>
      <c r="M463" s="120"/>
      <c r="N463" s="118"/>
      <c r="O463" s="118"/>
      <c r="P463" s="118"/>
    </row>
    <row r="464" spans="1:16" x14ac:dyDescent="0.25">
      <c r="A464" s="101" t="s">
        <v>531</v>
      </c>
      <c r="B464" s="102"/>
      <c r="C464" s="102"/>
      <c r="D464" s="103" t="s">
        <v>665</v>
      </c>
      <c r="E464" s="104" t="s">
        <v>844</v>
      </c>
      <c r="F464" s="105"/>
      <c r="G464" s="106"/>
      <c r="H464" s="107"/>
      <c r="I464" s="108">
        <f>SUM(I465:I468)</f>
        <v>2517.77</v>
      </c>
      <c r="J464" s="45"/>
      <c r="K464" s="100"/>
      <c r="L464" s="45"/>
      <c r="M464" s="45"/>
      <c r="N464" s="45"/>
      <c r="O464" s="45"/>
      <c r="P464" s="45"/>
    </row>
    <row r="465" spans="1:16" s="121" customFormat="1" ht="36" x14ac:dyDescent="0.25">
      <c r="A465" s="109" t="s">
        <v>532</v>
      </c>
      <c r="B465" s="110" t="s">
        <v>65</v>
      </c>
      <c r="C465" s="111">
        <v>91855</v>
      </c>
      <c r="D465" s="112" t="str">
        <f ca="1">UPPER(IFERROR(VLOOKUP($C465,INDIRECT(INDEX([4]CONFIG_BASES!A:Z,MATCH($D465,[4]CONFIG_BASES!#REF!,0),MATCH([4]RESUMO!$P$11,[4]CONFIG_BASES!$B$1:$AA$1,0))),3,FALSE),""))</f>
        <v>ELETRODUTO FLEXÍVEL CORRUGADO REFORÇADO, PVC, DN 25 MM (3/4"), PARA CIRCUITOS TERMINAIS, INSTALADO EM PAREDE - FORNECIMENTO E INSTALAÇÃO. AF_03/2023</v>
      </c>
      <c r="E465" s="113" t="s">
        <v>13</v>
      </c>
      <c r="F465" s="114">
        <v>79</v>
      </c>
      <c r="G465" s="115">
        <f t="shared" si="21"/>
        <v>12.55</v>
      </c>
      <c r="H465" s="116">
        <f t="shared" si="22"/>
        <v>15.51933</v>
      </c>
      <c r="I465" s="117">
        <f t="shared" si="23"/>
        <v>1226.02</v>
      </c>
      <c r="J465" s="118"/>
      <c r="K465" s="119">
        <v>12.55</v>
      </c>
      <c r="L465" s="118"/>
      <c r="M465" s="120"/>
      <c r="N465" s="118"/>
      <c r="O465" s="118"/>
      <c r="P465" s="118"/>
    </row>
    <row r="466" spans="1:16" s="121" customFormat="1" ht="36" x14ac:dyDescent="0.25">
      <c r="A466" s="109" t="s">
        <v>533</v>
      </c>
      <c r="B466" s="110" t="s">
        <v>65</v>
      </c>
      <c r="C466" s="111">
        <v>91857</v>
      </c>
      <c r="D466" s="112" t="str">
        <f ca="1">UPPER(IFERROR(VLOOKUP($C466,INDIRECT(INDEX([4]CONFIG_BASES!A:Z,MATCH($D466,[4]CONFIG_BASES!#REF!,0),MATCH([4]RESUMO!$P$11,[4]CONFIG_BASES!$B$1:$AA$1,0))),3,FALSE),""))</f>
        <v>ELETRODUTO FLEXÍVEL CORRUGADO REFORÇADO, PVC, DN 32 MM (1"), PARA CIRCUITOS TERMINAIS, INSTALADO EM PAREDE - FORNECIMENTO E INSTALAÇÃO. AF_03/2023</v>
      </c>
      <c r="E466" s="113" t="s">
        <v>13</v>
      </c>
      <c r="F466" s="114">
        <v>5</v>
      </c>
      <c r="G466" s="115">
        <f t="shared" si="21"/>
        <v>17.39</v>
      </c>
      <c r="H466" s="116">
        <f t="shared" si="22"/>
        <v>21.504473999999998</v>
      </c>
      <c r="I466" s="117">
        <f t="shared" si="23"/>
        <v>107.52</v>
      </c>
      <c r="J466" s="118"/>
      <c r="K466" s="119">
        <v>17.39</v>
      </c>
      <c r="L466" s="118"/>
      <c r="M466" s="120"/>
      <c r="N466" s="118"/>
      <c r="O466" s="118"/>
      <c r="P466" s="118"/>
    </row>
    <row r="467" spans="1:16" s="121" customFormat="1" ht="36" x14ac:dyDescent="0.25">
      <c r="A467" s="109" t="s">
        <v>534</v>
      </c>
      <c r="B467" s="110" t="s">
        <v>65</v>
      </c>
      <c r="C467" s="111">
        <v>91860</v>
      </c>
      <c r="D467" s="112" t="str">
        <f ca="1">UPPER(IFERROR(VLOOKUP($C467,INDIRECT(INDEX([4]CONFIG_BASES!A:Z,MATCH($D467,[4]CONFIG_BASES!#REF!,0),MATCH([4]RESUMO!$P$11,[4]CONFIG_BASES!$B$1:$AA$1,0))),3,FALSE),""))</f>
        <v>ELETRODUTO FLEXÍVEL CORRUGADO, PEAD, DN 40 MM (1 1/4"), PARA CIRCUITOS TERMINAIS, INSTALADO EM PAREDE - FORNECIMENTO E INSTALAÇÃO. AF_03/2023</v>
      </c>
      <c r="E467" s="113" t="s">
        <v>13</v>
      </c>
      <c r="F467" s="114">
        <v>3</v>
      </c>
      <c r="G467" s="115">
        <f t="shared" si="21"/>
        <v>13.86</v>
      </c>
      <c r="H467" s="116">
        <f t="shared" si="22"/>
        <v>17.139275999999999</v>
      </c>
      <c r="I467" s="117">
        <f t="shared" si="23"/>
        <v>51.41</v>
      </c>
      <c r="J467" s="118"/>
      <c r="K467" s="119">
        <v>13.86</v>
      </c>
      <c r="L467" s="118"/>
      <c r="M467" s="120"/>
      <c r="N467" s="118"/>
      <c r="O467" s="118"/>
      <c r="P467" s="118"/>
    </row>
    <row r="468" spans="1:16" s="121" customFormat="1" ht="24" x14ac:dyDescent="0.25">
      <c r="A468" s="109" t="s">
        <v>535</v>
      </c>
      <c r="B468" s="110" t="s">
        <v>66</v>
      </c>
      <c r="C468" s="111" t="s">
        <v>765</v>
      </c>
      <c r="D468" s="112" t="str">
        <f ca="1">UPPER(IFERROR(VLOOKUP($C468,INDIRECT(INDEX([4]CONFIG_BASES!A:Z,MATCH($D468,[4]CONFIG_BASES!#REF!,0),MATCH([4]RESUMO!$P$11,[4]CONFIG_BASES!$B$1:$AA$1,0))),3,FALSE),""))</f>
        <v>ELETRODUTO RÍGIDO, AÇO GALVANIZADO A QUENTE, PESADO, DN 40MM (1 1/2"), APARENTE, INCLUSIVE CONEXÕES ADP REF 104409</v>
      </c>
      <c r="E468" s="113" t="s">
        <v>13</v>
      </c>
      <c r="F468" s="114">
        <v>11</v>
      </c>
      <c r="G468" s="115">
        <f t="shared" si="21"/>
        <v>83.28</v>
      </c>
      <c r="H468" s="116">
        <f t="shared" si="22"/>
        <v>102.984048</v>
      </c>
      <c r="I468" s="117">
        <f t="shared" si="23"/>
        <v>1132.82</v>
      </c>
      <c r="J468" s="118"/>
      <c r="K468" s="119">
        <v>83.28</v>
      </c>
      <c r="L468" s="118"/>
      <c r="M468" s="120"/>
      <c r="N468" s="118"/>
      <c r="O468" s="118"/>
      <c r="P468" s="118"/>
    </row>
    <row r="469" spans="1:16" x14ac:dyDescent="0.25">
      <c r="A469" s="101" t="s">
        <v>536</v>
      </c>
      <c r="B469" s="102"/>
      <c r="C469" s="102"/>
      <c r="D469" s="103" t="s">
        <v>653</v>
      </c>
      <c r="E469" s="104" t="s">
        <v>844</v>
      </c>
      <c r="F469" s="105"/>
      <c r="G469" s="106"/>
      <c r="H469" s="107"/>
      <c r="I469" s="108">
        <f>SUM(I470:I472)</f>
        <v>4640.83</v>
      </c>
      <c r="J469" s="45"/>
      <c r="K469" s="100"/>
      <c r="L469" s="45"/>
      <c r="M469" s="45"/>
      <c r="N469" s="45"/>
      <c r="O469" s="45"/>
      <c r="P469" s="45"/>
    </row>
    <row r="470" spans="1:16" s="121" customFormat="1" ht="36" x14ac:dyDescent="0.25">
      <c r="A470" s="109" t="s">
        <v>537</v>
      </c>
      <c r="B470" s="110" t="s">
        <v>65</v>
      </c>
      <c r="C470" s="111">
        <v>97238</v>
      </c>
      <c r="D470" s="112" t="str">
        <f ca="1">UPPER(IFERROR(VLOOKUP($C470,INDIRECT(INDEX([4]CONFIG_BASES!A:Z,MATCH($D470,[4]CONFIG_BASES!#REF!,0),MATCH([4]RESUMO!$P$11,[4]CONFIG_BASES!$B$1:$AA$1,0))),3,FALSE),""))</f>
        <v>ELETROCALHA LISA OU PERFURADA EM AÇO GALVANIZADO, LARGURA 100MM E ALTURA 50MM, INCLUSIVE EMENDA E FIXAÇÃO - FORNECIMENTO E INSTALAÇÃO. AF_04/2023</v>
      </c>
      <c r="E470" s="113" t="s">
        <v>13</v>
      </c>
      <c r="F470" s="114">
        <v>20</v>
      </c>
      <c r="G470" s="115">
        <f t="shared" si="21"/>
        <v>96.48</v>
      </c>
      <c r="H470" s="116">
        <f t="shared" si="22"/>
        <v>119.307168</v>
      </c>
      <c r="I470" s="117">
        <f t="shared" si="23"/>
        <v>2386.14</v>
      </c>
      <c r="J470" s="118"/>
      <c r="K470" s="119">
        <v>96.48</v>
      </c>
      <c r="L470" s="118"/>
      <c r="M470" s="120"/>
      <c r="N470" s="118"/>
      <c r="O470" s="118"/>
      <c r="P470" s="118"/>
    </row>
    <row r="471" spans="1:16" s="121" customFormat="1" ht="24" x14ac:dyDescent="0.25">
      <c r="A471" s="109" t="s">
        <v>538</v>
      </c>
      <c r="B471" s="110" t="s">
        <v>66</v>
      </c>
      <c r="C471" s="111" t="s">
        <v>766</v>
      </c>
      <c r="D471" s="112" t="str">
        <f ca="1">UPPER(IFERROR(VLOOKUP($C471,INDIRECT(INDEX([4]CONFIG_BASES!A:Z,MATCH($D471,[4]CONFIG_BASES!#REF!,0),MATCH([4]RESUMO!$P$11,[4]CONFIG_BASES!$B$1:$AA$1,0))),3,FALSE),""))</f>
        <v>CURVA OU COTOVELO HORIZONTAL OU VERTICAL 90° PARA ELETROCALHA 100X50MM (LXH), COM TAMPA REF 97278</v>
      </c>
      <c r="E471" s="113" t="s">
        <v>67</v>
      </c>
      <c r="F471" s="114">
        <v>18</v>
      </c>
      <c r="G471" s="115">
        <f t="shared" si="21"/>
        <v>74.22</v>
      </c>
      <c r="H471" s="116">
        <f t="shared" si="22"/>
        <v>91.780451999999997</v>
      </c>
      <c r="I471" s="117">
        <f t="shared" si="23"/>
        <v>1652.04</v>
      </c>
      <c r="J471" s="118"/>
      <c r="K471" s="119">
        <v>74.22</v>
      </c>
      <c r="L471" s="118"/>
      <c r="M471" s="120"/>
      <c r="N471" s="118"/>
      <c r="O471" s="118"/>
      <c r="P471" s="118"/>
    </row>
    <row r="472" spans="1:16" s="121" customFormat="1" x14ac:dyDescent="0.25">
      <c r="A472" s="109" t="s">
        <v>539</v>
      </c>
      <c r="B472" s="110" t="s">
        <v>683</v>
      </c>
      <c r="C472" s="111" t="s">
        <v>767</v>
      </c>
      <c r="D472" s="112" t="str">
        <f ca="1">UPPER(IFERROR(VLOOKUP($C472,INDIRECT(INDEX([4]CONFIG_BASES!A:Z,MATCH($D472,[4]CONFIG_BASES!#REF!,0),MATCH([4]RESUMO!$P$11,[4]CONFIG_BASES!$B$1:$AA$1,0))),3,FALSE),""))</f>
        <v>SAÍDA HORIZONTAL DE ELETROCALHA P/ ELETRODUTO 3/4"</v>
      </c>
      <c r="E472" s="113" t="s">
        <v>845</v>
      </c>
      <c r="F472" s="114">
        <v>15</v>
      </c>
      <c r="G472" s="115">
        <f t="shared" si="21"/>
        <v>32.489999999999995</v>
      </c>
      <c r="H472" s="116">
        <f t="shared" si="22"/>
        <v>40.177133999999988</v>
      </c>
      <c r="I472" s="117">
        <f t="shared" si="23"/>
        <v>602.65</v>
      </c>
      <c r="J472" s="118"/>
      <c r="K472" s="119">
        <v>32.489999999999995</v>
      </c>
      <c r="L472" s="118"/>
      <c r="M472" s="120"/>
      <c r="N472" s="118"/>
      <c r="O472" s="118"/>
      <c r="P472" s="118"/>
    </row>
    <row r="473" spans="1:16" x14ac:dyDescent="0.25">
      <c r="A473" s="101" t="s">
        <v>540</v>
      </c>
      <c r="B473" s="102"/>
      <c r="C473" s="102"/>
      <c r="D473" s="103" t="s">
        <v>654</v>
      </c>
      <c r="E473" s="104" t="s">
        <v>844</v>
      </c>
      <c r="F473" s="105"/>
      <c r="G473" s="106"/>
      <c r="H473" s="107"/>
      <c r="I473" s="108">
        <f>SUM(I474:I477)</f>
        <v>758.25000000000011</v>
      </c>
      <c r="J473" s="45"/>
      <c r="K473" s="100"/>
      <c r="L473" s="45"/>
      <c r="M473" s="45"/>
      <c r="N473" s="45"/>
      <c r="O473" s="45"/>
      <c r="P473" s="45"/>
    </row>
    <row r="474" spans="1:16" s="121" customFormat="1" ht="24" x14ac:dyDescent="0.25">
      <c r="A474" s="109" t="s">
        <v>541</v>
      </c>
      <c r="B474" s="110" t="s">
        <v>65</v>
      </c>
      <c r="C474" s="111">
        <v>91941</v>
      </c>
      <c r="D474" s="112" t="str">
        <f ca="1">UPPER(IFERROR(VLOOKUP($C474,INDIRECT(INDEX([4]CONFIG_BASES!A:Z,MATCH($D474,[4]CONFIG_BASES!#REF!,0),MATCH([4]RESUMO!$P$11,[4]CONFIG_BASES!$B$1:$AA$1,0))),3,FALSE),""))</f>
        <v>CAIXA RETANGULAR 4" X 2" BAIXA (0,30 M DO PISO), PVC, INSTALADA EM PAREDE - FORNECIMENTO E INSTALAÇÃO. AF_03/2023</v>
      </c>
      <c r="E474" s="113" t="s">
        <v>67</v>
      </c>
      <c r="F474" s="114">
        <v>24</v>
      </c>
      <c r="G474" s="115">
        <f t="shared" si="21"/>
        <v>14.17</v>
      </c>
      <c r="H474" s="116">
        <f t="shared" si="22"/>
        <v>17.522621999999998</v>
      </c>
      <c r="I474" s="117">
        <f t="shared" si="23"/>
        <v>420.54</v>
      </c>
      <c r="J474" s="118"/>
      <c r="K474" s="119">
        <v>14.17</v>
      </c>
      <c r="L474" s="118"/>
      <c r="M474" s="120"/>
      <c r="N474" s="118"/>
      <c r="O474" s="118"/>
      <c r="P474" s="118"/>
    </row>
    <row r="475" spans="1:16" s="121" customFormat="1" ht="24" x14ac:dyDescent="0.25">
      <c r="A475" s="109" t="s">
        <v>542</v>
      </c>
      <c r="B475" s="110" t="s">
        <v>65</v>
      </c>
      <c r="C475" s="111">
        <v>91936</v>
      </c>
      <c r="D475" s="112" t="str">
        <f ca="1">UPPER(IFERROR(VLOOKUP($C475,INDIRECT(INDEX([4]CONFIG_BASES!A:Z,MATCH($D475,[4]CONFIG_BASES!#REF!,0),MATCH([4]RESUMO!$P$11,[4]CONFIG_BASES!$B$1:$AA$1,0))),3,FALSE),""))</f>
        <v>CAIXA OCTOGONAL 4" X 4", PVC, INSTALADA EM LAJE - FORNECIMENTO E INSTALAÇÃO. AF_03/2023</v>
      </c>
      <c r="E475" s="113" t="s">
        <v>67</v>
      </c>
      <c r="F475" s="114">
        <v>2</v>
      </c>
      <c r="G475" s="115">
        <f t="shared" si="21"/>
        <v>22.13</v>
      </c>
      <c r="H475" s="116">
        <f t="shared" si="22"/>
        <v>27.365957999999996</v>
      </c>
      <c r="I475" s="117">
        <f t="shared" si="23"/>
        <v>54.73</v>
      </c>
      <c r="J475" s="118"/>
      <c r="K475" s="119">
        <v>22.13</v>
      </c>
      <c r="L475" s="118"/>
      <c r="M475" s="120"/>
      <c r="N475" s="118"/>
      <c r="O475" s="118"/>
      <c r="P475" s="118"/>
    </row>
    <row r="476" spans="1:16" s="121" customFormat="1" x14ac:dyDescent="0.25">
      <c r="A476" s="109" t="s">
        <v>543</v>
      </c>
      <c r="B476" s="110" t="s">
        <v>66</v>
      </c>
      <c r="C476" s="111" t="s">
        <v>768</v>
      </c>
      <c r="D476" s="112" t="str">
        <f ca="1">UPPER(IFERROR(VLOOKUP($C476,INDIRECT(INDEX([4]CONFIG_BASES!A:Z,MATCH($D476,[4]CONFIG_BASES!#REF!,0),MATCH([4]RESUMO!$P$11,[4]CONFIG_BASES!$B$1:$AA$1,0))),3,FALSE),""))</f>
        <v>CAIXA DE PASSAGEM, DE EMBUTIR, DE PVC, CPE-20 OU EQUIVALENTE</v>
      </c>
      <c r="E476" s="113" t="s">
        <v>67</v>
      </c>
      <c r="F476" s="114">
        <v>3</v>
      </c>
      <c r="G476" s="115">
        <f t="shared" si="21"/>
        <v>62.64</v>
      </c>
      <c r="H476" s="116">
        <f t="shared" si="22"/>
        <v>77.460623999999996</v>
      </c>
      <c r="I476" s="117">
        <f t="shared" si="23"/>
        <v>232.38</v>
      </c>
      <c r="J476" s="118"/>
      <c r="K476" s="119">
        <v>62.64</v>
      </c>
      <c r="L476" s="118"/>
      <c r="M476" s="120"/>
      <c r="N476" s="118"/>
      <c r="O476" s="118"/>
      <c r="P476" s="118"/>
    </row>
    <row r="477" spans="1:16" s="121" customFormat="1" ht="24" x14ac:dyDescent="0.25">
      <c r="A477" s="109" t="s">
        <v>544</v>
      </c>
      <c r="B477" s="110" t="s">
        <v>80</v>
      </c>
      <c r="C477" s="111" t="s">
        <v>770</v>
      </c>
      <c r="D477" s="112" t="str">
        <f ca="1">UPPER(IFERROR(VLOOKUP($C477,INDIRECT(INDEX([4]CONFIG_BASES!A:Z,MATCH($D477,[4]CONFIG_BASES!#REF!,0),MATCH([4]RESUMO!$P$11,[4]CONFIG_BASES!$B$1:$AA$1,0))),3,FALSE),""))</f>
        <v>CONJUNTO DE UMA (1) PLACA CEGA 4"X2", INCLUSIVE FORNECIMENTO, INSTALAÇÃO, SUPORTE E PLACA</v>
      </c>
      <c r="E477" s="113" t="s">
        <v>67</v>
      </c>
      <c r="F477" s="114">
        <v>3</v>
      </c>
      <c r="G477" s="115">
        <f t="shared" si="21"/>
        <v>13.64</v>
      </c>
      <c r="H477" s="116">
        <f t="shared" si="22"/>
        <v>16.867224</v>
      </c>
      <c r="I477" s="117">
        <f t="shared" si="23"/>
        <v>50.6</v>
      </c>
      <c r="J477" s="118"/>
      <c r="K477" s="119">
        <v>13.64</v>
      </c>
      <c r="L477" s="118"/>
      <c r="M477" s="120"/>
      <c r="N477" s="118"/>
      <c r="O477" s="118"/>
      <c r="P477" s="118"/>
    </row>
    <row r="478" spans="1:16" x14ac:dyDescent="0.25">
      <c r="A478" s="101" t="s">
        <v>545</v>
      </c>
      <c r="B478" s="102"/>
      <c r="C478" s="102"/>
      <c r="D478" s="103" t="s">
        <v>671</v>
      </c>
      <c r="E478" s="104" t="s">
        <v>844</v>
      </c>
      <c r="F478" s="105"/>
      <c r="G478" s="106"/>
      <c r="H478" s="107"/>
      <c r="I478" s="108">
        <f>I479</f>
        <v>68.42</v>
      </c>
      <c r="J478" s="45"/>
      <c r="K478" s="100"/>
      <c r="L478" s="45"/>
      <c r="M478" s="45"/>
      <c r="N478" s="45"/>
      <c r="O478" s="45"/>
      <c r="P478" s="45"/>
    </row>
    <row r="479" spans="1:16" s="121" customFormat="1" ht="24" x14ac:dyDescent="0.25">
      <c r="A479" s="109" t="s">
        <v>546</v>
      </c>
      <c r="B479" s="110" t="s">
        <v>65</v>
      </c>
      <c r="C479" s="111">
        <v>95802</v>
      </c>
      <c r="D479" s="112" t="str">
        <f ca="1">UPPER(IFERROR(VLOOKUP($C479,INDIRECT(INDEX([4]CONFIG_BASES!A:Z,MATCH($D479,[4]CONFIG_BASES!#REF!,0),MATCH([4]RESUMO!$P$11,[4]CONFIG_BASES!$B$1:$AA$1,0))),3,FALSE),""))</f>
        <v>CONDULETE DE ALUMÍNIO, TIPO X, PARA ELETRODUTO DE AÇO GALVANIZADO DN 25 MM (1''), APARENTE - FORNECIMENTO E INSTALAÇÃO. AF_01/2026</v>
      </c>
      <c r="E479" s="113" t="s">
        <v>67</v>
      </c>
      <c r="F479" s="114">
        <v>1</v>
      </c>
      <c r="G479" s="115">
        <f t="shared" si="21"/>
        <v>55.33</v>
      </c>
      <c r="H479" s="116">
        <f t="shared" si="22"/>
        <v>68.421077999999994</v>
      </c>
      <c r="I479" s="117">
        <f t="shared" si="23"/>
        <v>68.42</v>
      </c>
      <c r="J479" s="118"/>
      <c r="K479" s="119">
        <v>55.33</v>
      </c>
      <c r="L479" s="118"/>
      <c r="M479" s="120"/>
      <c r="N479" s="118"/>
      <c r="O479" s="118"/>
      <c r="P479" s="118"/>
    </row>
    <row r="480" spans="1:16" x14ac:dyDescent="0.25">
      <c r="A480" s="101" t="s">
        <v>547</v>
      </c>
      <c r="B480" s="102"/>
      <c r="C480" s="102"/>
      <c r="D480" s="103" t="s">
        <v>672</v>
      </c>
      <c r="E480" s="104" t="s">
        <v>844</v>
      </c>
      <c r="F480" s="105"/>
      <c r="G480" s="106"/>
      <c r="H480" s="107"/>
      <c r="I480" s="108">
        <f>SUM(I481:I484)</f>
        <v>2941.4399999999996</v>
      </c>
      <c r="J480" s="45"/>
      <c r="K480" s="100"/>
      <c r="L480" s="45"/>
      <c r="M480" s="45"/>
      <c r="N480" s="45"/>
      <c r="O480" s="45"/>
      <c r="P480" s="45"/>
    </row>
    <row r="481" spans="1:16" s="121" customFormat="1" x14ac:dyDescent="0.25">
      <c r="A481" s="109" t="s">
        <v>548</v>
      </c>
      <c r="B481" s="110" t="s">
        <v>683</v>
      </c>
      <c r="C481" s="111" t="s">
        <v>797</v>
      </c>
      <c r="D481" s="112" t="str">
        <f ca="1">UPPER(IFERROR(VLOOKUP($C481,INDIRECT(INDEX([4]CONFIG_BASES!A:Z,MATCH($D481,[4]CONFIG_BASES!#REF!,0),MATCH([4]RESUMO!$P$11,[4]CONFIG_BASES!$B$1:$AA$1,0))),3,FALSE),""))</f>
        <v>CONJUNTO DE TOMADA COM 1 MÓDULO CONECTOR HDMI, 4X4''</v>
      </c>
      <c r="E481" s="113" t="s">
        <v>845</v>
      </c>
      <c r="F481" s="114">
        <v>1</v>
      </c>
      <c r="G481" s="115">
        <f t="shared" si="21"/>
        <v>83.77000000000001</v>
      </c>
      <c r="H481" s="116">
        <f t="shared" si="22"/>
        <v>103.58998200000001</v>
      </c>
      <c r="I481" s="117">
        <f t="shared" si="23"/>
        <v>103.58</v>
      </c>
      <c r="J481" s="118"/>
      <c r="K481" s="119">
        <v>83.77000000000001</v>
      </c>
      <c r="L481" s="118"/>
      <c r="M481" s="120"/>
      <c r="N481" s="118"/>
      <c r="O481" s="118"/>
      <c r="P481" s="118"/>
    </row>
    <row r="482" spans="1:16" s="121" customFormat="1" x14ac:dyDescent="0.25">
      <c r="A482" s="109" t="s">
        <v>549</v>
      </c>
      <c r="B482" s="110" t="s">
        <v>683</v>
      </c>
      <c r="C482" s="111" t="s">
        <v>798</v>
      </c>
      <c r="D482" s="112" t="str">
        <f ca="1">UPPER(IFERROR(VLOOKUP($C482,INDIRECT(INDEX([4]CONFIG_BASES!A:Z,MATCH($D482,[4]CONFIG_BASES!#REF!,0),MATCH([4]RESUMO!$P$11,[4]CONFIG_BASES!$B$1:$AA$1,0))),3,FALSE),""))</f>
        <v>CONJUNTO DE TOMADA COM 1 MÓDULO RJ45 + 1 MÓDULO HDMI, 4X4"</v>
      </c>
      <c r="E482" s="113" t="s">
        <v>845</v>
      </c>
      <c r="F482" s="114">
        <v>1</v>
      </c>
      <c r="G482" s="115">
        <f t="shared" si="21"/>
        <v>145.46</v>
      </c>
      <c r="H482" s="116">
        <f t="shared" si="22"/>
        <v>179.87583599999999</v>
      </c>
      <c r="I482" s="117">
        <f t="shared" si="23"/>
        <v>179.87</v>
      </c>
      <c r="J482" s="118"/>
      <c r="K482" s="119">
        <v>145.46</v>
      </c>
      <c r="L482" s="118"/>
      <c r="M482" s="120"/>
      <c r="N482" s="118"/>
      <c r="O482" s="118"/>
      <c r="P482" s="118"/>
    </row>
    <row r="483" spans="1:16" s="121" customFormat="1" x14ac:dyDescent="0.25">
      <c r="A483" s="109" t="s">
        <v>550</v>
      </c>
      <c r="B483" s="110" t="s">
        <v>65</v>
      </c>
      <c r="C483" s="111">
        <v>98307</v>
      </c>
      <c r="D483" s="112" t="str">
        <f ca="1">UPPER(IFERROR(VLOOKUP($C483,INDIRECT(INDEX([4]CONFIG_BASES!A:Z,MATCH($D483,[4]CONFIG_BASES!#REF!,0),MATCH([4]RESUMO!$P$11,[4]CONFIG_BASES!$B$1:$AA$1,0))),3,FALSE),""))</f>
        <v>TOMADA DE REDE RJ45 - FORNECIMENTO E INSTALAÇÃO. AF_08/2025</v>
      </c>
      <c r="E483" s="113" t="s">
        <v>67</v>
      </c>
      <c r="F483" s="114">
        <v>8</v>
      </c>
      <c r="G483" s="115">
        <f t="shared" si="21"/>
        <v>57.43</v>
      </c>
      <c r="H483" s="116">
        <f t="shared" si="22"/>
        <v>71.017938000000001</v>
      </c>
      <c r="I483" s="117">
        <f t="shared" si="23"/>
        <v>568.14</v>
      </c>
      <c r="J483" s="118"/>
      <c r="K483" s="119">
        <v>57.43</v>
      </c>
      <c r="L483" s="118"/>
      <c r="M483" s="120"/>
      <c r="N483" s="118"/>
      <c r="O483" s="118"/>
      <c r="P483" s="118"/>
    </row>
    <row r="484" spans="1:16" s="121" customFormat="1" ht="36" x14ac:dyDescent="0.25">
      <c r="A484" s="109" t="s">
        <v>551</v>
      </c>
      <c r="B484" s="110" t="s">
        <v>80</v>
      </c>
      <c r="C484" s="111" t="s">
        <v>799</v>
      </c>
      <c r="D484" s="112" t="str">
        <f ca="1">UPPER(IFERROR(VLOOKUP($C484,INDIRECT(INDEX([4]CONFIG_BASES!A:Z,MATCH($D484,[4]CONFIG_BASES!#REF!,0),MATCH([4]RESUMO!$P$11,[4]CONFIG_BASES!$B$1:$AA$1,0))),3,FALSE),""))</f>
        <v>CONJUNTO DE DUAS (2) TOMADAS DE DADOS (CONECTOR RJ45 CAT.6E), COM PLACA 4"X2" DE DOIS (2) POSTOS, INCLUSIVE FORNECIMENTO, INSTALAÇÃO, SUPORTE, MÓDULO E PLACA</v>
      </c>
      <c r="E484" s="113" t="s">
        <v>67</v>
      </c>
      <c r="F484" s="114">
        <v>10</v>
      </c>
      <c r="G484" s="115">
        <f t="shared" si="21"/>
        <v>169</v>
      </c>
      <c r="H484" s="116">
        <f t="shared" si="22"/>
        <v>208.9854</v>
      </c>
      <c r="I484" s="117">
        <f t="shared" si="23"/>
        <v>2089.85</v>
      </c>
      <c r="J484" s="118"/>
      <c r="K484" s="119">
        <v>169</v>
      </c>
      <c r="L484" s="118"/>
      <c r="M484" s="120"/>
      <c r="N484" s="118"/>
      <c r="O484" s="118"/>
      <c r="P484" s="118"/>
    </row>
    <row r="485" spans="1:16" x14ac:dyDescent="0.25">
      <c r="A485" s="101" t="s">
        <v>552</v>
      </c>
      <c r="B485" s="102"/>
      <c r="C485" s="102"/>
      <c r="D485" s="103" t="s">
        <v>668</v>
      </c>
      <c r="E485" s="104" t="s">
        <v>844</v>
      </c>
      <c r="F485" s="105"/>
      <c r="G485" s="106"/>
      <c r="H485" s="107"/>
      <c r="I485" s="108">
        <f>SUM(I486:I492)</f>
        <v>15426.06</v>
      </c>
      <c r="J485" s="45"/>
      <c r="K485" s="100"/>
      <c r="L485" s="45"/>
      <c r="M485" s="45"/>
      <c r="N485" s="45"/>
      <c r="O485" s="45"/>
      <c r="P485" s="45"/>
    </row>
    <row r="486" spans="1:16" s="121" customFormat="1" x14ac:dyDescent="0.25">
      <c r="A486" s="109" t="s">
        <v>553</v>
      </c>
      <c r="B486" s="110" t="s">
        <v>66</v>
      </c>
      <c r="C486" s="111" t="s">
        <v>790</v>
      </c>
      <c r="D486" s="112" t="str">
        <f ca="1">UPPER(IFERROR(VLOOKUP($C486,INDIRECT(INDEX([4]CONFIG_BASES!A:Z,MATCH($D486,[4]CONFIG_BASES!#REF!,0),MATCH([4]RESUMO!$P$11,[4]CONFIG_BASES!$B$1:$AA$1,0))),3,FALSE),""))</f>
        <v>GUIA DE CABOS PARA RACK 1U</v>
      </c>
      <c r="E486" s="113" t="s">
        <v>67</v>
      </c>
      <c r="F486" s="114">
        <v>1</v>
      </c>
      <c r="G486" s="115">
        <f t="shared" si="21"/>
        <v>38.92</v>
      </c>
      <c r="H486" s="116">
        <f t="shared" si="22"/>
        <v>48.128472000000002</v>
      </c>
      <c r="I486" s="117">
        <f t="shared" si="23"/>
        <v>48.12</v>
      </c>
      <c r="J486" s="118"/>
      <c r="K486" s="119">
        <v>38.92</v>
      </c>
      <c r="L486" s="118"/>
      <c r="M486" s="120"/>
      <c r="N486" s="118"/>
      <c r="O486" s="118"/>
      <c r="P486" s="118"/>
    </row>
    <row r="487" spans="1:16" s="121" customFormat="1" x14ac:dyDescent="0.25">
      <c r="A487" s="109" t="s">
        <v>554</v>
      </c>
      <c r="B487" s="110" t="s">
        <v>683</v>
      </c>
      <c r="C487" s="111" t="s">
        <v>800</v>
      </c>
      <c r="D487" s="112" t="str">
        <f ca="1">UPPER(IFERROR(VLOOKUP($C487,INDIRECT(INDEX([4]CONFIG_BASES!A:Z,MATCH($D487,[4]CONFIG_BASES!#REF!,0),MATCH([4]RESUMO!$P$11,[4]CONFIG_BASES!$B$1:$AA$1,0))),3,FALSE),""))</f>
        <v>NOBREAK 2KVA, 2U PARA RACK</v>
      </c>
      <c r="E487" s="113" t="s">
        <v>845</v>
      </c>
      <c r="F487" s="114">
        <v>1</v>
      </c>
      <c r="G487" s="115">
        <f t="shared" si="21"/>
        <v>3073.27</v>
      </c>
      <c r="H487" s="116">
        <f t="shared" si="22"/>
        <v>3800.4056819999996</v>
      </c>
      <c r="I487" s="117">
        <f t="shared" si="23"/>
        <v>3800.4</v>
      </c>
      <c r="J487" s="118"/>
      <c r="K487" s="119">
        <v>3073.27</v>
      </c>
      <c r="L487" s="118"/>
      <c r="M487" s="120"/>
      <c r="N487" s="118"/>
      <c r="O487" s="118"/>
      <c r="P487" s="118"/>
    </row>
    <row r="488" spans="1:16" s="121" customFormat="1" ht="24" x14ac:dyDescent="0.25">
      <c r="A488" s="109" t="s">
        <v>555</v>
      </c>
      <c r="B488" s="110" t="s">
        <v>65</v>
      </c>
      <c r="C488" s="111">
        <v>98304</v>
      </c>
      <c r="D488" s="112" t="str">
        <f ca="1">UPPER(IFERROR(VLOOKUP($C488,INDIRECT(INDEX([4]CONFIG_BASES!A:Z,MATCH($D488,[4]CONFIG_BASES!#REF!,0),MATCH([4]RESUMO!$P$11,[4]CONFIG_BASES!$B$1:$AA$1,0))),3,FALSE),""))</f>
        <v>PATCH PANEL 48 PORTAS, CATEGORIA 6 - FORNECIMENTO E INSTALAÇÃO. AF_08/2025</v>
      </c>
      <c r="E488" s="113" t="s">
        <v>67</v>
      </c>
      <c r="F488" s="114">
        <v>1</v>
      </c>
      <c r="G488" s="115">
        <f t="shared" si="21"/>
        <v>3598.22</v>
      </c>
      <c r="H488" s="116">
        <f t="shared" si="22"/>
        <v>4449.5588519999992</v>
      </c>
      <c r="I488" s="117">
        <f t="shared" si="23"/>
        <v>4449.55</v>
      </c>
      <c r="J488" s="118"/>
      <c r="K488" s="119">
        <v>3598.22</v>
      </c>
      <c r="L488" s="118"/>
      <c r="M488" s="120"/>
      <c r="N488" s="118"/>
      <c r="O488" s="118"/>
      <c r="P488" s="118"/>
    </row>
    <row r="489" spans="1:16" s="121" customFormat="1" ht="24" x14ac:dyDescent="0.25">
      <c r="A489" s="109" t="s">
        <v>556</v>
      </c>
      <c r="B489" s="110" t="s">
        <v>683</v>
      </c>
      <c r="C489" s="111" t="s">
        <v>801</v>
      </c>
      <c r="D489" s="112" t="str">
        <f ca="1">UPPER(IFERROR(VLOOKUP($C489,INDIRECT(INDEX([4]CONFIG_BASES!A:Z,MATCH($D489,[4]CONFIG_BASES!#REF!,0),MATCH([4]RESUMO!$P$11,[4]CONFIG_BASES!$B$1:$AA$1,0))),3,FALSE),""))</f>
        <v>RACK DE PAREDE FECHADO DE 12 U EM CHAPA DE AÇO, 19", *570*MM - FORNECIMENTO E INSTALAÇÃO.</v>
      </c>
      <c r="E489" s="113" t="s">
        <v>845</v>
      </c>
      <c r="F489" s="114">
        <v>1</v>
      </c>
      <c r="G489" s="115">
        <f t="shared" si="21"/>
        <v>712.52</v>
      </c>
      <c r="H489" s="116">
        <f t="shared" si="22"/>
        <v>881.10223199999996</v>
      </c>
      <c r="I489" s="117">
        <f t="shared" si="23"/>
        <v>881.1</v>
      </c>
      <c r="J489" s="118"/>
      <c r="K489" s="119">
        <v>712.52</v>
      </c>
      <c r="L489" s="118"/>
      <c r="M489" s="120"/>
      <c r="N489" s="118"/>
      <c r="O489" s="118"/>
      <c r="P489" s="118"/>
    </row>
    <row r="490" spans="1:16" s="121" customFormat="1" x14ac:dyDescent="0.25">
      <c r="A490" s="109" t="s">
        <v>557</v>
      </c>
      <c r="B490" s="110" t="s">
        <v>683</v>
      </c>
      <c r="C490" s="111" t="s">
        <v>802</v>
      </c>
      <c r="D490" s="112" t="str">
        <f ca="1">UPPER(IFERROR(VLOOKUP($C490,INDIRECT(INDEX([4]CONFIG_BASES!A:Z,MATCH($D490,[4]CONFIG_BASES!#REF!,0),MATCH([4]RESUMO!$P$11,[4]CONFIG_BASES!$B$1:$AA$1,0))),3,FALSE),""))</f>
        <v>ROTEADOR ACESS POINT (AP)</v>
      </c>
      <c r="E490" s="113" t="s">
        <v>845</v>
      </c>
      <c r="F490" s="114">
        <v>2</v>
      </c>
      <c r="G490" s="115">
        <f t="shared" si="21"/>
        <v>1382.79</v>
      </c>
      <c r="H490" s="116">
        <f t="shared" si="22"/>
        <v>1709.9581139999998</v>
      </c>
      <c r="I490" s="117">
        <f t="shared" si="23"/>
        <v>3419.91</v>
      </c>
      <c r="J490" s="118"/>
      <c r="K490" s="119">
        <v>1382.79</v>
      </c>
      <c r="L490" s="118"/>
      <c r="M490" s="120"/>
      <c r="N490" s="118"/>
      <c r="O490" s="118"/>
      <c r="P490" s="118"/>
    </row>
    <row r="491" spans="1:16" s="121" customFormat="1" x14ac:dyDescent="0.25">
      <c r="A491" s="109" t="s">
        <v>558</v>
      </c>
      <c r="B491" s="110" t="s">
        <v>80</v>
      </c>
      <c r="C491" s="111" t="s">
        <v>803</v>
      </c>
      <c r="D491" s="112" t="str">
        <f ca="1">UPPER(IFERROR(VLOOKUP($C491,INDIRECT(INDEX([4]CONFIG_BASES!A:Z,MATCH($D491,[4]CONFIG_BASES!#REF!,0),MATCH([4]RESUMO!$P$11,[4]CONFIG_BASES!$B$1:$AA$1,0))),3,FALSE),""))</f>
        <v>RÉGUA COM 8 TOMADAS (2P+T), PARA FIXAÇÃO NO RACK DE 19" (1U)</v>
      </c>
      <c r="E491" s="113" t="s">
        <v>67</v>
      </c>
      <c r="F491" s="114">
        <v>1</v>
      </c>
      <c r="G491" s="115">
        <f t="shared" si="21"/>
        <v>107.73</v>
      </c>
      <c r="H491" s="116">
        <f t="shared" si="22"/>
        <v>133.218918</v>
      </c>
      <c r="I491" s="117">
        <f t="shared" si="23"/>
        <v>133.21</v>
      </c>
      <c r="J491" s="118"/>
      <c r="K491" s="119">
        <v>107.73</v>
      </c>
      <c r="L491" s="118"/>
      <c r="M491" s="120"/>
      <c r="N491" s="118"/>
      <c r="O491" s="118"/>
      <c r="P491" s="118"/>
    </row>
    <row r="492" spans="1:16" s="121" customFormat="1" x14ac:dyDescent="0.25">
      <c r="A492" s="109" t="s">
        <v>559</v>
      </c>
      <c r="B492" s="110" t="s">
        <v>683</v>
      </c>
      <c r="C492" s="111" t="s">
        <v>804</v>
      </c>
      <c r="D492" s="112" t="str">
        <f ca="1">UPPER(IFERROR(VLOOKUP($C492,INDIRECT(INDEX([4]CONFIG_BASES!A:Z,MATCH($D492,[4]CONFIG_BASES!#REF!,0),MATCH([4]RESUMO!$P$11,[4]CONFIG_BASES!$B$1:$AA$1,0))),3,FALSE),""))</f>
        <v>SWITCH RACK GIGABIT DE 48 PORTAS</v>
      </c>
      <c r="E492" s="113" t="s">
        <v>845</v>
      </c>
      <c r="F492" s="114">
        <v>1</v>
      </c>
      <c r="G492" s="115">
        <f t="shared" si="21"/>
        <v>2178.37</v>
      </c>
      <c r="H492" s="116">
        <f t="shared" si="22"/>
        <v>2693.7723419999998</v>
      </c>
      <c r="I492" s="117">
        <f t="shared" si="23"/>
        <v>2693.77</v>
      </c>
      <c r="J492" s="118"/>
      <c r="K492" s="119">
        <v>2178.37</v>
      </c>
      <c r="L492" s="118"/>
      <c r="M492" s="120"/>
      <c r="N492" s="118"/>
      <c r="O492" s="118"/>
      <c r="P492" s="118"/>
    </row>
    <row r="493" spans="1:16" x14ac:dyDescent="0.25">
      <c r="A493" s="101">
        <v>10</v>
      </c>
      <c r="B493" s="102"/>
      <c r="C493" s="102"/>
      <c r="D493" s="103" t="s">
        <v>673</v>
      </c>
      <c r="E493" s="104"/>
      <c r="F493" s="105"/>
      <c r="G493" s="106"/>
      <c r="H493" s="107"/>
      <c r="I493" s="108">
        <f>SUM(I494:I498)</f>
        <v>11081.36</v>
      </c>
      <c r="J493" s="45"/>
      <c r="K493" s="100"/>
      <c r="L493" s="45"/>
      <c r="M493" s="45"/>
      <c r="N493" s="45"/>
      <c r="O493" s="45"/>
      <c r="P493" s="45"/>
    </row>
    <row r="494" spans="1:16" s="121" customFormat="1" ht="24" x14ac:dyDescent="0.25">
      <c r="A494" s="109" t="s">
        <v>560</v>
      </c>
      <c r="B494" s="110" t="s">
        <v>80</v>
      </c>
      <c r="C494" s="111" t="s">
        <v>805</v>
      </c>
      <c r="D494" s="112" t="str">
        <f ca="1">UPPER(IFERROR(VLOOKUP($C494,INDIRECT(INDEX([4]CONFIG_BASES!A:Z,MATCH($D494,[4]CONFIG_BASES!#REF!,0),MATCH([4]RESUMO!$P$11,[4]CONFIG_BASES!$B$1:$AA$1,0))),3,FALSE),""))</f>
        <v>LUMINÁRIA ARANDELA TIPO TARTARUGA, PARA UMA (1) LÂMPADA BASE E-27, POTÊNCIA MÁXIMA 60W, FORNECIMENTO E INSTALAÇÃO, EXCLUSIVE LÂMPADA</v>
      </c>
      <c r="E494" s="113" t="s">
        <v>67</v>
      </c>
      <c r="F494" s="114">
        <v>9</v>
      </c>
      <c r="G494" s="115">
        <f t="shared" si="21"/>
        <v>60.85</v>
      </c>
      <c r="H494" s="116">
        <f t="shared" si="22"/>
        <v>75.247109999999992</v>
      </c>
      <c r="I494" s="117">
        <f t="shared" si="23"/>
        <v>677.22</v>
      </c>
      <c r="J494" s="118"/>
      <c r="K494" s="119">
        <v>60.85</v>
      </c>
      <c r="L494" s="118"/>
      <c r="M494" s="120"/>
      <c r="N494" s="118"/>
      <c r="O494" s="118"/>
      <c r="P494" s="118"/>
    </row>
    <row r="495" spans="1:16" s="121" customFormat="1" x14ac:dyDescent="0.25">
      <c r="A495" s="109" t="s">
        <v>561</v>
      </c>
      <c r="B495" s="110" t="s">
        <v>66</v>
      </c>
      <c r="C495" s="111" t="s">
        <v>806</v>
      </c>
      <c r="D495" s="112" t="str">
        <f ca="1">UPPER(IFERROR(VLOOKUP($C495,INDIRECT(INDEX([4]CONFIG_BASES!A:Z,MATCH($D495,[4]CONFIG_BASES!#REF!,0),MATCH([4]RESUMO!$P$11,[4]CONFIG_BASES!$B$1:$AA$1,0))),3,FALSE),""))</f>
        <v>LÂMPADA MILHO LED 12W 1000 LUMENS BASE E27</v>
      </c>
      <c r="E495" s="113" t="s">
        <v>67</v>
      </c>
      <c r="F495" s="114">
        <v>9</v>
      </c>
      <c r="G495" s="115">
        <f t="shared" si="21"/>
        <v>19.96</v>
      </c>
      <c r="H495" s="116">
        <f t="shared" si="22"/>
        <v>24.682535999999999</v>
      </c>
      <c r="I495" s="117">
        <f t="shared" si="23"/>
        <v>222.14</v>
      </c>
      <c r="J495" s="118"/>
      <c r="K495" s="119">
        <v>19.96</v>
      </c>
      <c r="L495" s="118"/>
      <c r="M495" s="120"/>
      <c r="N495" s="118"/>
      <c r="O495" s="118"/>
      <c r="P495" s="118"/>
    </row>
    <row r="496" spans="1:16" s="121" customFormat="1" ht="24" x14ac:dyDescent="0.25">
      <c r="A496" s="109" t="s">
        <v>562</v>
      </c>
      <c r="B496" s="110" t="s">
        <v>683</v>
      </c>
      <c r="C496" s="111" t="s">
        <v>807</v>
      </c>
      <c r="D496" s="112" t="str">
        <f ca="1">UPPER(IFERROR(VLOOKUP($C496,INDIRECT(INDEX([4]CONFIG_BASES!A:Z,MATCH($D496,[4]CONFIG_BASES!#REF!,0),MATCH([4]RESUMO!$P$11,[4]CONFIG_BASES!$B$1:$AA$1,0))),3,FALSE),""))</f>
        <v>LUMINÁRIA TIPO PLAFON QUADRADA, DE EMBUTIR, COM LED DE 24 W - FORNECIMENTO E INSTALAÇÃO.</v>
      </c>
      <c r="E496" s="113" t="s">
        <v>845</v>
      </c>
      <c r="F496" s="114">
        <v>22</v>
      </c>
      <c r="G496" s="115">
        <f t="shared" si="21"/>
        <v>64.31</v>
      </c>
      <c r="H496" s="116">
        <f t="shared" si="22"/>
        <v>79.525745999999998</v>
      </c>
      <c r="I496" s="117">
        <f t="shared" si="23"/>
        <v>1749.56</v>
      </c>
      <c r="J496" s="118"/>
      <c r="K496" s="119">
        <v>64.31</v>
      </c>
      <c r="L496" s="118"/>
      <c r="M496" s="120"/>
      <c r="N496" s="118"/>
      <c r="O496" s="118"/>
      <c r="P496" s="118"/>
    </row>
    <row r="497" spans="1:16" s="121" customFormat="1" ht="24" x14ac:dyDescent="0.25">
      <c r="A497" s="109" t="s">
        <v>563</v>
      </c>
      <c r="B497" s="110" t="s">
        <v>683</v>
      </c>
      <c r="C497" s="111" t="s">
        <v>808</v>
      </c>
      <c r="D497" s="112" t="str">
        <f ca="1">UPPER(IFERROR(VLOOKUP($C497,INDIRECT(INDEX([4]CONFIG_BASES!A:Z,MATCH($D497,[4]CONFIG_BASES!#REF!,0),MATCH([4]RESUMO!$P$11,[4]CONFIG_BASES!$B$1:$AA$1,0))),3,FALSE),""))</f>
        <v>LUMINÁRIA TIPO PLAFON QUADRADA, DE EMBUTIR, COM LED DE 30 W - FORNECIMENTO E INSTALAÇÃO.</v>
      </c>
      <c r="E497" s="113" t="s">
        <v>845</v>
      </c>
      <c r="F497" s="114">
        <v>48</v>
      </c>
      <c r="G497" s="115">
        <f t="shared" si="21"/>
        <v>125.47</v>
      </c>
      <c r="H497" s="116">
        <f t="shared" si="22"/>
        <v>155.15620199999998</v>
      </c>
      <c r="I497" s="117">
        <f t="shared" si="23"/>
        <v>7447.49</v>
      </c>
      <c r="J497" s="118"/>
      <c r="K497" s="119">
        <v>125.47</v>
      </c>
      <c r="L497" s="118"/>
      <c r="M497" s="120"/>
      <c r="N497" s="118"/>
      <c r="O497" s="118"/>
      <c r="P497" s="118"/>
    </row>
    <row r="498" spans="1:16" s="121" customFormat="1" ht="24" x14ac:dyDescent="0.25">
      <c r="A498" s="109" t="s">
        <v>564</v>
      </c>
      <c r="B498" s="110" t="s">
        <v>683</v>
      </c>
      <c r="C498" s="111" t="s">
        <v>809</v>
      </c>
      <c r="D498" s="112" t="str">
        <f ca="1">UPPER(IFERROR(VLOOKUP($C498,INDIRECT(INDEX([4]CONFIG_BASES!A:Z,MATCH($D498,[4]CONFIG_BASES!#REF!,0),MATCH([4]RESUMO!$P$11,[4]CONFIG_BASES!$B$1:$AA$1,0))),3,FALSE),""))</f>
        <v>LUMINÁRIA TIPO PLAFON QUADRADA, DE EMBUTIR, COM LED DE 18 W - FORNECIMENTO E INSTALAÇÃO.</v>
      </c>
      <c r="E498" s="113" t="s">
        <v>845</v>
      </c>
      <c r="F498" s="114">
        <v>9</v>
      </c>
      <c r="G498" s="115">
        <f t="shared" si="21"/>
        <v>88.5</v>
      </c>
      <c r="H498" s="116">
        <f t="shared" si="22"/>
        <v>109.4391</v>
      </c>
      <c r="I498" s="117">
        <f t="shared" si="23"/>
        <v>984.95</v>
      </c>
      <c r="J498" s="118"/>
      <c r="K498" s="119">
        <v>88.5</v>
      </c>
      <c r="L498" s="118"/>
      <c r="M498" s="120"/>
      <c r="N498" s="118"/>
      <c r="O498" s="118"/>
      <c r="P498" s="118"/>
    </row>
    <row r="499" spans="1:16" x14ac:dyDescent="0.25">
      <c r="A499" s="101">
        <v>11</v>
      </c>
      <c r="B499" s="102"/>
      <c r="C499" s="102"/>
      <c r="D499" s="103" t="s">
        <v>674</v>
      </c>
      <c r="E499" s="104"/>
      <c r="F499" s="105"/>
      <c r="G499" s="106"/>
      <c r="H499" s="107"/>
      <c r="I499" s="108">
        <f>I500+I504+I507</f>
        <v>3948.7199999999993</v>
      </c>
      <c r="J499" s="45"/>
      <c r="K499" s="100"/>
      <c r="L499" s="45"/>
      <c r="M499" s="45"/>
      <c r="N499" s="45"/>
      <c r="O499" s="45"/>
      <c r="P499" s="45"/>
    </row>
    <row r="500" spans="1:16" x14ac:dyDescent="0.25">
      <c r="A500" s="101" t="s">
        <v>565</v>
      </c>
      <c r="B500" s="102"/>
      <c r="C500" s="102"/>
      <c r="D500" s="103" t="s">
        <v>675</v>
      </c>
      <c r="E500" s="104" t="s">
        <v>844</v>
      </c>
      <c r="F500" s="105"/>
      <c r="G500" s="106"/>
      <c r="H500" s="107"/>
      <c r="I500" s="108">
        <f>SUM(I501:I503)</f>
        <v>2224.2599999999998</v>
      </c>
      <c r="J500" s="45"/>
      <c r="K500" s="100"/>
      <c r="L500" s="45"/>
      <c r="M500" s="45"/>
      <c r="N500" s="45"/>
      <c r="O500" s="45"/>
      <c r="P500" s="45"/>
    </row>
    <row r="501" spans="1:16" s="121" customFormat="1" ht="24" x14ac:dyDescent="0.25">
      <c r="A501" s="109" t="s">
        <v>566</v>
      </c>
      <c r="B501" s="110" t="s">
        <v>65</v>
      </c>
      <c r="C501" s="111">
        <v>101907</v>
      </c>
      <c r="D501" s="112" t="str">
        <f ca="1">UPPER(IFERROR(VLOOKUP($C501,INDIRECT(INDEX([4]CONFIG_BASES!A:Z,MATCH($D501,[4]CONFIG_BASES!#REF!,0),MATCH([4]RESUMO!$P$11,[4]CONFIG_BASES!$B$1:$AA$1,0))),3,FALSE),""))</f>
        <v>EXTINTOR DE INCÊNDIO PORTÁTIL COM CARGA DE CO2 DE 6 KG, CLASSE BC - FORNECIMENTO E INSTALAÇÃO. AF_01/2026_PE</v>
      </c>
      <c r="E501" s="113" t="s">
        <v>67</v>
      </c>
      <c r="F501" s="114">
        <v>1</v>
      </c>
      <c r="G501" s="115">
        <f t="shared" si="21"/>
        <v>589.88</v>
      </c>
      <c r="H501" s="116">
        <f t="shared" si="22"/>
        <v>729.44560799999999</v>
      </c>
      <c r="I501" s="117">
        <f t="shared" si="23"/>
        <v>729.44</v>
      </c>
      <c r="J501" s="118"/>
      <c r="K501" s="119">
        <v>589.88</v>
      </c>
      <c r="L501" s="118"/>
      <c r="M501" s="120"/>
      <c r="N501" s="118"/>
      <c r="O501" s="118"/>
      <c r="P501" s="118"/>
    </row>
    <row r="502" spans="1:16" s="121" customFormat="1" ht="24" x14ac:dyDescent="0.25">
      <c r="A502" s="109" t="s">
        <v>567</v>
      </c>
      <c r="B502" s="110" t="s">
        <v>65</v>
      </c>
      <c r="C502" s="111">
        <v>101909</v>
      </c>
      <c r="D502" s="112" t="str">
        <f ca="1">UPPER(IFERROR(VLOOKUP($C502,INDIRECT(INDEX([4]CONFIG_BASES!A:Z,MATCH($D502,[4]CONFIG_BASES!#REF!,0),MATCH([4]RESUMO!$P$11,[4]CONFIG_BASES!$B$1:$AA$1,0))),3,FALSE),""))</f>
        <v>EXTINTOR DE INCÊNDIO PORTÁTIL COM CARGA DE PQS DE 6 KG, CLASSE BC - FORNECIMENTO E INSTALAÇÃO. AF_01/2026_PE</v>
      </c>
      <c r="E502" s="113" t="s">
        <v>67</v>
      </c>
      <c r="F502" s="114">
        <v>3</v>
      </c>
      <c r="G502" s="115">
        <f t="shared" si="21"/>
        <v>214.88</v>
      </c>
      <c r="H502" s="116">
        <f t="shared" si="22"/>
        <v>265.72060799999997</v>
      </c>
      <c r="I502" s="117">
        <f t="shared" si="23"/>
        <v>797.16</v>
      </c>
      <c r="J502" s="118"/>
      <c r="K502" s="119">
        <v>214.88</v>
      </c>
      <c r="L502" s="118"/>
      <c r="M502" s="120"/>
      <c r="N502" s="118"/>
      <c r="O502" s="118"/>
      <c r="P502" s="118"/>
    </row>
    <row r="503" spans="1:16" s="121" customFormat="1" ht="48" x14ac:dyDescent="0.25">
      <c r="A503" s="109" t="s">
        <v>568</v>
      </c>
      <c r="B503" s="110" t="s">
        <v>80</v>
      </c>
      <c r="C503" s="111" t="s">
        <v>810</v>
      </c>
      <c r="D503" s="112" t="str">
        <f ca="1">UPPER(IFERROR(VLOOKUP($C503,INDIRECT(INDEX([4]CONFIG_BASES!A:Z,MATCH($D503,[4]CONFIG_BASES!#REF!,0),MATCH([4]RESUMO!$P$11,[4]CONFIG_BASES!$B$1:$AA$1,0))),3,FALSE),""))</f>
        <v>ABRIGO EM CHAPA DE AÇO CARBONO DE SOBREPOR, PINTADO DE VERMELHO NAS DIMENSÕES (75X30X25)CM COM UMA PORTA COM VIDRO TRANSPARENTE COM A INSCRIÇÃO "INCÊNDIO", PARA EXTINTOR, FORNECIMENTO E INSTALAÇÃO, EXCLUSIVE EXTINTOR</v>
      </c>
      <c r="E503" s="113" t="s">
        <v>67</v>
      </c>
      <c r="F503" s="114">
        <v>2</v>
      </c>
      <c r="G503" s="115">
        <f t="shared" si="21"/>
        <v>282.08999999999997</v>
      </c>
      <c r="H503" s="116">
        <f t="shared" si="22"/>
        <v>348.83249399999994</v>
      </c>
      <c r="I503" s="117">
        <f t="shared" si="23"/>
        <v>697.66</v>
      </c>
      <c r="J503" s="118"/>
      <c r="K503" s="119">
        <v>282.08999999999997</v>
      </c>
      <c r="L503" s="118"/>
      <c r="M503" s="120"/>
      <c r="N503" s="118"/>
      <c r="O503" s="118"/>
      <c r="P503" s="118"/>
    </row>
    <row r="504" spans="1:16" x14ac:dyDescent="0.25">
      <c r="A504" s="101" t="s">
        <v>569</v>
      </c>
      <c r="B504" s="102"/>
      <c r="C504" s="102"/>
      <c r="D504" s="103" t="s">
        <v>676</v>
      </c>
      <c r="E504" s="104" t="s">
        <v>844</v>
      </c>
      <c r="F504" s="105"/>
      <c r="G504" s="106"/>
      <c r="H504" s="107"/>
      <c r="I504" s="108">
        <f>SUM(I505:I506)</f>
        <v>390.72</v>
      </c>
      <c r="J504" s="45"/>
      <c r="K504" s="100"/>
      <c r="L504" s="45"/>
      <c r="M504" s="45"/>
      <c r="N504" s="45"/>
      <c r="O504" s="45"/>
      <c r="P504" s="45"/>
    </row>
    <row r="505" spans="1:16" s="121" customFormat="1" ht="24" x14ac:dyDescent="0.25">
      <c r="A505" s="109" t="s">
        <v>570</v>
      </c>
      <c r="B505" s="110" t="s">
        <v>66</v>
      </c>
      <c r="C505" s="111" t="s">
        <v>811</v>
      </c>
      <c r="D505" s="112" t="str">
        <f ca="1">UPPER(IFERROR(VLOOKUP($C505,INDIRECT(INDEX([4]CONFIG_BASES!A:Z,MATCH($D505,[4]CONFIG_BASES!#REF!,0),MATCH([4]RESUMO!$P$11,[4]CONFIG_BASES!$B$1:$AA$1,0))),3,FALSE),""))</f>
        <v>LUMINÁRIA EMERGÊNCIA FARÓIS DUPLOS HALOGÊNIO 55W WETZEL/EQUIVALENTE</v>
      </c>
      <c r="E505" s="113" t="s">
        <v>67</v>
      </c>
      <c r="F505" s="114">
        <v>1</v>
      </c>
      <c r="G505" s="115">
        <f t="shared" si="21"/>
        <v>215.37</v>
      </c>
      <c r="H505" s="116">
        <f t="shared" si="22"/>
        <v>266.32654199999996</v>
      </c>
      <c r="I505" s="117">
        <f t="shared" si="23"/>
        <v>266.32</v>
      </c>
      <c r="J505" s="118"/>
      <c r="K505" s="119">
        <v>215.37</v>
      </c>
      <c r="L505" s="118"/>
      <c r="M505" s="120"/>
      <c r="N505" s="118"/>
      <c r="O505" s="118"/>
      <c r="P505" s="118"/>
    </row>
    <row r="506" spans="1:16" s="121" customFormat="1" ht="24" x14ac:dyDescent="0.25">
      <c r="A506" s="109" t="s">
        <v>571</v>
      </c>
      <c r="B506" s="110" t="s">
        <v>65</v>
      </c>
      <c r="C506" s="111">
        <v>97599</v>
      </c>
      <c r="D506" s="112" t="str">
        <f ca="1">UPPER(IFERROR(VLOOKUP($C506,INDIRECT(INDEX([4]CONFIG_BASES!A:Z,MATCH($D506,[4]CONFIG_BASES!#REF!,0),MATCH([4]RESUMO!$P$11,[4]CONFIG_BASES!$B$1:$AA$1,0))),3,FALSE),""))</f>
        <v>LUMINÁRIA DE EMERGÊNCIA, COM 30 LÂMPADAS LED DE 2 W, SEM REATOR - FORNECIMENTO E INSTALAÇÃO. AF_09/2024</v>
      </c>
      <c r="E506" s="113" t="s">
        <v>67</v>
      </c>
      <c r="F506" s="114">
        <v>5</v>
      </c>
      <c r="G506" s="115">
        <f t="shared" si="21"/>
        <v>20.12</v>
      </c>
      <c r="H506" s="116">
        <f t="shared" si="22"/>
        <v>24.880392000000001</v>
      </c>
      <c r="I506" s="117">
        <f t="shared" si="23"/>
        <v>124.4</v>
      </c>
      <c r="J506" s="118"/>
      <c r="K506" s="119">
        <v>20.12</v>
      </c>
      <c r="L506" s="118"/>
      <c r="M506" s="120"/>
      <c r="N506" s="118"/>
      <c r="O506" s="118"/>
      <c r="P506" s="118"/>
    </row>
    <row r="507" spans="1:16" x14ac:dyDescent="0.25">
      <c r="A507" s="101" t="s">
        <v>572</v>
      </c>
      <c r="B507" s="102"/>
      <c r="C507" s="102"/>
      <c r="D507" s="103" t="s">
        <v>677</v>
      </c>
      <c r="E507" s="104" t="s">
        <v>844</v>
      </c>
      <c r="F507" s="105"/>
      <c r="G507" s="106"/>
      <c r="H507" s="107"/>
      <c r="I507" s="108">
        <f>SUM(I508:I517)</f>
        <v>1333.7399999999998</v>
      </c>
      <c r="J507" s="45"/>
      <c r="K507" s="100"/>
      <c r="L507" s="45"/>
      <c r="M507" s="45"/>
      <c r="N507" s="45"/>
      <c r="O507" s="45"/>
      <c r="P507" s="45"/>
    </row>
    <row r="508" spans="1:16" s="121" customFormat="1" ht="24" x14ac:dyDescent="0.25">
      <c r="A508" s="109" t="s">
        <v>573</v>
      </c>
      <c r="B508" s="110" t="s">
        <v>80</v>
      </c>
      <c r="C508" s="111" t="s">
        <v>812</v>
      </c>
      <c r="D508" s="112" t="str">
        <f ca="1">UPPER(IFERROR(VLOOKUP($C508,INDIRECT(INDEX([4]CONFIG_BASES!A:Z,MATCH($D508,[4]CONFIG_BASES!#REF!,0),MATCH([4]RESUMO!$P$11,[4]CONFIG_BASES!$B$1:$AA$1,0))),3,FALSE),""))</f>
        <v>PLACA FOTOLUMINESCENTE PARA SINALIZAÇÃO DE EMERGÊNCIA, TIPO "M1", DIMENSÃO (400X600)MM, INCLUSIVE FIXAÇÃO</v>
      </c>
      <c r="E508" s="113" t="s">
        <v>67</v>
      </c>
      <c r="F508" s="114">
        <v>1</v>
      </c>
      <c r="G508" s="115">
        <f t="shared" si="21"/>
        <v>142.84</v>
      </c>
      <c r="H508" s="116">
        <f t="shared" si="22"/>
        <v>176.63594399999999</v>
      </c>
      <c r="I508" s="117">
        <f t="shared" si="23"/>
        <v>176.63</v>
      </c>
      <c r="J508" s="118"/>
      <c r="K508" s="119">
        <v>142.84</v>
      </c>
      <c r="L508" s="118"/>
      <c r="M508" s="120"/>
      <c r="N508" s="118"/>
      <c r="O508" s="118"/>
      <c r="P508" s="118"/>
    </row>
    <row r="509" spans="1:16" s="121" customFormat="1" ht="24" x14ac:dyDescent="0.25">
      <c r="A509" s="109" t="s">
        <v>574</v>
      </c>
      <c r="B509" s="110" t="s">
        <v>80</v>
      </c>
      <c r="C509" s="111" t="s">
        <v>813</v>
      </c>
      <c r="D509" s="112" t="str">
        <f ca="1">UPPER(IFERROR(VLOOKUP($C509,INDIRECT(INDEX([4]CONFIG_BASES!A:Z,MATCH($D509,[4]CONFIG_BASES!#REF!,0),MATCH([4]RESUMO!$P$11,[4]CONFIG_BASES!$B$1:$AA$1,0))),3,FALSE),""))</f>
        <v>PLACA FOTOLUMINESCENTE PARA SINALIZAÇÃO DE EMERGÊNCIA, TIPO "M2", DIMENSÃO (380X190)MM, INCLUSIVE FIXAÇÃO</v>
      </c>
      <c r="E509" s="113" t="s">
        <v>67</v>
      </c>
      <c r="F509" s="114">
        <v>1</v>
      </c>
      <c r="G509" s="115">
        <f t="shared" si="21"/>
        <v>50.26</v>
      </c>
      <c r="H509" s="116">
        <f t="shared" si="22"/>
        <v>62.151515999999994</v>
      </c>
      <c r="I509" s="117">
        <f t="shared" si="23"/>
        <v>62.15</v>
      </c>
      <c r="J509" s="118"/>
      <c r="K509" s="119">
        <v>50.26</v>
      </c>
      <c r="L509" s="118"/>
      <c r="M509" s="120"/>
      <c r="N509" s="118"/>
      <c r="O509" s="118"/>
      <c r="P509" s="118"/>
    </row>
    <row r="510" spans="1:16" s="121" customFormat="1" ht="24" x14ac:dyDescent="0.25">
      <c r="A510" s="109" t="s">
        <v>575</v>
      </c>
      <c r="B510" s="110" t="s">
        <v>80</v>
      </c>
      <c r="C510" s="111" t="s">
        <v>814</v>
      </c>
      <c r="D510" s="112" t="str">
        <f ca="1">UPPER(IFERROR(VLOOKUP($C510,INDIRECT(INDEX([4]CONFIG_BASES!A:Z,MATCH($D510,[4]CONFIG_BASES!#REF!,0),MATCH([4]RESUMO!$P$11,[4]CONFIG_BASES!$B$1:$AA$1,0))),3,FALSE),""))</f>
        <v>PLACA FOTOLUMINESCENTE PARA SINALIZAÇÃO DE EMERGÊNCIA, TIPO "M3", DIMENSÃO (380X190)MM, INCLUSIVE FIXAÇÃO</v>
      </c>
      <c r="E510" s="113" t="s">
        <v>67</v>
      </c>
      <c r="F510" s="114">
        <v>2</v>
      </c>
      <c r="G510" s="115">
        <f t="shared" si="21"/>
        <v>50.26</v>
      </c>
      <c r="H510" s="116">
        <f t="shared" si="22"/>
        <v>62.151515999999994</v>
      </c>
      <c r="I510" s="117">
        <f t="shared" si="23"/>
        <v>124.3</v>
      </c>
      <c r="J510" s="118"/>
      <c r="K510" s="119">
        <v>50.26</v>
      </c>
      <c r="L510" s="118"/>
      <c r="M510" s="120"/>
      <c r="N510" s="118"/>
      <c r="O510" s="118"/>
      <c r="P510" s="118"/>
    </row>
    <row r="511" spans="1:16" s="121" customFormat="1" ht="24" x14ac:dyDescent="0.25">
      <c r="A511" s="109" t="s">
        <v>576</v>
      </c>
      <c r="B511" s="110" t="s">
        <v>80</v>
      </c>
      <c r="C511" s="111" t="s">
        <v>815</v>
      </c>
      <c r="D511" s="112" t="str">
        <f ca="1">UPPER(IFERROR(VLOOKUP($C511,INDIRECT(INDEX([4]CONFIG_BASES!A:Z,MATCH($D511,[4]CONFIG_BASES!#REF!,0),MATCH([4]RESUMO!$P$11,[4]CONFIG_BASES!$B$1:$AA$1,0))),3,FALSE),""))</f>
        <v>PLACA FOTOLUMINESCENTE PARA SINALIZAÇÃO DE EMERGÊNCIA, TIPO "M7", DIMENSÃO (380X190)MM, INCLUSIVE FIXAÇÃO</v>
      </c>
      <c r="E511" s="113" t="s">
        <v>67</v>
      </c>
      <c r="F511" s="114">
        <v>3</v>
      </c>
      <c r="G511" s="115">
        <f t="shared" si="21"/>
        <v>50.26</v>
      </c>
      <c r="H511" s="116">
        <f t="shared" si="22"/>
        <v>62.151515999999994</v>
      </c>
      <c r="I511" s="117">
        <f t="shared" si="23"/>
        <v>186.45</v>
      </c>
      <c r="J511" s="118"/>
      <c r="K511" s="119">
        <v>50.26</v>
      </c>
      <c r="L511" s="118"/>
      <c r="M511" s="120"/>
      <c r="N511" s="118"/>
      <c r="O511" s="118"/>
      <c r="P511" s="118"/>
    </row>
    <row r="512" spans="1:16" s="121" customFormat="1" x14ac:dyDescent="0.25">
      <c r="A512" s="109" t="s">
        <v>577</v>
      </c>
      <c r="B512" s="110" t="s">
        <v>683</v>
      </c>
      <c r="C512" s="111" t="s">
        <v>816</v>
      </c>
      <c r="D512" s="112" t="str">
        <f ca="1">UPPER(IFERROR(VLOOKUP($C512,INDIRECT(INDEX([4]CONFIG_BASES!A:Z,MATCH($D512,[4]CONFIG_BASES!#REF!,0),MATCH([4]RESUMO!$P$11,[4]CONFIG_BASES!$B$1:$AA$1,0))),3,FALSE),""))</f>
        <v>PLACA FOTOLUMINESCENTE PARA SINALIZAÇÃO DE EMERGÊNCIA</v>
      </c>
      <c r="E512" s="113" t="s">
        <v>12</v>
      </c>
      <c r="F512" s="114">
        <v>0.25</v>
      </c>
      <c r="G512" s="115">
        <f t="shared" si="21"/>
        <v>338.78999999999996</v>
      </c>
      <c r="H512" s="116">
        <f t="shared" si="22"/>
        <v>418.94771399999991</v>
      </c>
      <c r="I512" s="117">
        <f t="shared" si="23"/>
        <v>104.73</v>
      </c>
      <c r="J512" s="118"/>
      <c r="K512" s="119">
        <v>338.78999999999996</v>
      </c>
      <c r="L512" s="118"/>
      <c r="M512" s="120"/>
      <c r="N512" s="118"/>
      <c r="O512" s="118"/>
      <c r="P512" s="118"/>
    </row>
    <row r="513" spans="1:16" s="121" customFormat="1" ht="24" x14ac:dyDescent="0.25">
      <c r="A513" s="109" t="s">
        <v>578</v>
      </c>
      <c r="B513" s="110" t="s">
        <v>80</v>
      </c>
      <c r="C513" s="111" t="s">
        <v>817</v>
      </c>
      <c r="D513" s="112" t="str">
        <f ca="1">UPPER(IFERROR(VLOOKUP($C513,INDIRECT(INDEX([4]CONFIG_BASES!A:Z,MATCH($D513,[4]CONFIG_BASES!#REF!,0),MATCH([4]RESUMO!$P$11,[4]CONFIG_BASES!$B$1:$AA$1,0))),3,FALSE),""))</f>
        <v>PLACA FOTOLUMINESCENTE PARA SINALIZAÇÃO DE EMERGÊNCIA, TIPO "A2", DIMENSÃO DA BASE 300MM, INCLUSIVE FIXAÇÃO</v>
      </c>
      <c r="E513" s="113" t="s">
        <v>67</v>
      </c>
      <c r="F513" s="114">
        <v>1</v>
      </c>
      <c r="G513" s="115">
        <f t="shared" si="21"/>
        <v>25.38</v>
      </c>
      <c r="H513" s="116">
        <f t="shared" si="22"/>
        <v>31.384907999999996</v>
      </c>
      <c r="I513" s="117">
        <f t="shared" si="23"/>
        <v>31.38</v>
      </c>
      <c r="J513" s="118"/>
      <c r="K513" s="119">
        <v>25.38</v>
      </c>
      <c r="L513" s="118"/>
      <c r="M513" s="120"/>
      <c r="N513" s="118"/>
      <c r="O513" s="118"/>
      <c r="P513" s="118"/>
    </row>
    <row r="514" spans="1:16" s="121" customFormat="1" ht="24" x14ac:dyDescent="0.25">
      <c r="A514" s="109" t="s">
        <v>579</v>
      </c>
      <c r="B514" s="110" t="s">
        <v>80</v>
      </c>
      <c r="C514" s="111" t="s">
        <v>818</v>
      </c>
      <c r="D514" s="112" t="str">
        <f ca="1">UPPER(IFERROR(VLOOKUP($C514,INDIRECT(INDEX([4]CONFIG_BASES!A:Z,MATCH($D514,[4]CONFIG_BASES!#REF!,0),MATCH([4]RESUMO!$P$11,[4]CONFIG_BASES!$B$1:$AA$1,0))),3,FALSE),""))</f>
        <v>PLACA FOTOLUMINESCENTE PARA SINALIZAÇÃO DE EMERGÊNCIA, TIPO "E5", DIMENSÃO (300X300)MM, INCLUSIVE FIXAÇÃO</v>
      </c>
      <c r="E514" s="113" t="s">
        <v>67</v>
      </c>
      <c r="F514" s="114">
        <v>4</v>
      </c>
      <c r="G514" s="115">
        <f t="shared" si="21"/>
        <v>22.43</v>
      </c>
      <c r="H514" s="116">
        <f t="shared" si="22"/>
        <v>27.736937999999999</v>
      </c>
      <c r="I514" s="117">
        <f t="shared" si="23"/>
        <v>110.94</v>
      </c>
      <c r="J514" s="118"/>
      <c r="K514" s="119">
        <v>22.43</v>
      </c>
      <c r="L514" s="118"/>
      <c r="M514" s="120"/>
      <c r="N514" s="118"/>
      <c r="O514" s="118"/>
      <c r="P514" s="118"/>
    </row>
    <row r="515" spans="1:16" s="121" customFormat="1" ht="24" x14ac:dyDescent="0.25">
      <c r="A515" s="109" t="s">
        <v>580</v>
      </c>
      <c r="B515" s="110" t="s">
        <v>80</v>
      </c>
      <c r="C515" s="111" t="s">
        <v>819</v>
      </c>
      <c r="D515" s="112" t="str">
        <f ca="1">UPPER(IFERROR(VLOOKUP($C515,INDIRECT(INDEX([4]CONFIG_BASES!A:Z,MATCH($D515,[4]CONFIG_BASES!#REF!,0),MATCH([4]RESUMO!$P$11,[4]CONFIG_BASES!$B$1:$AA$1,0))),3,FALSE),""))</f>
        <v>PLACA FOTOLUMINESCENTE PARA SINALIZAÇÃO DE EMERGÊNCIA, TIPO "S2", DIMENSÃO (380X190)MM, INCLUSIVE FIXAÇÃO</v>
      </c>
      <c r="E515" s="113" t="s">
        <v>67</v>
      </c>
      <c r="F515" s="114">
        <v>5</v>
      </c>
      <c r="G515" s="115">
        <f t="shared" si="21"/>
        <v>43.44</v>
      </c>
      <c r="H515" s="116">
        <f t="shared" si="22"/>
        <v>53.717903999999997</v>
      </c>
      <c r="I515" s="117">
        <f t="shared" si="23"/>
        <v>268.58</v>
      </c>
      <c r="J515" s="118"/>
      <c r="K515" s="119">
        <v>43.44</v>
      </c>
      <c r="L515" s="118"/>
      <c r="M515" s="120"/>
      <c r="N515" s="118"/>
      <c r="O515" s="118"/>
      <c r="P515" s="118"/>
    </row>
    <row r="516" spans="1:16" s="121" customFormat="1" ht="24" x14ac:dyDescent="0.25">
      <c r="A516" s="109" t="s">
        <v>581</v>
      </c>
      <c r="B516" s="110" t="s">
        <v>80</v>
      </c>
      <c r="C516" s="111" t="s">
        <v>820</v>
      </c>
      <c r="D516" s="112" t="str">
        <f ca="1">UPPER(IFERROR(VLOOKUP($C516,INDIRECT(INDEX([4]CONFIG_BASES!A:Z,MATCH($D516,[4]CONFIG_BASES!#REF!,0),MATCH([4]RESUMO!$P$11,[4]CONFIG_BASES!$B$1:$AA$1,0))),3,FALSE),""))</f>
        <v>PLACA FOTOLUMINESCENTE PARA SINALIZAÇÃO DE EMERGÊNCIA, TIPO "S3", DIMENSÃO (380X190)MM, INCLUSIVE FIXAÇÃO</v>
      </c>
      <c r="E516" s="113" t="s">
        <v>67</v>
      </c>
      <c r="F516" s="114">
        <v>1</v>
      </c>
      <c r="G516" s="115">
        <f t="shared" si="21"/>
        <v>43.44</v>
      </c>
      <c r="H516" s="116">
        <f t="shared" si="22"/>
        <v>53.717903999999997</v>
      </c>
      <c r="I516" s="117">
        <f t="shared" si="23"/>
        <v>53.71</v>
      </c>
      <c r="J516" s="118"/>
      <c r="K516" s="119">
        <v>43.44</v>
      </c>
      <c r="L516" s="118"/>
      <c r="M516" s="120"/>
      <c r="N516" s="118"/>
      <c r="O516" s="118"/>
      <c r="P516" s="118"/>
    </row>
    <row r="517" spans="1:16" s="121" customFormat="1" ht="24" x14ac:dyDescent="0.25">
      <c r="A517" s="109" t="s">
        <v>582</v>
      </c>
      <c r="B517" s="110" t="s">
        <v>80</v>
      </c>
      <c r="C517" s="111" t="s">
        <v>821</v>
      </c>
      <c r="D517" s="112" t="str">
        <f ca="1">UPPER(IFERROR(VLOOKUP($C517,INDIRECT(INDEX([4]CONFIG_BASES!A:Z,MATCH($D517,[4]CONFIG_BASES!#REF!,0),MATCH([4]RESUMO!$P$11,[4]CONFIG_BASES!$B$1:$AA$1,0))),3,FALSE),""))</f>
        <v>PLACA FOTOLUMINESCENTE PARA SINALIZAÇÃO DE EMERGÊNCIA, TIPO "S12", DIMENSÃO (380X190)MM, INCLUSIVE FIXAÇÃO</v>
      </c>
      <c r="E517" s="113" t="s">
        <v>67</v>
      </c>
      <c r="F517" s="114">
        <v>4</v>
      </c>
      <c r="G517" s="115">
        <f t="shared" si="21"/>
        <v>43.44</v>
      </c>
      <c r="H517" s="116">
        <f t="shared" si="22"/>
        <v>53.717903999999997</v>
      </c>
      <c r="I517" s="117">
        <f t="shared" si="23"/>
        <v>214.87</v>
      </c>
      <c r="J517" s="118"/>
      <c r="K517" s="119">
        <v>43.44</v>
      </c>
      <c r="L517" s="118"/>
      <c r="M517" s="120"/>
      <c r="N517" s="118"/>
      <c r="O517" s="118"/>
      <c r="P517" s="118"/>
    </row>
    <row r="518" spans="1:16" x14ac:dyDescent="0.25">
      <c r="A518" s="101">
        <v>12</v>
      </c>
      <c r="B518" s="102"/>
      <c r="C518" s="102"/>
      <c r="D518" s="103" t="s">
        <v>678</v>
      </c>
      <c r="E518" s="104"/>
      <c r="F518" s="105"/>
      <c r="G518" s="106"/>
      <c r="H518" s="107"/>
      <c r="I518" s="108">
        <f>I519+I521+I526+I528</f>
        <v>30382.129999999997</v>
      </c>
      <c r="J518" s="45"/>
      <c r="K518" s="100"/>
      <c r="L518" s="45"/>
      <c r="M518" s="45"/>
      <c r="N518" s="45"/>
      <c r="O518" s="45"/>
      <c r="P518" s="45"/>
    </row>
    <row r="519" spans="1:16" x14ac:dyDescent="0.25">
      <c r="A519" s="101" t="s">
        <v>583</v>
      </c>
      <c r="B519" s="102"/>
      <c r="C519" s="102"/>
      <c r="D519" s="103" t="s">
        <v>679</v>
      </c>
      <c r="E519" s="104" t="s">
        <v>844</v>
      </c>
      <c r="F519" s="105"/>
      <c r="G519" s="106"/>
      <c r="H519" s="107"/>
      <c r="I519" s="108">
        <f>I520</f>
        <v>2368.63</v>
      </c>
      <c r="J519" s="45"/>
      <c r="K519" s="100"/>
      <c r="L519" s="45"/>
      <c r="M519" s="45"/>
      <c r="N519" s="45"/>
      <c r="O519" s="45"/>
      <c r="P519" s="45"/>
    </row>
    <row r="520" spans="1:16" s="121" customFormat="1" x14ac:dyDescent="0.25">
      <c r="A520" s="109" t="s">
        <v>584</v>
      </c>
      <c r="B520" s="110" t="s">
        <v>80</v>
      </c>
      <c r="C520" s="111" t="s">
        <v>822</v>
      </c>
      <c r="D520" s="112" t="str">
        <f ca="1">UPPER(IFERROR(VLOOKUP($C520,INDIRECT(INDEX([4]CONFIG_BASES!A:Z,MATCH($D520,[4]CONFIG_BASES!#REF!,0),MATCH([4]RESUMO!$P$11,[4]CONFIG_BASES!$B$1:$AA$1,0))),3,FALSE),""))</f>
        <v>BARRA CHATA DE ALUMÍNIO 7/8" X 1/8" X 3M</v>
      </c>
      <c r="E520" s="113" t="s">
        <v>847</v>
      </c>
      <c r="F520" s="114">
        <v>46</v>
      </c>
      <c r="G520" s="115">
        <f t="shared" si="21"/>
        <v>41.64</v>
      </c>
      <c r="H520" s="116">
        <f t="shared" si="22"/>
        <v>51.492024000000001</v>
      </c>
      <c r="I520" s="117">
        <f t="shared" si="23"/>
        <v>2368.63</v>
      </c>
      <c r="J520" s="118"/>
      <c r="K520" s="119">
        <v>41.64</v>
      </c>
      <c r="L520" s="118"/>
      <c r="M520" s="120"/>
      <c r="N520" s="118"/>
      <c r="O520" s="118"/>
      <c r="P520" s="118"/>
    </row>
    <row r="521" spans="1:16" x14ac:dyDescent="0.25">
      <c r="A521" s="101" t="s">
        <v>585</v>
      </c>
      <c r="B521" s="102"/>
      <c r="C521" s="102"/>
      <c r="D521" s="103" t="s">
        <v>680</v>
      </c>
      <c r="E521" s="104" t="s">
        <v>844</v>
      </c>
      <c r="F521" s="105"/>
      <c r="G521" s="106"/>
      <c r="H521" s="107"/>
      <c r="I521" s="108">
        <f>SUM(I522:I525)</f>
        <v>6562.9800000000005</v>
      </c>
      <c r="J521" s="45"/>
      <c r="K521" s="100"/>
      <c r="L521" s="45"/>
      <c r="M521" s="45"/>
      <c r="N521" s="45"/>
      <c r="O521" s="45"/>
      <c r="P521" s="45"/>
    </row>
    <row r="522" spans="1:16" s="121" customFormat="1" ht="24" x14ac:dyDescent="0.25">
      <c r="A522" s="109" t="s">
        <v>586</v>
      </c>
      <c r="B522" s="110" t="s">
        <v>80</v>
      </c>
      <c r="C522" s="111" t="s">
        <v>823</v>
      </c>
      <c r="D522" s="112" t="str">
        <f ca="1">UPPER(IFERROR(VLOOKUP($C522,INDIRECT(INDEX([4]CONFIG_BASES!A:Z,MATCH($D522,[4]CONFIG_BASES!#REF!,0),MATCH([4]RESUMO!$P$11,[4]CONFIG_BASES!$B$1:$AA$1,0))),3,FALSE),""))</f>
        <v>RE-BAR, DIÂMETRO DE 3/8", COMPRIMENTO DE 340CM, INCLUSIVE TRÊS (3) CLIPS PARA EMENDA</v>
      </c>
      <c r="E522" s="113" t="s">
        <v>67</v>
      </c>
      <c r="F522" s="114">
        <v>13</v>
      </c>
      <c r="G522" s="115">
        <f t="shared" si="21"/>
        <v>53.07</v>
      </c>
      <c r="H522" s="116">
        <f t="shared" si="22"/>
        <v>65.626362</v>
      </c>
      <c r="I522" s="117">
        <f t="shared" si="23"/>
        <v>853.14</v>
      </c>
      <c r="J522" s="118"/>
      <c r="K522" s="119">
        <v>53.07</v>
      </c>
      <c r="L522" s="118"/>
      <c r="M522" s="120"/>
      <c r="N522" s="118"/>
      <c r="O522" s="118"/>
      <c r="P522" s="118"/>
    </row>
    <row r="523" spans="1:16" s="121" customFormat="1" ht="24" x14ac:dyDescent="0.25">
      <c r="A523" s="109" t="s">
        <v>587</v>
      </c>
      <c r="B523" s="110" t="s">
        <v>80</v>
      </c>
      <c r="C523" s="111" t="s">
        <v>824</v>
      </c>
      <c r="D523" s="112" t="str">
        <f ca="1">UPPER(IFERROR(VLOOKUP($C523,INDIRECT(INDEX([4]CONFIG_BASES!A:Z,MATCH($D523,[4]CONFIG_BASES!#REF!,0),MATCH([4]RESUMO!$P$11,[4]CONFIG_BASES!$B$1:$AA$1,0))),3,FALSE),""))</f>
        <v>RE-BAR, DIÂMETRO DE 10MM, COMPRIMENTO DE 300CM, INCLUSIVE TRÊS (3) CLIPS PARA EMENDA</v>
      </c>
      <c r="E523" s="113" t="s">
        <v>67</v>
      </c>
      <c r="F523" s="114">
        <v>60</v>
      </c>
      <c r="G523" s="115">
        <f t="shared" si="21"/>
        <v>73.47</v>
      </c>
      <c r="H523" s="116">
        <f t="shared" si="22"/>
        <v>90.853001999999989</v>
      </c>
      <c r="I523" s="117">
        <f t="shared" si="23"/>
        <v>5451.18</v>
      </c>
      <c r="J523" s="118"/>
      <c r="K523" s="119">
        <v>73.47</v>
      </c>
      <c r="L523" s="118"/>
      <c r="M523" s="120"/>
      <c r="N523" s="118"/>
      <c r="O523" s="118"/>
      <c r="P523" s="118"/>
    </row>
    <row r="524" spans="1:16" s="121" customFormat="1" x14ac:dyDescent="0.25">
      <c r="A524" s="109" t="s">
        <v>588</v>
      </c>
      <c r="B524" s="110" t="s">
        <v>66</v>
      </c>
      <c r="C524" s="111" t="s">
        <v>825</v>
      </c>
      <c r="D524" s="112" t="str">
        <f ca="1">UPPER(IFERROR(VLOOKUP($C524,INDIRECT(INDEX([4]CONFIG_BASES!A:Z,MATCH($D524,[4]CONFIG_BASES!#REF!,0),MATCH([4]RESUMO!$P$11,[4]CONFIG_BASES!$B$1:$AA$1,0))),3,FALSE),""))</f>
        <v>CABO DE COBRE NU # 16 MM2</v>
      </c>
      <c r="E524" s="113" t="s">
        <v>13</v>
      </c>
      <c r="F524" s="114">
        <v>4</v>
      </c>
      <c r="G524" s="115">
        <f t="shared" si="21"/>
        <v>22.22</v>
      </c>
      <c r="H524" s="116">
        <f t="shared" si="22"/>
        <v>27.477251999999996</v>
      </c>
      <c r="I524" s="117">
        <f t="shared" si="23"/>
        <v>109.9</v>
      </c>
      <c r="J524" s="118"/>
      <c r="K524" s="119">
        <v>22.22</v>
      </c>
      <c r="L524" s="118"/>
      <c r="M524" s="120"/>
      <c r="N524" s="118"/>
      <c r="O524" s="118"/>
      <c r="P524" s="118"/>
    </row>
    <row r="525" spans="1:16" s="121" customFormat="1" x14ac:dyDescent="0.25">
      <c r="A525" s="109" t="s">
        <v>589</v>
      </c>
      <c r="B525" s="110" t="s">
        <v>66</v>
      </c>
      <c r="C525" s="111" t="s">
        <v>826</v>
      </c>
      <c r="D525" s="112" t="str">
        <f ca="1">UPPER(IFERROR(VLOOKUP($C525,INDIRECT(INDEX([4]CONFIG_BASES!A:Z,MATCH($D525,[4]CONFIG_BASES!#REF!,0),MATCH([4]RESUMO!$P$11,[4]CONFIG_BASES!$B$1:$AA$1,0))),3,FALSE),""))</f>
        <v>CABO DE COBRE NU # 50 MM2</v>
      </c>
      <c r="E525" s="113" t="s">
        <v>13</v>
      </c>
      <c r="F525" s="114">
        <v>2</v>
      </c>
      <c r="G525" s="115">
        <f t="shared" si="21"/>
        <v>60.15</v>
      </c>
      <c r="H525" s="116">
        <f t="shared" si="22"/>
        <v>74.381489999999999</v>
      </c>
      <c r="I525" s="117">
        <f t="shared" si="23"/>
        <v>148.76</v>
      </c>
      <c r="J525" s="118"/>
      <c r="K525" s="119">
        <v>60.15</v>
      </c>
      <c r="L525" s="118"/>
      <c r="M525" s="120"/>
      <c r="N525" s="118"/>
      <c r="O525" s="118"/>
      <c r="P525" s="118"/>
    </row>
    <row r="526" spans="1:16" x14ac:dyDescent="0.25">
      <c r="A526" s="101" t="s">
        <v>590</v>
      </c>
      <c r="B526" s="102"/>
      <c r="C526" s="102"/>
      <c r="D526" s="103" t="s">
        <v>665</v>
      </c>
      <c r="E526" s="104" t="s">
        <v>844</v>
      </c>
      <c r="F526" s="105"/>
      <c r="G526" s="106"/>
      <c r="H526" s="107"/>
      <c r="I526" s="108">
        <f>I527</f>
        <v>77.010000000000005</v>
      </c>
      <c r="J526" s="45"/>
      <c r="K526" s="100"/>
      <c r="L526" s="45"/>
      <c r="M526" s="45"/>
      <c r="N526" s="45"/>
      <c r="O526" s="45"/>
      <c r="P526" s="45"/>
    </row>
    <row r="527" spans="1:16" s="121" customFormat="1" ht="24" x14ac:dyDescent="0.25">
      <c r="A527" s="109" t="s">
        <v>591</v>
      </c>
      <c r="B527" s="110" t="s">
        <v>65</v>
      </c>
      <c r="C527" s="111">
        <v>95728</v>
      </c>
      <c r="D527" s="112" t="str">
        <f ca="1">UPPER(IFERROR(VLOOKUP($C527,INDIRECT(INDEX([4]CONFIG_BASES!A:Z,MATCH($D527,[4]CONFIG_BASES!#REF!,0),MATCH([4]RESUMO!$P$11,[4]CONFIG_BASES!$B$1:$AA$1,0))),3,FALSE),""))</f>
        <v>ELETRODUTO RÍGIDO SOLDÁVEL, PVC, DN 32 MM (1"), APARENTE - FORNECIMENTO E INSTALAÇÃO. AF_01/2026</v>
      </c>
      <c r="E527" s="113" t="s">
        <v>13</v>
      </c>
      <c r="F527" s="114">
        <v>3</v>
      </c>
      <c r="G527" s="115">
        <f t="shared" ref="G527:G548" si="24">K527*(1-I$8)</f>
        <v>20.76</v>
      </c>
      <c r="H527" s="116">
        <f t="shared" ref="H527:H548" si="25">IFERROR(G527*(1+$I$5),"")</f>
        <v>25.671816</v>
      </c>
      <c r="I527" s="117">
        <f t="shared" ref="I527:I548" si="26">IFERROR(TRUNC($F527*H527,2),"")</f>
        <v>77.010000000000005</v>
      </c>
      <c r="J527" s="118"/>
      <c r="K527" s="119">
        <v>20.76</v>
      </c>
      <c r="L527" s="118"/>
      <c r="M527" s="120"/>
      <c r="N527" s="118"/>
      <c r="O527" s="118"/>
      <c r="P527" s="118"/>
    </row>
    <row r="528" spans="1:16" x14ac:dyDescent="0.25">
      <c r="A528" s="101" t="s">
        <v>592</v>
      </c>
      <c r="B528" s="102"/>
      <c r="C528" s="102"/>
      <c r="D528" s="103" t="s">
        <v>681</v>
      </c>
      <c r="E528" s="104" t="s">
        <v>844</v>
      </c>
      <c r="F528" s="105"/>
      <c r="G528" s="106"/>
      <c r="H528" s="107"/>
      <c r="I528" s="108">
        <f>SUM(I529:I543)</f>
        <v>21373.51</v>
      </c>
      <c r="J528" s="45"/>
      <c r="K528" s="100"/>
      <c r="L528" s="45"/>
      <c r="M528" s="45"/>
      <c r="N528" s="45"/>
      <c r="O528" s="45"/>
      <c r="P528" s="45"/>
    </row>
    <row r="529" spans="1:16" s="121" customFormat="1" x14ac:dyDescent="0.25">
      <c r="A529" s="109" t="s">
        <v>593</v>
      </c>
      <c r="B529" s="110" t="s">
        <v>66</v>
      </c>
      <c r="C529" s="111" t="s">
        <v>827</v>
      </c>
      <c r="D529" s="112" t="str">
        <f ca="1">UPPER(IFERROR(VLOOKUP($C529,INDIRECT(INDEX([4]CONFIG_BASES!A:Z,MATCH($D529,[4]CONFIG_BASES!#REF!,0),MATCH([4]RESUMO!$P$11,[4]CONFIG_BASES!$B$1:$AA$1,0))),3,FALSE),""))</f>
        <v>CAIXA DE EQUALIZAÇÃO 20 X 20CM COM 9 TERMINAIS</v>
      </c>
      <c r="E529" s="113" t="s">
        <v>67</v>
      </c>
      <c r="F529" s="114">
        <v>1</v>
      </c>
      <c r="G529" s="115">
        <f t="shared" si="24"/>
        <v>324.81</v>
      </c>
      <c r="H529" s="116">
        <f t="shared" si="25"/>
        <v>401.66004599999997</v>
      </c>
      <c r="I529" s="117">
        <f t="shared" si="26"/>
        <v>401.66</v>
      </c>
      <c r="J529" s="118"/>
      <c r="K529" s="119">
        <v>324.81</v>
      </c>
      <c r="L529" s="118"/>
      <c r="M529" s="120"/>
      <c r="N529" s="118"/>
      <c r="O529" s="118"/>
      <c r="P529" s="118"/>
    </row>
    <row r="530" spans="1:16" s="121" customFormat="1" ht="48" x14ac:dyDescent="0.25">
      <c r="A530" s="109" t="s">
        <v>594</v>
      </c>
      <c r="B530" s="110" t="s">
        <v>80</v>
      </c>
      <c r="C530" s="111" t="s">
        <v>828</v>
      </c>
      <c r="D530" s="112" t="str">
        <f ca="1">UPPER(IFERROR(VLOOKUP($C530,INDIRECT(INDEX([4]CONFIG_BASES!A:Z,MATCH($D530,[4]CONFIG_BASES!#REF!,0),MATCH([4]RESUMO!$P$11,[4]CONFIG_BASES!$B$1:$AA$1,0))),3,FALSE),""))</f>
        <v>CAIXA DE EQUALIZAÇÃO EM AÇO, COM ACABAMENTO EM PINTURA EPÓXI, PARA USO INTERNO OU EXTERNO, COM NOVE (9) TERMINAIS, LARGURA E COMPRIMENTO DE APROXIMADAMENTE 35CM, INCLUSIVE ACESSÓRIOS PARA FIXAÇÃO</v>
      </c>
      <c r="E530" s="113" t="s">
        <v>67</v>
      </c>
      <c r="F530" s="114">
        <v>1</v>
      </c>
      <c r="G530" s="115">
        <f t="shared" si="24"/>
        <v>628.74</v>
      </c>
      <c r="H530" s="116">
        <f t="shared" si="25"/>
        <v>777.49988399999995</v>
      </c>
      <c r="I530" s="117">
        <f t="shared" si="26"/>
        <v>777.49</v>
      </c>
      <c r="J530" s="118"/>
      <c r="K530" s="119">
        <v>628.74</v>
      </c>
      <c r="L530" s="118"/>
      <c r="M530" s="120"/>
      <c r="N530" s="118"/>
      <c r="O530" s="118"/>
      <c r="P530" s="118"/>
    </row>
    <row r="531" spans="1:16" s="121" customFormat="1" ht="36" x14ac:dyDescent="0.25">
      <c r="A531" s="109" t="s">
        <v>595</v>
      </c>
      <c r="B531" s="110" t="s">
        <v>65</v>
      </c>
      <c r="C531" s="111">
        <v>104749</v>
      </c>
      <c r="D531" s="112" t="str">
        <f ca="1">UPPER(IFERROR(VLOOKUP($C531,INDIRECT(INDEX([4]CONFIG_BASES!A:Z,MATCH($D531,[4]CONFIG_BASES!#REF!,0),MATCH([4]RESUMO!$P$11,[4]CONFIG_BASES!$B$1:$AA$1,0))),3,FALSE),""))</f>
        <v>CONECTOR GRAMPO METÁLICO TIPO OLHAL, PARA SPDA, PARA HASTE DE ATERRAMENTO DE 3/4'' E CABOS DE 10 A 50 MM2 - FORNECIMENTO E INSTALAÇÃO. AF_08/2023</v>
      </c>
      <c r="E531" s="113" t="s">
        <v>67</v>
      </c>
      <c r="F531" s="114">
        <v>262</v>
      </c>
      <c r="G531" s="115">
        <f t="shared" si="24"/>
        <v>22.92</v>
      </c>
      <c r="H531" s="116">
        <f t="shared" si="25"/>
        <v>28.342872</v>
      </c>
      <c r="I531" s="117">
        <f t="shared" si="26"/>
        <v>7425.83</v>
      </c>
      <c r="J531" s="118"/>
      <c r="K531" s="119">
        <v>22.92</v>
      </c>
      <c r="L531" s="118"/>
      <c r="M531" s="120"/>
      <c r="N531" s="118"/>
      <c r="O531" s="118"/>
      <c r="P531" s="118"/>
    </row>
    <row r="532" spans="1:16" s="121" customFormat="1" x14ac:dyDescent="0.25">
      <c r="A532" s="109" t="s">
        <v>596</v>
      </c>
      <c r="B532" s="110" t="s">
        <v>66</v>
      </c>
      <c r="C532" s="111" t="s">
        <v>829</v>
      </c>
      <c r="D532" s="112" t="str">
        <f ca="1">UPPER(IFERROR(VLOOKUP($C532,INDIRECT(INDEX([4]CONFIG_BASES!A:Z,MATCH($D532,[4]CONFIG_BASES!#REF!,0),MATCH([4]RESUMO!$P$11,[4]CONFIG_BASES!$B$1:$AA$1,0))),3,FALSE),""))</f>
        <v>CONECTOR MINI-GAR 16 A 35MM2 PARA TERMINAIS AÉREOS</v>
      </c>
      <c r="E532" s="113" t="s">
        <v>67</v>
      </c>
      <c r="F532" s="114">
        <v>4</v>
      </c>
      <c r="G532" s="115">
        <f t="shared" si="24"/>
        <v>67.84</v>
      </c>
      <c r="H532" s="116">
        <f t="shared" si="25"/>
        <v>83.890944000000005</v>
      </c>
      <c r="I532" s="117">
        <f t="shared" si="26"/>
        <v>335.56</v>
      </c>
      <c r="J532" s="118"/>
      <c r="K532" s="119">
        <v>67.84</v>
      </c>
      <c r="L532" s="118"/>
      <c r="M532" s="120"/>
      <c r="N532" s="118"/>
      <c r="O532" s="118"/>
      <c r="P532" s="118"/>
    </row>
    <row r="533" spans="1:16" s="121" customFormat="1" ht="24" x14ac:dyDescent="0.25">
      <c r="A533" s="109" t="s">
        <v>597</v>
      </c>
      <c r="B533" s="110" t="s">
        <v>683</v>
      </c>
      <c r="C533" s="111" t="s">
        <v>830</v>
      </c>
      <c r="D533" s="112" t="str">
        <f ca="1">UPPER(IFERROR(VLOOKUP($C533,INDIRECT(INDEX([4]CONFIG_BASES!A:Z,MATCH($D533,[4]CONFIG_BASES!#REF!,0),MATCH([4]RESUMO!$P$11,[4]CONFIG_BASES!$B$1:$AA$1,0))),3,FALSE),""))</f>
        <v>PARAFUSO CABEÇA CHATA PARA EMENDA DE BARRAS 1/4" X 5/8", INCLUSIVE PORCA SEXTAVADA</v>
      </c>
      <c r="E533" s="113" t="s">
        <v>845</v>
      </c>
      <c r="F533" s="114">
        <v>91</v>
      </c>
      <c r="G533" s="115">
        <f t="shared" si="24"/>
        <v>7.2500000000000009</v>
      </c>
      <c r="H533" s="116">
        <f t="shared" si="25"/>
        <v>8.9653500000000008</v>
      </c>
      <c r="I533" s="117">
        <f t="shared" si="26"/>
        <v>815.84</v>
      </c>
      <c r="J533" s="118"/>
      <c r="K533" s="119">
        <v>7.2500000000000009</v>
      </c>
      <c r="L533" s="118"/>
      <c r="M533" s="120"/>
      <c r="N533" s="118"/>
      <c r="O533" s="118"/>
      <c r="P533" s="118"/>
    </row>
    <row r="534" spans="1:16" s="121" customFormat="1" ht="24" x14ac:dyDescent="0.25">
      <c r="A534" s="109" t="s">
        <v>598</v>
      </c>
      <c r="B534" s="110" t="s">
        <v>66</v>
      </c>
      <c r="C534" s="111" t="s">
        <v>831</v>
      </c>
      <c r="D534" s="112" t="str">
        <f ca="1">UPPER(IFERROR(VLOOKUP($C534,INDIRECT(INDEX([4]CONFIG_BASES!A:Z,MATCH($D534,[4]CONFIG_BASES!#REF!,0),MATCH([4]RESUMO!$P$11,[4]CONFIG_BASES!$B$1:$AA$1,0))),3,FALSE),""))</f>
        <v>PARAFUSO SEXTAVADO AÇO INOX ROSCA SOBERANA M6 X 45MM TEL-5346/EQUIVALENTE</v>
      </c>
      <c r="E534" s="113" t="s">
        <v>67</v>
      </c>
      <c r="F534" s="114">
        <v>24</v>
      </c>
      <c r="G534" s="115">
        <f t="shared" si="24"/>
        <v>3.69</v>
      </c>
      <c r="H534" s="116">
        <f t="shared" si="25"/>
        <v>4.5630539999999993</v>
      </c>
      <c r="I534" s="117">
        <f t="shared" si="26"/>
        <v>109.51</v>
      </c>
      <c r="J534" s="118"/>
      <c r="K534" s="119">
        <v>3.69</v>
      </c>
      <c r="L534" s="118"/>
      <c r="M534" s="120"/>
      <c r="N534" s="118"/>
      <c r="O534" s="118"/>
      <c r="P534" s="118"/>
    </row>
    <row r="535" spans="1:16" s="121" customFormat="1" x14ac:dyDescent="0.25">
      <c r="A535" s="109" t="s">
        <v>599</v>
      </c>
      <c r="B535" s="110" t="s">
        <v>66</v>
      </c>
      <c r="C535" s="111" t="s">
        <v>832</v>
      </c>
      <c r="D535" s="112" t="str">
        <f ca="1">UPPER(IFERROR(VLOOKUP($C535,INDIRECT(INDEX([4]CONFIG_BASES!A:Z,MATCH($D535,[4]CONFIG_BASES!#REF!,0),MATCH([4]RESUMO!$P$11,[4]CONFIG_BASES!$B$1:$AA$1,0))),3,FALSE),""))</f>
        <v>PORCA SEXTAVADA EM AÇO INOX TEL-5414/EQUIVALENTE</v>
      </c>
      <c r="E535" s="113" t="s">
        <v>67</v>
      </c>
      <c r="F535" s="114">
        <v>88</v>
      </c>
      <c r="G535" s="115">
        <f t="shared" si="24"/>
        <v>2.87</v>
      </c>
      <c r="H535" s="116">
        <f t="shared" si="25"/>
        <v>3.549042</v>
      </c>
      <c r="I535" s="117">
        <f t="shared" si="26"/>
        <v>312.31</v>
      </c>
      <c r="J535" s="118"/>
      <c r="K535" s="119">
        <v>2.87</v>
      </c>
      <c r="L535" s="118"/>
      <c r="M535" s="120"/>
      <c r="N535" s="118"/>
      <c r="O535" s="118"/>
      <c r="P535" s="118"/>
    </row>
    <row r="536" spans="1:16" s="121" customFormat="1" x14ac:dyDescent="0.25">
      <c r="A536" s="109" t="s">
        <v>600</v>
      </c>
      <c r="B536" s="110" t="s">
        <v>683</v>
      </c>
      <c r="C536" s="111" t="s">
        <v>833</v>
      </c>
      <c r="D536" s="112" t="str">
        <f ca="1">UPPER(IFERROR(VLOOKUP($C536,INDIRECT(INDEX([4]CONFIG_BASES!A:Z,MATCH($D536,[4]CONFIG_BASES!#REF!,0),MATCH([4]RESUMO!$P$11,[4]CONFIG_BASES!$B$1:$AA$1,0))),3,FALSE),""))</f>
        <v>REDUTOR PRISIONEIRO COM PARAFUSO INOX M12 X 3/16</v>
      </c>
      <c r="E536" s="113" t="s">
        <v>845</v>
      </c>
      <c r="F536" s="114">
        <v>18</v>
      </c>
      <c r="G536" s="115">
        <f t="shared" si="24"/>
        <v>33.6</v>
      </c>
      <c r="H536" s="116">
        <f t="shared" si="25"/>
        <v>41.549759999999999</v>
      </c>
      <c r="I536" s="117">
        <f t="shared" si="26"/>
        <v>747.89</v>
      </c>
      <c r="J536" s="118"/>
      <c r="K536" s="119">
        <v>33.6</v>
      </c>
      <c r="L536" s="118"/>
      <c r="M536" s="120"/>
      <c r="N536" s="118"/>
      <c r="O536" s="118"/>
      <c r="P536" s="118"/>
    </row>
    <row r="537" spans="1:16" s="121" customFormat="1" x14ac:dyDescent="0.25">
      <c r="A537" s="109" t="s">
        <v>601</v>
      </c>
      <c r="B537" s="110" t="s">
        <v>66</v>
      </c>
      <c r="C537" s="111" t="s">
        <v>834</v>
      </c>
      <c r="D537" s="112" t="str">
        <f ca="1">UPPER(IFERROR(VLOOKUP($C537,INDIRECT(INDEX([4]CONFIG_BASES!A:Z,MATCH($D537,[4]CONFIG_BASES!#REF!,0),MATCH([4]RESUMO!$P$11,[4]CONFIG_BASES!$B$1:$AA$1,0))),3,FALSE),""))</f>
        <v>TERMINAL DE COMPRESSÃO 1 FURO DE 16 MM2</v>
      </c>
      <c r="E537" s="113" t="s">
        <v>67</v>
      </c>
      <c r="F537" s="114">
        <v>3</v>
      </c>
      <c r="G537" s="115">
        <f t="shared" si="24"/>
        <v>4.04</v>
      </c>
      <c r="H537" s="116">
        <f t="shared" si="25"/>
        <v>4.9958640000000001</v>
      </c>
      <c r="I537" s="117">
        <f t="shared" si="26"/>
        <v>14.98</v>
      </c>
      <c r="J537" s="118"/>
      <c r="K537" s="119">
        <v>4.04</v>
      </c>
      <c r="L537" s="118"/>
      <c r="M537" s="120"/>
      <c r="N537" s="118"/>
      <c r="O537" s="118"/>
      <c r="P537" s="118"/>
    </row>
    <row r="538" spans="1:16" s="121" customFormat="1" x14ac:dyDescent="0.25">
      <c r="A538" s="109" t="s">
        <v>602</v>
      </c>
      <c r="B538" s="110" t="s">
        <v>683</v>
      </c>
      <c r="C538" s="111" t="s">
        <v>835</v>
      </c>
      <c r="D538" s="112" t="str">
        <f ca="1">UPPER(IFERROR(VLOOKUP($C538,INDIRECT(INDEX([4]CONFIG_BASES!A:Z,MATCH($D538,[4]CONFIG_BASES!#REF!,0),MATCH([4]RESUMO!$P$11,[4]CONFIG_BASES!$B$1:$AA$1,0))),3,FALSE),""))</f>
        <v>CONECTOR ATERRINSERT COM DISCO EM LATÃO E ROSCA FÊMEA M12</v>
      </c>
      <c r="E538" s="113" t="s">
        <v>845</v>
      </c>
      <c r="F538" s="114">
        <v>18</v>
      </c>
      <c r="G538" s="115">
        <f t="shared" si="24"/>
        <v>82.860000000000014</v>
      </c>
      <c r="H538" s="116">
        <f t="shared" si="25"/>
        <v>102.46467600000001</v>
      </c>
      <c r="I538" s="117">
        <f t="shared" si="26"/>
        <v>1844.36</v>
      </c>
      <c r="J538" s="118"/>
      <c r="K538" s="119">
        <v>82.860000000000014</v>
      </c>
      <c r="L538" s="118"/>
      <c r="M538" s="120"/>
      <c r="N538" s="118"/>
      <c r="O538" s="118"/>
      <c r="P538" s="118"/>
    </row>
    <row r="539" spans="1:16" s="121" customFormat="1" ht="24" x14ac:dyDescent="0.25">
      <c r="A539" s="109" t="s">
        <v>603</v>
      </c>
      <c r="B539" s="110" t="s">
        <v>683</v>
      </c>
      <c r="C539" s="111" t="s">
        <v>836</v>
      </c>
      <c r="D539" s="112" t="str">
        <f ca="1">UPPER(IFERROR(VLOOKUP($C539,INDIRECT(INDEX([4]CONFIG_BASES!A:Z,MATCH($D539,[4]CONFIG_BASES!#REF!,0),MATCH([4]RESUMO!$P$11,[4]CONFIG_BASES!$B$1:$AA$1,0))),3,FALSE),""))</f>
        <v>CURVA PARA BARRA CHATA EM ALUMÍNIO NAS MEDIDAS DE 7/8"X1/8" REF.: TEL-778</v>
      </c>
      <c r="E539" s="113" t="s">
        <v>845</v>
      </c>
      <c r="F539" s="114">
        <v>22</v>
      </c>
      <c r="G539" s="115">
        <f t="shared" si="24"/>
        <v>25.05</v>
      </c>
      <c r="H539" s="116">
        <f t="shared" si="25"/>
        <v>30.97683</v>
      </c>
      <c r="I539" s="117">
        <f t="shared" si="26"/>
        <v>681.49</v>
      </c>
      <c r="J539" s="118"/>
      <c r="K539" s="119">
        <v>25.05</v>
      </c>
      <c r="L539" s="118"/>
      <c r="M539" s="120"/>
      <c r="N539" s="118"/>
      <c r="O539" s="118"/>
      <c r="P539" s="118"/>
    </row>
    <row r="540" spans="1:16" s="121" customFormat="1" x14ac:dyDescent="0.25">
      <c r="A540" s="109" t="s">
        <v>604</v>
      </c>
      <c r="B540" s="110" t="s">
        <v>66</v>
      </c>
      <c r="C540" s="111" t="s">
        <v>837</v>
      </c>
      <c r="D540" s="112" t="str">
        <f ca="1">UPPER(IFERROR(VLOOKUP($C540,INDIRECT(INDEX([4]CONFIG_BASES!A:Z,MATCH($D540,[4]CONFIG_BASES!#REF!,0),MATCH([4]RESUMO!$P$11,[4]CONFIG_BASES!$B$1:$AA$1,0))),3,FALSE),""))</f>
        <v>GRAMPO TIPO X ESTAMPADO COBRE 35 MM2</v>
      </c>
      <c r="E540" s="113" t="s">
        <v>67</v>
      </c>
      <c r="F540" s="114">
        <v>6</v>
      </c>
      <c r="G540" s="115">
        <f t="shared" si="24"/>
        <v>43.94</v>
      </c>
      <c r="H540" s="116">
        <f t="shared" si="25"/>
        <v>54.336203999999995</v>
      </c>
      <c r="I540" s="117">
        <f t="shared" si="26"/>
        <v>326.01</v>
      </c>
      <c r="J540" s="118"/>
      <c r="K540" s="119">
        <v>43.94</v>
      </c>
      <c r="L540" s="118"/>
      <c r="M540" s="120"/>
      <c r="N540" s="118"/>
      <c r="O540" s="118"/>
      <c r="P540" s="118"/>
    </row>
    <row r="541" spans="1:16" s="121" customFormat="1" x14ac:dyDescent="0.25">
      <c r="A541" s="109" t="s">
        <v>605</v>
      </c>
      <c r="B541" s="110" t="s">
        <v>65</v>
      </c>
      <c r="C541" s="111">
        <v>104746</v>
      </c>
      <c r="D541" s="112" t="str">
        <f ca="1">UPPER(IFERROR(VLOOKUP($C541,INDIRECT(INDEX([4]CONFIG_BASES!A:Z,MATCH($D541,[4]CONFIG_BASES!#REF!,0),MATCH([4]RESUMO!$P$11,[4]CONFIG_BASES!$B$1:$AA$1,0))),3,FALSE),""))</f>
        <v>MINI CAPTOR PARA SPDA - FORNECIMENTO E INSTALAÇÃO. AF_08/2023</v>
      </c>
      <c r="E541" s="113" t="s">
        <v>67</v>
      </c>
      <c r="F541" s="114">
        <v>24</v>
      </c>
      <c r="G541" s="115">
        <f t="shared" si="24"/>
        <v>30.12</v>
      </c>
      <c r="H541" s="116">
        <f t="shared" si="25"/>
        <v>37.246392</v>
      </c>
      <c r="I541" s="117">
        <f t="shared" si="26"/>
        <v>893.91</v>
      </c>
      <c r="J541" s="118"/>
      <c r="K541" s="119">
        <v>30.12</v>
      </c>
      <c r="L541" s="118"/>
      <c r="M541" s="120"/>
      <c r="N541" s="118"/>
      <c r="O541" s="118"/>
      <c r="P541" s="118"/>
    </row>
    <row r="542" spans="1:16" s="121" customFormat="1" x14ac:dyDescent="0.25">
      <c r="A542" s="109" t="s">
        <v>606</v>
      </c>
      <c r="B542" s="110" t="s">
        <v>683</v>
      </c>
      <c r="C542" s="111" t="s">
        <v>838</v>
      </c>
      <c r="D542" s="112" t="str">
        <f ca="1">UPPER(IFERROR(VLOOKUP($C542,INDIRECT(INDEX([4]CONFIG_BASES!A:Z,MATCH($D542,[4]CONFIG_BASES!#REF!,0),MATCH([4]RESUMO!$P$11,[4]CONFIG_BASES!$B$1:$AA$1,0))),3,FALSE),""))</f>
        <v>SUPORTE ADERICONE EM AÇO INOX, REF: TEL-755</v>
      </c>
      <c r="E542" s="113" t="s">
        <v>845</v>
      </c>
      <c r="F542" s="114">
        <v>25</v>
      </c>
      <c r="G542" s="115">
        <f t="shared" si="24"/>
        <v>21.950000000000003</v>
      </c>
      <c r="H542" s="116">
        <f t="shared" si="25"/>
        <v>27.143370000000001</v>
      </c>
      <c r="I542" s="117">
        <f t="shared" si="26"/>
        <v>678.58</v>
      </c>
      <c r="J542" s="118"/>
      <c r="K542" s="119">
        <v>21.950000000000003</v>
      </c>
      <c r="L542" s="118"/>
      <c r="M542" s="120"/>
      <c r="N542" s="118"/>
      <c r="O542" s="118"/>
      <c r="P542" s="118"/>
    </row>
    <row r="543" spans="1:16" s="121" customFormat="1" x14ac:dyDescent="0.25">
      <c r="A543" s="109" t="s">
        <v>607</v>
      </c>
      <c r="B543" s="110" t="s">
        <v>683</v>
      </c>
      <c r="C543" s="111" t="s">
        <v>839</v>
      </c>
      <c r="D543" s="112" t="str">
        <f ca="1">UPPER(IFERROR(VLOOKUP($C543,INDIRECT(INDEX([4]CONFIG_BASES!A:Z,MATCH($D543,[4]CONFIG_BASES!#REF!,0),MATCH([4]RESUMO!$P$11,[4]CONFIG_BASES!$B$1:$AA$1,0))),3,FALSE),""))</f>
        <v>SUPORTE ADERIBASE EM AÇO INOX, REF: TEL-757</v>
      </c>
      <c r="E543" s="113" t="s">
        <v>845</v>
      </c>
      <c r="F543" s="114">
        <v>126</v>
      </c>
      <c r="G543" s="115">
        <f t="shared" si="24"/>
        <v>38.56</v>
      </c>
      <c r="H543" s="116">
        <f t="shared" si="25"/>
        <v>47.683295999999999</v>
      </c>
      <c r="I543" s="117">
        <f t="shared" si="26"/>
        <v>6008.09</v>
      </c>
      <c r="J543" s="118"/>
      <c r="K543" s="119">
        <v>38.56</v>
      </c>
      <c r="L543" s="118"/>
      <c r="M543" s="120"/>
      <c r="N543" s="118"/>
      <c r="O543" s="118"/>
      <c r="P543" s="118"/>
    </row>
    <row r="544" spans="1:16" x14ac:dyDescent="0.25">
      <c r="A544" s="101">
        <v>13</v>
      </c>
      <c r="B544" s="102"/>
      <c r="C544" s="102"/>
      <c r="D544" s="103" t="s">
        <v>682</v>
      </c>
      <c r="E544" s="104"/>
      <c r="F544" s="105"/>
      <c r="G544" s="106"/>
      <c r="H544" s="107"/>
      <c r="I544" s="108">
        <f>SUM(I545:I546)</f>
        <v>3424.35</v>
      </c>
      <c r="J544" s="45"/>
      <c r="K544" s="100"/>
      <c r="L544" s="45"/>
      <c r="M544" s="45"/>
      <c r="N544" s="45"/>
      <c r="O544" s="45"/>
      <c r="P544" s="45"/>
    </row>
    <row r="545" spans="1:16" s="121" customFormat="1" x14ac:dyDescent="0.25">
      <c r="A545" s="109" t="s">
        <v>608</v>
      </c>
      <c r="B545" s="110" t="s">
        <v>80</v>
      </c>
      <c r="C545" s="111" t="s">
        <v>840</v>
      </c>
      <c r="D545" s="112" t="str">
        <f ca="1">UPPER(IFERROR(VLOOKUP($C545,INDIRECT(INDEX([4]CONFIG_BASES!A:Z,MATCH($D545,[4]CONFIG_BASES!#REF!,0),MATCH([4]RESUMO!$P$11,[4]CONFIG_BASES!$B$1:$AA$1,0))),3,FALSE),""))</f>
        <v>LIMPEZA FINAL PARA ENTREGA DA OBRA</v>
      </c>
      <c r="E545" s="113" t="s">
        <v>12</v>
      </c>
      <c r="F545" s="114">
        <v>235.75</v>
      </c>
      <c r="G545" s="115">
        <f t="shared" si="24"/>
        <v>9.1199999999999992</v>
      </c>
      <c r="H545" s="116">
        <f t="shared" si="25"/>
        <v>11.277791999999998</v>
      </c>
      <c r="I545" s="117">
        <f t="shared" si="26"/>
        <v>2658.73</v>
      </c>
      <c r="J545" s="118"/>
      <c r="K545" s="119">
        <v>9.1199999999999992</v>
      </c>
      <c r="L545" s="118"/>
      <c r="M545" s="120"/>
      <c r="N545" s="118"/>
      <c r="O545" s="118"/>
      <c r="P545" s="118"/>
    </row>
    <row r="546" spans="1:16" s="121" customFormat="1" ht="24" x14ac:dyDescent="0.25">
      <c r="A546" s="109" t="s">
        <v>609</v>
      </c>
      <c r="B546" s="110" t="s">
        <v>65</v>
      </c>
      <c r="C546" s="111">
        <v>97637</v>
      </c>
      <c r="D546" s="112" t="str">
        <f ca="1">UPPER(IFERROR(VLOOKUP($C546,INDIRECT(INDEX([4]CONFIG_BASES!A:Z,MATCH($D546,[4]CONFIG_BASES!#REF!,0),MATCH([4]RESUMO!$P$11,[4]CONFIG_BASES!$B$1:$AA$1,0))),3,FALSE),""))</f>
        <v>REMOÇÃO DE TAPUME/ CHAPAS METÁLICAS E DE MADEIRA, DE FORMA MANUAL, SEM REAPROVEITAMENTO. AF_09/2023</v>
      </c>
      <c r="E546" s="113" t="s">
        <v>12</v>
      </c>
      <c r="F546" s="114">
        <v>182.1</v>
      </c>
      <c r="G546" s="115">
        <f t="shared" si="24"/>
        <v>3.4</v>
      </c>
      <c r="H546" s="116">
        <f t="shared" si="25"/>
        <v>4.20444</v>
      </c>
      <c r="I546" s="117">
        <f t="shared" si="26"/>
        <v>765.62</v>
      </c>
      <c r="J546" s="118"/>
      <c r="K546" s="119">
        <v>3.4</v>
      </c>
      <c r="L546" s="118"/>
      <c r="M546" s="120"/>
      <c r="N546" s="118"/>
      <c r="O546" s="118"/>
      <c r="P546" s="118"/>
    </row>
    <row r="547" spans="1:16" x14ac:dyDescent="0.25">
      <c r="A547" s="101">
        <v>14</v>
      </c>
      <c r="B547" s="102"/>
      <c r="C547" s="102"/>
      <c r="D547" s="103" t="s">
        <v>79</v>
      </c>
      <c r="E547" s="104"/>
      <c r="F547" s="105"/>
      <c r="G547" s="106"/>
      <c r="H547" s="107"/>
      <c r="I547" s="108">
        <f>I548</f>
        <v>151918.94</v>
      </c>
      <c r="J547" s="45"/>
      <c r="K547" s="100"/>
      <c r="L547" s="45"/>
      <c r="M547" s="45"/>
      <c r="N547" s="45"/>
      <c r="O547" s="45"/>
      <c r="P547" s="45"/>
    </row>
    <row r="548" spans="1:16" s="121" customFormat="1" ht="15.75" thickBot="1" x14ac:dyDescent="0.3">
      <c r="A548" s="122" t="s">
        <v>610</v>
      </c>
      <c r="B548" s="123" t="s">
        <v>683</v>
      </c>
      <c r="C548" s="124" t="s">
        <v>841</v>
      </c>
      <c r="D548" s="125" t="str">
        <f ca="1">UPPER(IFERROR(VLOOKUP($C548,INDIRECT(INDEX([4]CONFIG_BASES!A:Z,MATCH($D548,[4]CONFIG_BASES!#REF!,0),MATCH([4]RESUMO!$P$11,[4]CONFIG_BASES!$B$1:$AA$1,0))),3,FALSE),""))</f>
        <v>ADMINISTRAÇÃO LOCAL</v>
      </c>
      <c r="E548" s="126" t="s">
        <v>845</v>
      </c>
      <c r="F548" s="127">
        <v>1</v>
      </c>
      <c r="G548" s="128">
        <f t="shared" si="24"/>
        <v>122852.13</v>
      </c>
      <c r="H548" s="129">
        <f t="shared" si="25"/>
        <v>151918.94395799999</v>
      </c>
      <c r="I548" s="130">
        <f t="shared" si="26"/>
        <v>151918.94</v>
      </c>
      <c r="J548" s="118"/>
      <c r="K548" s="119">
        <v>122852.13</v>
      </c>
      <c r="L548" s="118"/>
      <c r="M548" s="120"/>
      <c r="N548" s="118"/>
      <c r="O548" s="118"/>
      <c r="P548" s="118"/>
    </row>
  </sheetData>
  <sheetProtection password="E0DD" sheet="1" selectLockedCells="1"/>
  <protectedRanges>
    <protectedRange algorithmName="SHA-512" hashValue="imIViuRi2NnEXGNHFICOyCD6zDTpVqOmumaIHSQyYdTNWXwOWBGWQlVDsDPrmmL/QQyUG9YwFb62Tffokj8UUw==" saltValue="u7laIWKQlI5wXMHA8R+6GA==" spinCount="100000" sqref="A8" name="Intervalo3"/>
    <protectedRange algorithmName="SHA-512" hashValue="rtssY/sHYn1ndJ7yoSBfD/3TRXRl2ItQgemQlHK8zbrc5ZHU47x9hCbPVDO/KkR41zovKVl992gEYfZRZlQzkg==" saltValue="/d/um3CzxPiz8ZtHG0wtwQ==" spinCount="100000" sqref="A1:I7" name="Intervalo2"/>
    <protectedRange algorithmName="SHA-512" hashValue="2/WNC7/BcjsLwALCIElqHsVWWIWi50bI54V4vHBTEMNxwB+yNCxDqnNdcD/3xmyOx+9RItDtNCxOEktV46TW8w==" saltValue="hobpbENciaQWkzmLSvGPOA==" spinCount="100000" sqref="F9:I11 A50:A73 A9:E49 G12:I548" name="Intervalo1"/>
  </protectedRanges>
  <mergeCells count="15">
    <mergeCell ref="A7:B7"/>
    <mergeCell ref="C7:D7"/>
    <mergeCell ref="G6:H6"/>
    <mergeCell ref="A10:H10"/>
    <mergeCell ref="A1:I1"/>
    <mergeCell ref="A2:I2"/>
    <mergeCell ref="A3:I3"/>
    <mergeCell ref="A4:I4"/>
    <mergeCell ref="A5:D6"/>
    <mergeCell ref="E5:F6"/>
    <mergeCell ref="G5:H5"/>
    <mergeCell ref="A8:H8"/>
    <mergeCell ref="B9:C9"/>
    <mergeCell ref="G7:I7"/>
    <mergeCell ref="E7:F7"/>
  </mergeCells>
  <conditionalFormatting sqref="D18 D13:D15">
    <cfRule type="containsBlanks" dxfId="844" priority="845">
      <formula>LEN(TRIM(D13))=0</formula>
    </cfRule>
  </conditionalFormatting>
  <conditionalFormatting sqref="D545">
    <cfRule type="containsBlanks" dxfId="843" priority="844">
      <formula>LEN(TRIM(D545))=0</formula>
    </cfRule>
  </conditionalFormatting>
  <conditionalFormatting sqref="D548">
    <cfRule type="containsBlanks" dxfId="842" priority="843">
      <formula>LEN(TRIM(D548))=0</formula>
    </cfRule>
  </conditionalFormatting>
  <conditionalFormatting sqref="D21">
    <cfRule type="containsBlanks" dxfId="841" priority="842">
      <formula>LEN(TRIM(D21))=0</formula>
    </cfRule>
  </conditionalFormatting>
  <conditionalFormatting sqref="D25">
    <cfRule type="containsBlanks" dxfId="840" priority="841">
      <formula>LEN(TRIM(D25))=0</formula>
    </cfRule>
  </conditionalFormatting>
  <conditionalFormatting sqref="D27">
    <cfRule type="containsBlanks" dxfId="839" priority="840">
      <formula>LEN(TRIM(D27))=0</formula>
    </cfRule>
  </conditionalFormatting>
  <conditionalFormatting sqref="D28">
    <cfRule type="containsBlanks" dxfId="838" priority="839">
      <formula>LEN(TRIM(D28))=0</formula>
    </cfRule>
  </conditionalFormatting>
  <conditionalFormatting sqref="D19">
    <cfRule type="containsBlanks" dxfId="837" priority="838">
      <formula>LEN(TRIM(D19))=0</formula>
    </cfRule>
  </conditionalFormatting>
  <conditionalFormatting sqref="D26">
    <cfRule type="containsBlanks" dxfId="836" priority="837">
      <formula>LEN(TRIM(D26))=0</formula>
    </cfRule>
  </conditionalFormatting>
  <conditionalFormatting sqref="D29">
    <cfRule type="containsBlanks" dxfId="835" priority="836">
      <formula>LEN(TRIM(D29))=0</formula>
    </cfRule>
  </conditionalFormatting>
  <conditionalFormatting sqref="D16">
    <cfRule type="containsBlanks" dxfId="834" priority="835">
      <formula>LEN(TRIM(D16))=0</formula>
    </cfRule>
  </conditionalFormatting>
  <conditionalFormatting sqref="D17">
    <cfRule type="containsBlanks" dxfId="833" priority="834">
      <formula>LEN(TRIM(D17))=0</formula>
    </cfRule>
  </conditionalFormatting>
  <conditionalFormatting sqref="D20">
    <cfRule type="containsBlanks" dxfId="832" priority="833">
      <formula>LEN(TRIM(D20))=0</formula>
    </cfRule>
  </conditionalFormatting>
  <conditionalFormatting sqref="D30">
    <cfRule type="containsBlanks" dxfId="831" priority="832">
      <formula>LEN(TRIM(D30))=0</formula>
    </cfRule>
  </conditionalFormatting>
  <conditionalFormatting sqref="D31">
    <cfRule type="containsBlanks" dxfId="830" priority="831">
      <formula>LEN(TRIM(D31))=0</formula>
    </cfRule>
  </conditionalFormatting>
  <conditionalFormatting sqref="D32">
    <cfRule type="containsBlanks" dxfId="829" priority="830">
      <formula>LEN(TRIM(D32))=0</formula>
    </cfRule>
  </conditionalFormatting>
  <conditionalFormatting sqref="D33">
    <cfRule type="containsBlanks" dxfId="828" priority="829">
      <formula>LEN(TRIM(D33))=0</formula>
    </cfRule>
  </conditionalFormatting>
  <conditionalFormatting sqref="D34">
    <cfRule type="containsBlanks" dxfId="827" priority="828">
      <formula>LEN(TRIM(D34))=0</formula>
    </cfRule>
  </conditionalFormatting>
  <conditionalFormatting sqref="D35">
    <cfRule type="containsBlanks" dxfId="826" priority="827">
      <formula>LEN(TRIM(D35))=0</formula>
    </cfRule>
  </conditionalFormatting>
  <conditionalFormatting sqref="D36">
    <cfRule type="containsBlanks" dxfId="825" priority="826">
      <formula>LEN(TRIM(D36))=0</formula>
    </cfRule>
  </conditionalFormatting>
  <conditionalFormatting sqref="D37">
    <cfRule type="containsBlanks" dxfId="824" priority="825">
      <formula>LEN(TRIM(D37))=0</formula>
    </cfRule>
  </conditionalFormatting>
  <conditionalFormatting sqref="D38">
    <cfRule type="containsBlanks" dxfId="823" priority="824">
      <formula>LEN(TRIM(D38))=0</formula>
    </cfRule>
  </conditionalFormatting>
  <conditionalFormatting sqref="D39">
    <cfRule type="containsBlanks" dxfId="822" priority="823">
      <formula>LEN(TRIM(D39))=0</formula>
    </cfRule>
  </conditionalFormatting>
  <conditionalFormatting sqref="D40">
    <cfRule type="containsBlanks" dxfId="821" priority="822">
      <formula>LEN(TRIM(D40))=0</formula>
    </cfRule>
  </conditionalFormatting>
  <conditionalFormatting sqref="D41">
    <cfRule type="containsBlanks" dxfId="820" priority="821">
      <formula>LEN(TRIM(D41))=0</formula>
    </cfRule>
  </conditionalFormatting>
  <conditionalFormatting sqref="D42">
    <cfRule type="containsBlanks" dxfId="819" priority="820">
      <formula>LEN(TRIM(D42))=0</formula>
    </cfRule>
  </conditionalFormatting>
  <conditionalFormatting sqref="D43">
    <cfRule type="containsBlanks" dxfId="818" priority="819">
      <formula>LEN(TRIM(D43))=0</formula>
    </cfRule>
  </conditionalFormatting>
  <conditionalFormatting sqref="D44">
    <cfRule type="containsBlanks" dxfId="817" priority="818">
      <formula>LEN(TRIM(D44))=0</formula>
    </cfRule>
  </conditionalFormatting>
  <conditionalFormatting sqref="D46">
    <cfRule type="containsBlanks" dxfId="816" priority="817">
      <formula>LEN(TRIM(D46))=0</formula>
    </cfRule>
  </conditionalFormatting>
  <conditionalFormatting sqref="D49">
    <cfRule type="containsBlanks" dxfId="815" priority="816">
      <formula>LEN(TRIM(D49))=0</formula>
    </cfRule>
  </conditionalFormatting>
  <conditionalFormatting sqref="D50">
    <cfRule type="containsBlanks" dxfId="814" priority="815">
      <formula>LEN(TRIM(D50))=0</formula>
    </cfRule>
  </conditionalFormatting>
  <conditionalFormatting sqref="D51">
    <cfRule type="containsBlanks" dxfId="813" priority="814">
      <formula>LEN(TRIM(D51))=0</formula>
    </cfRule>
  </conditionalFormatting>
  <conditionalFormatting sqref="D52">
    <cfRule type="containsBlanks" dxfId="812" priority="813">
      <formula>LEN(TRIM(D52))=0</formula>
    </cfRule>
  </conditionalFormatting>
  <conditionalFormatting sqref="D53">
    <cfRule type="containsBlanks" dxfId="811" priority="812">
      <formula>LEN(TRIM(D53))=0</formula>
    </cfRule>
  </conditionalFormatting>
  <conditionalFormatting sqref="D54">
    <cfRule type="containsBlanks" dxfId="810" priority="811">
      <formula>LEN(TRIM(D54))=0</formula>
    </cfRule>
  </conditionalFormatting>
  <conditionalFormatting sqref="D55">
    <cfRule type="containsBlanks" dxfId="809" priority="810">
      <formula>LEN(TRIM(D55))=0</formula>
    </cfRule>
  </conditionalFormatting>
  <conditionalFormatting sqref="D56">
    <cfRule type="containsBlanks" dxfId="808" priority="809">
      <formula>LEN(TRIM(D56))=0</formula>
    </cfRule>
  </conditionalFormatting>
  <conditionalFormatting sqref="D57">
    <cfRule type="containsBlanks" dxfId="807" priority="808">
      <formula>LEN(TRIM(D57))=0</formula>
    </cfRule>
  </conditionalFormatting>
  <conditionalFormatting sqref="D58">
    <cfRule type="containsBlanks" dxfId="806" priority="807">
      <formula>LEN(TRIM(D58))=0</formula>
    </cfRule>
  </conditionalFormatting>
  <conditionalFormatting sqref="D59">
    <cfRule type="containsBlanks" dxfId="805" priority="806">
      <formula>LEN(TRIM(D59))=0</formula>
    </cfRule>
  </conditionalFormatting>
  <conditionalFormatting sqref="D60">
    <cfRule type="containsBlanks" dxfId="804" priority="805">
      <formula>LEN(TRIM(D60))=0</formula>
    </cfRule>
  </conditionalFormatting>
  <conditionalFormatting sqref="D61">
    <cfRule type="containsBlanks" dxfId="803" priority="804">
      <formula>LEN(TRIM(D61))=0</formula>
    </cfRule>
  </conditionalFormatting>
  <conditionalFormatting sqref="D62">
    <cfRule type="containsBlanks" dxfId="802" priority="803">
      <formula>LEN(TRIM(D62))=0</formula>
    </cfRule>
  </conditionalFormatting>
  <conditionalFormatting sqref="D64">
    <cfRule type="containsBlanks" dxfId="801" priority="802">
      <formula>LEN(TRIM(D64))=0</formula>
    </cfRule>
  </conditionalFormatting>
  <conditionalFormatting sqref="D67">
    <cfRule type="containsBlanks" dxfId="800" priority="801">
      <formula>LEN(TRIM(D67))=0</formula>
    </cfRule>
  </conditionalFormatting>
  <conditionalFormatting sqref="D68">
    <cfRule type="containsBlanks" dxfId="799" priority="800">
      <formula>LEN(TRIM(D68))=0</formula>
    </cfRule>
  </conditionalFormatting>
  <conditionalFormatting sqref="D69">
    <cfRule type="containsBlanks" dxfId="798" priority="799">
      <formula>LEN(TRIM(D69))=0</formula>
    </cfRule>
  </conditionalFormatting>
  <conditionalFormatting sqref="D70">
    <cfRule type="containsBlanks" dxfId="797" priority="798">
      <formula>LEN(TRIM(D70))=0</formula>
    </cfRule>
  </conditionalFormatting>
  <conditionalFormatting sqref="D71">
    <cfRule type="containsBlanks" dxfId="796" priority="797">
      <formula>LEN(TRIM(D71))=0</formula>
    </cfRule>
  </conditionalFormatting>
  <conditionalFormatting sqref="D72">
    <cfRule type="containsBlanks" dxfId="795" priority="796">
      <formula>LEN(TRIM(D72))=0</formula>
    </cfRule>
  </conditionalFormatting>
  <conditionalFormatting sqref="D73">
    <cfRule type="containsBlanks" dxfId="794" priority="795">
      <formula>LEN(TRIM(D73))=0</formula>
    </cfRule>
  </conditionalFormatting>
  <conditionalFormatting sqref="D74">
    <cfRule type="containsBlanks" dxfId="793" priority="794">
      <formula>LEN(TRIM(D74))=0</formula>
    </cfRule>
  </conditionalFormatting>
  <conditionalFormatting sqref="D75">
    <cfRule type="containsBlanks" dxfId="792" priority="793">
      <formula>LEN(TRIM(D75))=0</formula>
    </cfRule>
  </conditionalFormatting>
  <conditionalFormatting sqref="D76">
    <cfRule type="containsBlanks" dxfId="791" priority="792">
      <formula>LEN(TRIM(D76))=0</formula>
    </cfRule>
  </conditionalFormatting>
  <conditionalFormatting sqref="D65">
    <cfRule type="containsBlanks" dxfId="790" priority="791">
      <formula>LEN(TRIM(D65))=0</formula>
    </cfRule>
  </conditionalFormatting>
  <conditionalFormatting sqref="D66">
    <cfRule type="containsBlanks" dxfId="789" priority="790">
      <formula>LEN(TRIM(D66))=0</formula>
    </cfRule>
  </conditionalFormatting>
  <conditionalFormatting sqref="D78">
    <cfRule type="containsBlanks" dxfId="788" priority="789">
      <formula>LEN(TRIM(D78))=0</formula>
    </cfRule>
  </conditionalFormatting>
  <conditionalFormatting sqref="D79">
    <cfRule type="containsBlanks" dxfId="787" priority="788">
      <formula>LEN(TRIM(D79))=0</formula>
    </cfRule>
  </conditionalFormatting>
  <conditionalFormatting sqref="D81">
    <cfRule type="containsBlanks" dxfId="786" priority="787">
      <formula>LEN(TRIM(D81))=0</formula>
    </cfRule>
  </conditionalFormatting>
  <conditionalFormatting sqref="D82">
    <cfRule type="containsBlanks" dxfId="785" priority="786">
      <formula>LEN(TRIM(D82))=0</formula>
    </cfRule>
  </conditionalFormatting>
  <conditionalFormatting sqref="D83">
    <cfRule type="containsBlanks" dxfId="784" priority="785">
      <formula>LEN(TRIM(D83))=0</formula>
    </cfRule>
  </conditionalFormatting>
  <conditionalFormatting sqref="D84">
    <cfRule type="containsBlanks" dxfId="783" priority="784">
      <formula>LEN(TRIM(D84))=0</formula>
    </cfRule>
  </conditionalFormatting>
  <conditionalFormatting sqref="D85">
    <cfRule type="containsBlanks" dxfId="782" priority="783">
      <formula>LEN(TRIM(D85))=0</formula>
    </cfRule>
  </conditionalFormatting>
  <conditionalFormatting sqref="D87">
    <cfRule type="containsBlanks" dxfId="781" priority="782">
      <formula>LEN(TRIM(D87))=0</formula>
    </cfRule>
  </conditionalFormatting>
  <conditionalFormatting sqref="D92">
    <cfRule type="containsBlanks" dxfId="780" priority="781">
      <formula>LEN(TRIM(D92))=0</formula>
    </cfRule>
  </conditionalFormatting>
  <conditionalFormatting sqref="D93">
    <cfRule type="containsBlanks" dxfId="779" priority="780">
      <formula>LEN(TRIM(D93))=0</formula>
    </cfRule>
  </conditionalFormatting>
  <conditionalFormatting sqref="D94">
    <cfRule type="containsBlanks" dxfId="778" priority="779">
      <formula>LEN(TRIM(D94))=0</formula>
    </cfRule>
  </conditionalFormatting>
  <conditionalFormatting sqref="D95">
    <cfRule type="containsBlanks" dxfId="777" priority="778">
      <formula>LEN(TRIM(D95))=0</formula>
    </cfRule>
  </conditionalFormatting>
  <conditionalFormatting sqref="D96">
    <cfRule type="containsBlanks" dxfId="776" priority="777">
      <formula>LEN(TRIM(D96))=0</formula>
    </cfRule>
  </conditionalFormatting>
  <conditionalFormatting sqref="D101">
    <cfRule type="containsBlanks" dxfId="775" priority="776">
      <formula>LEN(TRIM(D101))=0</formula>
    </cfRule>
  </conditionalFormatting>
  <conditionalFormatting sqref="D86">
    <cfRule type="containsBlanks" dxfId="774" priority="775">
      <formula>LEN(TRIM(D86))=0</formula>
    </cfRule>
  </conditionalFormatting>
  <conditionalFormatting sqref="D88">
    <cfRule type="containsBlanks" dxfId="773" priority="774">
      <formula>LEN(TRIM(D88))=0</formula>
    </cfRule>
  </conditionalFormatting>
  <conditionalFormatting sqref="D89">
    <cfRule type="containsBlanks" dxfId="772" priority="773">
      <formula>LEN(TRIM(D89))=0</formula>
    </cfRule>
  </conditionalFormatting>
  <conditionalFormatting sqref="D90">
    <cfRule type="containsBlanks" dxfId="771" priority="772">
      <formula>LEN(TRIM(D90))=0</formula>
    </cfRule>
  </conditionalFormatting>
  <conditionalFormatting sqref="D102">
    <cfRule type="containsBlanks" dxfId="770" priority="771">
      <formula>LEN(TRIM(D102))=0</formula>
    </cfRule>
  </conditionalFormatting>
  <conditionalFormatting sqref="D103">
    <cfRule type="containsBlanks" dxfId="769" priority="770">
      <formula>LEN(TRIM(D103))=0</formula>
    </cfRule>
  </conditionalFormatting>
  <conditionalFormatting sqref="D104">
    <cfRule type="containsBlanks" dxfId="768" priority="769">
      <formula>LEN(TRIM(D104))=0</formula>
    </cfRule>
  </conditionalFormatting>
  <conditionalFormatting sqref="D107">
    <cfRule type="containsBlanks" dxfId="767" priority="768">
      <formula>LEN(TRIM(D107))=0</formula>
    </cfRule>
  </conditionalFormatting>
  <conditionalFormatting sqref="D109">
    <cfRule type="containsBlanks" dxfId="766" priority="767">
      <formula>LEN(TRIM(D109))=0</formula>
    </cfRule>
  </conditionalFormatting>
  <conditionalFormatting sqref="D108">
    <cfRule type="containsBlanks" dxfId="765" priority="766">
      <formula>LEN(TRIM(D108))=0</formula>
    </cfRule>
  </conditionalFormatting>
  <conditionalFormatting sqref="D111">
    <cfRule type="containsBlanks" dxfId="764" priority="765">
      <formula>LEN(TRIM(D111))=0</formula>
    </cfRule>
  </conditionalFormatting>
  <conditionalFormatting sqref="D112">
    <cfRule type="containsBlanks" dxfId="763" priority="764">
      <formula>LEN(TRIM(D112))=0</formula>
    </cfRule>
  </conditionalFormatting>
  <conditionalFormatting sqref="D135">
    <cfRule type="containsBlanks" dxfId="762" priority="763">
      <formula>LEN(TRIM(D135))=0</formula>
    </cfRule>
  </conditionalFormatting>
  <conditionalFormatting sqref="D136">
    <cfRule type="containsBlanks" dxfId="761" priority="762">
      <formula>LEN(TRIM(D136))=0</formula>
    </cfRule>
  </conditionalFormatting>
  <conditionalFormatting sqref="D137">
    <cfRule type="containsBlanks" dxfId="760" priority="761">
      <formula>LEN(TRIM(D137))=0</formula>
    </cfRule>
  </conditionalFormatting>
  <conditionalFormatting sqref="D139">
    <cfRule type="containsBlanks" dxfId="759" priority="760">
      <formula>LEN(TRIM(D139))=0</formula>
    </cfRule>
  </conditionalFormatting>
  <conditionalFormatting sqref="D140">
    <cfRule type="containsBlanks" dxfId="758" priority="759">
      <formula>LEN(TRIM(D140))=0</formula>
    </cfRule>
  </conditionalFormatting>
  <conditionalFormatting sqref="D141">
    <cfRule type="containsBlanks" dxfId="757" priority="758">
      <formula>LEN(TRIM(D141))=0</formula>
    </cfRule>
  </conditionalFormatting>
  <conditionalFormatting sqref="D145">
    <cfRule type="containsBlanks" dxfId="756" priority="757">
      <formula>LEN(TRIM(D145))=0</formula>
    </cfRule>
  </conditionalFormatting>
  <conditionalFormatting sqref="D146">
    <cfRule type="containsBlanks" dxfId="755" priority="756">
      <formula>LEN(TRIM(D146))=0</formula>
    </cfRule>
  </conditionalFormatting>
  <conditionalFormatting sqref="D147">
    <cfRule type="containsBlanks" dxfId="754" priority="755">
      <formula>LEN(TRIM(D147))=0</formula>
    </cfRule>
  </conditionalFormatting>
  <conditionalFormatting sqref="D148">
    <cfRule type="containsBlanks" dxfId="753" priority="754">
      <formula>LEN(TRIM(D148))=0</formula>
    </cfRule>
  </conditionalFormatting>
  <conditionalFormatting sqref="D149">
    <cfRule type="containsBlanks" dxfId="752" priority="753">
      <formula>LEN(TRIM(D149))=0</formula>
    </cfRule>
  </conditionalFormatting>
  <conditionalFormatting sqref="D151">
    <cfRule type="containsBlanks" dxfId="751" priority="752">
      <formula>LEN(TRIM(D151))=0</formula>
    </cfRule>
  </conditionalFormatting>
  <conditionalFormatting sqref="D152">
    <cfRule type="containsBlanks" dxfId="750" priority="751">
      <formula>LEN(TRIM(D152))=0</formula>
    </cfRule>
  </conditionalFormatting>
  <conditionalFormatting sqref="D153">
    <cfRule type="containsBlanks" dxfId="749" priority="750">
      <formula>LEN(TRIM(D153))=0</formula>
    </cfRule>
  </conditionalFormatting>
  <conditionalFormatting sqref="D154">
    <cfRule type="containsBlanks" dxfId="748" priority="749">
      <formula>LEN(TRIM(D154))=0</formula>
    </cfRule>
  </conditionalFormatting>
  <conditionalFormatting sqref="D155">
    <cfRule type="containsBlanks" dxfId="747" priority="748">
      <formula>LEN(TRIM(D155))=0</formula>
    </cfRule>
  </conditionalFormatting>
  <conditionalFormatting sqref="D156">
    <cfRule type="containsBlanks" dxfId="746" priority="747">
      <formula>LEN(TRIM(D156))=0</formula>
    </cfRule>
  </conditionalFormatting>
  <conditionalFormatting sqref="D160">
    <cfRule type="containsBlanks" dxfId="745" priority="746">
      <formula>LEN(TRIM(D160))=0</formula>
    </cfRule>
  </conditionalFormatting>
  <conditionalFormatting sqref="D161">
    <cfRule type="containsBlanks" dxfId="744" priority="745">
      <formula>LEN(TRIM(D161))=0</formula>
    </cfRule>
  </conditionalFormatting>
  <conditionalFormatting sqref="D162">
    <cfRule type="containsBlanks" dxfId="743" priority="744">
      <formula>LEN(TRIM(D162))=0</formula>
    </cfRule>
  </conditionalFormatting>
  <conditionalFormatting sqref="D163">
    <cfRule type="containsBlanks" dxfId="742" priority="743">
      <formula>LEN(TRIM(D163))=0</formula>
    </cfRule>
  </conditionalFormatting>
  <conditionalFormatting sqref="D164">
    <cfRule type="containsBlanks" dxfId="741" priority="742">
      <formula>LEN(TRIM(D164))=0</formula>
    </cfRule>
  </conditionalFormatting>
  <conditionalFormatting sqref="D167">
    <cfRule type="containsBlanks" dxfId="740" priority="741">
      <formula>LEN(TRIM(D167))=0</formula>
    </cfRule>
  </conditionalFormatting>
  <conditionalFormatting sqref="D168">
    <cfRule type="containsBlanks" dxfId="739" priority="740">
      <formula>LEN(TRIM(D168))=0</formula>
    </cfRule>
  </conditionalFormatting>
  <conditionalFormatting sqref="D169">
    <cfRule type="containsBlanks" dxfId="738" priority="739">
      <formula>LEN(TRIM(D169))=0</formula>
    </cfRule>
  </conditionalFormatting>
  <conditionalFormatting sqref="D170">
    <cfRule type="containsBlanks" dxfId="737" priority="738">
      <formula>LEN(TRIM(D170))=0</formula>
    </cfRule>
  </conditionalFormatting>
  <conditionalFormatting sqref="D171">
    <cfRule type="containsBlanks" dxfId="736" priority="737">
      <formula>LEN(TRIM(D171))=0</formula>
    </cfRule>
  </conditionalFormatting>
  <conditionalFormatting sqref="D172">
    <cfRule type="containsBlanks" dxfId="735" priority="736">
      <formula>LEN(TRIM(D172))=0</formula>
    </cfRule>
  </conditionalFormatting>
  <conditionalFormatting sqref="D176">
    <cfRule type="containsBlanks" dxfId="734" priority="735">
      <formula>LEN(TRIM(D176))=0</formula>
    </cfRule>
  </conditionalFormatting>
  <conditionalFormatting sqref="D177">
    <cfRule type="containsBlanks" dxfId="733" priority="734">
      <formula>LEN(TRIM(D177))=0</formula>
    </cfRule>
  </conditionalFormatting>
  <conditionalFormatting sqref="D179">
    <cfRule type="containsBlanks" dxfId="732" priority="733">
      <formula>LEN(TRIM(D179))=0</formula>
    </cfRule>
  </conditionalFormatting>
  <conditionalFormatting sqref="D180">
    <cfRule type="containsBlanks" dxfId="731" priority="732">
      <formula>LEN(TRIM(D180))=0</formula>
    </cfRule>
  </conditionalFormatting>
  <conditionalFormatting sqref="D182">
    <cfRule type="containsBlanks" dxfId="730" priority="731">
      <formula>LEN(TRIM(D182))=0</formula>
    </cfRule>
  </conditionalFormatting>
  <conditionalFormatting sqref="D185">
    <cfRule type="containsBlanks" dxfId="729" priority="730">
      <formula>LEN(TRIM(D185))=0</formula>
    </cfRule>
  </conditionalFormatting>
  <conditionalFormatting sqref="D186">
    <cfRule type="containsBlanks" dxfId="728" priority="729">
      <formula>LEN(TRIM(D186))=0</formula>
    </cfRule>
  </conditionalFormatting>
  <conditionalFormatting sqref="D187">
    <cfRule type="containsBlanks" dxfId="727" priority="728">
      <formula>LEN(TRIM(D187))=0</formula>
    </cfRule>
  </conditionalFormatting>
  <conditionalFormatting sqref="D211">
    <cfRule type="containsBlanks" dxfId="726" priority="727">
      <formula>LEN(TRIM(D211))=0</formula>
    </cfRule>
  </conditionalFormatting>
  <conditionalFormatting sqref="D212">
    <cfRule type="containsBlanks" dxfId="725" priority="726">
      <formula>LEN(TRIM(D212))=0</formula>
    </cfRule>
  </conditionalFormatting>
  <conditionalFormatting sqref="D213">
    <cfRule type="containsBlanks" dxfId="724" priority="725">
      <formula>LEN(TRIM(D213))=0</formula>
    </cfRule>
  </conditionalFormatting>
  <conditionalFormatting sqref="D216">
    <cfRule type="containsBlanks" dxfId="723" priority="724">
      <formula>LEN(TRIM(D216))=0</formula>
    </cfRule>
  </conditionalFormatting>
  <conditionalFormatting sqref="D217">
    <cfRule type="containsBlanks" dxfId="722" priority="723">
      <formula>LEN(TRIM(D217))=0</formula>
    </cfRule>
  </conditionalFormatting>
  <conditionalFormatting sqref="D221">
    <cfRule type="containsBlanks" dxfId="721" priority="722">
      <formula>LEN(TRIM(D221))=0</formula>
    </cfRule>
  </conditionalFormatting>
  <conditionalFormatting sqref="D222">
    <cfRule type="containsBlanks" dxfId="720" priority="721">
      <formula>LEN(TRIM(D222))=0</formula>
    </cfRule>
  </conditionalFormatting>
  <conditionalFormatting sqref="D225">
    <cfRule type="containsBlanks" dxfId="719" priority="720">
      <formula>LEN(TRIM(D225))=0</formula>
    </cfRule>
  </conditionalFormatting>
  <conditionalFormatting sqref="D228">
    <cfRule type="containsBlanks" dxfId="718" priority="719">
      <formula>LEN(TRIM(D228))=0</formula>
    </cfRule>
  </conditionalFormatting>
  <conditionalFormatting sqref="D229">
    <cfRule type="containsBlanks" dxfId="717" priority="718">
      <formula>LEN(TRIM(D229))=0</formula>
    </cfRule>
  </conditionalFormatting>
  <conditionalFormatting sqref="D232">
    <cfRule type="containsBlanks" dxfId="716" priority="717">
      <formula>LEN(TRIM(D232))=0</formula>
    </cfRule>
  </conditionalFormatting>
  <conditionalFormatting sqref="D223">
    <cfRule type="containsBlanks" dxfId="715" priority="716">
      <formula>LEN(TRIM(D223))=0</formula>
    </cfRule>
  </conditionalFormatting>
  <conditionalFormatting sqref="D224">
    <cfRule type="containsBlanks" dxfId="714" priority="715">
      <formula>LEN(TRIM(D224))=0</formula>
    </cfRule>
  </conditionalFormatting>
  <conditionalFormatting sqref="D230">
    <cfRule type="containsBlanks" dxfId="713" priority="714">
      <formula>LEN(TRIM(D230))=0</formula>
    </cfRule>
  </conditionalFormatting>
  <conditionalFormatting sqref="D231">
    <cfRule type="containsBlanks" dxfId="712" priority="713">
      <formula>LEN(TRIM(D231))=0</formula>
    </cfRule>
  </conditionalFormatting>
  <conditionalFormatting sqref="D233">
    <cfRule type="containsBlanks" dxfId="711" priority="712">
      <formula>LEN(TRIM(D233))=0</formula>
    </cfRule>
  </conditionalFormatting>
  <conditionalFormatting sqref="D226">
    <cfRule type="containsBlanks" dxfId="710" priority="711">
      <formula>LEN(TRIM(D226))=0</formula>
    </cfRule>
  </conditionalFormatting>
  <conditionalFormatting sqref="D114">
    <cfRule type="containsBlanks" dxfId="709" priority="710">
      <formula>LEN(TRIM(D114))=0</formula>
    </cfRule>
  </conditionalFormatting>
  <conditionalFormatting sqref="D115">
    <cfRule type="containsBlanks" dxfId="708" priority="709">
      <formula>LEN(TRIM(D115))=0</formula>
    </cfRule>
  </conditionalFormatting>
  <conditionalFormatting sqref="D116">
    <cfRule type="containsBlanks" dxfId="707" priority="708">
      <formula>LEN(TRIM(D116))=0</formula>
    </cfRule>
  </conditionalFormatting>
  <conditionalFormatting sqref="D117">
    <cfRule type="containsBlanks" dxfId="706" priority="707">
      <formula>LEN(TRIM(D117))=0</formula>
    </cfRule>
  </conditionalFormatting>
  <conditionalFormatting sqref="D118">
    <cfRule type="containsBlanks" dxfId="705" priority="706">
      <formula>LEN(TRIM(D118))=0</formula>
    </cfRule>
  </conditionalFormatting>
  <conditionalFormatting sqref="D119">
    <cfRule type="containsBlanks" dxfId="704" priority="705">
      <formula>LEN(TRIM(D119))=0</formula>
    </cfRule>
  </conditionalFormatting>
  <conditionalFormatting sqref="D120">
    <cfRule type="containsBlanks" dxfId="703" priority="704">
      <formula>LEN(TRIM(D120))=0</formula>
    </cfRule>
  </conditionalFormatting>
  <conditionalFormatting sqref="D121">
    <cfRule type="containsBlanks" dxfId="702" priority="703">
      <formula>LEN(TRIM(D121))=0</formula>
    </cfRule>
  </conditionalFormatting>
  <conditionalFormatting sqref="D122">
    <cfRule type="containsBlanks" dxfId="701" priority="702">
      <formula>LEN(TRIM(D122))=0</formula>
    </cfRule>
  </conditionalFormatting>
  <conditionalFormatting sqref="D123">
    <cfRule type="containsBlanks" dxfId="700" priority="701">
      <formula>LEN(TRIM(D123))=0</formula>
    </cfRule>
  </conditionalFormatting>
  <conditionalFormatting sqref="D124">
    <cfRule type="containsBlanks" dxfId="699" priority="700">
      <formula>LEN(TRIM(D124))=0</formula>
    </cfRule>
  </conditionalFormatting>
  <conditionalFormatting sqref="D130">
    <cfRule type="containsBlanks" dxfId="698" priority="699">
      <formula>LEN(TRIM(D130))=0</formula>
    </cfRule>
  </conditionalFormatting>
  <conditionalFormatting sqref="D125">
    <cfRule type="containsBlanks" dxfId="697" priority="698">
      <formula>LEN(TRIM(D125))=0</formula>
    </cfRule>
  </conditionalFormatting>
  <conditionalFormatting sqref="D126">
    <cfRule type="containsBlanks" dxfId="696" priority="697">
      <formula>LEN(TRIM(D126))=0</formula>
    </cfRule>
  </conditionalFormatting>
  <conditionalFormatting sqref="D127">
    <cfRule type="containsBlanks" dxfId="695" priority="696">
      <formula>LEN(TRIM(D127))=0</formula>
    </cfRule>
  </conditionalFormatting>
  <conditionalFormatting sqref="D128">
    <cfRule type="containsBlanks" dxfId="694" priority="695">
      <formula>LEN(TRIM(D128))=0</formula>
    </cfRule>
  </conditionalFormatting>
  <conditionalFormatting sqref="D129">
    <cfRule type="containsBlanks" dxfId="693" priority="694">
      <formula>LEN(TRIM(D129))=0</formula>
    </cfRule>
  </conditionalFormatting>
  <conditionalFormatting sqref="D189">
    <cfRule type="containsBlanks" dxfId="692" priority="693">
      <formula>LEN(TRIM(D189))=0</formula>
    </cfRule>
  </conditionalFormatting>
  <conditionalFormatting sqref="D195">
    <cfRule type="containsBlanks" dxfId="691" priority="692">
      <formula>LEN(TRIM(D195))=0</formula>
    </cfRule>
  </conditionalFormatting>
  <conditionalFormatting sqref="D197">
    <cfRule type="containsBlanks" dxfId="690" priority="691">
      <formula>LEN(TRIM(D197))=0</formula>
    </cfRule>
  </conditionalFormatting>
  <conditionalFormatting sqref="D201">
    <cfRule type="containsBlanks" dxfId="689" priority="690">
      <formula>LEN(TRIM(D201))=0</formula>
    </cfRule>
  </conditionalFormatting>
  <conditionalFormatting sqref="D202">
    <cfRule type="containsBlanks" dxfId="688" priority="689">
      <formula>LEN(TRIM(D202))=0</formula>
    </cfRule>
  </conditionalFormatting>
  <conditionalFormatting sqref="D203">
    <cfRule type="containsBlanks" dxfId="687" priority="688">
      <formula>LEN(TRIM(D203))=0</formula>
    </cfRule>
  </conditionalFormatting>
  <conditionalFormatting sqref="D236">
    <cfRule type="containsBlanks" dxfId="686" priority="687">
      <formula>LEN(TRIM(D236))=0</formula>
    </cfRule>
  </conditionalFormatting>
  <conditionalFormatting sqref="D237">
    <cfRule type="containsBlanks" dxfId="685" priority="686">
      <formula>LEN(TRIM(D237))=0</formula>
    </cfRule>
  </conditionalFormatting>
  <conditionalFormatting sqref="D238">
    <cfRule type="containsBlanks" dxfId="684" priority="685">
      <formula>LEN(TRIM(D238))=0</formula>
    </cfRule>
  </conditionalFormatting>
  <conditionalFormatting sqref="D239">
    <cfRule type="containsBlanks" dxfId="683" priority="684">
      <formula>LEN(TRIM(D239))=0</formula>
    </cfRule>
  </conditionalFormatting>
  <conditionalFormatting sqref="D240">
    <cfRule type="containsBlanks" dxfId="682" priority="683">
      <formula>LEN(TRIM(D240))=0</formula>
    </cfRule>
  </conditionalFormatting>
  <conditionalFormatting sqref="D241">
    <cfRule type="containsBlanks" dxfId="681" priority="682">
      <formula>LEN(TRIM(D241))=0</formula>
    </cfRule>
  </conditionalFormatting>
  <conditionalFormatting sqref="D242">
    <cfRule type="containsBlanks" dxfId="680" priority="681">
      <formula>LEN(TRIM(D242))=0</formula>
    </cfRule>
  </conditionalFormatting>
  <conditionalFormatting sqref="D279">
    <cfRule type="containsBlanks" dxfId="679" priority="680">
      <formula>LEN(TRIM(D279))=0</formula>
    </cfRule>
  </conditionalFormatting>
  <conditionalFormatting sqref="D280">
    <cfRule type="containsBlanks" dxfId="678" priority="679">
      <formula>LEN(TRIM(D280))=0</formula>
    </cfRule>
  </conditionalFormatting>
  <conditionalFormatting sqref="D281">
    <cfRule type="containsBlanks" dxfId="677" priority="678">
      <formula>LEN(TRIM(D281))=0</formula>
    </cfRule>
  </conditionalFormatting>
  <conditionalFormatting sqref="D282">
    <cfRule type="containsBlanks" dxfId="676" priority="677">
      <formula>LEN(TRIM(D282))=0</formula>
    </cfRule>
  </conditionalFormatting>
  <conditionalFormatting sqref="D309">
    <cfRule type="containsBlanks" dxfId="675" priority="676">
      <formula>LEN(TRIM(D309))=0</formula>
    </cfRule>
  </conditionalFormatting>
  <conditionalFormatting sqref="D310">
    <cfRule type="containsBlanks" dxfId="674" priority="675">
      <formula>LEN(TRIM(D310))=0</formula>
    </cfRule>
  </conditionalFormatting>
  <conditionalFormatting sqref="D327">
    <cfRule type="containsBlanks" dxfId="673" priority="674">
      <formula>LEN(TRIM(D327))=0</formula>
    </cfRule>
  </conditionalFormatting>
  <conditionalFormatting sqref="D325">
    <cfRule type="containsBlanks" dxfId="672" priority="673">
      <formula>LEN(TRIM(D325))=0</formula>
    </cfRule>
  </conditionalFormatting>
  <conditionalFormatting sqref="D328">
    <cfRule type="containsBlanks" dxfId="671" priority="672">
      <formula>LEN(TRIM(D328))=0</formula>
    </cfRule>
  </conditionalFormatting>
  <conditionalFormatting sqref="D329">
    <cfRule type="containsBlanks" dxfId="670" priority="671">
      <formula>LEN(TRIM(D329))=0</formula>
    </cfRule>
  </conditionalFormatting>
  <conditionalFormatting sqref="D330">
    <cfRule type="containsBlanks" dxfId="669" priority="670">
      <formula>LEN(TRIM(D330))=0</formula>
    </cfRule>
  </conditionalFormatting>
  <conditionalFormatting sqref="D331">
    <cfRule type="containsBlanks" dxfId="668" priority="669">
      <formula>LEN(TRIM(D331))=0</formula>
    </cfRule>
  </conditionalFormatting>
  <conditionalFormatting sqref="D332">
    <cfRule type="containsBlanks" dxfId="667" priority="668">
      <formula>LEN(TRIM(D332))=0</formula>
    </cfRule>
  </conditionalFormatting>
  <conditionalFormatting sqref="D333">
    <cfRule type="containsBlanks" dxfId="666" priority="667">
      <formula>LEN(TRIM(D333))=0</formula>
    </cfRule>
  </conditionalFormatting>
  <conditionalFormatting sqref="D334">
    <cfRule type="containsBlanks" dxfId="665" priority="666">
      <formula>LEN(TRIM(D334))=0</formula>
    </cfRule>
  </conditionalFormatting>
  <conditionalFormatting sqref="D335">
    <cfRule type="containsBlanks" dxfId="664" priority="665">
      <formula>LEN(TRIM(D335))=0</formula>
    </cfRule>
  </conditionalFormatting>
  <conditionalFormatting sqref="D336">
    <cfRule type="containsBlanks" dxfId="663" priority="664">
      <formula>LEN(TRIM(D336))=0</formula>
    </cfRule>
  </conditionalFormatting>
  <conditionalFormatting sqref="D337">
    <cfRule type="containsBlanks" dxfId="662" priority="663">
      <formula>LEN(TRIM(D337))=0</formula>
    </cfRule>
  </conditionalFormatting>
  <conditionalFormatting sqref="D338">
    <cfRule type="containsBlanks" dxfId="661" priority="662">
      <formula>LEN(TRIM(D338))=0</formula>
    </cfRule>
  </conditionalFormatting>
  <conditionalFormatting sqref="D346">
    <cfRule type="containsBlanks" dxfId="660" priority="661">
      <formula>LEN(TRIM(D346))=0</formula>
    </cfRule>
  </conditionalFormatting>
  <conditionalFormatting sqref="D347">
    <cfRule type="containsBlanks" dxfId="659" priority="660">
      <formula>LEN(TRIM(D347))=0</formula>
    </cfRule>
  </conditionalFormatting>
  <conditionalFormatting sqref="D348">
    <cfRule type="containsBlanks" dxfId="658" priority="659">
      <formula>LEN(TRIM(D348))=0</formula>
    </cfRule>
  </conditionalFormatting>
  <conditionalFormatting sqref="D349">
    <cfRule type="containsBlanks" dxfId="657" priority="658">
      <formula>LEN(TRIM(D349))=0</formula>
    </cfRule>
  </conditionalFormatting>
  <conditionalFormatting sqref="D350">
    <cfRule type="containsBlanks" dxfId="656" priority="657">
      <formula>LEN(TRIM(D350))=0</formula>
    </cfRule>
  </conditionalFormatting>
  <conditionalFormatting sqref="D351">
    <cfRule type="containsBlanks" dxfId="655" priority="656">
      <formula>LEN(TRIM(D351))=0</formula>
    </cfRule>
  </conditionalFormatting>
  <conditionalFormatting sqref="D352">
    <cfRule type="containsBlanks" dxfId="654" priority="655">
      <formula>LEN(TRIM(D352))=0</formula>
    </cfRule>
  </conditionalFormatting>
  <conditionalFormatting sqref="D353">
    <cfRule type="containsBlanks" dxfId="653" priority="654">
      <formula>LEN(TRIM(D353))=0</formula>
    </cfRule>
  </conditionalFormatting>
  <conditionalFormatting sqref="D354">
    <cfRule type="containsBlanks" dxfId="652" priority="653">
      <formula>LEN(TRIM(D354))=0</formula>
    </cfRule>
  </conditionalFormatting>
  <conditionalFormatting sqref="D355">
    <cfRule type="containsBlanks" dxfId="651" priority="652">
      <formula>LEN(TRIM(D355))=0</formula>
    </cfRule>
  </conditionalFormatting>
  <conditionalFormatting sqref="D356">
    <cfRule type="containsBlanks" dxfId="650" priority="651">
      <formula>LEN(TRIM(D356))=0</formula>
    </cfRule>
  </conditionalFormatting>
  <conditionalFormatting sqref="D357">
    <cfRule type="containsBlanks" dxfId="649" priority="650">
      <formula>LEN(TRIM(D357))=0</formula>
    </cfRule>
  </conditionalFormatting>
  <conditionalFormatting sqref="D317">
    <cfRule type="containsBlanks" dxfId="648" priority="649">
      <formula>LEN(TRIM(D317))=0</formula>
    </cfRule>
  </conditionalFormatting>
  <conditionalFormatting sqref="D318">
    <cfRule type="containsBlanks" dxfId="647" priority="648">
      <formula>LEN(TRIM(D318))=0</formula>
    </cfRule>
  </conditionalFormatting>
  <conditionalFormatting sqref="D319">
    <cfRule type="containsBlanks" dxfId="646" priority="647">
      <formula>LEN(TRIM(D319))=0</formula>
    </cfRule>
  </conditionalFormatting>
  <conditionalFormatting sqref="D321">
    <cfRule type="containsBlanks" dxfId="645" priority="646">
      <formula>LEN(TRIM(D321))=0</formula>
    </cfRule>
  </conditionalFormatting>
  <conditionalFormatting sqref="D322">
    <cfRule type="containsBlanks" dxfId="644" priority="645">
      <formula>LEN(TRIM(D322))=0</formula>
    </cfRule>
  </conditionalFormatting>
  <conditionalFormatting sqref="D320">
    <cfRule type="containsBlanks" dxfId="643" priority="644">
      <formula>LEN(TRIM(D320))=0</formula>
    </cfRule>
  </conditionalFormatting>
  <conditionalFormatting sqref="D323">
    <cfRule type="containsBlanks" dxfId="642" priority="643">
      <formula>LEN(TRIM(D323))=0</formula>
    </cfRule>
  </conditionalFormatting>
  <conditionalFormatting sqref="D360">
    <cfRule type="containsBlanks" dxfId="641" priority="642">
      <formula>LEN(TRIM(D360))=0</formula>
    </cfRule>
  </conditionalFormatting>
  <conditionalFormatting sqref="D361">
    <cfRule type="containsBlanks" dxfId="640" priority="641">
      <formula>LEN(TRIM(D361))=0</formula>
    </cfRule>
  </conditionalFormatting>
  <conditionalFormatting sqref="D362">
    <cfRule type="containsBlanks" dxfId="639" priority="640">
      <formula>LEN(TRIM(D362))=0</formula>
    </cfRule>
  </conditionalFormatting>
  <conditionalFormatting sqref="D363">
    <cfRule type="containsBlanks" dxfId="638" priority="639">
      <formula>LEN(TRIM(D363))=0</formula>
    </cfRule>
  </conditionalFormatting>
  <conditionalFormatting sqref="D365">
    <cfRule type="containsBlanks" dxfId="637" priority="638">
      <formula>LEN(TRIM(D365))=0</formula>
    </cfRule>
  </conditionalFormatting>
  <conditionalFormatting sqref="D366">
    <cfRule type="containsBlanks" dxfId="636" priority="637">
      <formula>LEN(TRIM(D366))=0</formula>
    </cfRule>
  </conditionalFormatting>
  <conditionalFormatting sqref="D367">
    <cfRule type="containsBlanks" dxfId="635" priority="636">
      <formula>LEN(TRIM(D367))=0</formula>
    </cfRule>
  </conditionalFormatting>
  <conditionalFormatting sqref="D368">
    <cfRule type="containsBlanks" dxfId="634" priority="635">
      <formula>LEN(TRIM(D368))=0</formula>
    </cfRule>
  </conditionalFormatting>
  <conditionalFormatting sqref="D369">
    <cfRule type="containsBlanks" dxfId="633" priority="634">
      <formula>LEN(TRIM(D369))=0</formula>
    </cfRule>
  </conditionalFormatting>
  <conditionalFormatting sqref="D370">
    <cfRule type="containsBlanks" dxfId="632" priority="633">
      <formula>LEN(TRIM(D370))=0</formula>
    </cfRule>
  </conditionalFormatting>
  <conditionalFormatting sqref="D378">
    <cfRule type="containsBlanks" dxfId="631" priority="632">
      <formula>LEN(TRIM(D378))=0</formula>
    </cfRule>
  </conditionalFormatting>
  <conditionalFormatting sqref="D380">
    <cfRule type="containsBlanks" dxfId="630" priority="631">
      <formula>LEN(TRIM(D380))=0</formula>
    </cfRule>
  </conditionalFormatting>
  <conditionalFormatting sqref="D381">
    <cfRule type="containsBlanks" dxfId="629" priority="630">
      <formula>LEN(TRIM(D381))=0</formula>
    </cfRule>
  </conditionalFormatting>
  <conditionalFormatting sqref="D384">
    <cfRule type="containsBlanks" dxfId="628" priority="629">
      <formula>LEN(TRIM(D384))=0</formula>
    </cfRule>
  </conditionalFormatting>
  <conditionalFormatting sqref="D385">
    <cfRule type="containsBlanks" dxfId="627" priority="628">
      <formula>LEN(TRIM(D385))=0</formula>
    </cfRule>
  </conditionalFormatting>
  <conditionalFormatting sqref="D386">
    <cfRule type="containsBlanks" dxfId="626" priority="627">
      <formula>LEN(TRIM(D386))=0</formula>
    </cfRule>
  </conditionalFormatting>
  <conditionalFormatting sqref="D387">
    <cfRule type="containsBlanks" dxfId="625" priority="626">
      <formula>LEN(TRIM(D387))=0</formula>
    </cfRule>
  </conditionalFormatting>
  <conditionalFormatting sqref="D388">
    <cfRule type="containsBlanks" dxfId="624" priority="625">
      <formula>LEN(TRIM(D388))=0</formula>
    </cfRule>
  </conditionalFormatting>
  <conditionalFormatting sqref="D372">
    <cfRule type="containsBlanks" dxfId="623" priority="624">
      <formula>LEN(TRIM(D372))=0</formula>
    </cfRule>
  </conditionalFormatting>
  <conditionalFormatting sqref="D373">
    <cfRule type="containsBlanks" dxfId="622" priority="623">
      <formula>LEN(TRIM(D373))=0</formula>
    </cfRule>
  </conditionalFormatting>
  <conditionalFormatting sqref="D374">
    <cfRule type="containsBlanks" dxfId="621" priority="622">
      <formula>LEN(TRIM(D374))=0</formula>
    </cfRule>
  </conditionalFormatting>
  <conditionalFormatting sqref="D375">
    <cfRule type="containsBlanks" dxfId="620" priority="621">
      <formula>LEN(TRIM(D375))=0</formula>
    </cfRule>
  </conditionalFormatting>
  <conditionalFormatting sqref="D376">
    <cfRule type="containsBlanks" dxfId="619" priority="620">
      <formula>LEN(TRIM(D376))=0</formula>
    </cfRule>
  </conditionalFormatting>
  <conditionalFormatting sqref="D391">
    <cfRule type="containsBlanks" dxfId="618" priority="619">
      <formula>LEN(TRIM(D391))=0</formula>
    </cfRule>
  </conditionalFormatting>
  <conditionalFormatting sqref="D392">
    <cfRule type="containsBlanks" dxfId="617" priority="618">
      <formula>LEN(TRIM(D392))=0</formula>
    </cfRule>
  </conditionalFormatting>
  <conditionalFormatting sqref="D393">
    <cfRule type="containsBlanks" dxfId="616" priority="617">
      <formula>LEN(TRIM(D393))=0</formula>
    </cfRule>
  </conditionalFormatting>
  <conditionalFormatting sqref="D394">
    <cfRule type="containsBlanks" dxfId="615" priority="616">
      <formula>LEN(TRIM(D394))=0</formula>
    </cfRule>
  </conditionalFormatting>
  <conditionalFormatting sqref="D395">
    <cfRule type="containsBlanks" dxfId="614" priority="615">
      <formula>LEN(TRIM(D395))=0</formula>
    </cfRule>
  </conditionalFormatting>
  <conditionalFormatting sqref="D396">
    <cfRule type="containsBlanks" dxfId="613" priority="614">
      <formula>LEN(TRIM(D396))=0</formula>
    </cfRule>
  </conditionalFormatting>
  <conditionalFormatting sqref="D397">
    <cfRule type="containsBlanks" dxfId="612" priority="613">
      <formula>LEN(TRIM(D397))=0</formula>
    </cfRule>
  </conditionalFormatting>
  <conditionalFormatting sqref="D398">
    <cfRule type="containsBlanks" dxfId="611" priority="612">
      <formula>LEN(TRIM(D398))=0</formula>
    </cfRule>
  </conditionalFormatting>
  <conditionalFormatting sqref="D399">
    <cfRule type="containsBlanks" dxfId="610" priority="611">
      <formula>LEN(TRIM(D399))=0</formula>
    </cfRule>
  </conditionalFormatting>
  <conditionalFormatting sqref="D400">
    <cfRule type="containsBlanks" dxfId="609" priority="610">
      <formula>LEN(TRIM(D400))=0</formula>
    </cfRule>
  </conditionalFormatting>
  <conditionalFormatting sqref="D401">
    <cfRule type="containsBlanks" dxfId="608" priority="609">
      <formula>LEN(TRIM(D401))=0</formula>
    </cfRule>
  </conditionalFormatting>
  <conditionalFormatting sqref="D402">
    <cfRule type="containsBlanks" dxfId="607" priority="608">
      <formula>LEN(TRIM(D402))=0</formula>
    </cfRule>
  </conditionalFormatting>
  <conditionalFormatting sqref="D403">
    <cfRule type="containsBlanks" dxfId="606" priority="607">
      <formula>LEN(TRIM(D403))=0</formula>
    </cfRule>
  </conditionalFormatting>
  <conditionalFormatting sqref="D404">
    <cfRule type="containsBlanks" dxfId="605" priority="606">
      <formula>LEN(TRIM(D404))=0</formula>
    </cfRule>
  </conditionalFormatting>
  <conditionalFormatting sqref="D405">
    <cfRule type="containsBlanks" dxfId="604" priority="605">
      <formula>LEN(TRIM(D405))=0</formula>
    </cfRule>
  </conditionalFormatting>
  <conditionalFormatting sqref="D406">
    <cfRule type="containsBlanks" dxfId="603" priority="604">
      <formula>LEN(TRIM(D406))=0</formula>
    </cfRule>
  </conditionalFormatting>
  <conditionalFormatting sqref="D408">
    <cfRule type="containsBlanks" dxfId="602" priority="603">
      <formula>LEN(TRIM(D408))=0</formula>
    </cfRule>
  </conditionalFormatting>
  <conditionalFormatting sqref="D410">
    <cfRule type="containsBlanks" dxfId="601" priority="602">
      <formula>LEN(TRIM(D410))=0</formula>
    </cfRule>
  </conditionalFormatting>
  <conditionalFormatting sqref="D411">
    <cfRule type="containsBlanks" dxfId="600" priority="601">
      <formula>LEN(TRIM(D411))=0</formula>
    </cfRule>
  </conditionalFormatting>
  <conditionalFormatting sqref="D413">
    <cfRule type="containsBlanks" dxfId="599" priority="600">
      <formula>LEN(TRIM(D413))=0</formula>
    </cfRule>
  </conditionalFormatting>
  <conditionalFormatting sqref="D415">
    <cfRule type="containsBlanks" dxfId="598" priority="599">
      <formula>LEN(TRIM(D415))=0</formula>
    </cfRule>
  </conditionalFormatting>
  <conditionalFormatting sqref="D416">
    <cfRule type="containsBlanks" dxfId="597" priority="598">
      <formula>LEN(TRIM(D416))=0</formula>
    </cfRule>
  </conditionalFormatting>
  <conditionalFormatting sqref="D418">
    <cfRule type="containsBlanks" dxfId="596" priority="597">
      <formula>LEN(TRIM(D418))=0</formula>
    </cfRule>
  </conditionalFormatting>
  <conditionalFormatting sqref="D420">
    <cfRule type="containsBlanks" dxfId="595" priority="596">
      <formula>LEN(TRIM(D420))=0</formula>
    </cfRule>
  </conditionalFormatting>
  <conditionalFormatting sqref="D421">
    <cfRule type="containsBlanks" dxfId="594" priority="595">
      <formula>LEN(TRIM(D421))=0</formula>
    </cfRule>
  </conditionalFormatting>
  <conditionalFormatting sqref="D422">
    <cfRule type="containsBlanks" dxfId="593" priority="594">
      <formula>LEN(TRIM(D422))=0</formula>
    </cfRule>
  </conditionalFormatting>
  <conditionalFormatting sqref="D423">
    <cfRule type="containsBlanks" dxfId="592" priority="593">
      <formula>LEN(TRIM(D423))=0</formula>
    </cfRule>
  </conditionalFormatting>
  <conditionalFormatting sqref="D425">
    <cfRule type="containsBlanks" dxfId="591" priority="592">
      <formula>LEN(TRIM(D425))=0</formula>
    </cfRule>
  </conditionalFormatting>
  <conditionalFormatting sqref="D426">
    <cfRule type="containsBlanks" dxfId="590" priority="591">
      <formula>LEN(TRIM(D426))=0</formula>
    </cfRule>
  </conditionalFormatting>
  <conditionalFormatting sqref="D427">
    <cfRule type="containsBlanks" dxfId="589" priority="590">
      <formula>LEN(TRIM(D427))=0</formula>
    </cfRule>
  </conditionalFormatting>
  <conditionalFormatting sqref="D428">
    <cfRule type="containsBlanks" dxfId="588" priority="589">
      <formula>LEN(TRIM(D428))=0</formula>
    </cfRule>
  </conditionalFormatting>
  <conditionalFormatting sqref="D429">
    <cfRule type="containsBlanks" dxfId="587" priority="588">
      <formula>LEN(TRIM(D429))=0</formula>
    </cfRule>
  </conditionalFormatting>
  <conditionalFormatting sqref="D432">
    <cfRule type="containsBlanks" dxfId="586" priority="587">
      <formula>LEN(TRIM(D432))=0</formula>
    </cfRule>
  </conditionalFormatting>
  <conditionalFormatting sqref="D433">
    <cfRule type="containsBlanks" dxfId="585" priority="586">
      <formula>LEN(TRIM(D433))=0</formula>
    </cfRule>
  </conditionalFormatting>
  <conditionalFormatting sqref="D434">
    <cfRule type="containsBlanks" dxfId="584" priority="585">
      <formula>LEN(TRIM(D434))=0</formula>
    </cfRule>
  </conditionalFormatting>
  <conditionalFormatting sqref="D430">
    <cfRule type="containsBlanks" dxfId="583" priority="584">
      <formula>LEN(TRIM(D430))=0</formula>
    </cfRule>
  </conditionalFormatting>
  <conditionalFormatting sqref="D435">
    <cfRule type="containsBlanks" dxfId="582" priority="583">
      <formula>LEN(TRIM(D435))=0</formula>
    </cfRule>
  </conditionalFormatting>
  <conditionalFormatting sqref="D438">
    <cfRule type="containsBlanks" dxfId="581" priority="582">
      <formula>LEN(TRIM(D438))=0</formula>
    </cfRule>
  </conditionalFormatting>
  <conditionalFormatting sqref="D440">
    <cfRule type="containsBlanks" dxfId="580" priority="581">
      <formula>LEN(TRIM(D440))=0</formula>
    </cfRule>
  </conditionalFormatting>
  <conditionalFormatting sqref="D443">
    <cfRule type="containsBlanks" dxfId="579" priority="580">
      <formula>LEN(TRIM(D443))=0</formula>
    </cfRule>
  </conditionalFormatting>
  <conditionalFormatting sqref="D442">
    <cfRule type="containsBlanks" dxfId="578" priority="579">
      <formula>LEN(TRIM(D442))=0</formula>
    </cfRule>
  </conditionalFormatting>
  <conditionalFormatting sqref="D382">
    <cfRule type="containsBlanks" dxfId="577" priority="578">
      <formula>LEN(TRIM(D382))=0</formula>
    </cfRule>
  </conditionalFormatting>
  <conditionalFormatting sqref="D445">
    <cfRule type="containsBlanks" dxfId="576" priority="577">
      <formula>LEN(TRIM(D445))=0</formula>
    </cfRule>
  </conditionalFormatting>
  <conditionalFormatting sqref="D447">
    <cfRule type="containsBlanks" dxfId="575" priority="576">
      <formula>LEN(TRIM(D447))=0</formula>
    </cfRule>
  </conditionalFormatting>
  <conditionalFormatting sqref="D448">
    <cfRule type="containsBlanks" dxfId="574" priority="575">
      <formula>LEN(TRIM(D448))=0</formula>
    </cfRule>
  </conditionalFormatting>
  <conditionalFormatting sqref="D449">
    <cfRule type="containsBlanks" dxfId="573" priority="574">
      <formula>LEN(TRIM(D449))=0</formula>
    </cfRule>
  </conditionalFormatting>
  <conditionalFormatting sqref="D450">
    <cfRule type="containsBlanks" dxfId="572" priority="573">
      <formula>LEN(TRIM(D450))=0</formula>
    </cfRule>
  </conditionalFormatting>
  <conditionalFormatting sqref="D452">
    <cfRule type="containsBlanks" dxfId="571" priority="572">
      <formula>LEN(TRIM(D452))=0</formula>
    </cfRule>
  </conditionalFormatting>
  <conditionalFormatting sqref="D453">
    <cfRule type="containsBlanks" dxfId="570" priority="571">
      <formula>LEN(TRIM(D453))=0</formula>
    </cfRule>
  </conditionalFormatting>
  <conditionalFormatting sqref="D454">
    <cfRule type="containsBlanks" dxfId="569" priority="570">
      <formula>LEN(TRIM(D454))=0</formula>
    </cfRule>
  </conditionalFormatting>
  <conditionalFormatting sqref="D456">
    <cfRule type="containsBlanks" dxfId="568" priority="569">
      <formula>LEN(TRIM(D456))=0</formula>
    </cfRule>
  </conditionalFormatting>
  <conditionalFormatting sqref="D457">
    <cfRule type="containsBlanks" dxfId="567" priority="568">
      <formula>LEN(TRIM(D457))=0</formula>
    </cfRule>
  </conditionalFormatting>
  <conditionalFormatting sqref="D458">
    <cfRule type="containsBlanks" dxfId="566" priority="567">
      <formula>LEN(TRIM(D458))=0</formula>
    </cfRule>
  </conditionalFormatting>
  <conditionalFormatting sqref="D459">
    <cfRule type="containsBlanks" dxfId="565" priority="566">
      <formula>LEN(TRIM(D459))=0</formula>
    </cfRule>
  </conditionalFormatting>
  <conditionalFormatting sqref="D462">
    <cfRule type="containsBlanks" dxfId="564" priority="565">
      <formula>LEN(TRIM(D462))=0</formula>
    </cfRule>
  </conditionalFormatting>
  <conditionalFormatting sqref="D463">
    <cfRule type="containsBlanks" dxfId="563" priority="564">
      <formula>LEN(TRIM(D463))=0</formula>
    </cfRule>
  </conditionalFormatting>
  <conditionalFormatting sqref="D465">
    <cfRule type="containsBlanks" dxfId="562" priority="563">
      <formula>LEN(TRIM(D465))=0</formula>
    </cfRule>
  </conditionalFormatting>
  <conditionalFormatting sqref="D466">
    <cfRule type="containsBlanks" dxfId="561" priority="562">
      <formula>LEN(TRIM(D466))=0</formula>
    </cfRule>
  </conditionalFormatting>
  <conditionalFormatting sqref="D467">
    <cfRule type="containsBlanks" dxfId="560" priority="561">
      <formula>LEN(TRIM(D467))=0</formula>
    </cfRule>
  </conditionalFormatting>
  <conditionalFormatting sqref="D468">
    <cfRule type="containsBlanks" dxfId="559" priority="560">
      <formula>LEN(TRIM(D468))=0</formula>
    </cfRule>
  </conditionalFormatting>
  <conditionalFormatting sqref="D470">
    <cfRule type="containsBlanks" dxfId="558" priority="559">
      <formula>LEN(TRIM(D470))=0</formula>
    </cfRule>
  </conditionalFormatting>
  <conditionalFormatting sqref="D471">
    <cfRule type="containsBlanks" dxfId="557" priority="558">
      <formula>LEN(TRIM(D471))=0</formula>
    </cfRule>
  </conditionalFormatting>
  <conditionalFormatting sqref="D472">
    <cfRule type="containsBlanks" dxfId="556" priority="557">
      <formula>LEN(TRIM(D472))=0</formula>
    </cfRule>
  </conditionalFormatting>
  <conditionalFormatting sqref="D474">
    <cfRule type="containsBlanks" dxfId="555" priority="556">
      <formula>LEN(TRIM(D474))=0</formula>
    </cfRule>
  </conditionalFormatting>
  <conditionalFormatting sqref="D475">
    <cfRule type="containsBlanks" dxfId="554" priority="555">
      <formula>LEN(TRIM(D475))=0</formula>
    </cfRule>
  </conditionalFormatting>
  <conditionalFormatting sqref="D476">
    <cfRule type="containsBlanks" dxfId="553" priority="554">
      <formula>LEN(TRIM(D476))=0</formula>
    </cfRule>
  </conditionalFormatting>
  <conditionalFormatting sqref="D479">
    <cfRule type="containsBlanks" dxfId="552" priority="553">
      <formula>LEN(TRIM(D479))=0</formula>
    </cfRule>
  </conditionalFormatting>
  <conditionalFormatting sqref="D481">
    <cfRule type="containsBlanks" dxfId="551" priority="552">
      <formula>LEN(TRIM(D481))=0</formula>
    </cfRule>
  </conditionalFormatting>
  <conditionalFormatting sqref="D482">
    <cfRule type="containsBlanks" dxfId="550" priority="551">
      <formula>LEN(TRIM(D482))=0</formula>
    </cfRule>
  </conditionalFormatting>
  <conditionalFormatting sqref="D483">
    <cfRule type="containsBlanks" dxfId="549" priority="550">
      <formula>LEN(TRIM(D483))=0</formula>
    </cfRule>
  </conditionalFormatting>
  <conditionalFormatting sqref="D484">
    <cfRule type="containsBlanks" dxfId="548" priority="549">
      <formula>LEN(TRIM(D484))=0</formula>
    </cfRule>
  </conditionalFormatting>
  <conditionalFormatting sqref="D486">
    <cfRule type="containsBlanks" dxfId="547" priority="548">
      <formula>LEN(TRIM(D486))=0</formula>
    </cfRule>
  </conditionalFormatting>
  <conditionalFormatting sqref="D487">
    <cfRule type="containsBlanks" dxfId="546" priority="547">
      <formula>LEN(TRIM(D487))=0</formula>
    </cfRule>
  </conditionalFormatting>
  <conditionalFormatting sqref="D488">
    <cfRule type="containsBlanks" dxfId="545" priority="546">
      <formula>LEN(TRIM(D488))=0</formula>
    </cfRule>
  </conditionalFormatting>
  <conditionalFormatting sqref="D489">
    <cfRule type="containsBlanks" dxfId="544" priority="545">
      <formula>LEN(TRIM(D489))=0</formula>
    </cfRule>
  </conditionalFormatting>
  <conditionalFormatting sqref="D491">
    <cfRule type="containsBlanks" dxfId="543" priority="544">
      <formula>LEN(TRIM(D491))=0</formula>
    </cfRule>
  </conditionalFormatting>
  <conditionalFormatting sqref="D492">
    <cfRule type="containsBlanks" dxfId="542" priority="543">
      <formula>LEN(TRIM(D492))=0</formula>
    </cfRule>
  </conditionalFormatting>
  <conditionalFormatting sqref="D477">
    <cfRule type="containsBlanks" dxfId="541" priority="542">
      <formula>LEN(TRIM(D477))=0</formula>
    </cfRule>
  </conditionalFormatting>
  <conditionalFormatting sqref="D490">
    <cfRule type="containsBlanks" dxfId="540" priority="541">
      <formula>LEN(TRIM(D490))=0</formula>
    </cfRule>
  </conditionalFormatting>
  <conditionalFormatting sqref="D494">
    <cfRule type="containsBlanks" dxfId="539" priority="540">
      <formula>LEN(TRIM(D494))=0</formula>
    </cfRule>
  </conditionalFormatting>
  <conditionalFormatting sqref="D495">
    <cfRule type="containsBlanks" dxfId="538" priority="539">
      <formula>LEN(TRIM(D495))=0</formula>
    </cfRule>
  </conditionalFormatting>
  <conditionalFormatting sqref="D496">
    <cfRule type="containsBlanks" dxfId="537" priority="538">
      <formula>LEN(TRIM(D496))=0</formula>
    </cfRule>
  </conditionalFormatting>
  <conditionalFormatting sqref="D497">
    <cfRule type="containsBlanks" dxfId="536" priority="537">
      <formula>LEN(TRIM(D497))=0</formula>
    </cfRule>
  </conditionalFormatting>
  <conditionalFormatting sqref="D498">
    <cfRule type="containsBlanks" dxfId="535" priority="536">
      <formula>LEN(TRIM(D498))=0</formula>
    </cfRule>
  </conditionalFormatting>
  <conditionalFormatting sqref="D501">
    <cfRule type="containsBlanks" dxfId="534" priority="535">
      <formula>LEN(TRIM(D501))=0</formula>
    </cfRule>
  </conditionalFormatting>
  <conditionalFormatting sqref="D502">
    <cfRule type="containsBlanks" dxfId="533" priority="534">
      <formula>LEN(TRIM(D502))=0</formula>
    </cfRule>
  </conditionalFormatting>
  <conditionalFormatting sqref="D503">
    <cfRule type="containsBlanks" dxfId="532" priority="533">
      <formula>LEN(TRIM(D503))=0</formula>
    </cfRule>
  </conditionalFormatting>
  <conditionalFormatting sqref="D505">
    <cfRule type="containsBlanks" dxfId="531" priority="532">
      <formula>LEN(TRIM(D505))=0</formula>
    </cfRule>
  </conditionalFormatting>
  <conditionalFormatting sqref="D506">
    <cfRule type="containsBlanks" dxfId="530" priority="531">
      <formula>LEN(TRIM(D506))=0</formula>
    </cfRule>
  </conditionalFormatting>
  <conditionalFormatting sqref="D508">
    <cfRule type="containsBlanks" dxfId="529" priority="530">
      <formula>LEN(TRIM(D508))=0</formula>
    </cfRule>
  </conditionalFormatting>
  <conditionalFormatting sqref="D509">
    <cfRule type="containsBlanks" dxfId="528" priority="529">
      <formula>LEN(TRIM(D509))=0</formula>
    </cfRule>
  </conditionalFormatting>
  <conditionalFormatting sqref="D510">
    <cfRule type="containsBlanks" dxfId="527" priority="528">
      <formula>LEN(TRIM(D510))=0</formula>
    </cfRule>
  </conditionalFormatting>
  <conditionalFormatting sqref="D511">
    <cfRule type="containsBlanks" dxfId="526" priority="527">
      <formula>LEN(TRIM(D511))=0</formula>
    </cfRule>
  </conditionalFormatting>
  <conditionalFormatting sqref="D512">
    <cfRule type="containsBlanks" dxfId="525" priority="526">
      <formula>LEN(TRIM(D512))=0</formula>
    </cfRule>
  </conditionalFormatting>
  <conditionalFormatting sqref="D513">
    <cfRule type="containsBlanks" dxfId="524" priority="525">
      <formula>LEN(TRIM(D513))=0</formula>
    </cfRule>
  </conditionalFormatting>
  <conditionalFormatting sqref="D514">
    <cfRule type="containsBlanks" dxfId="523" priority="524">
      <formula>LEN(TRIM(D514))=0</formula>
    </cfRule>
  </conditionalFormatting>
  <conditionalFormatting sqref="D515">
    <cfRule type="containsBlanks" dxfId="522" priority="523">
      <formula>LEN(TRIM(D515))=0</formula>
    </cfRule>
  </conditionalFormatting>
  <conditionalFormatting sqref="D516">
    <cfRule type="containsBlanks" dxfId="521" priority="522">
      <formula>LEN(TRIM(D516))=0</formula>
    </cfRule>
  </conditionalFormatting>
  <conditionalFormatting sqref="D517">
    <cfRule type="containsBlanks" dxfId="520" priority="521">
      <formula>LEN(TRIM(D517))=0</formula>
    </cfRule>
  </conditionalFormatting>
  <conditionalFormatting sqref="D520">
    <cfRule type="containsBlanks" dxfId="519" priority="520">
      <formula>LEN(TRIM(D520))=0</formula>
    </cfRule>
  </conditionalFormatting>
  <conditionalFormatting sqref="D522">
    <cfRule type="containsBlanks" dxfId="518" priority="519">
      <formula>LEN(TRIM(D522))=0</formula>
    </cfRule>
  </conditionalFormatting>
  <conditionalFormatting sqref="D523">
    <cfRule type="containsBlanks" dxfId="517" priority="518">
      <formula>LEN(TRIM(D523))=0</formula>
    </cfRule>
  </conditionalFormatting>
  <conditionalFormatting sqref="D524">
    <cfRule type="containsBlanks" dxfId="516" priority="517">
      <formula>LEN(TRIM(D524))=0</formula>
    </cfRule>
  </conditionalFormatting>
  <conditionalFormatting sqref="D525">
    <cfRule type="containsBlanks" dxfId="515" priority="516">
      <formula>LEN(TRIM(D525))=0</formula>
    </cfRule>
  </conditionalFormatting>
  <conditionalFormatting sqref="D527">
    <cfRule type="containsBlanks" dxfId="514" priority="515">
      <formula>LEN(TRIM(D527))=0</formula>
    </cfRule>
  </conditionalFormatting>
  <conditionalFormatting sqref="D529">
    <cfRule type="containsBlanks" dxfId="513" priority="514">
      <formula>LEN(TRIM(D529))=0</formula>
    </cfRule>
  </conditionalFormatting>
  <conditionalFormatting sqref="D530">
    <cfRule type="containsBlanks" dxfId="512" priority="513">
      <formula>LEN(TRIM(D530))=0</formula>
    </cfRule>
  </conditionalFormatting>
  <conditionalFormatting sqref="D531">
    <cfRule type="containsBlanks" dxfId="511" priority="512">
      <formula>LEN(TRIM(D531))=0</formula>
    </cfRule>
  </conditionalFormatting>
  <conditionalFormatting sqref="D532">
    <cfRule type="containsBlanks" dxfId="510" priority="511">
      <formula>LEN(TRIM(D532))=0</formula>
    </cfRule>
  </conditionalFormatting>
  <conditionalFormatting sqref="D533">
    <cfRule type="containsBlanks" dxfId="509" priority="510">
      <formula>LEN(TRIM(D533))=0</formula>
    </cfRule>
  </conditionalFormatting>
  <conditionalFormatting sqref="D534">
    <cfRule type="containsBlanks" dxfId="508" priority="509">
      <formula>LEN(TRIM(D534))=0</formula>
    </cfRule>
  </conditionalFormatting>
  <conditionalFormatting sqref="D535">
    <cfRule type="containsBlanks" dxfId="507" priority="508">
      <formula>LEN(TRIM(D535))=0</formula>
    </cfRule>
  </conditionalFormatting>
  <conditionalFormatting sqref="D536">
    <cfRule type="containsBlanks" dxfId="506" priority="507">
      <formula>LEN(TRIM(D536))=0</formula>
    </cfRule>
  </conditionalFormatting>
  <conditionalFormatting sqref="D537">
    <cfRule type="containsBlanks" dxfId="505" priority="506">
      <formula>LEN(TRIM(D537))=0</formula>
    </cfRule>
  </conditionalFormatting>
  <conditionalFormatting sqref="D538">
    <cfRule type="containsBlanks" dxfId="504" priority="505">
      <formula>LEN(TRIM(D538))=0</formula>
    </cfRule>
  </conditionalFormatting>
  <conditionalFormatting sqref="D539">
    <cfRule type="containsBlanks" dxfId="503" priority="504">
      <formula>LEN(TRIM(D539))=0</formula>
    </cfRule>
  </conditionalFormatting>
  <conditionalFormatting sqref="D540">
    <cfRule type="containsBlanks" dxfId="502" priority="503">
      <formula>LEN(TRIM(D540))=0</formula>
    </cfRule>
  </conditionalFormatting>
  <conditionalFormatting sqref="D541">
    <cfRule type="containsBlanks" dxfId="501" priority="502">
      <formula>LEN(TRIM(D541))=0</formula>
    </cfRule>
  </conditionalFormatting>
  <conditionalFormatting sqref="D542">
    <cfRule type="containsBlanks" dxfId="500" priority="501">
      <formula>LEN(TRIM(D542))=0</formula>
    </cfRule>
  </conditionalFormatting>
  <conditionalFormatting sqref="D543">
    <cfRule type="containsBlanks" dxfId="499" priority="500">
      <formula>LEN(TRIM(D543))=0</formula>
    </cfRule>
  </conditionalFormatting>
  <conditionalFormatting sqref="D45">
    <cfRule type="containsBlanks" dxfId="498" priority="499">
      <formula>LEN(TRIM(D45))=0</formula>
    </cfRule>
  </conditionalFormatting>
  <conditionalFormatting sqref="D142">
    <cfRule type="containsBlanks" dxfId="497" priority="498">
      <formula>LEN(TRIM(D142))=0</formula>
    </cfRule>
  </conditionalFormatting>
  <conditionalFormatting sqref="D143">
    <cfRule type="containsBlanks" dxfId="496" priority="497">
      <formula>LEN(TRIM(D143))=0</formula>
    </cfRule>
  </conditionalFormatting>
  <conditionalFormatting sqref="D157">
    <cfRule type="containsBlanks" dxfId="495" priority="496">
      <formula>LEN(TRIM(D157))=0</formula>
    </cfRule>
  </conditionalFormatting>
  <conditionalFormatting sqref="D158">
    <cfRule type="containsBlanks" dxfId="494" priority="495">
      <formula>LEN(TRIM(D158))=0</formula>
    </cfRule>
  </conditionalFormatting>
  <conditionalFormatting sqref="D173">
    <cfRule type="containsBlanks" dxfId="493" priority="494">
      <formula>LEN(TRIM(D173))=0</formula>
    </cfRule>
  </conditionalFormatting>
  <conditionalFormatting sqref="D174">
    <cfRule type="containsBlanks" dxfId="492" priority="493">
      <formula>LEN(TRIM(D174))=0</formula>
    </cfRule>
  </conditionalFormatting>
  <conditionalFormatting sqref="D546">
    <cfRule type="containsBlanks" dxfId="491" priority="492">
      <formula>LEN(TRIM(D546))=0</formula>
    </cfRule>
  </conditionalFormatting>
  <conditionalFormatting sqref="D22">
    <cfRule type="containsBlanks" dxfId="490" priority="491">
      <formula>LEN(TRIM(D22))=0</formula>
    </cfRule>
  </conditionalFormatting>
  <conditionalFormatting sqref="D23">
    <cfRule type="containsBlanks" dxfId="489" priority="490">
      <formula>LEN(TRIM(D23))=0</formula>
    </cfRule>
  </conditionalFormatting>
  <conditionalFormatting sqref="D98">
    <cfRule type="containsBlanks" dxfId="488" priority="489">
      <formula>LEN(TRIM(D98))=0</formula>
    </cfRule>
  </conditionalFormatting>
  <conditionalFormatting sqref="D99">
    <cfRule type="containsBlanks" dxfId="487" priority="488">
      <formula>LEN(TRIM(D99))=0</formula>
    </cfRule>
  </conditionalFormatting>
  <conditionalFormatting sqref="D105">
    <cfRule type="containsBlanks" dxfId="486" priority="487">
      <formula>LEN(TRIM(D105))=0</formula>
    </cfRule>
  </conditionalFormatting>
  <conditionalFormatting sqref="D132">
    <cfRule type="containsBlanks" dxfId="485" priority="486">
      <formula>LEN(TRIM(D132))=0</formula>
    </cfRule>
  </conditionalFormatting>
  <conditionalFormatting sqref="D80">
    <cfRule type="containsBlanks" dxfId="484" priority="485">
      <formula>LEN(TRIM(D80))=0</formula>
    </cfRule>
  </conditionalFormatting>
  <conditionalFormatting sqref="D218">
    <cfRule type="containsBlanks" dxfId="483" priority="484">
      <formula>LEN(TRIM(D218))=0</formula>
    </cfRule>
  </conditionalFormatting>
  <conditionalFormatting sqref="D389">
    <cfRule type="containsBlanks" dxfId="482" priority="483">
      <formula>LEN(TRIM(D389))=0</formula>
    </cfRule>
  </conditionalFormatting>
  <conditionalFormatting sqref="D138">
    <cfRule type="containsBlanks" dxfId="481" priority="482">
      <formula>LEN(TRIM(D138))=0</formula>
    </cfRule>
  </conditionalFormatting>
  <conditionalFormatting sqref="D150">
    <cfRule type="containsBlanks" dxfId="480" priority="481">
      <formula>LEN(TRIM(D150))=0</formula>
    </cfRule>
  </conditionalFormatting>
  <conditionalFormatting sqref="D166">
    <cfRule type="containsBlanks" dxfId="479" priority="480">
      <formula>LEN(TRIM(D166))=0</formula>
    </cfRule>
  </conditionalFormatting>
  <conditionalFormatting sqref="D165">
    <cfRule type="containsBlanks" dxfId="478" priority="479">
      <formula>LEN(TRIM(D165))=0</formula>
    </cfRule>
  </conditionalFormatting>
  <conditionalFormatting sqref="D178">
    <cfRule type="containsBlanks" dxfId="477" priority="478">
      <formula>LEN(TRIM(D178))=0</formula>
    </cfRule>
  </conditionalFormatting>
  <conditionalFormatting sqref="D183">
    <cfRule type="containsBlanks" dxfId="476" priority="477">
      <formula>LEN(TRIM(D183))=0</formula>
    </cfRule>
  </conditionalFormatting>
  <conditionalFormatting sqref="D184">
    <cfRule type="containsBlanks" dxfId="475" priority="476">
      <formula>LEN(TRIM(D184))=0</formula>
    </cfRule>
  </conditionalFormatting>
  <conditionalFormatting sqref="D191">
    <cfRule type="containsBlanks" dxfId="474" priority="475">
      <formula>LEN(TRIM(D191))=0</formula>
    </cfRule>
  </conditionalFormatting>
  <conditionalFormatting sqref="D192">
    <cfRule type="containsBlanks" dxfId="473" priority="474">
      <formula>LEN(TRIM(D192))=0</formula>
    </cfRule>
  </conditionalFormatting>
  <conditionalFormatting sqref="D193">
    <cfRule type="containsBlanks" dxfId="472" priority="473">
      <formula>LEN(TRIM(D193))=0</formula>
    </cfRule>
  </conditionalFormatting>
  <conditionalFormatting sqref="D194">
    <cfRule type="containsBlanks" dxfId="471" priority="472">
      <formula>LEN(TRIM(D194))=0</formula>
    </cfRule>
  </conditionalFormatting>
  <conditionalFormatting sqref="D190">
    <cfRule type="containsBlanks" dxfId="470" priority="471">
      <formula>LEN(TRIM(D190))=0</formula>
    </cfRule>
  </conditionalFormatting>
  <conditionalFormatting sqref="D198">
    <cfRule type="containsBlanks" dxfId="469" priority="470">
      <formula>LEN(TRIM(D198))=0</formula>
    </cfRule>
  </conditionalFormatting>
  <conditionalFormatting sqref="D199">
    <cfRule type="containsBlanks" dxfId="468" priority="469">
      <formula>LEN(TRIM(D199))=0</formula>
    </cfRule>
  </conditionalFormatting>
  <conditionalFormatting sqref="D200">
    <cfRule type="containsBlanks" dxfId="467" priority="468">
      <formula>LEN(TRIM(D200))=0</formula>
    </cfRule>
  </conditionalFormatting>
  <conditionalFormatting sqref="D205">
    <cfRule type="containsBlanks" dxfId="466" priority="467">
      <formula>LEN(TRIM(D205))=0</formula>
    </cfRule>
  </conditionalFormatting>
  <conditionalFormatting sqref="D206">
    <cfRule type="containsBlanks" dxfId="465" priority="466">
      <formula>LEN(TRIM(D206))=0</formula>
    </cfRule>
  </conditionalFormatting>
  <conditionalFormatting sqref="D207">
    <cfRule type="containsBlanks" dxfId="464" priority="465">
      <formula>LEN(TRIM(D207))=0</formula>
    </cfRule>
  </conditionalFormatting>
  <conditionalFormatting sqref="D208">
    <cfRule type="containsBlanks" dxfId="463" priority="464">
      <formula>LEN(TRIM(D208))=0</formula>
    </cfRule>
  </conditionalFormatting>
  <conditionalFormatting sqref="D209">
    <cfRule type="containsBlanks" dxfId="462" priority="463">
      <formula>LEN(TRIM(D209))=0</formula>
    </cfRule>
  </conditionalFormatting>
  <conditionalFormatting sqref="D214">
    <cfRule type="containsBlanks" dxfId="461" priority="462">
      <formula>LEN(TRIM(D214))=0</formula>
    </cfRule>
  </conditionalFormatting>
  <conditionalFormatting sqref="D215">
    <cfRule type="containsBlanks" dxfId="460" priority="461">
      <formula>LEN(TRIM(D215))=0</formula>
    </cfRule>
  </conditionalFormatting>
  <conditionalFormatting sqref="D244">
    <cfRule type="containsBlanks" dxfId="459" priority="460">
      <formula>LEN(TRIM(D244))=0</formula>
    </cfRule>
  </conditionalFormatting>
  <conditionalFormatting sqref="D245">
    <cfRule type="containsBlanks" dxfId="458" priority="459">
      <formula>LEN(TRIM(D245))=0</formula>
    </cfRule>
  </conditionalFormatting>
  <conditionalFormatting sqref="D246">
    <cfRule type="containsBlanks" dxfId="457" priority="458">
      <formula>LEN(TRIM(D246))=0</formula>
    </cfRule>
  </conditionalFormatting>
  <conditionalFormatting sqref="D247">
    <cfRule type="containsBlanks" dxfId="456" priority="457">
      <formula>LEN(TRIM(D247))=0</formula>
    </cfRule>
  </conditionalFormatting>
  <conditionalFormatting sqref="D248">
    <cfRule type="containsBlanks" dxfId="455" priority="456">
      <formula>LEN(TRIM(D248))=0</formula>
    </cfRule>
  </conditionalFormatting>
  <conditionalFormatting sqref="D249">
    <cfRule type="containsBlanks" dxfId="454" priority="455">
      <formula>LEN(TRIM(D249))=0</formula>
    </cfRule>
  </conditionalFormatting>
  <conditionalFormatting sqref="D250">
    <cfRule type="containsBlanks" dxfId="453" priority="454">
      <formula>LEN(TRIM(D250))=0</formula>
    </cfRule>
  </conditionalFormatting>
  <conditionalFormatting sqref="D251">
    <cfRule type="containsBlanks" dxfId="452" priority="453">
      <formula>LEN(TRIM(D251))=0</formula>
    </cfRule>
  </conditionalFormatting>
  <conditionalFormatting sqref="D253">
    <cfRule type="containsBlanks" dxfId="451" priority="452">
      <formula>LEN(TRIM(D253))=0</formula>
    </cfRule>
  </conditionalFormatting>
  <conditionalFormatting sqref="D254">
    <cfRule type="containsBlanks" dxfId="450" priority="451">
      <formula>LEN(TRIM(D254))=0</formula>
    </cfRule>
  </conditionalFormatting>
  <conditionalFormatting sqref="D255">
    <cfRule type="containsBlanks" dxfId="449" priority="450">
      <formula>LEN(TRIM(D255))=0</formula>
    </cfRule>
  </conditionalFormatting>
  <conditionalFormatting sqref="D256">
    <cfRule type="containsBlanks" dxfId="448" priority="449">
      <formula>LEN(TRIM(D256))=0</formula>
    </cfRule>
  </conditionalFormatting>
  <conditionalFormatting sqref="D257">
    <cfRule type="containsBlanks" dxfId="447" priority="448">
      <formula>LEN(TRIM(D257))=0</formula>
    </cfRule>
  </conditionalFormatting>
  <conditionalFormatting sqref="D258">
    <cfRule type="containsBlanks" dxfId="446" priority="447">
      <formula>LEN(TRIM(D258))=0</formula>
    </cfRule>
  </conditionalFormatting>
  <conditionalFormatting sqref="D259">
    <cfRule type="containsBlanks" dxfId="445" priority="446">
      <formula>LEN(TRIM(D259))=0</formula>
    </cfRule>
  </conditionalFormatting>
  <conditionalFormatting sqref="D260">
    <cfRule type="containsBlanks" dxfId="444" priority="445">
      <formula>LEN(TRIM(D260))=0</formula>
    </cfRule>
  </conditionalFormatting>
  <conditionalFormatting sqref="D261">
    <cfRule type="containsBlanks" dxfId="443" priority="444">
      <formula>LEN(TRIM(D261))=0</formula>
    </cfRule>
  </conditionalFormatting>
  <conditionalFormatting sqref="D262">
    <cfRule type="containsBlanks" dxfId="442" priority="443">
      <formula>LEN(TRIM(D262))=0</formula>
    </cfRule>
  </conditionalFormatting>
  <conditionalFormatting sqref="D263">
    <cfRule type="containsBlanks" dxfId="441" priority="442">
      <formula>LEN(TRIM(D263))=0</formula>
    </cfRule>
  </conditionalFormatting>
  <conditionalFormatting sqref="D269">
    <cfRule type="containsBlanks" dxfId="440" priority="441">
      <formula>LEN(TRIM(D269))=0</formula>
    </cfRule>
  </conditionalFormatting>
  <conditionalFormatting sqref="D264">
    <cfRule type="containsBlanks" dxfId="439" priority="440">
      <formula>LEN(TRIM(D264))=0</formula>
    </cfRule>
  </conditionalFormatting>
  <conditionalFormatting sqref="D265">
    <cfRule type="containsBlanks" dxfId="438" priority="439">
      <formula>LEN(TRIM(D265))=0</formula>
    </cfRule>
  </conditionalFormatting>
  <conditionalFormatting sqref="D266">
    <cfRule type="containsBlanks" dxfId="437" priority="438">
      <formula>LEN(TRIM(D266))=0</formula>
    </cfRule>
  </conditionalFormatting>
  <conditionalFormatting sqref="D267">
    <cfRule type="containsBlanks" dxfId="436" priority="437">
      <formula>LEN(TRIM(D267))=0</formula>
    </cfRule>
  </conditionalFormatting>
  <conditionalFormatting sqref="D268">
    <cfRule type="containsBlanks" dxfId="435" priority="436">
      <formula>LEN(TRIM(D268))=0</formula>
    </cfRule>
  </conditionalFormatting>
  <conditionalFormatting sqref="D270">
    <cfRule type="containsBlanks" dxfId="434" priority="435">
      <formula>LEN(TRIM(D270))=0</formula>
    </cfRule>
  </conditionalFormatting>
  <conditionalFormatting sqref="D271">
    <cfRule type="containsBlanks" dxfId="433" priority="434">
      <formula>LEN(TRIM(D271))=0</formula>
    </cfRule>
  </conditionalFormatting>
  <conditionalFormatting sqref="D272">
    <cfRule type="containsBlanks" dxfId="432" priority="433">
      <formula>LEN(TRIM(D272))=0</formula>
    </cfRule>
  </conditionalFormatting>
  <conditionalFormatting sqref="D273">
    <cfRule type="containsBlanks" dxfId="431" priority="432">
      <formula>LEN(TRIM(D273))=0</formula>
    </cfRule>
  </conditionalFormatting>
  <conditionalFormatting sqref="D274">
    <cfRule type="containsBlanks" dxfId="430" priority="431">
      <formula>LEN(TRIM(D274))=0</formula>
    </cfRule>
  </conditionalFormatting>
  <conditionalFormatting sqref="D275">
    <cfRule type="containsBlanks" dxfId="429" priority="430">
      <formula>LEN(TRIM(D275))=0</formula>
    </cfRule>
  </conditionalFormatting>
  <conditionalFormatting sqref="D276">
    <cfRule type="containsBlanks" dxfId="428" priority="429">
      <formula>LEN(TRIM(D276))=0</formula>
    </cfRule>
  </conditionalFormatting>
  <conditionalFormatting sqref="D277">
    <cfRule type="containsBlanks" dxfId="427" priority="428">
      <formula>LEN(TRIM(D277))=0</formula>
    </cfRule>
  </conditionalFormatting>
  <conditionalFormatting sqref="D252">
    <cfRule type="containsBlanks" dxfId="426" priority="427">
      <formula>LEN(TRIM(D252))=0</formula>
    </cfRule>
  </conditionalFormatting>
  <conditionalFormatting sqref="D284">
    <cfRule type="containsBlanks" dxfId="425" priority="426">
      <formula>LEN(TRIM(D284))=0</formula>
    </cfRule>
  </conditionalFormatting>
  <conditionalFormatting sqref="D285">
    <cfRule type="containsBlanks" dxfId="424" priority="425">
      <formula>LEN(TRIM(D285))=0</formula>
    </cfRule>
  </conditionalFormatting>
  <conditionalFormatting sqref="D286">
    <cfRule type="containsBlanks" dxfId="423" priority="424">
      <formula>LEN(TRIM(D286))=0</formula>
    </cfRule>
  </conditionalFormatting>
  <conditionalFormatting sqref="D287">
    <cfRule type="containsBlanks" dxfId="422" priority="423">
      <formula>LEN(TRIM(D287))=0</formula>
    </cfRule>
  </conditionalFormatting>
  <conditionalFormatting sqref="D288">
    <cfRule type="containsBlanks" dxfId="421" priority="422">
      <formula>LEN(TRIM(D288))=0</formula>
    </cfRule>
  </conditionalFormatting>
  <conditionalFormatting sqref="D289">
    <cfRule type="containsBlanks" dxfId="420" priority="421">
      <formula>LEN(TRIM(D289))=0</formula>
    </cfRule>
  </conditionalFormatting>
  <conditionalFormatting sqref="D290">
    <cfRule type="containsBlanks" dxfId="419" priority="420">
      <formula>LEN(TRIM(D290))=0</formula>
    </cfRule>
  </conditionalFormatting>
  <conditionalFormatting sqref="D291">
    <cfRule type="containsBlanks" dxfId="418" priority="419">
      <formula>LEN(TRIM(D291))=0</formula>
    </cfRule>
  </conditionalFormatting>
  <conditionalFormatting sqref="D292">
    <cfRule type="containsBlanks" dxfId="417" priority="418">
      <formula>LEN(TRIM(D292))=0</formula>
    </cfRule>
  </conditionalFormatting>
  <conditionalFormatting sqref="D293">
    <cfRule type="containsBlanks" dxfId="416" priority="417">
      <formula>LEN(TRIM(D293))=0</formula>
    </cfRule>
  </conditionalFormatting>
  <conditionalFormatting sqref="D294">
    <cfRule type="containsBlanks" dxfId="415" priority="416">
      <formula>LEN(TRIM(D294))=0</formula>
    </cfRule>
  </conditionalFormatting>
  <conditionalFormatting sqref="D295">
    <cfRule type="containsBlanks" dxfId="414" priority="415">
      <formula>LEN(TRIM(D295))=0</formula>
    </cfRule>
  </conditionalFormatting>
  <conditionalFormatting sqref="D296">
    <cfRule type="containsBlanks" dxfId="413" priority="414">
      <formula>LEN(TRIM(D296))=0</formula>
    </cfRule>
  </conditionalFormatting>
  <conditionalFormatting sqref="D297">
    <cfRule type="containsBlanks" dxfId="412" priority="413">
      <formula>LEN(TRIM(D297))=0</formula>
    </cfRule>
  </conditionalFormatting>
  <conditionalFormatting sqref="D298">
    <cfRule type="containsBlanks" dxfId="411" priority="412">
      <formula>LEN(TRIM(D298))=0</formula>
    </cfRule>
  </conditionalFormatting>
  <conditionalFormatting sqref="D299">
    <cfRule type="containsBlanks" dxfId="410" priority="411">
      <formula>LEN(TRIM(D299))=0</formula>
    </cfRule>
  </conditionalFormatting>
  <conditionalFormatting sqref="D300">
    <cfRule type="containsBlanks" dxfId="409" priority="410">
      <formula>LEN(TRIM(D300))=0</formula>
    </cfRule>
  </conditionalFormatting>
  <conditionalFormatting sqref="D301">
    <cfRule type="containsBlanks" dxfId="408" priority="409">
      <formula>LEN(TRIM(D301))=0</formula>
    </cfRule>
  </conditionalFormatting>
  <conditionalFormatting sqref="D302">
    <cfRule type="containsBlanks" dxfId="407" priority="408">
      <formula>LEN(TRIM(D302))=0</formula>
    </cfRule>
  </conditionalFormatting>
  <conditionalFormatting sqref="D303">
    <cfRule type="containsBlanks" dxfId="406" priority="407">
      <formula>LEN(TRIM(D303))=0</formula>
    </cfRule>
  </conditionalFormatting>
  <conditionalFormatting sqref="D304">
    <cfRule type="containsBlanks" dxfId="405" priority="406">
      <formula>LEN(TRIM(D304))=0</formula>
    </cfRule>
  </conditionalFormatting>
  <conditionalFormatting sqref="D305">
    <cfRule type="containsBlanks" dxfId="404" priority="405">
      <formula>LEN(TRIM(D305))=0</formula>
    </cfRule>
  </conditionalFormatting>
  <conditionalFormatting sqref="D306">
    <cfRule type="containsBlanks" dxfId="403" priority="404">
      <formula>LEN(TRIM(D306))=0</formula>
    </cfRule>
  </conditionalFormatting>
  <conditionalFormatting sqref="D307">
    <cfRule type="containsBlanks" dxfId="402" priority="403">
      <formula>LEN(TRIM(D307))=0</formula>
    </cfRule>
  </conditionalFormatting>
  <conditionalFormatting sqref="D312">
    <cfRule type="containsBlanks" dxfId="401" priority="402">
      <formula>LEN(TRIM(D312))=0</formula>
    </cfRule>
  </conditionalFormatting>
  <conditionalFormatting sqref="D313">
    <cfRule type="containsBlanks" dxfId="400" priority="401">
      <formula>LEN(TRIM(D313))=0</formula>
    </cfRule>
  </conditionalFormatting>
  <conditionalFormatting sqref="D314">
    <cfRule type="containsBlanks" dxfId="399" priority="400">
      <formula>LEN(TRIM(D314))=0</formula>
    </cfRule>
  </conditionalFormatting>
  <conditionalFormatting sqref="D315">
    <cfRule type="containsBlanks" dxfId="398" priority="399">
      <formula>LEN(TRIM(D315))=0</formula>
    </cfRule>
  </conditionalFormatting>
  <conditionalFormatting sqref="D340">
    <cfRule type="containsBlanks" dxfId="397" priority="398">
      <formula>LEN(TRIM(D340))=0</formula>
    </cfRule>
  </conditionalFormatting>
  <conditionalFormatting sqref="D341">
    <cfRule type="containsBlanks" dxfId="396" priority="397">
      <formula>LEN(TRIM(D341))=0</formula>
    </cfRule>
  </conditionalFormatting>
  <conditionalFormatting sqref="D342">
    <cfRule type="containsBlanks" dxfId="395" priority="396">
      <formula>LEN(TRIM(D342))=0</formula>
    </cfRule>
  </conditionalFormatting>
  <conditionalFormatting sqref="D343">
    <cfRule type="containsBlanks" dxfId="394" priority="395">
      <formula>LEN(TRIM(D343))=0</formula>
    </cfRule>
  </conditionalFormatting>
  <conditionalFormatting sqref="D344">
    <cfRule type="containsBlanks" dxfId="393" priority="394">
      <formula>LEN(TRIM(D344))=0</formula>
    </cfRule>
  </conditionalFormatting>
  <conditionalFormatting sqref="D345">
    <cfRule type="containsBlanks" dxfId="392" priority="393">
      <formula>LEN(TRIM(D345))=0</formula>
    </cfRule>
  </conditionalFormatting>
  <conditionalFormatting sqref="B18 B13:B15 B508:B517">
    <cfRule type="containsBlanks" dxfId="391" priority="392">
      <formula>LEN(TRIM(B13))=0</formula>
    </cfRule>
  </conditionalFormatting>
  <conditionalFormatting sqref="B545">
    <cfRule type="containsBlanks" dxfId="390" priority="391">
      <formula>LEN(TRIM(B545))=0</formula>
    </cfRule>
  </conditionalFormatting>
  <conditionalFormatting sqref="B548">
    <cfRule type="containsBlanks" dxfId="389" priority="390">
      <formula>LEN(TRIM(B548))=0</formula>
    </cfRule>
  </conditionalFormatting>
  <conditionalFormatting sqref="B21">
    <cfRule type="containsBlanks" dxfId="388" priority="389">
      <formula>LEN(TRIM(B21))=0</formula>
    </cfRule>
  </conditionalFormatting>
  <conditionalFormatting sqref="B25:B28">
    <cfRule type="containsBlanks" dxfId="387" priority="388">
      <formula>LEN(TRIM(B25))=0</formula>
    </cfRule>
  </conditionalFormatting>
  <conditionalFormatting sqref="B19:B20">
    <cfRule type="containsBlanks" dxfId="386" priority="387">
      <formula>LEN(TRIM(B19))=0</formula>
    </cfRule>
  </conditionalFormatting>
  <conditionalFormatting sqref="B29">
    <cfRule type="containsBlanks" dxfId="385" priority="386">
      <formula>LEN(TRIM(B29))=0</formula>
    </cfRule>
  </conditionalFormatting>
  <conditionalFormatting sqref="B16">
    <cfRule type="containsBlanks" dxfId="384" priority="385">
      <formula>LEN(TRIM(B16))=0</formula>
    </cfRule>
  </conditionalFormatting>
  <conditionalFormatting sqref="B17">
    <cfRule type="containsBlanks" dxfId="383" priority="384">
      <formula>LEN(TRIM(B17))=0</formula>
    </cfRule>
  </conditionalFormatting>
  <conditionalFormatting sqref="B30">
    <cfRule type="containsBlanks" dxfId="382" priority="383">
      <formula>LEN(TRIM(B30))=0</formula>
    </cfRule>
  </conditionalFormatting>
  <conditionalFormatting sqref="B31">
    <cfRule type="containsBlanks" dxfId="381" priority="382">
      <formula>LEN(TRIM(B31))=0</formula>
    </cfRule>
  </conditionalFormatting>
  <conditionalFormatting sqref="B32">
    <cfRule type="containsBlanks" dxfId="380" priority="381">
      <formula>LEN(TRIM(B32))=0</formula>
    </cfRule>
  </conditionalFormatting>
  <conditionalFormatting sqref="B33">
    <cfRule type="containsBlanks" dxfId="379" priority="380">
      <formula>LEN(TRIM(B33))=0</formula>
    </cfRule>
  </conditionalFormatting>
  <conditionalFormatting sqref="B34">
    <cfRule type="containsBlanks" dxfId="378" priority="379">
      <formula>LEN(TRIM(B34))=0</formula>
    </cfRule>
  </conditionalFormatting>
  <conditionalFormatting sqref="B35">
    <cfRule type="containsBlanks" dxfId="377" priority="378">
      <formula>LEN(TRIM(B35))=0</formula>
    </cfRule>
  </conditionalFormatting>
  <conditionalFormatting sqref="B36">
    <cfRule type="containsBlanks" dxfId="376" priority="377">
      <formula>LEN(TRIM(B36))=0</formula>
    </cfRule>
  </conditionalFormatting>
  <conditionalFormatting sqref="B37">
    <cfRule type="containsBlanks" dxfId="375" priority="376">
      <formula>LEN(TRIM(B37))=0</formula>
    </cfRule>
  </conditionalFormatting>
  <conditionalFormatting sqref="B38">
    <cfRule type="containsBlanks" dxfId="374" priority="375">
      <formula>LEN(TRIM(B38))=0</formula>
    </cfRule>
  </conditionalFormatting>
  <conditionalFormatting sqref="B39">
    <cfRule type="containsBlanks" dxfId="373" priority="374">
      <formula>LEN(TRIM(B39))=0</formula>
    </cfRule>
  </conditionalFormatting>
  <conditionalFormatting sqref="B40">
    <cfRule type="containsBlanks" dxfId="372" priority="373">
      <formula>LEN(TRIM(B40))=0</formula>
    </cfRule>
  </conditionalFormatting>
  <conditionalFormatting sqref="B41">
    <cfRule type="containsBlanks" dxfId="371" priority="372">
      <formula>LEN(TRIM(B41))=0</formula>
    </cfRule>
  </conditionalFormatting>
  <conditionalFormatting sqref="B42">
    <cfRule type="containsBlanks" dxfId="370" priority="371">
      <formula>LEN(TRIM(B42))=0</formula>
    </cfRule>
  </conditionalFormatting>
  <conditionalFormatting sqref="B43">
    <cfRule type="containsBlanks" dxfId="369" priority="370">
      <formula>LEN(TRIM(B43))=0</formula>
    </cfRule>
  </conditionalFormatting>
  <conditionalFormatting sqref="B44">
    <cfRule type="containsBlanks" dxfId="368" priority="369">
      <formula>LEN(TRIM(B44))=0</formula>
    </cfRule>
  </conditionalFormatting>
  <conditionalFormatting sqref="B46">
    <cfRule type="containsBlanks" dxfId="367" priority="368">
      <formula>LEN(TRIM(B46))=0</formula>
    </cfRule>
  </conditionalFormatting>
  <conditionalFormatting sqref="B49">
    <cfRule type="containsBlanks" dxfId="366" priority="367">
      <formula>LEN(TRIM(B49))=0</formula>
    </cfRule>
  </conditionalFormatting>
  <conditionalFormatting sqref="B50">
    <cfRule type="containsBlanks" dxfId="365" priority="366">
      <formula>LEN(TRIM(B50))=0</formula>
    </cfRule>
  </conditionalFormatting>
  <conditionalFormatting sqref="B51">
    <cfRule type="containsBlanks" dxfId="364" priority="365">
      <formula>LEN(TRIM(B51))=0</formula>
    </cfRule>
  </conditionalFormatting>
  <conditionalFormatting sqref="B52:B53">
    <cfRule type="containsBlanks" dxfId="363" priority="364">
      <formula>LEN(TRIM(B52))=0</formula>
    </cfRule>
  </conditionalFormatting>
  <conditionalFormatting sqref="B54:B55">
    <cfRule type="containsBlanks" dxfId="362" priority="363">
      <formula>LEN(TRIM(B54))=0</formula>
    </cfRule>
  </conditionalFormatting>
  <conditionalFormatting sqref="B61:B62">
    <cfRule type="containsBlanks" dxfId="361" priority="362">
      <formula>LEN(TRIM(B61))=0</formula>
    </cfRule>
  </conditionalFormatting>
  <conditionalFormatting sqref="B56">
    <cfRule type="containsBlanks" dxfId="360" priority="361">
      <formula>LEN(TRIM(B56))=0</formula>
    </cfRule>
  </conditionalFormatting>
  <conditionalFormatting sqref="B57">
    <cfRule type="containsBlanks" dxfId="359" priority="360">
      <formula>LEN(TRIM(B57))=0</formula>
    </cfRule>
  </conditionalFormatting>
  <conditionalFormatting sqref="B58">
    <cfRule type="containsBlanks" dxfId="358" priority="359">
      <formula>LEN(TRIM(B58))=0</formula>
    </cfRule>
  </conditionalFormatting>
  <conditionalFormatting sqref="B59">
    <cfRule type="containsBlanks" dxfId="357" priority="358">
      <formula>LEN(TRIM(B59))=0</formula>
    </cfRule>
  </conditionalFormatting>
  <conditionalFormatting sqref="B60">
    <cfRule type="containsBlanks" dxfId="356" priority="357">
      <formula>LEN(TRIM(B60))=0</formula>
    </cfRule>
  </conditionalFormatting>
  <conditionalFormatting sqref="B69">
    <cfRule type="containsBlanks" dxfId="355" priority="356">
      <formula>LEN(TRIM(B69))=0</formula>
    </cfRule>
  </conditionalFormatting>
  <conditionalFormatting sqref="B70">
    <cfRule type="containsBlanks" dxfId="354" priority="355">
      <formula>LEN(TRIM(B70))=0</formula>
    </cfRule>
  </conditionalFormatting>
  <conditionalFormatting sqref="B71">
    <cfRule type="containsBlanks" dxfId="353" priority="354">
      <formula>LEN(TRIM(B71))=0</formula>
    </cfRule>
  </conditionalFormatting>
  <conditionalFormatting sqref="B72">
    <cfRule type="containsBlanks" dxfId="352" priority="353">
      <formula>LEN(TRIM(B72))=0</formula>
    </cfRule>
  </conditionalFormatting>
  <conditionalFormatting sqref="B73">
    <cfRule type="containsBlanks" dxfId="351" priority="352">
      <formula>LEN(TRIM(B73))=0</formula>
    </cfRule>
  </conditionalFormatting>
  <conditionalFormatting sqref="B74">
    <cfRule type="containsBlanks" dxfId="350" priority="351">
      <formula>LEN(TRIM(B74))=0</formula>
    </cfRule>
  </conditionalFormatting>
  <conditionalFormatting sqref="B75">
    <cfRule type="containsBlanks" dxfId="349" priority="350">
      <formula>LEN(TRIM(B75))=0</formula>
    </cfRule>
  </conditionalFormatting>
  <conditionalFormatting sqref="B76">
    <cfRule type="containsBlanks" dxfId="348" priority="349">
      <formula>LEN(TRIM(B76))=0</formula>
    </cfRule>
  </conditionalFormatting>
  <conditionalFormatting sqref="B64">
    <cfRule type="containsBlanks" dxfId="347" priority="348">
      <formula>LEN(TRIM(B64))=0</formula>
    </cfRule>
  </conditionalFormatting>
  <conditionalFormatting sqref="B67:B68">
    <cfRule type="containsBlanks" dxfId="346" priority="347">
      <formula>LEN(TRIM(B67))=0</formula>
    </cfRule>
  </conditionalFormatting>
  <conditionalFormatting sqref="B65">
    <cfRule type="containsBlanks" dxfId="345" priority="346">
      <formula>LEN(TRIM(B65))=0</formula>
    </cfRule>
  </conditionalFormatting>
  <conditionalFormatting sqref="B66">
    <cfRule type="containsBlanks" dxfId="344" priority="345">
      <formula>LEN(TRIM(B66))=0</formula>
    </cfRule>
  </conditionalFormatting>
  <conditionalFormatting sqref="B78">
    <cfRule type="containsBlanks" dxfId="343" priority="344">
      <formula>LEN(TRIM(B78))=0</formula>
    </cfRule>
  </conditionalFormatting>
  <conditionalFormatting sqref="B79">
    <cfRule type="containsBlanks" dxfId="342" priority="343">
      <formula>LEN(TRIM(B79))=0</formula>
    </cfRule>
  </conditionalFormatting>
  <conditionalFormatting sqref="B81">
    <cfRule type="containsBlanks" dxfId="341" priority="342">
      <formula>LEN(TRIM(B81))=0</formula>
    </cfRule>
  </conditionalFormatting>
  <conditionalFormatting sqref="B82">
    <cfRule type="containsBlanks" dxfId="340" priority="341">
      <formula>LEN(TRIM(B82))=0</formula>
    </cfRule>
  </conditionalFormatting>
  <conditionalFormatting sqref="B83">
    <cfRule type="containsBlanks" dxfId="339" priority="340">
      <formula>LEN(TRIM(B83))=0</formula>
    </cfRule>
  </conditionalFormatting>
  <conditionalFormatting sqref="B84">
    <cfRule type="containsBlanks" dxfId="338" priority="339">
      <formula>LEN(TRIM(B84))=0</formula>
    </cfRule>
  </conditionalFormatting>
  <conditionalFormatting sqref="B85">
    <cfRule type="containsBlanks" dxfId="337" priority="338">
      <formula>LEN(TRIM(B85))=0</formula>
    </cfRule>
  </conditionalFormatting>
  <conditionalFormatting sqref="B87">
    <cfRule type="containsBlanks" dxfId="336" priority="337">
      <formula>LEN(TRIM(B87))=0</formula>
    </cfRule>
  </conditionalFormatting>
  <conditionalFormatting sqref="B92:B94">
    <cfRule type="containsBlanks" dxfId="335" priority="336">
      <formula>LEN(TRIM(B92))=0</formula>
    </cfRule>
  </conditionalFormatting>
  <conditionalFormatting sqref="B95">
    <cfRule type="containsBlanks" dxfId="334" priority="335">
      <formula>LEN(TRIM(B95))=0</formula>
    </cfRule>
  </conditionalFormatting>
  <conditionalFormatting sqref="B96">
    <cfRule type="containsBlanks" dxfId="333" priority="334">
      <formula>LEN(TRIM(B96))=0</formula>
    </cfRule>
  </conditionalFormatting>
  <conditionalFormatting sqref="B101">
    <cfRule type="containsBlanks" dxfId="332" priority="333">
      <formula>LEN(TRIM(B101))=0</formula>
    </cfRule>
  </conditionalFormatting>
  <conditionalFormatting sqref="B86">
    <cfRule type="containsBlanks" dxfId="331" priority="332">
      <formula>LEN(TRIM(B86))=0</formula>
    </cfRule>
  </conditionalFormatting>
  <conditionalFormatting sqref="B88">
    <cfRule type="containsBlanks" dxfId="330" priority="331">
      <formula>LEN(TRIM(B88))=0</formula>
    </cfRule>
  </conditionalFormatting>
  <conditionalFormatting sqref="B89">
    <cfRule type="containsBlanks" dxfId="329" priority="330">
      <formula>LEN(TRIM(B89))=0</formula>
    </cfRule>
  </conditionalFormatting>
  <conditionalFormatting sqref="B90">
    <cfRule type="containsBlanks" dxfId="328" priority="329">
      <formula>LEN(TRIM(B90))=0</formula>
    </cfRule>
  </conditionalFormatting>
  <conditionalFormatting sqref="B102">
    <cfRule type="containsBlanks" dxfId="327" priority="328">
      <formula>LEN(TRIM(B102))=0</formula>
    </cfRule>
  </conditionalFormatting>
  <conditionalFormatting sqref="B103">
    <cfRule type="containsBlanks" dxfId="326" priority="327">
      <formula>LEN(TRIM(B103))=0</formula>
    </cfRule>
  </conditionalFormatting>
  <conditionalFormatting sqref="B104">
    <cfRule type="containsBlanks" dxfId="325" priority="326">
      <formula>LEN(TRIM(B104))=0</formula>
    </cfRule>
  </conditionalFormatting>
  <conditionalFormatting sqref="B107:B108">
    <cfRule type="containsBlanks" dxfId="324" priority="325">
      <formula>LEN(TRIM(B107))=0</formula>
    </cfRule>
  </conditionalFormatting>
  <conditionalFormatting sqref="B109">
    <cfRule type="containsBlanks" dxfId="323" priority="324">
      <formula>LEN(TRIM(B109))=0</formula>
    </cfRule>
  </conditionalFormatting>
  <conditionalFormatting sqref="B111:B112">
    <cfRule type="containsBlanks" dxfId="322" priority="323">
      <formula>LEN(TRIM(B111))=0</formula>
    </cfRule>
  </conditionalFormatting>
  <conditionalFormatting sqref="B135">
    <cfRule type="containsBlanks" dxfId="321" priority="322">
      <formula>LEN(TRIM(B135))=0</formula>
    </cfRule>
  </conditionalFormatting>
  <conditionalFormatting sqref="B136">
    <cfRule type="containsBlanks" dxfId="320" priority="321">
      <formula>LEN(TRIM(B136))=0</formula>
    </cfRule>
  </conditionalFormatting>
  <conditionalFormatting sqref="B137">
    <cfRule type="containsBlanks" dxfId="319" priority="320">
      <formula>LEN(TRIM(B137))=0</formula>
    </cfRule>
  </conditionalFormatting>
  <conditionalFormatting sqref="B139:B140">
    <cfRule type="containsBlanks" dxfId="318" priority="319">
      <formula>LEN(TRIM(B139))=0</formula>
    </cfRule>
  </conditionalFormatting>
  <conditionalFormatting sqref="B141">
    <cfRule type="containsBlanks" dxfId="317" priority="318">
      <formula>LEN(TRIM(B141))=0</formula>
    </cfRule>
  </conditionalFormatting>
  <conditionalFormatting sqref="B145">
    <cfRule type="containsBlanks" dxfId="316" priority="317">
      <formula>LEN(TRIM(B145))=0</formula>
    </cfRule>
  </conditionalFormatting>
  <conditionalFormatting sqref="B146">
    <cfRule type="containsBlanks" dxfId="315" priority="316">
      <formula>LEN(TRIM(B146))=0</formula>
    </cfRule>
  </conditionalFormatting>
  <conditionalFormatting sqref="B147">
    <cfRule type="containsBlanks" dxfId="314" priority="315">
      <formula>LEN(TRIM(B147))=0</formula>
    </cfRule>
  </conditionalFormatting>
  <conditionalFormatting sqref="B148:B152">
    <cfRule type="containsBlanks" dxfId="313" priority="314">
      <formula>LEN(TRIM(B148))=0</formula>
    </cfRule>
  </conditionalFormatting>
  <conditionalFormatting sqref="B153">
    <cfRule type="containsBlanks" dxfId="312" priority="313">
      <formula>LEN(TRIM(B153))=0</formula>
    </cfRule>
  </conditionalFormatting>
  <conditionalFormatting sqref="B154:B155">
    <cfRule type="containsBlanks" dxfId="311" priority="312">
      <formula>LEN(TRIM(B154))=0</formula>
    </cfRule>
  </conditionalFormatting>
  <conditionalFormatting sqref="B156">
    <cfRule type="containsBlanks" dxfId="310" priority="311">
      <formula>LEN(TRIM(B156))=0</formula>
    </cfRule>
  </conditionalFormatting>
  <conditionalFormatting sqref="B160">
    <cfRule type="containsBlanks" dxfId="309" priority="310">
      <formula>LEN(TRIM(B160))=0</formula>
    </cfRule>
  </conditionalFormatting>
  <conditionalFormatting sqref="B162">
    <cfRule type="containsBlanks" dxfId="308" priority="309">
      <formula>LEN(TRIM(B162))=0</formula>
    </cfRule>
  </conditionalFormatting>
  <conditionalFormatting sqref="B163:B167">
    <cfRule type="containsBlanks" dxfId="307" priority="308">
      <formula>LEN(TRIM(B163))=0</formula>
    </cfRule>
  </conditionalFormatting>
  <conditionalFormatting sqref="B169">
    <cfRule type="containsBlanks" dxfId="306" priority="307">
      <formula>LEN(TRIM(B169))=0</formula>
    </cfRule>
  </conditionalFormatting>
  <conditionalFormatting sqref="B170:B171">
    <cfRule type="containsBlanks" dxfId="305" priority="306">
      <formula>LEN(TRIM(B170))=0</formula>
    </cfRule>
  </conditionalFormatting>
  <conditionalFormatting sqref="B172">
    <cfRule type="containsBlanks" dxfId="304" priority="305">
      <formula>LEN(TRIM(B172))=0</formula>
    </cfRule>
  </conditionalFormatting>
  <conditionalFormatting sqref="B176">
    <cfRule type="containsBlanks" dxfId="303" priority="304">
      <formula>LEN(TRIM(B176))=0</formula>
    </cfRule>
  </conditionalFormatting>
  <conditionalFormatting sqref="B180">
    <cfRule type="containsBlanks" dxfId="302" priority="303">
      <formula>LEN(TRIM(B180))=0</formula>
    </cfRule>
  </conditionalFormatting>
  <conditionalFormatting sqref="B182">
    <cfRule type="containsBlanks" dxfId="301" priority="302">
      <formula>LEN(TRIM(B182))=0</formula>
    </cfRule>
  </conditionalFormatting>
  <conditionalFormatting sqref="B187">
    <cfRule type="containsBlanks" dxfId="300" priority="301">
      <formula>LEN(TRIM(B187))=0</formula>
    </cfRule>
  </conditionalFormatting>
  <conditionalFormatting sqref="B211:B212">
    <cfRule type="containsBlanks" dxfId="299" priority="300">
      <formula>LEN(TRIM(B211))=0</formula>
    </cfRule>
  </conditionalFormatting>
  <conditionalFormatting sqref="B221">
    <cfRule type="containsBlanks" dxfId="298" priority="299">
      <formula>LEN(TRIM(B221))=0</formula>
    </cfRule>
  </conditionalFormatting>
  <conditionalFormatting sqref="B222:B225">
    <cfRule type="containsBlanks" dxfId="297" priority="298">
      <formula>LEN(TRIM(B222))=0</formula>
    </cfRule>
  </conditionalFormatting>
  <conditionalFormatting sqref="B228">
    <cfRule type="containsBlanks" dxfId="296" priority="297">
      <formula>LEN(TRIM(B228))=0</formula>
    </cfRule>
  </conditionalFormatting>
  <conditionalFormatting sqref="B229:B231">
    <cfRule type="containsBlanks" dxfId="295" priority="296">
      <formula>LEN(TRIM(B229))=0</formula>
    </cfRule>
  </conditionalFormatting>
  <conditionalFormatting sqref="B232">
    <cfRule type="containsBlanks" dxfId="294" priority="295">
      <formula>LEN(TRIM(B232))=0</formula>
    </cfRule>
  </conditionalFormatting>
  <conditionalFormatting sqref="B233">
    <cfRule type="containsBlanks" dxfId="293" priority="294">
      <formula>LEN(TRIM(B233))=0</formula>
    </cfRule>
  </conditionalFormatting>
  <conditionalFormatting sqref="B226">
    <cfRule type="containsBlanks" dxfId="292" priority="293">
      <formula>LEN(TRIM(B226))=0</formula>
    </cfRule>
  </conditionalFormatting>
  <conditionalFormatting sqref="B115">
    <cfRule type="containsBlanks" dxfId="291" priority="292">
      <formula>LEN(TRIM(B115))=0</formula>
    </cfRule>
  </conditionalFormatting>
  <conditionalFormatting sqref="B121">
    <cfRule type="containsBlanks" dxfId="290" priority="291">
      <formula>LEN(TRIM(B121))=0</formula>
    </cfRule>
  </conditionalFormatting>
  <conditionalFormatting sqref="B114">
    <cfRule type="containsBlanks" dxfId="289" priority="290">
      <formula>LEN(TRIM(B114))=0</formula>
    </cfRule>
  </conditionalFormatting>
  <conditionalFormatting sqref="B116:B117">
    <cfRule type="containsBlanks" dxfId="288" priority="289">
      <formula>LEN(TRIM(B116))=0</formula>
    </cfRule>
  </conditionalFormatting>
  <conditionalFormatting sqref="B119">
    <cfRule type="containsBlanks" dxfId="287" priority="288">
      <formula>LEN(TRIM(B119))=0</formula>
    </cfRule>
  </conditionalFormatting>
  <conditionalFormatting sqref="B118">
    <cfRule type="containsBlanks" dxfId="286" priority="287">
      <formula>LEN(TRIM(B118))=0</formula>
    </cfRule>
  </conditionalFormatting>
  <conditionalFormatting sqref="B120">
    <cfRule type="containsBlanks" dxfId="285" priority="286">
      <formula>LEN(TRIM(B120))=0</formula>
    </cfRule>
  </conditionalFormatting>
  <conditionalFormatting sqref="B122">
    <cfRule type="containsBlanks" dxfId="284" priority="285">
      <formula>LEN(TRIM(B122))=0</formula>
    </cfRule>
  </conditionalFormatting>
  <conditionalFormatting sqref="B123">
    <cfRule type="containsBlanks" dxfId="283" priority="284">
      <formula>LEN(TRIM(B123))=0</formula>
    </cfRule>
  </conditionalFormatting>
  <conditionalFormatting sqref="B128">
    <cfRule type="containsBlanks" dxfId="282" priority="283">
      <formula>LEN(TRIM(B128))=0</formula>
    </cfRule>
  </conditionalFormatting>
  <conditionalFormatting sqref="B124">
    <cfRule type="containsBlanks" dxfId="281" priority="282">
      <formula>LEN(TRIM(B124))=0</formula>
    </cfRule>
  </conditionalFormatting>
  <conditionalFormatting sqref="B125">
    <cfRule type="containsBlanks" dxfId="280" priority="281">
      <formula>LEN(TRIM(B125))=0</formula>
    </cfRule>
  </conditionalFormatting>
  <conditionalFormatting sqref="B126">
    <cfRule type="containsBlanks" dxfId="279" priority="280">
      <formula>LEN(TRIM(B126))=0</formula>
    </cfRule>
  </conditionalFormatting>
  <conditionalFormatting sqref="B127">
    <cfRule type="containsBlanks" dxfId="278" priority="279">
      <formula>LEN(TRIM(B127))=0</formula>
    </cfRule>
  </conditionalFormatting>
  <conditionalFormatting sqref="B129">
    <cfRule type="containsBlanks" dxfId="277" priority="278">
      <formula>LEN(TRIM(B129))=0</formula>
    </cfRule>
  </conditionalFormatting>
  <conditionalFormatting sqref="B130">
    <cfRule type="containsBlanks" dxfId="276" priority="277">
      <formula>LEN(TRIM(B130))=0</formula>
    </cfRule>
  </conditionalFormatting>
  <conditionalFormatting sqref="B189">
    <cfRule type="containsBlanks" dxfId="275" priority="276">
      <formula>LEN(TRIM(B189))=0</formula>
    </cfRule>
  </conditionalFormatting>
  <conditionalFormatting sqref="B195">
    <cfRule type="containsBlanks" dxfId="274" priority="275">
      <formula>LEN(TRIM(B195))=0</formula>
    </cfRule>
  </conditionalFormatting>
  <conditionalFormatting sqref="B197">
    <cfRule type="containsBlanks" dxfId="273" priority="274">
      <formula>LEN(TRIM(B197))=0</formula>
    </cfRule>
  </conditionalFormatting>
  <conditionalFormatting sqref="B236">
    <cfRule type="containsBlanks" dxfId="272" priority="273">
      <formula>LEN(TRIM(B236))=0</formula>
    </cfRule>
  </conditionalFormatting>
  <conditionalFormatting sqref="B237">
    <cfRule type="containsBlanks" dxfId="271" priority="272">
      <formula>LEN(TRIM(B237))=0</formula>
    </cfRule>
  </conditionalFormatting>
  <conditionalFormatting sqref="B238">
    <cfRule type="containsBlanks" dxfId="270" priority="271">
      <formula>LEN(TRIM(B238))=0</formula>
    </cfRule>
  </conditionalFormatting>
  <conditionalFormatting sqref="B239">
    <cfRule type="containsBlanks" dxfId="269" priority="270">
      <formula>LEN(TRIM(B239))=0</formula>
    </cfRule>
  </conditionalFormatting>
  <conditionalFormatting sqref="B240">
    <cfRule type="containsBlanks" dxfId="268" priority="269">
      <formula>LEN(TRIM(B240))=0</formula>
    </cfRule>
  </conditionalFormatting>
  <conditionalFormatting sqref="B241">
    <cfRule type="containsBlanks" dxfId="267" priority="268">
      <formula>LEN(TRIM(B241))=0</formula>
    </cfRule>
  </conditionalFormatting>
  <conditionalFormatting sqref="B242">
    <cfRule type="containsBlanks" dxfId="266" priority="267">
      <formula>LEN(TRIM(B242))=0</formula>
    </cfRule>
  </conditionalFormatting>
  <conditionalFormatting sqref="B279">
    <cfRule type="containsBlanks" dxfId="265" priority="266">
      <formula>LEN(TRIM(B279))=0</formula>
    </cfRule>
  </conditionalFormatting>
  <conditionalFormatting sqref="B280">
    <cfRule type="containsBlanks" dxfId="264" priority="265">
      <formula>LEN(TRIM(B280))=0</formula>
    </cfRule>
  </conditionalFormatting>
  <conditionalFormatting sqref="B281">
    <cfRule type="containsBlanks" dxfId="263" priority="264">
      <formula>LEN(TRIM(B281))=0</formula>
    </cfRule>
  </conditionalFormatting>
  <conditionalFormatting sqref="B282">
    <cfRule type="containsBlanks" dxfId="262" priority="263">
      <formula>LEN(TRIM(B282))=0</formula>
    </cfRule>
  </conditionalFormatting>
  <conditionalFormatting sqref="B309">
    <cfRule type="containsBlanks" dxfId="261" priority="262">
      <formula>LEN(TRIM(B309))=0</formula>
    </cfRule>
  </conditionalFormatting>
  <conditionalFormatting sqref="B310">
    <cfRule type="containsBlanks" dxfId="260" priority="261">
      <formula>LEN(TRIM(B310))=0</formula>
    </cfRule>
  </conditionalFormatting>
  <conditionalFormatting sqref="B327">
    <cfRule type="containsBlanks" dxfId="259" priority="260">
      <formula>LEN(TRIM(B327))=0</formula>
    </cfRule>
  </conditionalFormatting>
  <conditionalFormatting sqref="B325">
    <cfRule type="containsBlanks" dxfId="258" priority="259">
      <formula>LEN(TRIM(B325))=0</formula>
    </cfRule>
  </conditionalFormatting>
  <conditionalFormatting sqref="B328">
    <cfRule type="containsBlanks" dxfId="257" priority="258">
      <formula>LEN(TRIM(B328))=0</formula>
    </cfRule>
  </conditionalFormatting>
  <conditionalFormatting sqref="B329">
    <cfRule type="containsBlanks" dxfId="256" priority="257">
      <formula>LEN(TRIM(B329))=0</formula>
    </cfRule>
  </conditionalFormatting>
  <conditionalFormatting sqref="B330">
    <cfRule type="containsBlanks" dxfId="255" priority="256">
      <formula>LEN(TRIM(B330))=0</formula>
    </cfRule>
  </conditionalFormatting>
  <conditionalFormatting sqref="B331">
    <cfRule type="containsBlanks" dxfId="254" priority="255">
      <formula>LEN(TRIM(B331))=0</formula>
    </cfRule>
  </conditionalFormatting>
  <conditionalFormatting sqref="B332">
    <cfRule type="containsBlanks" dxfId="253" priority="254">
      <formula>LEN(TRIM(B332))=0</formula>
    </cfRule>
  </conditionalFormatting>
  <conditionalFormatting sqref="B333">
    <cfRule type="containsBlanks" dxfId="252" priority="253">
      <formula>LEN(TRIM(B333))=0</formula>
    </cfRule>
  </conditionalFormatting>
  <conditionalFormatting sqref="B334">
    <cfRule type="containsBlanks" dxfId="251" priority="252">
      <formula>LEN(TRIM(B334))=0</formula>
    </cfRule>
  </conditionalFormatting>
  <conditionalFormatting sqref="B335">
    <cfRule type="containsBlanks" dxfId="250" priority="251">
      <formula>LEN(TRIM(B335))=0</formula>
    </cfRule>
  </conditionalFormatting>
  <conditionalFormatting sqref="B336:B338">
    <cfRule type="containsBlanks" dxfId="249" priority="250">
      <formula>LEN(TRIM(B336))=0</formula>
    </cfRule>
  </conditionalFormatting>
  <conditionalFormatting sqref="B346">
    <cfRule type="containsBlanks" dxfId="248" priority="249">
      <formula>LEN(TRIM(B346))=0</formula>
    </cfRule>
  </conditionalFormatting>
  <conditionalFormatting sqref="B347">
    <cfRule type="containsBlanks" dxfId="247" priority="248">
      <formula>LEN(TRIM(B347))=0</formula>
    </cfRule>
  </conditionalFormatting>
  <conditionalFormatting sqref="B348">
    <cfRule type="containsBlanks" dxfId="246" priority="247">
      <formula>LEN(TRIM(B348))=0</formula>
    </cfRule>
  </conditionalFormatting>
  <conditionalFormatting sqref="B349">
    <cfRule type="containsBlanks" dxfId="245" priority="246">
      <formula>LEN(TRIM(B349))=0</formula>
    </cfRule>
  </conditionalFormatting>
  <conditionalFormatting sqref="B350">
    <cfRule type="containsBlanks" dxfId="244" priority="245">
      <formula>LEN(TRIM(B350))=0</formula>
    </cfRule>
  </conditionalFormatting>
  <conditionalFormatting sqref="B351">
    <cfRule type="containsBlanks" dxfId="243" priority="244">
      <formula>LEN(TRIM(B351))=0</formula>
    </cfRule>
  </conditionalFormatting>
  <conditionalFormatting sqref="B352:B354">
    <cfRule type="containsBlanks" dxfId="242" priority="243">
      <formula>LEN(TRIM(B352))=0</formula>
    </cfRule>
  </conditionalFormatting>
  <conditionalFormatting sqref="B355">
    <cfRule type="containsBlanks" dxfId="241" priority="242">
      <formula>LEN(TRIM(B355))=0</formula>
    </cfRule>
  </conditionalFormatting>
  <conditionalFormatting sqref="B356">
    <cfRule type="containsBlanks" dxfId="240" priority="241">
      <formula>LEN(TRIM(B356))=0</formula>
    </cfRule>
  </conditionalFormatting>
  <conditionalFormatting sqref="B357">
    <cfRule type="containsBlanks" dxfId="239" priority="240">
      <formula>LEN(TRIM(B357))=0</formula>
    </cfRule>
  </conditionalFormatting>
  <conditionalFormatting sqref="B317">
    <cfRule type="containsBlanks" dxfId="238" priority="239">
      <formula>LEN(TRIM(B317))=0</formula>
    </cfRule>
  </conditionalFormatting>
  <conditionalFormatting sqref="B318">
    <cfRule type="containsBlanks" dxfId="237" priority="238">
      <formula>LEN(TRIM(B318))=0</formula>
    </cfRule>
  </conditionalFormatting>
  <conditionalFormatting sqref="B319">
    <cfRule type="containsBlanks" dxfId="236" priority="237">
      <formula>LEN(TRIM(B319))=0</formula>
    </cfRule>
  </conditionalFormatting>
  <conditionalFormatting sqref="B321">
    <cfRule type="containsBlanks" dxfId="235" priority="236">
      <formula>LEN(TRIM(B321))=0</formula>
    </cfRule>
  </conditionalFormatting>
  <conditionalFormatting sqref="B322:B323">
    <cfRule type="containsBlanks" dxfId="234" priority="235">
      <formula>LEN(TRIM(B322))=0</formula>
    </cfRule>
  </conditionalFormatting>
  <conditionalFormatting sqref="B320">
    <cfRule type="containsBlanks" dxfId="233" priority="234">
      <formula>LEN(TRIM(B320))=0</formula>
    </cfRule>
  </conditionalFormatting>
  <conditionalFormatting sqref="B360">
    <cfRule type="containsBlanks" dxfId="232" priority="233">
      <formula>LEN(TRIM(B360))=0</formula>
    </cfRule>
  </conditionalFormatting>
  <conditionalFormatting sqref="B361">
    <cfRule type="containsBlanks" dxfId="231" priority="232">
      <formula>LEN(TRIM(B361))=0</formula>
    </cfRule>
  </conditionalFormatting>
  <conditionalFormatting sqref="B362">
    <cfRule type="containsBlanks" dxfId="230" priority="231">
      <formula>LEN(TRIM(B362))=0</formula>
    </cfRule>
  </conditionalFormatting>
  <conditionalFormatting sqref="B363">
    <cfRule type="containsBlanks" dxfId="229" priority="230">
      <formula>LEN(TRIM(B363))=0</formula>
    </cfRule>
  </conditionalFormatting>
  <conditionalFormatting sqref="B365">
    <cfRule type="containsBlanks" dxfId="228" priority="229">
      <formula>LEN(TRIM(B365))=0</formula>
    </cfRule>
  </conditionalFormatting>
  <conditionalFormatting sqref="B366">
    <cfRule type="containsBlanks" dxfId="227" priority="228">
      <formula>LEN(TRIM(B366))=0</formula>
    </cfRule>
  </conditionalFormatting>
  <conditionalFormatting sqref="B367">
    <cfRule type="containsBlanks" dxfId="226" priority="227">
      <formula>LEN(TRIM(B367))=0</formula>
    </cfRule>
  </conditionalFormatting>
  <conditionalFormatting sqref="B368">
    <cfRule type="containsBlanks" dxfId="225" priority="226">
      <formula>LEN(TRIM(B368))=0</formula>
    </cfRule>
  </conditionalFormatting>
  <conditionalFormatting sqref="B369">
    <cfRule type="containsBlanks" dxfId="224" priority="225">
      <formula>LEN(TRIM(B369))=0</formula>
    </cfRule>
  </conditionalFormatting>
  <conditionalFormatting sqref="B370">
    <cfRule type="containsBlanks" dxfId="223" priority="224">
      <formula>LEN(TRIM(B370))=0</formula>
    </cfRule>
  </conditionalFormatting>
  <conditionalFormatting sqref="B378">
    <cfRule type="containsBlanks" dxfId="222" priority="223">
      <formula>LEN(TRIM(B378))=0</formula>
    </cfRule>
  </conditionalFormatting>
  <conditionalFormatting sqref="B380">
    <cfRule type="containsBlanks" dxfId="221" priority="222">
      <formula>LEN(TRIM(B380))=0</formula>
    </cfRule>
  </conditionalFormatting>
  <conditionalFormatting sqref="B381">
    <cfRule type="containsBlanks" dxfId="220" priority="221">
      <formula>LEN(TRIM(B381))=0</formula>
    </cfRule>
  </conditionalFormatting>
  <conditionalFormatting sqref="B384">
    <cfRule type="containsBlanks" dxfId="219" priority="220">
      <formula>LEN(TRIM(B384))=0</formula>
    </cfRule>
  </conditionalFormatting>
  <conditionalFormatting sqref="B385">
    <cfRule type="containsBlanks" dxfId="218" priority="219">
      <formula>LEN(TRIM(B385))=0</formula>
    </cfRule>
  </conditionalFormatting>
  <conditionalFormatting sqref="B386">
    <cfRule type="containsBlanks" dxfId="217" priority="218">
      <formula>LEN(TRIM(B386))=0</formula>
    </cfRule>
  </conditionalFormatting>
  <conditionalFormatting sqref="B387:B388">
    <cfRule type="containsBlanks" dxfId="216" priority="217">
      <formula>LEN(TRIM(B387))=0</formula>
    </cfRule>
  </conditionalFormatting>
  <conditionalFormatting sqref="B372">
    <cfRule type="containsBlanks" dxfId="215" priority="216">
      <formula>LEN(TRIM(B372))=0</formula>
    </cfRule>
  </conditionalFormatting>
  <conditionalFormatting sqref="B373">
    <cfRule type="containsBlanks" dxfId="214" priority="215">
      <formula>LEN(TRIM(B373))=0</formula>
    </cfRule>
  </conditionalFormatting>
  <conditionalFormatting sqref="B374">
    <cfRule type="containsBlanks" dxfId="213" priority="214">
      <formula>LEN(TRIM(B374))=0</formula>
    </cfRule>
  </conditionalFormatting>
  <conditionalFormatting sqref="B375">
    <cfRule type="containsBlanks" dxfId="212" priority="213">
      <formula>LEN(TRIM(B375))=0</formula>
    </cfRule>
  </conditionalFormatting>
  <conditionalFormatting sqref="B376">
    <cfRule type="containsBlanks" dxfId="211" priority="212">
      <formula>LEN(TRIM(B376))=0</formula>
    </cfRule>
  </conditionalFormatting>
  <conditionalFormatting sqref="B391">
    <cfRule type="containsBlanks" dxfId="210" priority="211">
      <formula>LEN(TRIM(B391))=0</formula>
    </cfRule>
  </conditionalFormatting>
  <conditionalFormatting sqref="B392:B393">
    <cfRule type="containsBlanks" dxfId="209" priority="210">
      <formula>LEN(TRIM(B392))=0</formula>
    </cfRule>
  </conditionalFormatting>
  <conditionalFormatting sqref="B394">
    <cfRule type="containsBlanks" dxfId="208" priority="209">
      <formula>LEN(TRIM(B394))=0</formula>
    </cfRule>
  </conditionalFormatting>
  <conditionalFormatting sqref="B395">
    <cfRule type="containsBlanks" dxfId="207" priority="208">
      <formula>LEN(TRIM(B395))=0</formula>
    </cfRule>
  </conditionalFormatting>
  <conditionalFormatting sqref="B396">
    <cfRule type="containsBlanks" dxfId="206" priority="207">
      <formula>LEN(TRIM(B396))=0</formula>
    </cfRule>
  </conditionalFormatting>
  <conditionalFormatting sqref="B397">
    <cfRule type="containsBlanks" dxfId="205" priority="206">
      <formula>LEN(TRIM(B397))=0</formula>
    </cfRule>
  </conditionalFormatting>
  <conditionalFormatting sqref="B398">
    <cfRule type="containsBlanks" dxfId="204" priority="205">
      <formula>LEN(TRIM(B398))=0</formula>
    </cfRule>
  </conditionalFormatting>
  <conditionalFormatting sqref="B399">
    <cfRule type="containsBlanks" dxfId="203" priority="204">
      <formula>LEN(TRIM(B399))=0</formula>
    </cfRule>
  </conditionalFormatting>
  <conditionalFormatting sqref="B400">
    <cfRule type="containsBlanks" dxfId="202" priority="203">
      <formula>LEN(TRIM(B400))=0</formula>
    </cfRule>
  </conditionalFormatting>
  <conditionalFormatting sqref="B401">
    <cfRule type="containsBlanks" dxfId="201" priority="202">
      <formula>LEN(TRIM(B401))=0</formula>
    </cfRule>
  </conditionalFormatting>
  <conditionalFormatting sqref="B402">
    <cfRule type="containsBlanks" dxfId="200" priority="201">
      <formula>LEN(TRIM(B402))=0</formula>
    </cfRule>
  </conditionalFormatting>
  <conditionalFormatting sqref="B403">
    <cfRule type="containsBlanks" dxfId="199" priority="200">
      <formula>LEN(TRIM(B403))=0</formula>
    </cfRule>
  </conditionalFormatting>
  <conditionalFormatting sqref="B404:B406">
    <cfRule type="containsBlanks" dxfId="198" priority="199">
      <formula>LEN(TRIM(B404))=0</formula>
    </cfRule>
  </conditionalFormatting>
  <conditionalFormatting sqref="B408">
    <cfRule type="containsBlanks" dxfId="197" priority="198">
      <formula>LEN(TRIM(B408))=0</formula>
    </cfRule>
  </conditionalFormatting>
  <conditionalFormatting sqref="B410">
    <cfRule type="containsBlanks" dxfId="196" priority="197">
      <formula>LEN(TRIM(B410))=0</formula>
    </cfRule>
  </conditionalFormatting>
  <conditionalFormatting sqref="B411">
    <cfRule type="containsBlanks" dxfId="195" priority="196">
      <formula>LEN(TRIM(B411))=0</formula>
    </cfRule>
  </conditionalFormatting>
  <conditionalFormatting sqref="B413">
    <cfRule type="containsBlanks" dxfId="194" priority="195">
      <formula>LEN(TRIM(B413))=0</formula>
    </cfRule>
  </conditionalFormatting>
  <conditionalFormatting sqref="B415">
    <cfRule type="containsBlanks" dxfId="193" priority="194">
      <formula>LEN(TRIM(B415))=0</formula>
    </cfRule>
  </conditionalFormatting>
  <conditionalFormatting sqref="B416">
    <cfRule type="containsBlanks" dxfId="192" priority="193">
      <formula>LEN(TRIM(B416))=0</formula>
    </cfRule>
  </conditionalFormatting>
  <conditionalFormatting sqref="B418">
    <cfRule type="containsBlanks" dxfId="191" priority="192">
      <formula>LEN(TRIM(B418))=0</formula>
    </cfRule>
  </conditionalFormatting>
  <conditionalFormatting sqref="B420">
    <cfRule type="containsBlanks" dxfId="190" priority="191">
      <formula>LEN(TRIM(B420))=0</formula>
    </cfRule>
  </conditionalFormatting>
  <conditionalFormatting sqref="B421">
    <cfRule type="containsBlanks" dxfId="189" priority="190">
      <formula>LEN(TRIM(B421))=0</formula>
    </cfRule>
  </conditionalFormatting>
  <conditionalFormatting sqref="B422">
    <cfRule type="containsBlanks" dxfId="188" priority="189">
      <formula>LEN(TRIM(B422))=0</formula>
    </cfRule>
  </conditionalFormatting>
  <conditionalFormatting sqref="B423">
    <cfRule type="containsBlanks" dxfId="187" priority="188">
      <formula>LEN(TRIM(B423))=0</formula>
    </cfRule>
  </conditionalFormatting>
  <conditionalFormatting sqref="B426">
    <cfRule type="containsBlanks" dxfId="186" priority="187">
      <formula>LEN(TRIM(B426))=0</formula>
    </cfRule>
  </conditionalFormatting>
  <conditionalFormatting sqref="B427">
    <cfRule type="containsBlanks" dxfId="185" priority="186">
      <formula>LEN(TRIM(B427))=0</formula>
    </cfRule>
  </conditionalFormatting>
  <conditionalFormatting sqref="B428:B430">
    <cfRule type="containsBlanks" dxfId="184" priority="185">
      <formula>LEN(TRIM(B428))=0</formula>
    </cfRule>
  </conditionalFormatting>
  <conditionalFormatting sqref="B434">
    <cfRule type="containsBlanks" dxfId="183" priority="184">
      <formula>LEN(TRIM(B434))=0</formula>
    </cfRule>
  </conditionalFormatting>
  <conditionalFormatting sqref="B425">
    <cfRule type="containsBlanks" dxfId="182" priority="183">
      <formula>LEN(TRIM(B425))=0</formula>
    </cfRule>
  </conditionalFormatting>
  <conditionalFormatting sqref="B432">
    <cfRule type="containsBlanks" dxfId="181" priority="182">
      <formula>LEN(TRIM(B432))=0</formula>
    </cfRule>
  </conditionalFormatting>
  <conditionalFormatting sqref="B433">
    <cfRule type="containsBlanks" dxfId="180" priority="181">
      <formula>LEN(TRIM(B433))=0</formula>
    </cfRule>
  </conditionalFormatting>
  <conditionalFormatting sqref="B435">
    <cfRule type="containsBlanks" dxfId="179" priority="180">
      <formula>LEN(TRIM(B435))=0</formula>
    </cfRule>
  </conditionalFormatting>
  <conditionalFormatting sqref="B438">
    <cfRule type="containsBlanks" dxfId="178" priority="179">
      <formula>LEN(TRIM(B438))=0</formula>
    </cfRule>
  </conditionalFormatting>
  <conditionalFormatting sqref="B443">
    <cfRule type="containsBlanks" dxfId="177" priority="178">
      <formula>LEN(TRIM(B443))=0</formula>
    </cfRule>
  </conditionalFormatting>
  <conditionalFormatting sqref="B382">
    <cfRule type="containsBlanks" dxfId="176" priority="177">
      <formula>LEN(TRIM(B382))=0</formula>
    </cfRule>
  </conditionalFormatting>
  <conditionalFormatting sqref="B445">
    <cfRule type="containsBlanks" dxfId="175" priority="176">
      <formula>LEN(TRIM(B445))=0</formula>
    </cfRule>
  </conditionalFormatting>
  <conditionalFormatting sqref="B447:B450">
    <cfRule type="containsBlanks" dxfId="174" priority="175">
      <formula>LEN(TRIM(B447))=0</formula>
    </cfRule>
  </conditionalFormatting>
  <conditionalFormatting sqref="B452">
    <cfRule type="containsBlanks" dxfId="173" priority="174">
      <formula>LEN(TRIM(B452))=0</formula>
    </cfRule>
  </conditionalFormatting>
  <conditionalFormatting sqref="B453">
    <cfRule type="containsBlanks" dxfId="172" priority="173">
      <formula>LEN(TRIM(B453))=0</formula>
    </cfRule>
  </conditionalFormatting>
  <conditionalFormatting sqref="B454">
    <cfRule type="containsBlanks" dxfId="171" priority="172">
      <formula>LEN(TRIM(B454))=0</formula>
    </cfRule>
  </conditionalFormatting>
  <conditionalFormatting sqref="B456:B459">
    <cfRule type="containsBlanks" dxfId="170" priority="171">
      <formula>LEN(TRIM(B456))=0</formula>
    </cfRule>
  </conditionalFormatting>
  <conditionalFormatting sqref="B440">
    <cfRule type="containsBlanks" dxfId="169" priority="170">
      <formula>LEN(TRIM(B440))=0</formula>
    </cfRule>
  </conditionalFormatting>
  <conditionalFormatting sqref="B442">
    <cfRule type="containsBlanks" dxfId="168" priority="169">
      <formula>LEN(TRIM(B442))=0</formula>
    </cfRule>
  </conditionalFormatting>
  <conditionalFormatting sqref="B463">
    <cfRule type="containsBlanks" dxfId="167" priority="168">
      <formula>LEN(TRIM(B463))=0</formula>
    </cfRule>
  </conditionalFormatting>
  <conditionalFormatting sqref="B468">
    <cfRule type="containsBlanks" dxfId="166" priority="167">
      <formula>LEN(TRIM(B468))=0</formula>
    </cfRule>
  </conditionalFormatting>
  <conditionalFormatting sqref="B479">
    <cfRule type="containsBlanks" dxfId="165" priority="166">
      <formula>LEN(TRIM(B479))=0</formula>
    </cfRule>
  </conditionalFormatting>
  <conditionalFormatting sqref="B481">
    <cfRule type="containsBlanks" dxfId="164" priority="165">
      <formula>LEN(TRIM(B481))=0</formula>
    </cfRule>
  </conditionalFormatting>
  <conditionalFormatting sqref="B482">
    <cfRule type="containsBlanks" dxfId="163" priority="164">
      <formula>LEN(TRIM(B482))=0</formula>
    </cfRule>
  </conditionalFormatting>
  <conditionalFormatting sqref="B483">
    <cfRule type="containsBlanks" dxfId="162" priority="163">
      <formula>LEN(TRIM(B483))=0</formula>
    </cfRule>
  </conditionalFormatting>
  <conditionalFormatting sqref="B484">
    <cfRule type="containsBlanks" dxfId="161" priority="162">
      <formula>LEN(TRIM(B484))=0</formula>
    </cfRule>
  </conditionalFormatting>
  <conditionalFormatting sqref="B487">
    <cfRule type="containsBlanks" dxfId="160" priority="161">
      <formula>LEN(TRIM(B487))=0</formula>
    </cfRule>
  </conditionalFormatting>
  <conditionalFormatting sqref="B488">
    <cfRule type="containsBlanks" dxfId="159" priority="160">
      <formula>LEN(TRIM(B488))=0</formula>
    </cfRule>
  </conditionalFormatting>
  <conditionalFormatting sqref="B489">
    <cfRule type="containsBlanks" dxfId="158" priority="159">
      <formula>LEN(TRIM(B489))=0</formula>
    </cfRule>
  </conditionalFormatting>
  <conditionalFormatting sqref="B491">
    <cfRule type="containsBlanks" dxfId="157" priority="158">
      <formula>LEN(TRIM(B491))=0</formula>
    </cfRule>
  </conditionalFormatting>
  <conditionalFormatting sqref="B492">
    <cfRule type="containsBlanks" dxfId="156" priority="157">
      <formula>LEN(TRIM(B492))=0</formula>
    </cfRule>
  </conditionalFormatting>
  <conditionalFormatting sqref="B462">
    <cfRule type="containsBlanks" dxfId="155" priority="156">
      <formula>LEN(TRIM(B462))=0</formula>
    </cfRule>
  </conditionalFormatting>
  <conditionalFormatting sqref="B465">
    <cfRule type="containsBlanks" dxfId="154" priority="155">
      <formula>LEN(TRIM(B465))=0</formula>
    </cfRule>
  </conditionalFormatting>
  <conditionalFormatting sqref="B466">
    <cfRule type="containsBlanks" dxfId="153" priority="154">
      <formula>LEN(TRIM(B466))=0</formula>
    </cfRule>
  </conditionalFormatting>
  <conditionalFormatting sqref="B467">
    <cfRule type="containsBlanks" dxfId="152" priority="153">
      <formula>LEN(TRIM(B467))=0</formula>
    </cfRule>
  </conditionalFormatting>
  <conditionalFormatting sqref="B470">
    <cfRule type="containsBlanks" dxfId="151" priority="152">
      <formula>LEN(TRIM(B470))=0</formula>
    </cfRule>
  </conditionalFormatting>
  <conditionalFormatting sqref="B471">
    <cfRule type="containsBlanks" dxfId="150" priority="151">
      <formula>LEN(TRIM(B471))=0</formula>
    </cfRule>
  </conditionalFormatting>
  <conditionalFormatting sqref="B472">
    <cfRule type="containsBlanks" dxfId="149" priority="150">
      <formula>LEN(TRIM(B472))=0</formula>
    </cfRule>
  </conditionalFormatting>
  <conditionalFormatting sqref="B474">
    <cfRule type="containsBlanks" dxfId="148" priority="149">
      <formula>LEN(TRIM(B474))=0</formula>
    </cfRule>
  </conditionalFormatting>
  <conditionalFormatting sqref="B475">
    <cfRule type="containsBlanks" dxfId="147" priority="148">
      <formula>LEN(TRIM(B475))=0</formula>
    </cfRule>
  </conditionalFormatting>
  <conditionalFormatting sqref="B476">
    <cfRule type="containsBlanks" dxfId="146" priority="147">
      <formula>LEN(TRIM(B476))=0</formula>
    </cfRule>
  </conditionalFormatting>
  <conditionalFormatting sqref="B477">
    <cfRule type="containsBlanks" dxfId="145" priority="146">
      <formula>LEN(TRIM(B477))=0</formula>
    </cfRule>
  </conditionalFormatting>
  <conditionalFormatting sqref="B486">
    <cfRule type="containsBlanks" dxfId="144" priority="145">
      <formula>LEN(TRIM(B486))=0</formula>
    </cfRule>
  </conditionalFormatting>
  <conditionalFormatting sqref="B490">
    <cfRule type="containsBlanks" dxfId="143" priority="144">
      <formula>LEN(TRIM(B490))=0</formula>
    </cfRule>
  </conditionalFormatting>
  <conditionalFormatting sqref="B494">
    <cfRule type="containsBlanks" dxfId="142" priority="143">
      <formula>LEN(TRIM(B494))=0</formula>
    </cfRule>
  </conditionalFormatting>
  <conditionalFormatting sqref="B495">
    <cfRule type="containsBlanks" dxfId="141" priority="142">
      <formula>LEN(TRIM(B495))=0</formula>
    </cfRule>
  </conditionalFormatting>
  <conditionalFormatting sqref="B496">
    <cfRule type="containsBlanks" dxfId="140" priority="141">
      <formula>LEN(TRIM(B496))=0</formula>
    </cfRule>
  </conditionalFormatting>
  <conditionalFormatting sqref="B497">
    <cfRule type="containsBlanks" dxfId="139" priority="140">
      <formula>LEN(TRIM(B497))=0</formula>
    </cfRule>
  </conditionalFormatting>
  <conditionalFormatting sqref="B498">
    <cfRule type="containsBlanks" dxfId="138" priority="139">
      <formula>LEN(TRIM(B498))=0</formula>
    </cfRule>
  </conditionalFormatting>
  <conditionalFormatting sqref="B501">
    <cfRule type="containsBlanks" dxfId="137" priority="138">
      <formula>LEN(TRIM(B501))=0</formula>
    </cfRule>
  </conditionalFormatting>
  <conditionalFormatting sqref="B502">
    <cfRule type="containsBlanks" dxfId="136" priority="137">
      <formula>LEN(TRIM(B502))=0</formula>
    </cfRule>
  </conditionalFormatting>
  <conditionalFormatting sqref="B503">
    <cfRule type="containsBlanks" dxfId="135" priority="136">
      <formula>LEN(TRIM(B503))=0</formula>
    </cfRule>
  </conditionalFormatting>
  <conditionalFormatting sqref="B505">
    <cfRule type="containsBlanks" dxfId="134" priority="135">
      <formula>LEN(TRIM(B505))=0</formula>
    </cfRule>
  </conditionalFormatting>
  <conditionalFormatting sqref="B506">
    <cfRule type="containsBlanks" dxfId="133" priority="134">
      <formula>LEN(TRIM(B506))=0</formula>
    </cfRule>
  </conditionalFormatting>
  <conditionalFormatting sqref="B520">
    <cfRule type="containsBlanks" dxfId="132" priority="133">
      <formula>LEN(TRIM(B520))=0</formula>
    </cfRule>
  </conditionalFormatting>
  <conditionalFormatting sqref="B522:B523">
    <cfRule type="containsBlanks" dxfId="131" priority="132">
      <formula>LEN(TRIM(B522))=0</formula>
    </cfRule>
  </conditionalFormatting>
  <conditionalFormatting sqref="B524:B525">
    <cfRule type="containsBlanks" dxfId="130" priority="131">
      <formula>LEN(TRIM(B524))=0</formula>
    </cfRule>
  </conditionalFormatting>
  <conditionalFormatting sqref="B527">
    <cfRule type="containsBlanks" dxfId="129" priority="130">
      <formula>LEN(TRIM(B527))=0</formula>
    </cfRule>
  </conditionalFormatting>
  <conditionalFormatting sqref="B529">
    <cfRule type="containsBlanks" dxfId="128" priority="129">
      <formula>LEN(TRIM(B529))=0</formula>
    </cfRule>
  </conditionalFormatting>
  <conditionalFormatting sqref="B530">
    <cfRule type="containsBlanks" dxfId="127" priority="128">
      <formula>LEN(TRIM(B530))=0</formula>
    </cfRule>
  </conditionalFormatting>
  <conditionalFormatting sqref="B531">
    <cfRule type="containsBlanks" dxfId="126" priority="127">
      <formula>LEN(TRIM(B531))=0</formula>
    </cfRule>
  </conditionalFormatting>
  <conditionalFormatting sqref="B532">
    <cfRule type="containsBlanks" dxfId="125" priority="126">
      <formula>LEN(TRIM(B532))=0</formula>
    </cfRule>
  </conditionalFormatting>
  <conditionalFormatting sqref="B533">
    <cfRule type="containsBlanks" dxfId="124" priority="125">
      <formula>LEN(TRIM(B533))=0</formula>
    </cfRule>
  </conditionalFormatting>
  <conditionalFormatting sqref="B536">
    <cfRule type="containsBlanks" dxfId="123" priority="124">
      <formula>LEN(TRIM(B536))=0</formula>
    </cfRule>
  </conditionalFormatting>
  <conditionalFormatting sqref="B537">
    <cfRule type="containsBlanks" dxfId="122" priority="123">
      <formula>LEN(TRIM(B537))=0</formula>
    </cfRule>
  </conditionalFormatting>
  <conditionalFormatting sqref="B538">
    <cfRule type="containsBlanks" dxfId="121" priority="122">
      <formula>LEN(TRIM(B538))=0</formula>
    </cfRule>
  </conditionalFormatting>
  <conditionalFormatting sqref="B539">
    <cfRule type="containsBlanks" dxfId="120" priority="121">
      <formula>LEN(TRIM(B539))=0</formula>
    </cfRule>
  </conditionalFormatting>
  <conditionalFormatting sqref="B542:B543">
    <cfRule type="containsBlanks" dxfId="119" priority="120">
      <formula>LEN(TRIM(B542))=0</formula>
    </cfRule>
  </conditionalFormatting>
  <conditionalFormatting sqref="B534">
    <cfRule type="containsBlanks" dxfId="118" priority="119">
      <formula>LEN(TRIM(B534))=0</formula>
    </cfRule>
  </conditionalFormatting>
  <conditionalFormatting sqref="B535">
    <cfRule type="containsBlanks" dxfId="117" priority="118">
      <formula>LEN(TRIM(B535))=0</formula>
    </cfRule>
  </conditionalFormatting>
  <conditionalFormatting sqref="B540">
    <cfRule type="containsBlanks" dxfId="116" priority="117">
      <formula>LEN(TRIM(B540))=0</formula>
    </cfRule>
  </conditionalFormatting>
  <conditionalFormatting sqref="B541">
    <cfRule type="containsBlanks" dxfId="115" priority="116">
      <formula>LEN(TRIM(B541))=0</formula>
    </cfRule>
  </conditionalFormatting>
  <conditionalFormatting sqref="B45">
    <cfRule type="containsBlanks" dxfId="114" priority="115">
      <formula>LEN(TRIM(B45))=0</formula>
    </cfRule>
  </conditionalFormatting>
  <conditionalFormatting sqref="B143">
    <cfRule type="containsBlanks" dxfId="113" priority="114">
      <formula>LEN(TRIM(B143))=0</formula>
    </cfRule>
  </conditionalFormatting>
  <conditionalFormatting sqref="B142">
    <cfRule type="containsBlanks" dxfId="112" priority="113">
      <formula>LEN(TRIM(B142))=0</formula>
    </cfRule>
  </conditionalFormatting>
  <conditionalFormatting sqref="B158">
    <cfRule type="containsBlanks" dxfId="111" priority="112">
      <formula>LEN(TRIM(B158))=0</formula>
    </cfRule>
  </conditionalFormatting>
  <conditionalFormatting sqref="B157">
    <cfRule type="containsBlanks" dxfId="110" priority="111">
      <formula>LEN(TRIM(B157))=0</formula>
    </cfRule>
  </conditionalFormatting>
  <conditionalFormatting sqref="B174">
    <cfRule type="containsBlanks" dxfId="109" priority="110">
      <formula>LEN(TRIM(B174))=0</formula>
    </cfRule>
  </conditionalFormatting>
  <conditionalFormatting sqref="B173">
    <cfRule type="containsBlanks" dxfId="108" priority="109">
      <formula>LEN(TRIM(B173))=0</formula>
    </cfRule>
  </conditionalFormatting>
  <conditionalFormatting sqref="B546">
    <cfRule type="containsBlanks" dxfId="107" priority="108">
      <formula>LEN(TRIM(B546))=0</formula>
    </cfRule>
  </conditionalFormatting>
  <conditionalFormatting sqref="B22">
    <cfRule type="containsBlanks" dxfId="106" priority="107">
      <formula>LEN(TRIM(B22))=0</formula>
    </cfRule>
  </conditionalFormatting>
  <conditionalFormatting sqref="B23">
    <cfRule type="containsBlanks" dxfId="105" priority="106">
      <formula>LEN(TRIM(B23))=0</formula>
    </cfRule>
  </conditionalFormatting>
  <conditionalFormatting sqref="B98">
    <cfRule type="containsBlanks" dxfId="104" priority="105">
      <formula>LEN(TRIM(B98))=0</formula>
    </cfRule>
  </conditionalFormatting>
  <conditionalFormatting sqref="B99">
    <cfRule type="containsBlanks" dxfId="103" priority="104">
      <formula>LEN(TRIM(B99))=0</formula>
    </cfRule>
  </conditionalFormatting>
  <conditionalFormatting sqref="B105">
    <cfRule type="containsBlanks" dxfId="102" priority="103">
      <formula>LEN(TRIM(B105))=0</formula>
    </cfRule>
  </conditionalFormatting>
  <conditionalFormatting sqref="B132">
    <cfRule type="containsBlanks" dxfId="101" priority="102">
      <formula>LEN(TRIM(B132))=0</formula>
    </cfRule>
  </conditionalFormatting>
  <conditionalFormatting sqref="B80">
    <cfRule type="containsBlanks" dxfId="100" priority="101">
      <formula>LEN(TRIM(B80))=0</formula>
    </cfRule>
  </conditionalFormatting>
  <conditionalFormatting sqref="B218">
    <cfRule type="containsBlanks" dxfId="99" priority="100">
      <formula>LEN(TRIM(B218))=0</formula>
    </cfRule>
  </conditionalFormatting>
  <conditionalFormatting sqref="B389">
    <cfRule type="containsBlanks" dxfId="98" priority="99">
      <formula>LEN(TRIM(B389))=0</formula>
    </cfRule>
  </conditionalFormatting>
  <conditionalFormatting sqref="B138">
    <cfRule type="containsBlanks" dxfId="97" priority="98">
      <formula>LEN(TRIM(B138))=0</formula>
    </cfRule>
  </conditionalFormatting>
  <conditionalFormatting sqref="B161">
    <cfRule type="containsBlanks" dxfId="96" priority="97">
      <formula>LEN(TRIM(B161))=0</formula>
    </cfRule>
  </conditionalFormatting>
  <conditionalFormatting sqref="B168">
    <cfRule type="containsBlanks" dxfId="95" priority="96">
      <formula>LEN(TRIM(B168))=0</formula>
    </cfRule>
  </conditionalFormatting>
  <conditionalFormatting sqref="B203">
    <cfRule type="containsBlanks" dxfId="94" priority="95">
      <formula>LEN(TRIM(B203))=0</formula>
    </cfRule>
  </conditionalFormatting>
  <conditionalFormatting sqref="B217">
    <cfRule type="containsBlanks" dxfId="93" priority="94">
      <formula>LEN(TRIM(B217))=0</formula>
    </cfRule>
  </conditionalFormatting>
  <conditionalFormatting sqref="B177">
    <cfRule type="containsBlanks" dxfId="92" priority="93">
      <formula>LEN(TRIM(B177))=0</formula>
    </cfRule>
  </conditionalFormatting>
  <conditionalFormatting sqref="B179">
    <cfRule type="containsBlanks" dxfId="91" priority="92">
      <formula>LEN(TRIM(B179))=0</formula>
    </cfRule>
  </conditionalFormatting>
  <conditionalFormatting sqref="B178">
    <cfRule type="containsBlanks" dxfId="90" priority="91">
      <formula>LEN(TRIM(B178))=0</formula>
    </cfRule>
  </conditionalFormatting>
  <conditionalFormatting sqref="B183">
    <cfRule type="containsBlanks" dxfId="89" priority="90">
      <formula>LEN(TRIM(B183))=0</formula>
    </cfRule>
  </conditionalFormatting>
  <conditionalFormatting sqref="B184">
    <cfRule type="containsBlanks" dxfId="88" priority="89">
      <formula>LEN(TRIM(B184))=0</formula>
    </cfRule>
  </conditionalFormatting>
  <conditionalFormatting sqref="B186">
    <cfRule type="containsBlanks" dxfId="87" priority="88">
      <formula>LEN(TRIM(B186))=0</formula>
    </cfRule>
  </conditionalFormatting>
  <conditionalFormatting sqref="B185">
    <cfRule type="containsBlanks" dxfId="86" priority="87">
      <formula>LEN(TRIM(B185))=0</formula>
    </cfRule>
  </conditionalFormatting>
  <conditionalFormatting sqref="B191">
    <cfRule type="containsBlanks" dxfId="85" priority="86">
      <formula>LEN(TRIM(B191))=0</formula>
    </cfRule>
  </conditionalFormatting>
  <conditionalFormatting sqref="B192">
    <cfRule type="containsBlanks" dxfId="84" priority="85">
      <formula>LEN(TRIM(B192))=0</formula>
    </cfRule>
  </conditionalFormatting>
  <conditionalFormatting sqref="B194">
    <cfRule type="containsBlanks" dxfId="83" priority="84">
      <formula>LEN(TRIM(B194))=0</formula>
    </cfRule>
  </conditionalFormatting>
  <conditionalFormatting sqref="B193">
    <cfRule type="containsBlanks" dxfId="82" priority="83">
      <formula>LEN(TRIM(B193))=0</formula>
    </cfRule>
  </conditionalFormatting>
  <conditionalFormatting sqref="B190">
    <cfRule type="containsBlanks" dxfId="81" priority="82">
      <formula>LEN(TRIM(B190))=0</formula>
    </cfRule>
  </conditionalFormatting>
  <conditionalFormatting sqref="B199">
    <cfRule type="containsBlanks" dxfId="80" priority="81">
      <formula>LEN(TRIM(B199))=0</formula>
    </cfRule>
  </conditionalFormatting>
  <conditionalFormatting sqref="B200">
    <cfRule type="containsBlanks" dxfId="79" priority="80">
      <formula>LEN(TRIM(B200))=0</formula>
    </cfRule>
  </conditionalFormatting>
  <conditionalFormatting sqref="B202">
    <cfRule type="containsBlanks" dxfId="78" priority="79">
      <formula>LEN(TRIM(B202))=0</formula>
    </cfRule>
  </conditionalFormatting>
  <conditionalFormatting sqref="B201">
    <cfRule type="containsBlanks" dxfId="77" priority="78">
      <formula>LEN(TRIM(B201))=0</formula>
    </cfRule>
  </conditionalFormatting>
  <conditionalFormatting sqref="B198">
    <cfRule type="containsBlanks" dxfId="76" priority="77">
      <formula>LEN(TRIM(B198))=0</formula>
    </cfRule>
  </conditionalFormatting>
  <conditionalFormatting sqref="B205">
    <cfRule type="containsBlanks" dxfId="75" priority="76">
      <formula>LEN(TRIM(B205))=0</formula>
    </cfRule>
  </conditionalFormatting>
  <conditionalFormatting sqref="B209">
    <cfRule type="containsBlanks" dxfId="74" priority="75">
      <formula>LEN(TRIM(B209))=0</formula>
    </cfRule>
  </conditionalFormatting>
  <conditionalFormatting sqref="B206">
    <cfRule type="containsBlanks" dxfId="73" priority="74">
      <formula>LEN(TRIM(B206))=0</formula>
    </cfRule>
  </conditionalFormatting>
  <conditionalFormatting sqref="B207">
    <cfRule type="containsBlanks" dxfId="72" priority="73">
      <formula>LEN(TRIM(B207))=0</formula>
    </cfRule>
  </conditionalFormatting>
  <conditionalFormatting sqref="B208">
    <cfRule type="containsBlanks" dxfId="71" priority="72">
      <formula>LEN(TRIM(B208))=0</formula>
    </cfRule>
  </conditionalFormatting>
  <conditionalFormatting sqref="B213">
    <cfRule type="containsBlanks" dxfId="70" priority="71">
      <formula>LEN(TRIM(B213))=0</formula>
    </cfRule>
  </conditionalFormatting>
  <conditionalFormatting sqref="B216">
    <cfRule type="containsBlanks" dxfId="69" priority="70">
      <formula>LEN(TRIM(B216))=0</formula>
    </cfRule>
  </conditionalFormatting>
  <conditionalFormatting sqref="B214">
    <cfRule type="containsBlanks" dxfId="68" priority="69">
      <formula>LEN(TRIM(B214))=0</formula>
    </cfRule>
  </conditionalFormatting>
  <conditionalFormatting sqref="B215">
    <cfRule type="containsBlanks" dxfId="67" priority="68">
      <formula>LEN(TRIM(B215))=0</formula>
    </cfRule>
  </conditionalFormatting>
  <conditionalFormatting sqref="B244">
    <cfRule type="containsBlanks" dxfId="66" priority="67">
      <formula>LEN(TRIM(B244))=0</formula>
    </cfRule>
  </conditionalFormatting>
  <conditionalFormatting sqref="B245">
    <cfRule type="containsBlanks" dxfId="65" priority="66">
      <formula>LEN(TRIM(B245))=0</formula>
    </cfRule>
  </conditionalFormatting>
  <conditionalFormatting sqref="B246">
    <cfRule type="containsBlanks" dxfId="64" priority="65">
      <formula>LEN(TRIM(B246))=0</formula>
    </cfRule>
  </conditionalFormatting>
  <conditionalFormatting sqref="B247">
    <cfRule type="containsBlanks" dxfId="63" priority="64">
      <formula>LEN(TRIM(B247))=0</formula>
    </cfRule>
  </conditionalFormatting>
  <conditionalFormatting sqref="B248">
    <cfRule type="containsBlanks" dxfId="62" priority="63">
      <formula>LEN(TRIM(B248))=0</formula>
    </cfRule>
  </conditionalFormatting>
  <conditionalFormatting sqref="B249">
    <cfRule type="containsBlanks" dxfId="61" priority="62">
      <formula>LEN(TRIM(B249))=0</formula>
    </cfRule>
  </conditionalFormatting>
  <conditionalFormatting sqref="B250">
    <cfRule type="containsBlanks" dxfId="60" priority="61">
      <formula>LEN(TRIM(B250))=0</formula>
    </cfRule>
  </conditionalFormatting>
  <conditionalFormatting sqref="B251">
    <cfRule type="containsBlanks" dxfId="59" priority="60">
      <formula>LEN(TRIM(B251))=0</formula>
    </cfRule>
  </conditionalFormatting>
  <conditionalFormatting sqref="B253:B254">
    <cfRule type="containsBlanks" dxfId="58" priority="59">
      <formula>LEN(TRIM(B253))=0</formula>
    </cfRule>
  </conditionalFormatting>
  <conditionalFormatting sqref="B255">
    <cfRule type="containsBlanks" dxfId="57" priority="58">
      <formula>LEN(TRIM(B255))=0</formula>
    </cfRule>
  </conditionalFormatting>
  <conditionalFormatting sqref="B256">
    <cfRule type="containsBlanks" dxfId="56" priority="57">
      <formula>LEN(TRIM(B256))=0</formula>
    </cfRule>
  </conditionalFormatting>
  <conditionalFormatting sqref="B257">
    <cfRule type="containsBlanks" dxfId="55" priority="56">
      <formula>LEN(TRIM(B257))=0</formula>
    </cfRule>
  </conditionalFormatting>
  <conditionalFormatting sqref="B258">
    <cfRule type="containsBlanks" dxfId="54" priority="55">
      <formula>LEN(TRIM(B258))=0</formula>
    </cfRule>
  </conditionalFormatting>
  <conditionalFormatting sqref="B259">
    <cfRule type="containsBlanks" dxfId="53" priority="54">
      <formula>LEN(TRIM(B259))=0</formula>
    </cfRule>
  </conditionalFormatting>
  <conditionalFormatting sqref="B260">
    <cfRule type="containsBlanks" dxfId="52" priority="53">
      <formula>LEN(TRIM(B260))=0</formula>
    </cfRule>
  </conditionalFormatting>
  <conditionalFormatting sqref="B261">
    <cfRule type="containsBlanks" dxfId="51" priority="52">
      <formula>LEN(TRIM(B261))=0</formula>
    </cfRule>
  </conditionalFormatting>
  <conditionalFormatting sqref="B262">
    <cfRule type="containsBlanks" dxfId="50" priority="51">
      <formula>LEN(TRIM(B262))=0</formula>
    </cfRule>
  </conditionalFormatting>
  <conditionalFormatting sqref="B263">
    <cfRule type="containsBlanks" dxfId="49" priority="50">
      <formula>LEN(TRIM(B263))=0</formula>
    </cfRule>
  </conditionalFormatting>
  <conditionalFormatting sqref="B269">
    <cfRule type="containsBlanks" dxfId="48" priority="49">
      <formula>LEN(TRIM(B269))=0</formula>
    </cfRule>
  </conditionalFormatting>
  <conditionalFormatting sqref="B264">
    <cfRule type="containsBlanks" dxfId="47" priority="48">
      <formula>LEN(TRIM(B264))=0</formula>
    </cfRule>
  </conditionalFormatting>
  <conditionalFormatting sqref="B265">
    <cfRule type="containsBlanks" dxfId="46" priority="47">
      <formula>LEN(TRIM(B265))=0</formula>
    </cfRule>
  </conditionalFormatting>
  <conditionalFormatting sqref="B266">
    <cfRule type="containsBlanks" dxfId="45" priority="46">
      <formula>LEN(TRIM(B266))=0</formula>
    </cfRule>
  </conditionalFormatting>
  <conditionalFormatting sqref="B267">
    <cfRule type="containsBlanks" dxfId="44" priority="45">
      <formula>LEN(TRIM(B267))=0</formula>
    </cfRule>
  </conditionalFormatting>
  <conditionalFormatting sqref="B268">
    <cfRule type="containsBlanks" dxfId="43" priority="44">
      <formula>LEN(TRIM(B268))=0</formula>
    </cfRule>
  </conditionalFormatting>
  <conditionalFormatting sqref="B270">
    <cfRule type="containsBlanks" dxfId="42" priority="43">
      <formula>LEN(TRIM(B270))=0</formula>
    </cfRule>
  </conditionalFormatting>
  <conditionalFormatting sqref="B271">
    <cfRule type="containsBlanks" dxfId="41" priority="42">
      <formula>LEN(TRIM(B271))=0</formula>
    </cfRule>
  </conditionalFormatting>
  <conditionalFormatting sqref="B272">
    <cfRule type="containsBlanks" dxfId="40" priority="41">
      <formula>LEN(TRIM(B272))=0</formula>
    </cfRule>
  </conditionalFormatting>
  <conditionalFormatting sqref="B273">
    <cfRule type="containsBlanks" dxfId="39" priority="40">
      <formula>LEN(TRIM(B273))=0</formula>
    </cfRule>
  </conditionalFormatting>
  <conditionalFormatting sqref="B274">
    <cfRule type="containsBlanks" dxfId="38" priority="39">
      <formula>LEN(TRIM(B274))=0</formula>
    </cfRule>
  </conditionalFormatting>
  <conditionalFormatting sqref="B275">
    <cfRule type="containsBlanks" dxfId="37" priority="38">
      <formula>LEN(TRIM(B275))=0</formula>
    </cfRule>
  </conditionalFormatting>
  <conditionalFormatting sqref="B276">
    <cfRule type="containsBlanks" dxfId="36" priority="37">
      <formula>LEN(TRIM(B276))=0</formula>
    </cfRule>
  </conditionalFormatting>
  <conditionalFormatting sqref="B277">
    <cfRule type="containsBlanks" dxfId="35" priority="36">
      <formula>LEN(TRIM(B277))=0</formula>
    </cfRule>
  </conditionalFormatting>
  <conditionalFormatting sqref="B252">
    <cfRule type="containsBlanks" dxfId="34" priority="35">
      <formula>LEN(TRIM(B252))=0</formula>
    </cfRule>
  </conditionalFormatting>
  <conditionalFormatting sqref="B284">
    <cfRule type="containsBlanks" dxfId="33" priority="34">
      <formula>LEN(TRIM(B284))=0</formula>
    </cfRule>
  </conditionalFormatting>
  <conditionalFormatting sqref="B285">
    <cfRule type="containsBlanks" dxfId="32" priority="33">
      <formula>LEN(TRIM(B285))=0</formula>
    </cfRule>
  </conditionalFormatting>
  <conditionalFormatting sqref="B286">
    <cfRule type="containsBlanks" dxfId="31" priority="32">
      <formula>LEN(TRIM(B286))=0</formula>
    </cfRule>
  </conditionalFormatting>
  <conditionalFormatting sqref="B287">
    <cfRule type="containsBlanks" dxfId="30" priority="31">
      <formula>LEN(TRIM(B287))=0</formula>
    </cfRule>
  </conditionalFormatting>
  <conditionalFormatting sqref="B288">
    <cfRule type="containsBlanks" dxfId="29" priority="30">
      <formula>LEN(TRIM(B288))=0</formula>
    </cfRule>
  </conditionalFormatting>
  <conditionalFormatting sqref="B289">
    <cfRule type="containsBlanks" dxfId="28" priority="29">
      <formula>LEN(TRIM(B289))=0</formula>
    </cfRule>
  </conditionalFormatting>
  <conditionalFormatting sqref="B290">
    <cfRule type="containsBlanks" dxfId="27" priority="28">
      <formula>LEN(TRIM(B290))=0</formula>
    </cfRule>
  </conditionalFormatting>
  <conditionalFormatting sqref="B291">
    <cfRule type="containsBlanks" dxfId="26" priority="27">
      <formula>LEN(TRIM(B291))=0</formula>
    </cfRule>
  </conditionalFormatting>
  <conditionalFormatting sqref="B292">
    <cfRule type="containsBlanks" dxfId="25" priority="26">
      <formula>LEN(TRIM(B292))=0</formula>
    </cfRule>
  </conditionalFormatting>
  <conditionalFormatting sqref="B293">
    <cfRule type="containsBlanks" dxfId="24" priority="25">
      <formula>LEN(TRIM(B293))=0</formula>
    </cfRule>
  </conditionalFormatting>
  <conditionalFormatting sqref="B294">
    <cfRule type="containsBlanks" dxfId="23" priority="24">
      <formula>LEN(TRIM(B294))=0</formula>
    </cfRule>
  </conditionalFormatting>
  <conditionalFormatting sqref="B295">
    <cfRule type="containsBlanks" dxfId="22" priority="23">
      <formula>LEN(TRIM(B295))=0</formula>
    </cfRule>
  </conditionalFormatting>
  <conditionalFormatting sqref="B296">
    <cfRule type="containsBlanks" dxfId="21" priority="22">
      <formula>LEN(TRIM(B296))=0</formula>
    </cfRule>
  </conditionalFormatting>
  <conditionalFormatting sqref="B297">
    <cfRule type="containsBlanks" dxfId="20" priority="21">
      <formula>LEN(TRIM(B297))=0</formula>
    </cfRule>
  </conditionalFormatting>
  <conditionalFormatting sqref="B298">
    <cfRule type="containsBlanks" dxfId="19" priority="20">
      <formula>LEN(TRIM(B298))=0</formula>
    </cfRule>
  </conditionalFormatting>
  <conditionalFormatting sqref="B299">
    <cfRule type="containsBlanks" dxfId="18" priority="19">
      <formula>LEN(TRIM(B299))=0</formula>
    </cfRule>
  </conditionalFormatting>
  <conditionalFormatting sqref="B300">
    <cfRule type="containsBlanks" dxfId="17" priority="18">
      <formula>LEN(TRIM(B300))=0</formula>
    </cfRule>
  </conditionalFormatting>
  <conditionalFormatting sqref="B301">
    <cfRule type="containsBlanks" dxfId="16" priority="17">
      <formula>LEN(TRIM(B301))=0</formula>
    </cfRule>
  </conditionalFormatting>
  <conditionalFormatting sqref="B302">
    <cfRule type="containsBlanks" dxfId="15" priority="16">
      <formula>LEN(TRIM(B302))=0</formula>
    </cfRule>
  </conditionalFormatting>
  <conditionalFormatting sqref="B303">
    <cfRule type="containsBlanks" dxfId="14" priority="15">
      <formula>LEN(TRIM(B303))=0</formula>
    </cfRule>
  </conditionalFormatting>
  <conditionalFormatting sqref="B304">
    <cfRule type="containsBlanks" dxfId="13" priority="14">
      <formula>LEN(TRIM(B304))=0</formula>
    </cfRule>
  </conditionalFormatting>
  <conditionalFormatting sqref="B305">
    <cfRule type="containsBlanks" dxfId="12" priority="13">
      <formula>LEN(TRIM(B305))=0</formula>
    </cfRule>
  </conditionalFormatting>
  <conditionalFormatting sqref="B306">
    <cfRule type="containsBlanks" dxfId="11" priority="12">
      <formula>LEN(TRIM(B306))=0</formula>
    </cfRule>
  </conditionalFormatting>
  <conditionalFormatting sqref="B307">
    <cfRule type="containsBlanks" dxfId="10" priority="11">
      <formula>LEN(TRIM(B307))=0</formula>
    </cfRule>
  </conditionalFormatting>
  <conditionalFormatting sqref="B312">
    <cfRule type="containsBlanks" dxfId="9" priority="10">
      <formula>LEN(TRIM(B312))=0</formula>
    </cfRule>
  </conditionalFormatting>
  <conditionalFormatting sqref="B313">
    <cfRule type="containsBlanks" dxfId="8" priority="9">
      <formula>LEN(TRIM(B313))=0</formula>
    </cfRule>
  </conditionalFormatting>
  <conditionalFormatting sqref="B314">
    <cfRule type="containsBlanks" dxfId="7" priority="8">
      <formula>LEN(TRIM(B314))=0</formula>
    </cfRule>
  </conditionalFormatting>
  <conditionalFormatting sqref="B315">
    <cfRule type="containsBlanks" dxfId="6" priority="7">
      <formula>LEN(TRIM(B315))=0</formula>
    </cfRule>
  </conditionalFormatting>
  <conditionalFormatting sqref="B340">
    <cfRule type="containsBlanks" dxfId="5" priority="6">
      <formula>LEN(TRIM(B340))=0</formula>
    </cfRule>
  </conditionalFormatting>
  <conditionalFormatting sqref="B341">
    <cfRule type="containsBlanks" dxfId="4" priority="5">
      <formula>LEN(TRIM(B341))=0</formula>
    </cfRule>
  </conditionalFormatting>
  <conditionalFormatting sqref="B342">
    <cfRule type="containsBlanks" dxfId="3" priority="4">
      <formula>LEN(TRIM(B342))=0</formula>
    </cfRule>
  </conditionalFormatting>
  <conditionalFormatting sqref="B343">
    <cfRule type="containsBlanks" dxfId="2" priority="3">
      <formula>LEN(TRIM(B343))=0</formula>
    </cfRule>
  </conditionalFormatting>
  <conditionalFormatting sqref="B344">
    <cfRule type="containsBlanks" dxfId="1" priority="2">
      <formula>LEN(TRIM(B344))=0</formula>
    </cfRule>
  </conditionalFormatting>
  <conditionalFormatting sqref="B345">
    <cfRule type="containsBlanks" dxfId="0" priority="1">
      <formula>LEN(TRIM(B345))=0</formula>
    </cfRule>
  </conditionalFormatting>
  <dataValidations count="1">
    <dataValidation type="list" allowBlank="1" showInputMessage="1" showErrorMessage="1" sqref="B548 B340:B357 B309:B310 B279:B282 B236:B242 B197:B203 B384:B389 B107:B109 B101:B105 B527 B522:B525 B520 B508:B517 B505:B506 B501:B503 B494:B498 B486:B492 B481:B484 B479 B470:B472 B465:B468 B462:B463 B474:B477 B456:B459 B452:B454 B442:B443 B445 B380:B382 B447:B450 B438 B432:B435 B425:B430 B420:B423 B418 B415:B416 B413 B410:B411 B408 B391:B406 B189:B195 B365:B370 B440 B378 B372:B376 B360:B363 B317:B323 B284:B307 B327:B338 B325 B49:B62 B244:B277 B211:B218 B160:B174 B182:B187 B176:B180 B92:B96 B111:B112 B221:B226 B78:B90 B25:B46 B205:B209 B135:B143 B228:B233 B312:B315 B98:B99 B13:B23 B132 B64:B67 B69:B76 B114:B130 B529:B543 B545:B546 B145:B158" xr:uid="{51C8398D-0CD7-426B-B3BC-2D5C7F169C5B}">
      <formula1>$I$11:$I$16</formula1>
    </dataValidation>
  </dataValidations>
  <printOptions horizontalCentered="1"/>
  <pageMargins left="0.39370078740157483" right="0.51181102362204722" top="0.31496062992125984" bottom="0.31496062992125984" header="0" footer="0"/>
  <pageSetup paperSize="9" scale="63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9E09F-0583-478D-B6F9-F7C6761C6619}">
  <sheetPr codeName="Planilha2"/>
  <dimension ref="A1:J51"/>
  <sheetViews>
    <sheetView view="pageBreakPreview" topLeftCell="A16" zoomScale="115" zoomScaleNormal="130" zoomScaleSheetLayoutView="115" workbookViewId="0">
      <selection activeCell="B18" sqref="B18"/>
    </sheetView>
  </sheetViews>
  <sheetFormatPr defaultColWidth="9.140625" defaultRowHeight="12.75" x14ac:dyDescent="0.2"/>
  <cols>
    <col min="1" max="1" width="63.42578125" style="1" customWidth="1"/>
    <col min="2" max="2" width="25.140625" style="1" customWidth="1"/>
    <col min="3" max="16384" width="9.140625" style="1"/>
  </cols>
  <sheetData>
    <row r="1" spans="1:10" ht="24.75" customHeight="1" x14ac:dyDescent="0.2">
      <c r="A1" s="31" t="s">
        <v>49</v>
      </c>
      <c r="B1" s="32"/>
    </row>
    <row r="2" spans="1:10" ht="16.5" customHeight="1" x14ac:dyDescent="0.2">
      <c r="A2" s="33" t="s">
        <v>50</v>
      </c>
      <c r="B2" s="34"/>
    </row>
    <row r="3" spans="1:10" ht="17.25" customHeight="1" x14ac:dyDescent="0.2">
      <c r="A3" s="35" t="s">
        <v>51</v>
      </c>
      <c r="B3" s="36"/>
    </row>
    <row r="4" spans="1:10" x14ac:dyDescent="0.2">
      <c r="A4" s="37" t="str">
        <f>PLANILHA!A5</f>
        <v>OBRA: UBS VALADARES - JUIZ DE FORA - MG</v>
      </c>
      <c r="B4" s="38"/>
      <c r="C4" s="3"/>
      <c r="D4" s="2"/>
      <c r="E4" s="4"/>
      <c r="F4" s="4"/>
      <c r="G4" s="4"/>
      <c r="H4" s="5"/>
      <c r="I4" s="2"/>
      <c r="J4" s="2"/>
    </row>
    <row r="5" spans="1:10" ht="15.75" x14ac:dyDescent="0.2">
      <c r="A5" s="26" t="s">
        <v>48</v>
      </c>
      <c r="B5" s="27"/>
      <c r="C5" s="3"/>
      <c r="D5" s="2"/>
      <c r="E5" s="4"/>
      <c r="F5" s="4"/>
      <c r="G5" s="4"/>
      <c r="H5" s="5"/>
      <c r="I5" s="2"/>
      <c r="J5" s="2"/>
    </row>
    <row r="6" spans="1:10" x14ac:dyDescent="0.2">
      <c r="A6" s="28" t="s">
        <v>54</v>
      </c>
      <c r="B6" s="28"/>
      <c r="C6" s="6"/>
      <c r="D6" s="2"/>
      <c r="E6" s="4"/>
      <c r="F6" s="4"/>
      <c r="G6" s="4"/>
      <c r="H6" s="5"/>
      <c r="I6" s="2"/>
      <c r="J6" s="2"/>
    </row>
    <row r="7" spans="1:10" x14ac:dyDescent="0.2">
      <c r="A7" s="7" t="s">
        <v>32</v>
      </c>
      <c r="B7" s="7" t="s">
        <v>33</v>
      </c>
      <c r="C7" s="6"/>
      <c r="D7" s="2"/>
      <c r="E7" s="2"/>
      <c r="F7" s="2"/>
      <c r="G7" s="2"/>
      <c r="H7" s="2"/>
      <c r="I7" s="2"/>
      <c r="J7" s="2"/>
    </row>
    <row r="8" spans="1:10" x14ac:dyDescent="0.2">
      <c r="A8" s="8" t="s">
        <v>34</v>
      </c>
      <c r="B8" s="9">
        <v>4.2500000000000003E-2</v>
      </c>
      <c r="C8" s="2"/>
      <c r="D8" s="2"/>
      <c r="E8" s="10"/>
      <c r="F8" s="10"/>
      <c r="G8" s="10"/>
      <c r="H8" s="5"/>
      <c r="I8" s="2"/>
      <c r="J8" s="2"/>
    </row>
    <row r="9" spans="1:10" x14ac:dyDescent="0.2">
      <c r="A9" s="8" t="s">
        <v>35</v>
      </c>
      <c r="B9" s="9">
        <v>9.9000000000000008E-3</v>
      </c>
      <c r="C9" s="2"/>
      <c r="D9" s="2"/>
      <c r="E9" s="2"/>
      <c r="F9" s="2"/>
      <c r="G9" s="2"/>
      <c r="H9" s="2"/>
      <c r="I9" s="2"/>
      <c r="J9" s="2"/>
    </row>
    <row r="10" spans="1:10" x14ac:dyDescent="0.2">
      <c r="A10" s="8" t="s">
        <v>36</v>
      </c>
      <c r="B10" s="9">
        <v>1.12E-2</v>
      </c>
      <c r="C10" s="2"/>
      <c r="D10" s="2"/>
      <c r="E10" s="4"/>
      <c r="F10" s="4"/>
      <c r="G10" s="4"/>
      <c r="H10" s="5"/>
      <c r="I10" s="2"/>
      <c r="J10" s="2"/>
    </row>
    <row r="11" spans="1:10" x14ac:dyDescent="0.2">
      <c r="A11" s="8" t="s">
        <v>37</v>
      </c>
      <c r="B11" s="9">
        <v>8.9999999999999993E-3</v>
      </c>
      <c r="C11" s="2"/>
      <c r="D11" s="2"/>
      <c r="E11" s="2"/>
      <c r="F11" s="2"/>
      <c r="G11" s="2"/>
      <c r="H11" s="2"/>
      <c r="I11" s="2"/>
      <c r="J11" s="2"/>
    </row>
    <row r="12" spans="1:10" x14ac:dyDescent="0.2">
      <c r="A12" s="11"/>
      <c r="B12" s="12">
        <f>SUM(B8:B11)</f>
        <v>7.2599999999999998E-2</v>
      </c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7" t="s">
        <v>38</v>
      </c>
      <c r="B13" s="7" t="s">
        <v>33</v>
      </c>
      <c r="C13" s="2"/>
      <c r="D13" s="2"/>
      <c r="E13" s="2"/>
      <c r="F13" s="2"/>
      <c r="G13" s="2"/>
      <c r="H13" s="2"/>
      <c r="I13" s="2"/>
      <c r="J13" s="2"/>
    </row>
    <row r="14" spans="1:10" x14ac:dyDescent="0.2">
      <c r="A14" s="8" t="s">
        <v>39</v>
      </c>
      <c r="B14" s="9">
        <v>7.5600000000000001E-2</v>
      </c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11"/>
      <c r="B15" s="14">
        <f>B14</f>
        <v>7.5600000000000001E-2</v>
      </c>
      <c r="C15" s="2"/>
      <c r="D15" s="2"/>
      <c r="E15" s="2"/>
      <c r="F15" s="2"/>
      <c r="G15" s="2"/>
      <c r="H15" s="2"/>
      <c r="I15" s="2"/>
      <c r="J15" s="2"/>
    </row>
    <row r="16" spans="1:10" x14ac:dyDescent="0.2">
      <c r="A16" s="7" t="s">
        <v>40</v>
      </c>
      <c r="B16" s="7" t="s">
        <v>33</v>
      </c>
      <c r="C16" s="2"/>
      <c r="D16" s="2"/>
      <c r="E16" s="2"/>
      <c r="F16" s="2"/>
      <c r="G16" s="2"/>
      <c r="H16" s="2"/>
      <c r="I16" s="2"/>
      <c r="J16" s="2"/>
    </row>
    <row r="17" spans="1:10" x14ac:dyDescent="0.2">
      <c r="A17" s="8" t="s">
        <v>41</v>
      </c>
      <c r="B17" s="9">
        <v>6.4999999999999997E-3</v>
      </c>
      <c r="C17" s="2"/>
      <c r="D17" s="15"/>
      <c r="E17" s="2"/>
      <c r="F17" s="2"/>
      <c r="G17" s="2"/>
      <c r="H17" s="2"/>
      <c r="I17" s="2"/>
      <c r="J17" s="2"/>
    </row>
    <row r="18" spans="1:10" x14ac:dyDescent="0.2">
      <c r="A18" s="8" t="s">
        <v>42</v>
      </c>
      <c r="B18" s="9">
        <v>0.03</v>
      </c>
      <c r="C18" s="2"/>
      <c r="D18" s="15"/>
      <c r="E18" s="2"/>
      <c r="F18" s="2"/>
      <c r="G18" s="2"/>
      <c r="H18" s="2"/>
      <c r="I18" s="2"/>
      <c r="J18" s="2"/>
    </row>
    <row r="19" spans="1:10" x14ac:dyDescent="0.2">
      <c r="A19" s="8" t="s">
        <v>43</v>
      </c>
      <c r="B19" s="9">
        <v>0.03</v>
      </c>
      <c r="C19" s="2"/>
      <c r="D19" s="15"/>
      <c r="E19" s="2"/>
      <c r="F19" s="2"/>
      <c r="G19" s="2"/>
      <c r="H19" s="2"/>
      <c r="I19" s="2"/>
      <c r="J19" s="2"/>
    </row>
    <row r="20" spans="1:10" x14ac:dyDescent="0.2">
      <c r="A20" s="8" t="s">
        <v>44</v>
      </c>
      <c r="B20" s="16" t="s">
        <v>45</v>
      </c>
      <c r="C20" s="2"/>
      <c r="D20" s="15"/>
      <c r="E20" s="2"/>
      <c r="F20" s="17"/>
      <c r="G20" s="2"/>
      <c r="H20" s="2"/>
      <c r="I20" s="2"/>
      <c r="J20" s="2"/>
    </row>
    <row r="21" spans="1:10" x14ac:dyDescent="0.2">
      <c r="A21" s="11"/>
      <c r="B21" s="18">
        <f>SUM(B17:B20)</f>
        <v>6.6500000000000004E-2</v>
      </c>
      <c r="C21" s="19"/>
      <c r="D21" s="19"/>
      <c r="E21" s="19"/>
      <c r="F21" s="19"/>
      <c r="G21" s="19"/>
      <c r="H21" s="19"/>
      <c r="I21" s="19"/>
      <c r="J21" s="19"/>
    </row>
    <row r="22" spans="1:10" x14ac:dyDescent="0.2">
      <c r="A22" s="29" t="s">
        <v>46</v>
      </c>
      <c r="B22" s="30"/>
      <c r="C22" s="19"/>
      <c r="D22" s="19"/>
      <c r="E22" s="19"/>
      <c r="F22" s="19"/>
      <c r="G22" s="19"/>
      <c r="H22" s="19"/>
      <c r="I22" s="19"/>
      <c r="J22" s="19"/>
    </row>
    <row r="23" spans="1:10" x14ac:dyDescent="0.2">
      <c r="A23" s="11"/>
      <c r="B23" s="13"/>
      <c r="C23" s="19"/>
      <c r="D23" s="19"/>
      <c r="E23" s="19"/>
      <c r="F23" s="19"/>
      <c r="G23" s="19"/>
      <c r="H23" s="19"/>
      <c r="I23" s="19"/>
      <c r="J23" s="19"/>
    </row>
    <row r="24" spans="1:10" x14ac:dyDescent="0.2">
      <c r="A24" s="11"/>
      <c r="B24" s="13"/>
      <c r="C24" s="19"/>
      <c r="D24" s="19"/>
      <c r="E24" s="19"/>
      <c r="F24" s="19"/>
      <c r="G24" s="19"/>
      <c r="H24" s="19"/>
      <c r="I24" s="19"/>
      <c r="J24" s="19"/>
    </row>
    <row r="25" spans="1:10" x14ac:dyDescent="0.2">
      <c r="A25" s="11"/>
      <c r="B25" s="13"/>
      <c r="C25" s="19"/>
      <c r="D25" s="19"/>
      <c r="E25" s="19"/>
      <c r="F25" s="19"/>
      <c r="G25" s="19"/>
      <c r="H25" s="19"/>
      <c r="I25" s="19"/>
      <c r="J25" s="19"/>
    </row>
    <row r="26" spans="1:10" x14ac:dyDescent="0.2">
      <c r="A26" s="11"/>
      <c r="B26" s="13"/>
      <c r="C26" s="19"/>
      <c r="D26" s="19"/>
      <c r="E26" s="19"/>
      <c r="F26" s="19"/>
      <c r="G26" s="19"/>
      <c r="H26" s="19"/>
      <c r="I26" s="19"/>
      <c r="J26" s="19"/>
    </row>
    <row r="27" spans="1:10" x14ac:dyDescent="0.2">
      <c r="A27" s="7" t="s">
        <v>47</v>
      </c>
      <c r="B27" s="20">
        <f>ROUND(((1+(B8+B10+B11))*(1+B9)*(1+B14)/(1-B21)-1),4)</f>
        <v>0.2366</v>
      </c>
      <c r="C27" s="19"/>
      <c r="D27" s="19"/>
      <c r="E27" s="4"/>
      <c r="F27" s="4"/>
      <c r="G27" s="4"/>
      <c r="H27" s="5"/>
      <c r="I27" s="2"/>
    </row>
    <row r="29" spans="1:10" ht="15.75" x14ac:dyDescent="0.2">
      <c r="A29" s="26" t="s">
        <v>56</v>
      </c>
      <c r="B29" s="27"/>
    </row>
    <row r="30" spans="1:10" x14ac:dyDescent="0.2">
      <c r="A30" s="28" t="s">
        <v>57</v>
      </c>
      <c r="B30" s="28"/>
    </row>
    <row r="31" spans="1:10" x14ac:dyDescent="0.2">
      <c r="A31" s="7" t="s">
        <v>32</v>
      </c>
      <c r="B31" s="7" t="s">
        <v>33</v>
      </c>
    </row>
    <row r="32" spans="1:10" x14ac:dyDescent="0.2">
      <c r="A32" s="8" t="s">
        <v>34</v>
      </c>
      <c r="B32" s="9">
        <v>2.9899999999999999E-2</v>
      </c>
    </row>
    <row r="33" spans="1:2" x14ac:dyDescent="0.2">
      <c r="A33" s="8" t="s">
        <v>35</v>
      </c>
      <c r="B33" s="9">
        <v>9.7999999999999997E-3</v>
      </c>
    </row>
    <row r="34" spans="1:2" x14ac:dyDescent="0.2">
      <c r="A34" s="8" t="s">
        <v>36</v>
      </c>
      <c r="B34" s="9">
        <v>7.2500000000000004E-3</v>
      </c>
    </row>
    <row r="35" spans="1:2" x14ac:dyDescent="0.2">
      <c r="A35" s="8" t="s">
        <v>37</v>
      </c>
      <c r="B35" s="9">
        <v>5.5999999999999999E-3</v>
      </c>
    </row>
    <row r="36" spans="1:2" x14ac:dyDescent="0.2">
      <c r="A36" s="11"/>
      <c r="B36" s="12">
        <f>SUM(B32:B35)</f>
        <v>5.2549999999999999E-2</v>
      </c>
    </row>
    <row r="37" spans="1:2" x14ac:dyDescent="0.2">
      <c r="A37" s="7" t="s">
        <v>38</v>
      </c>
      <c r="B37" s="7" t="s">
        <v>33</v>
      </c>
    </row>
    <row r="38" spans="1:2" x14ac:dyDescent="0.2">
      <c r="A38" s="8" t="s">
        <v>39</v>
      </c>
      <c r="B38" s="9">
        <v>4.6100000000000002E-2</v>
      </c>
    </row>
    <row r="39" spans="1:2" x14ac:dyDescent="0.2">
      <c r="A39" s="11"/>
      <c r="B39" s="14">
        <f>B38</f>
        <v>4.6100000000000002E-2</v>
      </c>
    </row>
    <row r="40" spans="1:2" x14ac:dyDescent="0.2">
      <c r="A40" s="7" t="s">
        <v>40</v>
      </c>
      <c r="B40" s="7" t="s">
        <v>33</v>
      </c>
    </row>
    <row r="41" spans="1:2" x14ac:dyDescent="0.2">
      <c r="A41" s="8" t="s">
        <v>41</v>
      </c>
      <c r="B41" s="9">
        <v>6.4999999999999997E-3</v>
      </c>
    </row>
    <row r="42" spans="1:2" x14ac:dyDescent="0.2">
      <c r="A42" s="8" t="s">
        <v>42</v>
      </c>
      <c r="B42" s="9">
        <v>0</v>
      </c>
    </row>
    <row r="43" spans="1:2" x14ac:dyDescent="0.2">
      <c r="A43" s="8" t="s">
        <v>43</v>
      </c>
      <c r="B43" s="9">
        <v>0.03</v>
      </c>
    </row>
    <row r="44" spans="1:2" x14ac:dyDescent="0.2">
      <c r="A44" s="8" t="s">
        <v>44</v>
      </c>
      <c r="B44" s="16" t="s">
        <v>45</v>
      </c>
    </row>
    <row r="45" spans="1:2" x14ac:dyDescent="0.2">
      <c r="A45" s="11"/>
      <c r="B45" s="18">
        <f>SUM(B41:B44)</f>
        <v>3.6499999999999998E-2</v>
      </c>
    </row>
    <row r="46" spans="1:2" x14ac:dyDescent="0.2">
      <c r="A46" s="29" t="s">
        <v>46</v>
      </c>
      <c r="B46" s="30"/>
    </row>
    <row r="47" spans="1:2" x14ac:dyDescent="0.2">
      <c r="A47" s="11"/>
      <c r="B47" s="13"/>
    </row>
    <row r="48" spans="1:2" x14ac:dyDescent="0.2">
      <c r="A48" s="11"/>
      <c r="B48" s="13"/>
    </row>
    <row r="49" spans="1:2" x14ac:dyDescent="0.2">
      <c r="A49" s="11"/>
      <c r="B49" s="13"/>
    </row>
    <row r="50" spans="1:2" x14ac:dyDescent="0.2">
      <c r="A50" s="11"/>
      <c r="B50" s="13"/>
    </row>
    <row r="51" spans="1:2" x14ac:dyDescent="0.2">
      <c r="A51" s="7" t="s">
        <v>47</v>
      </c>
      <c r="B51" s="20">
        <f>ROUND(((1+(B32+B34+B35))*(1+B33)*(1+B38)/(1-B45)-1),4)</f>
        <v>0.14319999999999999</v>
      </c>
    </row>
  </sheetData>
  <sheetProtection password="E0DD" sheet="1" objects="1" scenarios="1"/>
  <mergeCells count="10">
    <mergeCell ref="A1:B1"/>
    <mergeCell ref="A2:B2"/>
    <mergeCell ref="A3:B3"/>
    <mergeCell ref="A5:B5"/>
    <mergeCell ref="A4:B4"/>
    <mergeCell ref="A29:B29"/>
    <mergeCell ref="A30:B30"/>
    <mergeCell ref="A46:B46"/>
    <mergeCell ref="A22:B22"/>
    <mergeCell ref="A6:B6"/>
  </mergeCells>
  <pageMargins left="0.39370078740157483" right="0.51181102362204722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V80"/>
  <sheetViews>
    <sheetView view="pageBreakPreview" zoomScale="130" zoomScaleNormal="85" zoomScaleSheetLayoutView="130" workbookViewId="0">
      <pane ySplit="7" topLeftCell="A8" activePane="bottomLeft" state="frozen"/>
      <selection pane="bottomLeft" activeCell="E12" sqref="E12"/>
    </sheetView>
  </sheetViews>
  <sheetFormatPr defaultColWidth="8.5703125" defaultRowHeight="12.75" x14ac:dyDescent="0.2"/>
  <cols>
    <col min="1" max="1" width="5.42578125" style="195" customWidth="1"/>
    <col min="2" max="2" width="25.28515625" style="195" customWidth="1"/>
    <col min="3" max="3" width="12.42578125" style="195" customWidth="1"/>
    <col min="4" max="4" width="8.42578125" style="195" customWidth="1"/>
    <col min="5" max="6" width="10.7109375" style="195" bestFit="1" customWidth="1"/>
    <col min="7" max="7" width="10.42578125" style="195" customWidth="1"/>
    <col min="8" max="14" width="12.28515625" style="195" bestFit="1" customWidth="1"/>
    <col min="15" max="15" width="13.42578125" style="195" bestFit="1" customWidth="1"/>
    <col min="16" max="16" width="12.7109375" style="134" customWidth="1"/>
    <col min="17" max="17" width="5.28515625" style="136" customWidth="1"/>
    <col min="18" max="18" width="13.42578125" style="136" customWidth="1"/>
    <col min="19" max="19" width="6.140625" style="136" customWidth="1"/>
    <col min="20" max="20" width="14.7109375" style="137" customWidth="1"/>
    <col min="21" max="21" width="11" style="138" customWidth="1"/>
    <col min="22" max="22" width="9.7109375" style="138" customWidth="1"/>
    <col min="23" max="245" width="9" style="139" customWidth="1"/>
    <col min="246" max="246" width="5.140625" style="139" customWidth="1"/>
    <col min="247" max="247" width="17.42578125" style="139" customWidth="1"/>
    <col min="248" max="248" width="10.42578125" style="139" customWidth="1"/>
    <col min="249" max="249" width="6.5703125" style="139" customWidth="1"/>
    <col min="250" max="250" width="8.5703125" style="139"/>
    <col min="251" max="251" width="9.85546875" style="139" customWidth="1"/>
    <col min="252" max="252" width="8.5703125" style="139"/>
    <col min="253" max="253" width="9.85546875" style="139" customWidth="1"/>
    <col min="254" max="256" width="8.5703125" style="139"/>
    <col min="257" max="257" width="7.85546875" style="139" bestFit="1" customWidth="1"/>
    <col min="258" max="258" width="29" style="139" customWidth="1"/>
    <col min="259" max="259" width="10" style="139" bestFit="1" customWidth="1"/>
    <col min="260" max="260" width="7" style="139" customWidth="1"/>
    <col min="261" max="261" width="8.42578125" style="139" bestFit="1" customWidth="1"/>
    <col min="262" max="270" width="9.28515625" style="139" bestFit="1" customWidth="1"/>
    <col min="271" max="271" width="11.42578125" style="139" bestFit="1" customWidth="1"/>
    <col min="272" max="272" width="12.7109375" style="139" customWidth="1"/>
    <col min="273" max="273" width="5.28515625" style="139" customWidth="1"/>
    <col min="274" max="274" width="13.42578125" style="139" customWidth="1"/>
    <col min="275" max="275" width="6.140625" style="139" customWidth="1"/>
    <col min="276" max="276" width="14.7109375" style="139" customWidth="1"/>
    <col min="277" max="277" width="11" style="139" customWidth="1"/>
    <col min="278" max="278" width="9.7109375" style="139" customWidth="1"/>
    <col min="279" max="501" width="9" style="139" customWidth="1"/>
    <col min="502" max="502" width="5.140625" style="139" customWidth="1"/>
    <col min="503" max="503" width="17.42578125" style="139" customWidth="1"/>
    <col min="504" max="504" width="10.42578125" style="139" customWidth="1"/>
    <col min="505" max="505" width="6.5703125" style="139" customWidth="1"/>
    <col min="506" max="506" width="8.5703125" style="139"/>
    <col min="507" max="507" width="9.85546875" style="139" customWidth="1"/>
    <col min="508" max="508" width="8.5703125" style="139"/>
    <col min="509" max="509" width="9.85546875" style="139" customWidth="1"/>
    <col min="510" max="512" width="8.5703125" style="139"/>
    <col min="513" max="513" width="7.85546875" style="139" bestFit="1" customWidth="1"/>
    <col min="514" max="514" width="29" style="139" customWidth="1"/>
    <col min="515" max="515" width="10" style="139" bestFit="1" customWidth="1"/>
    <col min="516" max="516" width="7" style="139" customWidth="1"/>
    <col min="517" max="517" width="8.42578125" style="139" bestFit="1" customWidth="1"/>
    <col min="518" max="526" width="9.28515625" style="139" bestFit="1" customWidth="1"/>
    <col min="527" max="527" width="11.42578125" style="139" bestFit="1" customWidth="1"/>
    <col min="528" max="528" width="12.7109375" style="139" customWidth="1"/>
    <col min="529" max="529" width="5.28515625" style="139" customWidth="1"/>
    <col min="530" max="530" width="13.42578125" style="139" customWidth="1"/>
    <col min="531" max="531" width="6.140625" style="139" customWidth="1"/>
    <col min="532" max="532" width="14.7109375" style="139" customWidth="1"/>
    <col min="533" max="533" width="11" style="139" customWidth="1"/>
    <col min="534" max="534" width="9.7109375" style="139" customWidth="1"/>
    <col min="535" max="757" width="9" style="139" customWidth="1"/>
    <col min="758" max="758" width="5.140625" style="139" customWidth="1"/>
    <col min="759" max="759" width="17.42578125" style="139" customWidth="1"/>
    <col min="760" max="760" width="10.42578125" style="139" customWidth="1"/>
    <col min="761" max="761" width="6.5703125" style="139" customWidth="1"/>
    <col min="762" max="762" width="8.5703125" style="139"/>
    <col min="763" max="763" width="9.85546875" style="139" customWidth="1"/>
    <col min="764" max="764" width="8.5703125" style="139"/>
    <col min="765" max="765" width="9.85546875" style="139" customWidth="1"/>
    <col min="766" max="768" width="8.5703125" style="139"/>
    <col min="769" max="769" width="7.85546875" style="139" bestFit="1" customWidth="1"/>
    <col min="770" max="770" width="29" style="139" customWidth="1"/>
    <col min="771" max="771" width="10" style="139" bestFit="1" customWidth="1"/>
    <col min="772" max="772" width="7" style="139" customWidth="1"/>
    <col min="773" max="773" width="8.42578125" style="139" bestFit="1" customWidth="1"/>
    <col min="774" max="782" width="9.28515625" style="139" bestFit="1" customWidth="1"/>
    <col min="783" max="783" width="11.42578125" style="139" bestFit="1" customWidth="1"/>
    <col min="784" max="784" width="12.7109375" style="139" customWidth="1"/>
    <col min="785" max="785" width="5.28515625" style="139" customWidth="1"/>
    <col min="786" max="786" width="13.42578125" style="139" customWidth="1"/>
    <col min="787" max="787" width="6.140625" style="139" customWidth="1"/>
    <col min="788" max="788" width="14.7109375" style="139" customWidth="1"/>
    <col min="789" max="789" width="11" style="139" customWidth="1"/>
    <col min="790" max="790" width="9.7109375" style="139" customWidth="1"/>
    <col min="791" max="1013" width="9" style="139" customWidth="1"/>
    <col min="1014" max="1014" width="5.140625" style="139" customWidth="1"/>
    <col min="1015" max="1015" width="17.42578125" style="139" customWidth="1"/>
    <col min="1016" max="1016" width="10.42578125" style="139" customWidth="1"/>
    <col min="1017" max="1017" width="6.5703125" style="139" customWidth="1"/>
    <col min="1018" max="1018" width="8.5703125" style="139"/>
    <col min="1019" max="1019" width="9.85546875" style="139" customWidth="1"/>
    <col min="1020" max="1020" width="8.5703125" style="139"/>
    <col min="1021" max="1021" width="9.85546875" style="139" customWidth="1"/>
    <col min="1022" max="1024" width="8.5703125" style="139"/>
    <col min="1025" max="1025" width="7.85546875" style="139" bestFit="1" customWidth="1"/>
    <col min="1026" max="1026" width="29" style="139" customWidth="1"/>
    <col min="1027" max="1027" width="10" style="139" bestFit="1" customWidth="1"/>
    <col min="1028" max="1028" width="7" style="139" customWidth="1"/>
    <col min="1029" max="1029" width="8.42578125" style="139" bestFit="1" customWidth="1"/>
    <col min="1030" max="1038" width="9.28515625" style="139" bestFit="1" customWidth="1"/>
    <col min="1039" max="1039" width="11.42578125" style="139" bestFit="1" customWidth="1"/>
    <col min="1040" max="1040" width="12.7109375" style="139" customWidth="1"/>
    <col min="1041" max="1041" width="5.28515625" style="139" customWidth="1"/>
    <col min="1042" max="1042" width="13.42578125" style="139" customWidth="1"/>
    <col min="1043" max="1043" width="6.140625" style="139" customWidth="1"/>
    <col min="1044" max="1044" width="14.7109375" style="139" customWidth="1"/>
    <col min="1045" max="1045" width="11" style="139" customWidth="1"/>
    <col min="1046" max="1046" width="9.7109375" style="139" customWidth="1"/>
    <col min="1047" max="1269" width="9" style="139" customWidth="1"/>
    <col min="1270" max="1270" width="5.140625" style="139" customWidth="1"/>
    <col min="1271" max="1271" width="17.42578125" style="139" customWidth="1"/>
    <col min="1272" max="1272" width="10.42578125" style="139" customWidth="1"/>
    <col min="1273" max="1273" width="6.5703125" style="139" customWidth="1"/>
    <col min="1274" max="1274" width="8.5703125" style="139"/>
    <col min="1275" max="1275" width="9.85546875" style="139" customWidth="1"/>
    <col min="1276" max="1276" width="8.5703125" style="139"/>
    <col min="1277" max="1277" width="9.85546875" style="139" customWidth="1"/>
    <col min="1278" max="1280" width="8.5703125" style="139"/>
    <col min="1281" max="1281" width="7.85546875" style="139" bestFit="1" customWidth="1"/>
    <col min="1282" max="1282" width="29" style="139" customWidth="1"/>
    <col min="1283" max="1283" width="10" style="139" bestFit="1" customWidth="1"/>
    <col min="1284" max="1284" width="7" style="139" customWidth="1"/>
    <col min="1285" max="1285" width="8.42578125" style="139" bestFit="1" customWidth="1"/>
    <col min="1286" max="1294" width="9.28515625" style="139" bestFit="1" customWidth="1"/>
    <col min="1295" max="1295" width="11.42578125" style="139" bestFit="1" customWidth="1"/>
    <col min="1296" max="1296" width="12.7109375" style="139" customWidth="1"/>
    <col min="1297" max="1297" width="5.28515625" style="139" customWidth="1"/>
    <col min="1298" max="1298" width="13.42578125" style="139" customWidth="1"/>
    <col min="1299" max="1299" width="6.140625" style="139" customWidth="1"/>
    <col min="1300" max="1300" width="14.7109375" style="139" customWidth="1"/>
    <col min="1301" max="1301" width="11" style="139" customWidth="1"/>
    <col min="1302" max="1302" width="9.7109375" style="139" customWidth="1"/>
    <col min="1303" max="1525" width="9" style="139" customWidth="1"/>
    <col min="1526" max="1526" width="5.140625" style="139" customWidth="1"/>
    <col min="1527" max="1527" width="17.42578125" style="139" customWidth="1"/>
    <col min="1528" max="1528" width="10.42578125" style="139" customWidth="1"/>
    <col min="1529" max="1529" width="6.5703125" style="139" customWidth="1"/>
    <col min="1530" max="1530" width="8.5703125" style="139"/>
    <col min="1531" max="1531" width="9.85546875" style="139" customWidth="1"/>
    <col min="1532" max="1532" width="8.5703125" style="139"/>
    <col min="1533" max="1533" width="9.85546875" style="139" customWidth="1"/>
    <col min="1534" max="1536" width="8.5703125" style="139"/>
    <col min="1537" max="1537" width="7.85546875" style="139" bestFit="1" customWidth="1"/>
    <col min="1538" max="1538" width="29" style="139" customWidth="1"/>
    <col min="1539" max="1539" width="10" style="139" bestFit="1" customWidth="1"/>
    <col min="1540" max="1540" width="7" style="139" customWidth="1"/>
    <col min="1541" max="1541" width="8.42578125" style="139" bestFit="1" customWidth="1"/>
    <col min="1542" max="1550" width="9.28515625" style="139" bestFit="1" customWidth="1"/>
    <col min="1551" max="1551" width="11.42578125" style="139" bestFit="1" customWidth="1"/>
    <col min="1552" max="1552" width="12.7109375" style="139" customWidth="1"/>
    <col min="1553" max="1553" width="5.28515625" style="139" customWidth="1"/>
    <col min="1554" max="1554" width="13.42578125" style="139" customWidth="1"/>
    <col min="1555" max="1555" width="6.140625" style="139" customWidth="1"/>
    <col min="1556" max="1556" width="14.7109375" style="139" customWidth="1"/>
    <col min="1557" max="1557" width="11" style="139" customWidth="1"/>
    <col min="1558" max="1558" width="9.7109375" style="139" customWidth="1"/>
    <col min="1559" max="1781" width="9" style="139" customWidth="1"/>
    <col min="1782" max="1782" width="5.140625" style="139" customWidth="1"/>
    <col min="1783" max="1783" width="17.42578125" style="139" customWidth="1"/>
    <col min="1784" max="1784" width="10.42578125" style="139" customWidth="1"/>
    <col min="1785" max="1785" width="6.5703125" style="139" customWidth="1"/>
    <col min="1786" max="1786" width="8.5703125" style="139"/>
    <col min="1787" max="1787" width="9.85546875" style="139" customWidth="1"/>
    <col min="1788" max="1788" width="8.5703125" style="139"/>
    <col min="1789" max="1789" width="9.85546875" style="139" customWidth="1"/>
    <col min="1790" max="1792" width="8.5703125" style="139"/>
    <col min="1793" max="1793" width="7.85546875" style="139" bestFit="1" customWidth="1"/>
    <col min="1794" max="1794" width="29" style="139" customWidth="1"/>
    <col min="1795" max="1795" width="10" style="139" bestFit="1" customWidth="1"/>
    <col min="1796" max="1796" width="7" style="139" customWidth="1"/>
    <col min="1797" max="1797" width="8.42578125" style="139" bestFit="1" customWidth="1"/>
    <col min="1798" max="1806" width="9.28515625" style="139" bestFit="1" customWidth="1"/>
    <col min="1807" max="1807" width="11.42578125" style="139" bestFit="1" customWidth="1"/>
    <col min="1808" max="1808" width="12.7109375" style="139" customWidth="1"/>
    <col min="1809" max="1809" width="5.28515625" style="139" customWidth="1"/>
    <col min="1810" max="1810" width="13.42578125" style="139" customWidth="1"/>
    <col min="1811" max="1811" width="6.140625" style="139" customWidth="1"/>
    <col min="1812" max="1812" width="14.7109375" style="139" customWidth="1"/>
    <col min="1813" max="1813" width="11" style="139" customWidth="1"/>
    <col min="1814" max="1814" width="9.7109375" style="139" customWidth="1"/>
    <col min="1815" max="2037" width="9" style="139" customWidth="1"/>
    <col min="2038" max="2038" width="5.140625" style="139" customWidth="1"/>
    <col min="2039" max="2039" width="17.42578125" style="139" customWidth="1"/>
    <col min="2040" max="2040" width="10.42578125" style="139" customWidth="1"/>
    <col min="2041" max="2041" width="6.5703125" style="139" customWidth="1"/>
    <col min="2042" max="2042" width="8.5703125" style="139"/>
    <col min="2043" max="2043" width="9.85546875" style="139" customWidth="1"/>
    <col min="2044" max="2044" width="8.5703125" style="139"/>
    <col min="2045" max="2045" width="9.85546875" style="139" customWidth="1"/>
    <col min="2046" max="2048" width="8.5703125" style="139"/>
    <col min="2049" max="2049" width="7.85546875" style="139" bestFit="1" customWidth="1"/>
    <col min="2050" max="2050" width="29" style="139" customWidth="1"/>
    <col min="2051" max="2051" width="10" style="139" bestFit="1" customWidth="1"/>
    <col min="2052" max="2052" width="7" style="139" customWidth="1"/>
    <col min="2053" max="2053" width="8.42578125" style="139" bestFit="1" customWidth="1"/>
    <col min="2054" max="2062" width="9.28515625" style="139" bestFit="1" customWidth="1"/>
    <col min="2063" max="2063" width="11.42578125" style="139" bestFit="1" customWidth="1"/>
    <col min="2064" max="2064" width="12.7109375" style="139" customWidth="1"/>
    <col min="2065" max="2065" width="5.28515625" style="139" customWidth="1"/>
    <col min="2066" max="2066" width="13.42578125" style="139" customWidth="1"/>
    <col min="2067" max="2067" width="6.140625" style="139" customWidth="1"/>
    <col min="2068" max="2068" width="14.7109375" style="139" customWidth="1"/>
    <col min="2069" max="2069" width="11" style="139" customWidth="1"/>
    <col min="2070" max="2070" width="9.7109375" style="139" customWidth="1"/>
    <col min="2071" max="2293" width="9" style="139" customWidth="1"/>
    <col min="2294" max="2294" width="5.140625" style="139" customWidth="1"/>
    <col min="2295" max="2295" width="17.42578125" style="139" customWidth="1"/>
    <col min="2296" max="2296" width="10.42578125" style="139" customWidth="1"/>
    <col min="2297" max="2297" width="6.5703125" style="139" customWidth="1"/>
    <col min="2298" max="2298" width="8.5703125" style="139"/>
    <col min="2299" max="2299" width="9.85546875" style="139" customWidth="1"/>
    <col min="2300" max="2300" width="8.5703125" style="139"/>
    <col min="2301" max="2301" width="9.85546875" style="139" customWidth="1"/>
    <col min="2302" max="2304" width="8.5703125" style="139"/>
    <col min="2305" max="2305" width="7.85546875" style="139" bestFit="1" customWidth="1"/>
    <col min="2306" max="2306" width="29" style="139" customWidth="1"/>
    <col min="2307" max="2307" width="10" style="139" bestFit="1" customWidth="1"/>
    <col min="2308" max="2308" width="7" style="139" customWidth="1"/>
    <col min="2309" max="2309" width="8.42578125" style="139" bestFit="1" customWidth="1"/>
    <col min="2310" max="2318" width="9.28515625" style="139" bestFit="1" customWidth="1"/>
    <col min="2319" max="2319" width="11.42578125" style="139" bestFit="1" customWidth="1"/>
    <col min="2320" max="2320" width="12.7109375" style="139" customWidth="1"/>
    <col min="2321" max="2321" width="5.28515625" style="139" customWidth="1"/>
    <col min="2322" max="2322" width="13.42578125" style="139" customWidth="1"/>
    <col min="2323" max="2323" width="6.140625" style="139" customWidth="1"/>
    <col min="2324" max="2324" width="14.7109375" style="139" customWidth="1"/>
    <col min="2325" max="2325" width="11" style="139" customWidth="1"/>
    <col min="2326" max="2326" width="9.7109375" style="139" customWidth="1"/>
    <col min="2327" max="2549" width="9" style="139" customWidth="1"/>
    <col min="2550" max="2550" width="5.140625" style="139" customWidth="1"/>
    <col min="2551" max="2551" width="17.42578125" style="139" customWidth="1"/>
    <col min="2552" max="2552" width="10.42578125" style="139" customWidth="1"/>
    <col min="2553" max="2553" width="6.5703125" style="139" customWidth="1"/>
    <col min="2554" max="2554" width="8.5703125" style="139"/>
    <col min="2555" max="2555" width="9.85546875" style="139" customWidth="1"/>
    <col min="2556" max="2556" width="8.5703125" style="139"/>
    <col min="2557" max="2557" width="9.85546875" style="139" customWidth="1"/>
    <col min="2558" max="2560" width="8.5703125" style="139"/>
    <col min="2561" max="2561" width="7.85546875" style="139" bestFit="1" customWidth="1"/>
    <col min="2562" max="2562" width="29" style="139" customWidth="1"/>
    <col min="2563" max="2563" width="10" style="139" bestFit="1" customWidth="1"/>
    <col min="2564" max="2564" width="7" style="139" customWidth="1"/>
    <col min="2565" max="2565" width="8.42578125" style="139" bestFit="1" customWidth="1"/>
    <col min="2566" max="2574" width="9.28515625" style="139" bestFit="1" customWidth="1"/>
    <col min="2575" max="2575" width="11.42578125" style="139" bestFit="1" customWidth="1"/>
    <col min="2576" max="2576" width="12.7109375" style="139" customWidth="1"/>
    <col min="2577" max="2577" width="5.28515625" style="139" customWidth="1"/>
    <col min="2578" max="2578" width="13.42578125" style="139" customWidth="1"/>
    <col min="2579" max="2579" width="6.140625" style="139" customWidth="1"/>
    <col min="2580" max="2580" width="14.7109375" style="139" customWidth="1"/>
    <col min="2581" max="2581" width="11" style="139" customWidth="1"/>
    <col min="2582" max="2582" width="9.7109375" style="139" customWidth="1"/>
    <col min="2583" max="2805" width="9" style="139" customWidth="1"/>
    <col min="2806" max="2806" width="5.140625" style="139" customWidth="1"/>
    <col min="2807" max="2807" width="17.42578125" style="139" customWidth="1"/>
    <col min="2808" max="2808" width="10.42578125" style="139" customWidth="1"/>
    <col min="2809" max="2809" width="6.5703125" style="139" customWidth="1"/>
    <col min="2810" max="2810" width="8.5703125" style="139"/>
    <col min="2811" max="2811" width="9.85546875" style="139" customWidth="1"/>
    <col min="2812" max="2812" width="8.5703125" style="139"/>
    <col min="2813" max="2813" width="9.85546875" style="139" customWidth="1"/>
    <col min="2814" max="2816" width="8.5703125" style="139"/>
    <col min="2817" max="2817" width="7.85546875" style="139" bestFit="1" customWidth="1"/>
    <col min="2818" max="2818" width="29" style="139" customWidth="1"/>
    <col min="2819" max="2819" width="10" style="139" bestFit="1" customWidth="1"/>
    <col min="2820" max="2820" width="7" style="139" customWidth="1"/>
    <col min="2821" max="2821" width="8.42578125" style="139" bestFit="1" customWidth="1"/>
    <col min="2822" max="2830" width="9.28515625" style="139" bestFit="1" customWidth="1"/>
    <col min="2831" max="2831" width="11.42578125" style="139" bestFit="1" customWidth="1"/>
    <col min="2832" max="2832" width="12.7109375" style="139" customWidth="1"/>
    <col min="2833" max="2833" width="5.28515625" style="139" customWidth="1"/>
    <col min="2834" max="2834" width="13.42578125" style="139" customWidth="1"/>
    <col min="2835" max="2835" width="6.140625" style="139" customWidth="1"/>
    <col min="2836" max="2836" width="14.7109375" style="139" customWidth="1"/>
    <col min="2837" max="2837" width="11" style="139" customWidth="1"/>
    <col min="2838" max="2838" width="9.7109375" style="139" customWidth="1"/>
    <col min="2839" max="3061" width="9" style="139" customWidth="1"/>
    <col min="3062" max="3062" width="5.140625" style="139" customWidth="1"/>
    <col min="3063" max="3063" width="17.42578125" style="139" customWidth="1"/>
    <col min="3064" max="3064" width="10.42578125" style="139" customWidth="1"/>
    <col min="3065" max="3065" width="6.5703125" style="139" customWidth="1"/>
    <col min="3066" max="3066" width="8.5703125" style="139"/>
    <col min="3067" max="3067" width="9.85546875" style="139" customWidth="1"/>
    <col min="3068" max="3068" width="8.5703125" style="139"/>
    <col min="3069" max="3069" width="9.85546875" style="139" customWidth="1"/>
    <col min="3070" max="3072" width="8.5703125" style="139"/>
    <col min="3073" max="3073" width="7.85546875" style="139" bestFit="1" customWidth="1"/>
    <col min="3074" max="3074" width="29" style="139" customWidth="1"/>
    <col min="3075" max="3075" width="10" style="139" bestFit="1" customWidth="1"/>
    <col min="3076" max="3076" width="7" style="139" customWidth="1"/>
    <col min="3077" max="3077" width="8.42578125" style="139" bestFit="1" customWidth="1"/>
    <col min="3078" max="3086" width="9.28515625" style="139" bestFit="1" customWidth="1"/>
    <col min="3087" max="3087" width="11.42578125" style="139" bestFit="1" customWidth="1"/>
    <col min="3088" max="3088" width="12.7109375" style="139" customWidth="1"/>
    <col min="3089" max="3089" width="5.28515625" style="139" customWidth="1"/>
    <col min="3090" max="3090" width="13.42578125" style="139" customWidth="1"/>
    <col min="3091" max="3091" width="6.140625" style="139" customWidth="1"/>
    <col min="3092" max="3092" width="14.7109375" style="139" customWidth="1"/>
    <col min="3093" max="3093" width="11" style="139" customWidth="1"/>
    <col min="3094" max="3094" width="9.7109375" style="139" customWidth="1"/>
    <col min="3095" max="3317" width="9" style="139" customWidth="1"/>
    <col min="3318" max="3318" width="5.140625" style="139" customWidth="1"/>
    <col min="3319" max="3319" width="17.42578125" style="139" customWidth="1"/>
    <col min="3320" max="3320" width="10.42578125" style="139" customWidth="1"/>
    <col min="3321" max="3321" width="6.5703125" style="139" customWidth="1"/>
    <col min="3322" max="3322" width="8.5703125" style="139"/>
    <col min="3323" max="3323" width="9.85546875" style="139" customWidth="1"/>
    <col min="3324" max="3324" width="8.5703125" style="139"/>
    <col min="3325" max="3325" width="9.85546875" style="139" customWidth="1"/>
    <col min="3326" max="3328" width="8.5703125" style="139"/>
    <col min="3329" max="3329" width="7.85546875" style="139" bestFit="1" customWidth="1"/>
    <col min="3330" max="3330" width="29" style="139" customWidth="1"/>
    <col min="3331" max="3331" width="10" style="139" bestFit="1" customWidth="1"/>
    <col min="3332" max="3332" width="7" style="139" customWidth="1"/>
    <col min="3333" max="3333" width="8.42578125" style="139" bestFit="1" customWidth="1"/>
    <col min="3334" max="3342" width="9.28515625" style="139" bestFit="1" customWidth="1"/>
    <col min="3343" max="3343" width="11.42578125" style="139" bestFit="1" customWidth="1"/>
    <col min="3344" max="3344" width="12.7109375" style="139" customWidth="1"/>
    <col min="3345" max="3345" width="5.28515625" style="139" customWidth="1"/>
    <col min="3346" max="3346" width="13.42578125" style="139" customWidth="1"/>
    <col min="3347" max="3347" width="6.140625" style="139" customWidth="1"/>
    <col min="3348" max="3348" width="14.7109375" style="139" customWidth="1"/>
    <col min="3349" max="3349" width="11" style="139" customWidth="1"/>
    <col min="3350" max="3350" width="9.7109375" style="139" customWidth="1"/>
    <col min="3351" max="3573" width="9" style="139" customWidth="1"/>
    <col min="3574" max="3574" width="5.140625" style="139" customWidth="1"/>
    <col min="3575" max="3575" width="17.42578125" style="139" customWidth="1"/>
    <col min="3576" max="3576" width="10.42578125" style="139" customWidth="1"/>
    <col min="3577" max="3577" width="6.5703125" style="139" customWidth="1"/>
    <col min="3578" max="3578" width="8.5703125" style="139"/>
    <col min="3579" max="3579" width="9.85546875" style="139" customWidth="1"/>
    <col min="3580" max="3580" width="8.5703125" style="139"/>
    <col min="3581" max="3581" width="9.85546875" style="139" customWidth="1"/>
    <col min="3582" max="3584" width="8.5703125" style="139"/>
    <col min="3585" max="3585" width="7.85546875" style="139" bestFit="1" customWidth="1"/>
    <col min="3586" max="3586" width="29" style="139" customWidth="1"/>
    <col min="3587" max="3587" width="10" style="139" bestFit="1" customWidth="1"/>
    <col min="3588" max="3588" width="7" style="139" customWidth="1"/>
    <col min="3589" max="3589" width="8.42578125" style="139" bestFit="1" customWidth="1"/>
    <col min="3590" max="3598" width="9.28515625" style="139" bestFit="1" customWidth="1"/>
    <col min="3599" max="3599" width="11.42578125" style="139" bestFit="1" customWidth="1"/>
    <col min="3600" max="3600" width="12.7109375" style="139" customWidth="1"/>
    <col min="3601" max="3601" width="5.28515625" style="139" customWidth="1"/>
    <col min="3602" max="3602" width="13.42578125" style="139" customWidth="1"/>
    <col min="3603" max="3603" width="6.140625" style="139" customWidth="1"/>
    <col min="3604" max="3604" width="14.7109375" style="139" customWidth="1"/>
    <col min="3605" max="3605" width="11" style="139" customWidth="1"/>
    <col min="3606" max="3606" width="9.7109375" style="139" customWidth="1"/>
    <col min="3607" max="3829" width="9" style="139" customWidth="1"/>
    <col min="3830" max="3830" width="5.140625" style="139" customWidth="1"/>
    <col min="3831" max="3831" width="17.42578125" style="139" customWidth="1"/>
    <col min="3832" max="3832" width="10.42578125" style="139" customWidth="1"/>
    <col min="3833" max="3833" width="6.5703125" style="139" customWidth="1"/>
    <col min="3834" max="3834" width="8.5703125" style="139"/>
    <col min="3835" max="3835" width="9.85546875" style="139" customWidth="1"/>
    <col min="3836" max="3836" width="8.5703125" style="139"/>
    <col min="3837" max="3837" width="9.85546875" style="139" customWidth="1"/>
    <col min="3838" max="3840" width="8.5703125" style="139"/>
    <col min="3841" max="3841" width="7.85546875" style="139" bestFit="1" customWidth="1"/>
    <col min="3842" max="3842" width="29" style="139" customWidth="1"/>
    <col min="3843" max="3843" width="10" style="139" bestFit="1" customWidth="1"/>
    <col min="3844" max="3844" width="7" style="139" customWidth="1"/>
    <col min="3845" max="3845" width="8.42578125" style="139" bestFit="1" customWidth="1"/>
    <col min="3846" max="3854" width="9.28515625" style="139" bestFit="1" customWidth="1"/>
    <col min="3855" max="3855" width="11.42578125" style="139" bestFit="1" customWidth="1"/>
    <col min="3856" max="3856" width="12.7109375" style="139" customWidth="1"/>
    <col min="3857" max="3857" width="5.28515625" style="139" customWidth="1"/>
    <col min="3858" max="3858" width="13.42578125" style="139" customWidth="1"/>
    <col min="3859" max="3859" width="6.140625" style="139" customWidth="1"/>
    <col min="3860" max="3860" width="14.7109375" style="139" customWidth="1"/>
    <col min="3861" max="3861" width="11" style="139" customWidth="1"/>
    <col min="3862" max="3862" width="9.7109375" style="139" customWidth="1"/>
    <col min="3863" max="4085" width="9" style="139" customWidth="1"/>
    <col min="4086" max="4086" width="5.140625" style="139" customWidth="1"/>
    <col min="4087" max="4087" width="17.42578125" style="139" customWidth="1"/>
    <col min="4088" max="4088" width="10.42578125" style="139" customWidth="1"/>
    <col min="4089" max="4089" width="6.5703125" style="139" customWidth="1"/>
    <col min="4090" max="4090" width="8.5703125" style="139"/>
    <col min="4091" max="4091" width="9.85546875" style="139" customWidth="1"/>
    <col min="4092" max="4092" width="8.5703125" style="139"/>
    <col min="4093" max="4093" width="9.85546875" style="139" customWidth="1"/>
    <col min="4094" max="4096" width="8.5703125" style="139"/>
    <col min="4097" max="4097" width="7.85546875" style="139" bestFit="1" customWidth="1"/>
    <col min="4098" max="4098" width="29" style="139" customWidth="1"/>
    <col min="4099" max="4099" width="10" style="139" bestFit="1" customWidth="1"/>
    <col min="4100" max="4100" width="7" style="139" customWidth="1"/>
    <col min="4101" max="4101" width="8.42578125" style="139" bestFit="1" customWidth="1"/>
    <col min="4102" max="4110" width="9.28515625" style="139" bestFit="1" customWidth="1"/>
    <col min="4111" max="4111" width="11.42578125" style="139" bestFit="1" customWidth="1"/>
    <col min="4112" max="4112" width="12.7109375" style="139" customWidth="1"/>
    <col min="4113" max="4113" width="5.28515625" style="139" customWidth="1"/>
    <col min="4114" max="4114" width="13.42578125" style="139" customWidth="1"/>
    <col min="4115" max="4115" width="6.140625" style="139" customWidth="1"/>
    <col min="4116" max="4116" width="14.7109375" style="139" customWidth="1"/>
    <col min="4117" max="4117" width="11" style="139" customWidth="1"/>
    <col min="4118" max="4118" width="9.7109375" style="139" customWidth="1"/>
    <col min="4119" max="4341" width="9" style="139" customWidth="1"/>
    <col min="4342" max="4342" width="5.140625" style="139" customWidth="1"/>
    <col min="4343" max="4343" width="17.42578125" style="139" customWidth="1"/>
    <col min="4344" max="4344" width="10.42578125" style="139" customWidth="1"/>
    <col min="4345" max="4345" width="6.5703125" style="139" customWidth="1"/>
    <col min="4346" max="4346" width="8.5703125" style="139"/>
    <col min="4347" max="4347" width="9.85546875" style="139" customWidth="1"/>
    <col min="4348" max="4348" width="8.5703125" style="139"/>
    <col min="4349" max="4349" width="9.85546875" style="139" customWidth="1"/>
    <col min="4350" max="4352" width="8.5703125" style="139"/>
    <col min="4353" max="4353" width="7.85546875" style="139" bestFit="1" customWidth="1"/>
    <col min="4354" max="4354" width="29" style="139" customWidth="1"/>
    <col min="4355" max="4355" width="10" style="139" bestFit="1" customWidth="1"/>
    <col min="4356" max="4356" width="7" style="139" customWidth="1"/>
    <col min="4357" max="4357" width="8.42578125" style="139" bestFit="1" customWidth="1"/>
    <col min="4358" max="4366" width="9.28515625" style="139" bestFit="1" customWidth="1"/>
    <col min="4367" max="4367" width="11.42578125" style="139" bestFit="1" customWidth="1"/>
    <col min="4368" max="4368" width="12.7109375" style="139" customWidth="1"/>
    <col min="4369" max="4369" width="5.28515625" style="139" customWidth="1"/>
    <col min="4370" max="4370" width="13.42578125" style="139" customWidth="1"/>
    <col min="4371" max="4371" width="6.140625" style="139" customWidth="1"/>
    <col min="4372" max="4372" width="14.7109375" style="139" customWidth="1"/>
    <col min="4373" max="4373" width="11" style="139" customWidth="1"/>
    <col min="4374" max="4374" width="9.7109375" style="139" customWidth="1"/>
    <col min="4375" max="4597" width="9" style="139" customWidth="1"/>
    <col min="4598" max="4598" width="5.140625" style="139" customWidth="1"/>
    <col min="4599" max="4599" width="17.42578125" style="139" customWidth="1"/>
    <col min="4600" max="4600" width="10.42578125" style="139" customWidth="1"/>
    <col min="4601" max="4601" width="6.5703125" style="139" customWidth="1"/>
    <col min="4602" max="4602" width="8.5703125" style="139"/>
    <col min="4603" max="4603" width="9.85546875" style="139" customWidth="1"/>
    <col min="4604" max="4604" width="8.5703125" style="139"/>
    <col min="4605" max="4605" width="9.85546875" style="139" customWidth="1"/>
    <col min="4606" max="4608" width="8.5703125" style="139"/>
    <col min="4609" max="4609" width="7.85546875" style="139" bestFit="1" customWidth="1"/>
    <col min="4610" max="4610" width="29" style="139" customWidth="1"/>
    <col min="4611" max="4611" width="10" style="139" bestFit="1" customWidth="1"/>
    <col min="4612" max="4612" width="7" style="139" customWidth="1"/>
    <col min="4613" max="4613" width="8.42578125" style="139" bestFit="1" customWidth="1"/>
    <col min="4614" max="4622" width="9.28515625" style="139" bestFit="1" customWidth="1"/>
    <col min="4623" max="4623" width="11.42578125" style="139" bestFit="1" customWidth="1"/>
    <col min="4624" max="4624" width="12.7109375" style="139" customWidth="1"/>
    <col min="4625" max="4625" width="5.28515625" style="139" customWidth="1"/>
    <col min="4626" max="4626" width="13.42578125" style="139" customWidth="1"/>
    <col min="4627" max="4627" width="6.140625" style="139" customWidth="1"/>
    <col min="4628" max="4628" width="14.7109375" style="139" customWidth="1"/>
    <col min="4629" max="4629" width="11" style="139" customWidth="1"/>
    <col min="4630" max="4630" width="9.7109375" style="139" customWidth="1"/>
    <col min="4631" max="4853" width="9" style="139" customWidth="1"/>
    <col min="4854" max="4854" width="5.140625" style="139" customWidth="1"/>
    <col min="4855" max="4855" width="17.42578125" style="139" customWidth="1"/>
    <col min="4856" max="4856" width="10.42578125" style="139" customWidth="1"/>
    <col min="4857" max="4857" width="6.5703125" style="139" customWidth="1"/>
    <col min="4858" max="4858" width="8.5703125" style="139"/>
    <col min="4859" max="4859" width="9.85546875" style="139" customWidth="1"/>
    <col min="4860" max="4860" width="8.5703125" style="139"/>
    <col min="4861" max="4861" width="9.85546875" style="139" customWidth="1"/>
    <col min="4862" max="4864" width="8.5703125" style="139"/>
    <col min="4865" max="4865" width="7.85546875" style="139" bestFit="1" customWidth="1"/>
    <col min="4866" max="4866" width="29" style="139" customWidth="1"/>
    <col min="4867" max="4867" width="10" style="139" bestFit="1" customWidth="1"/>
    <col min="4868" max="4868" width="7" style="139" customWidth="1"/>
    <col min="4869" max="4869" width="8.42578125" style="139" bestFit="1" customWidth="1"/>
    <col min="4870" max="4878" width="9.28515625" style="139" bestFit="1" customWidth="1"/>
    <col min="4879" max="4879" width="11.42578125" style="139" bestFit="1" customWidth="1"/>
    <col min="4880" max="4880" width="12.7109375" style="139" customWidth="1"/>
    <col min="4881" max="4881" width="5.28515625" style="139" customWidth="1"/>
    <col min="4882" max="4882" width="13.42578125" style="139" customWidth="1"/>
    <col min="4883" max="4883" width="6.140625" style="139" customWidth="1"/>
    <col min="4884" max="4884" width="14.7109375" style="139" customWidth="1"/>
    <col min="4885" max="4885" width="11" style="139" customWidth="1"/>
    <col min="4886" max="4886" width="9.7109375" style="139" customWidth="1"/>
    <col min="4887" max="5109" width="9" style="139" customWidth="1"/>
    <col min="5110" max="5110" width="5.140625" style="139" customWidth="1"/>
    <col min="5111" max="5111" width="17.42578125" style="139" customWidth="1"/>
    <col min="5112" max="5112" width="10.42578125" style="139" customWidth="1"/>
    <col min="5113" max="5113" width="6.5703125" style="139" customWidth="1"/>
    <col min="5114" max="5114" width="8.5703125" style="139"/>
    <col min="5115" max="5115" width="9.85546875" style="139" customWidth="1"/>
    <col min="5116" max="5116" width="8.5703125" style="139"/>
    <col min="5117" max="5117" width="9.85546875" style="139" customWidth="1"/>
    <col min="5118" max="5120" width="8.5703125" style="139"/>
    <col min="5121" max="5121" width="7.85546875" style="139" bestFit="1" customWidth="1"/>
    <col min="5122" max="5122" width="29" style="139" customWidth="1"/>
    <col min="5123" max="5123" width="10" style="139" bestFit="1" customWidth="1"/>
    <col min="5124" max="5124" width="7" style="139" customWidth="1"/>
    <col min="5125" max="5125" width="8.42578125" style="139" bestFit="1" customWidth="1"/>
    <col min="5126" max="5134" width="9.28515625" style="139" bestFit="1" customWidth="1"/>
    <col min="5135" max="5135" width="11.42578125" style="139" bestFit="1" customWidth="1"/>
    <col min="5136" max="5136" width="12.7109375" style="139" customWidth="1"/>
    <col min="5137" max="5137" width="5.28515625" style="139" customWidth="1"/>
    <col min="5138" max="5138" width="13.42578125" style="139" customWidth="1"/>
    <col min="5139" max="5139" width="6.140625" style="139" customWidth="1"/>
    <col min="5140" max="5140" width="14.7109375" style="139" customWidth="1"/>
    <col min="5141" max="5141" width="11" style="139" customWidth="1"/>
    <col min="5142" max="5142" width="9.7109375" style="139" customWidth="1"/>
    <col min="5143" max="5365" width="9" style="139" customWidth="1"/>
    <col min="5366" max="5366" width="5.140625" style="139" customWidth="1"/>
    <col min="5367" max="5367" width="17.42578125" style="139" customWidth="1"/>
    <col min="5368" max="5368" width="10.42578125" style="139" customWidth="1"/>
    <col min="5369" max="5369" width="6.5703125" style="139" customWidth="1"/>
    <col min="5370" max="5370" width="8.5703125" style="139"/>
    <col min="5371" max="5371" width="9.85546875" style="139" customWidth="1"/>
    <col min="5372" max="5372" width="8.5703125" style="139"/>
    <col min="5373" max="5373" width="9.85546875" style="139" customWidth="1"/>
    <col min="5374" max="5376" width="8.5703125" style="139"/>
    <col min="5377" max="5377" width="7.85546875" style="139" bestFit="1" customWidth="1"/>
    <col min="5378" max="5378" width="29" style="139" customWidth="1"/>
    <col min="5379" max="5379" width="10" style="139" bestFit="1" customWidth="1"/>
    <col min="5380" max="5380" width="7" style="139" customWidth="1"/>
    <col min="5381" max="5381" width="8.42578125" style="139" bestFit="1" customWidth="1"/>
    <col min="5382" max="5390" width="9.28515625" style="139" bestFit="1" customWidth="1"/>
    <col min="5391" max="5391" width="11.42578125" style="139" bestFit="1" customWidth="1"/>
    <col min="5392" max="5392" width="12.7109375" style="139" customWidth="1"/>
    <col min="5393" max="5393" width="5.28515625" style="139" customWidth="1"/>
    <col min="5394" max="5394" width="13.42578125" style="139" customWidth="1"/>
    <col min="5395" max="5395" width="6.140625" style="139" customWidth="1"/>
    <col min="5396" max="5396" width="14.7109375" style="139" customWidth="1"/>
    <col min="5397" max="5397" width="11" style="139" customWidth="1"/>
    <col min="5398" max="5398" width="9.7109375" style="139" customWidth="1"/>
    <col min="5399" max="5621" width="9" style="139" customWidth="1"/>
    <col min="5622" max="5622" width="5.140625" style="139" customWidth="1"/>
    <col min="5623" max="5623" width="17.42578125" style="139" customWidth="1"/>
    <col min="5624" max="5624" width="10.42578125" style="139" customWidth="1"/>
    <col min="5625" max="5625" width="6.5703125" style="139" customWidth="1"/>
    <col min="5626" max="5626" width="8.5703125" style="139"/>
    <col min="5627" max="5627" width="9.85546875" style="139" customWidth="1"/>
    <col min="5628" max="5628" width="8.5703125" style="139"/>
    <col min="5629" max="5629" width="9.85546875" style="139" customWidth="1"/>
    <col min="5630" max="5632" width="8.5703125" style="139"/>
    <col min="5633" max="5633" width="7.85546875" style="139" bestFit="1" customWidth="1"/>
    <col min="5634" max="5634" width="29" style="139" customWidth="1"/>
    <col min="5635" max="5635" width="10" style="139" bestFit="1" customWidth="1"/>
    <col min="5636" max="5636" width="7" style="139" customWidth="1"/>
    <col min="5637" max="5637" width="8.42578125" style="139" bestFit="1" customWidth="1"/>
    <col min="5638" max="5646" width="9.28515625" style="139" bestFit="1" customWidth="1"/>
    <col min="5647" max="5647" width="11.42578125" style="139" bestFit="1" customWidth="1"/>
    <col min="5648" max="5648" width="12.7109375" style="139" customWidth="1"/>
    <col min="5649" max="5649" width="5.28515625" style="139" customWidth="1"/>
    <col min="5650" max="5650" width="13.42578125" style="139" customWidth="1"/>
    <col min="5651" max="5651" width="6.140625" style="139" customWidth="1"/>
    <col min="5652" max="5652" width="14.7109375" style="139" customWidth="1"/>
    <col min="5653" max="5653" width="11" style="139" customWidth="1"/>
    <col min="5654" max="5654" width="9.7109375" style="139" customWidth="1"/>
    <col min="5655" max="5877" width="9" style="139" customWidth="1"/>
    <col min="5878" max="5878" width="5.140625" style="139" customWidth="1"/>
    <col min="5879" max="5879" width="17.42578125" style="139" customWidth="1"/>
    <col min="5880" max="5880" width="10.42578125" style="139" customWidth="1"/>
    <col min="5881" max="5881" width="6.5703125" style="139" customWidth="1"/>
    <col min="5882" max="5882" width="8.5703125" style="139"/>
    <col min="5883" max="5883" width="9.85546875" style="139" customWidth="1"/>
    <col min="5884" max="5884" width="8.5703125" style="139"/>
    <col min="5885" max="5885" width="9.85546875" style="139" customWidth="1"/>
    <col min="5886" max="5888" width="8.5703125" style="139"/>
    <col min="5889" max="5889" width="7.85546875" style="139" bestFit="1" customWidth="1"/>
    <col min="5890" max="5890" width="29" style="139" customWidth="1"/>
    <col min="5891" max="5891" width="10" style="139" bestFit="1" customWidth="1"/>
    <col min="5892" max="5892" width="7" style="139" customWidth="1"/>
    <col min="5893" max="5893" width="8.42578125" style="139" bestFit="1" customWidth="1"/>
    <col min="5894" max="5902" width="9.28515625" style="139" bestFit="1" customWidth="1"/>
    <col min="5903" max="5903" width="11.42578125" style="139" bestFit="1" customWidth="1"/>
    <col min="5904" max="5904" width="12.7109375" style="139" customWidth="1"/>
    <col min="5905" max="5905" width="5.28515625" style="139" customWidth="1"/>
    <col min="5906" max="5906" width="13.42578125" style="139" customWidth="1"/>
    <col min="5907" max="5907" width="6.140625" style="139" customWidth="1"/>
    <col min="5908" max="5908" width="14.7109375" style="139" customWidth="1"/>
    <col min="5909" max="5909" width="11" style="139" customWidth="1"/>
    <col min="5910" max="5910" width="9.7109375" style="139" customWidth="1"/>
    <col min="5911" max="6133" width="9" style="139" customWidth="1"/>
    <col min="6134" max="6134" width="5.140625" style="139" customWidth="1"/>
    <col min="6135" max="6135" width="17.42578125" style="139" customWidth="1"/>
    <col min="6136" max="6136" width="10.42578125" style="139" customWidth="1"/>
    <col min="6137" max="6137" width="6.5703125" style="139" customWidth="1"/>
    <col min="6138" max="6138" width="8.5703125" style="139"/>
    <col min="6139" max="6139" width="9.85546875" style="139" customWidth="1"/>
    <col min="6140" max="6140" width="8.5703125" style="139"/>
    <col min="6141" max="6141" width="9.85546875" style="139" customWidth="1"/>
    <col min="6142" max="6144" width="8.5703125" style="139"/>
    <col min="6145" max="6145" width="7.85546875" style="139" bestFit="1" customWidth="1"/>
    <col min="6146" max="6146" width="29" style="139" customWidth="1"/>
    <col min="6147" max="6147" width="10" style="139" bestFit="1" customWidth="1"/>
    <col min="6148" max="6148" width="7" style="139" customWidth="1"/>
    <col min="6149" max="6149" width="8.42578125" style="139" bestFit="1" customWidth="1"/>
    <col min="6150" max="6158" width="9.28515625" style="139" bestFit="1" customWidth="1"/>
    <col min="6159" max="6159" width="11.42578125" style="139" bestFit="1" customWidth="1"/>
    <col min="6160" max="6160" width="12.7109375" style="139" customWidth="1"/>
    <col min="6161" max="6161" width="5.28515625" style="139" customWidth="1"/>
    <col min="6162" max="6162" width="13.42578125" style="139" customWidth="1"/>
    <col min="6163" max="6163" width="6.140625" style="139" customWidth="1"/>
    <col min="6164" max="6164" width="14.7109375" style="139" customWidth="1"/>
    <col min="6165" max="6165" width="11" style="139" customWidth="1"/>
    <col min="6166" max="6166" width="9.7109375" style="139" customWidth="1"/>
    <col min="6167" max="6389" width="9" style="139" customWidth="1"/>
    <col min="6390" max="6390" width="5.140625" style="139" customWidth="1"/>
    <col min="6391" max="6391" width="17.42578125" style="139" customWidth="1"/>
    <col min="6392" max="6392" width="10.42578125" style="139" customWidth="1"/>
    <col min="6393" max="6393" width="6.5703125" style="139" customWidth="1"/>
    <col min="6394" max="6394" width="8.5703125" style="139"/>
    <col min="6395" max="6395" width="9.85546875" style="139" customWidth="1"/>
    <col min="6396" max="6396" width="8.5703125" style="139"/>
    <col min="6397" max="6397" width="9.85546875" style="139" customWidth="1"/>
    <col min="6398" max="6400" width="8.5703125" style="139"/>
    <col min="6401" max="6401" width="7.85546875" style="139" bestFit="1" customWidth="1"/>
    <col min="6402" max="6402" width="29" style="139" customWidth="1"/>
    <col min="6403" max="6403" width="10" style="139" bestFit="1" customWidth="1"/>
    <col min="6404" max="6404" width="7" style="139" customWidth="1"/>
    <col min="6405" max="6405" width="8.42578125" style="139" bestFit="1" customWidth="1"/>
    <col min="6406" max="6414" width="9.28515625" style="139" bestFit="1" customWidth="1"/>
    <col min="6415" max="6415" width="11.42578125" style="139" bestFit="1" customWidth="1"/>
    <col min="6416" max="6416" width="12.7109375" style="139" customWidth="1"/>
    <col min="6417" max="6417" width="5.28515625" style="139" customWidth="1"/>
    <col min="6418" max="6418" width="13.42578125" style="139" customWidth="1"/>
    <col min="6419" max="6419" width="6.140625" style="139" customWidth="1"/>
    <col min="6420" max="6420" width="14.7109375" style="139" customWidth="1"/>
    <col min="6421" max="6421" width="11" style="139" customWidth="1"/>
    <col min="6422" max="6422" width="9.7109375" style="139" customWidth="1"/>
    <col min="6423" max="6645" width="9" style="139" customWidth="1"/>
    <col min="6646" max="6646" width="5.140625" style="139" customWidth="1"/>
    <col min="6647" max="6647" width="17.42578125" style="139" customWidth="1"/>
    <col min="6648" max="6648" width="10.42578125" style="139" customWidth="1"/>
    <col min="6649" max="6649" width="6.5703125" style="139" customWidth="1"/>
    <col min="6650" max="6650" width="8.5703125" style="139"/>
    <col min="6651" max="6651" width="9.85546875" style="139" customWidth="1"/>
    <col min="6652" max="6652" width="8.5703125" style="139"/>
    <col min="6653" max="6653" width="9.85546875" style="139" customWidth="1"/>
    <col min="6654" max="6656" width="8.5703125" style="139"/>
    <col min="6657" max="6657" width="7.85546875" style="139" bestFit="1" customWidth="1"/>
    <col min="6658" max="6658" width="29" style="139" customWidth="1"/>
    <col min="6659" max="6659" width="10" style="139" bestFit="1" customWidth="1"/>
    <col min="6660" max="6660" width="7" style="139" customWidth="1"/>
    <col min="6661" max="6661" width="8.42578125" style="139" bestFit="1" customWidth="1"/>
    <col min="6662" max="6670" width="9.28515625" style="139" bestFit="1" customWidth="1"/>
    <col min="6671" max="6671" width="11.42578125" style="139" bestFit="1" customWidth="1"/>
    <col min="6672" max="6672" width="12.7109375" style="139" customWidth="1"/>
    <col min="6673" max="6673" width="5.28515625" style="139" customWidth="1"/>
    <col min="6674" max="6674" width="13.42578125" style="139" customWidth="1"/>
    <col min="6675" max="6675" width="6.140625" style="139" customWidth="1"/>
    <col min="6676" max="6676" width="14.7109375" style="139" customWidth="1"/>
    <col min="6677" max="6677" width="11" style="139" customWidth="1"/>
    <col min="6678" max="6678" width="9.7109375" style="139" customWidth="1"/>
    <col min="6679" max="6901" width="9" style="139" customWidth="1"/>
    <col min="6902" max="6902" width="5.140625" style="139" customWidth="1"/>
    <col min="6903" max="6903" width="17.42578125" style="139" customWidth="1"/>
    <col min="6904" max="6904" width="10.42578125" style="139" customWidth="1"/>
    <col min="6905" max="6905" width="6.5703125" style="139" customWidth="1"/>
    <col min="6906" max="6906" width="8.5703125" style="139"/>
    <col min="6907" max="6907" width="9.85546875" style="139" customWidth="1"/>
    <col min="6908" max="6908" width="8.5703125" style="139"/>
    <col min="6909" max="6909" width="9.85546875" style="139" customWidth="1"/>
    <col min="6910" max="6912" width="8.5703125" style="139"/>
    <col min="6913" max="6913" width="7.85546875" style="139" bestFit="1" customWidth="1"/>
    <col min="6914" max="6914" width="29" style="139" customWidth="1"/>
    <col min="6915" max="6915" width="10" style="139" bestFit="1" customWidth="1"/>
    <col min="6916" max="6916" width="7" style="139" customWidth="1"/>
    <col min="6917" max="6917" width="8.42578125" style="139" bestFit="1" customWidth="1"/>
    <col min="6918" max="6926" width="9.28515625" style="139" bestFit="1" customWidth="1"/>
    <col min="6927" max="6927" width="11.42578125" style="139" bestFit="1" customWidth="1"/>
    <col min="6928" max="6928" width="12.7109375" style="139" customWidth="1"/>
    <col min="6929" max="6929" width="5.28515625" style="139" customWidth="1"/>
    <col min="6930" max="6930" width="13.42578125" style="139" customWidth="1"/>
    <col min="6931" max="6931" width="6.140625" style="139" customWidth="1"/>
    <col min="6932" max="6932" width="14.7109375" style="139" customWidth="1"/>
    <col min="6933" max="6933" width="11" style="139" customWidth="1"/>
    <col min="6934" max="6934" width="9.7109375" style="139" customWidth="1"/>
    <col min="6935" max="7157" width="9" style="139" customWidth="1"/>
    <col min="7158" max="7158" width="5.140625" style="139" customWidth="1"/>
    <col min="7159" max="7159" width="17.42578125" style="139" customWidth="1"/>
    <col min="7160" max="7160" width="10.42578125" style="139" customWidth="1"/>
    <col min="7161" max="7161" width="6.5703125" style="139" customWidth="1"/>
    <col min="7162" max="7162" width="8.5703125" style="139"/>
    <col min="7163" max="7163" width="9.85546875" style="139" customWidth="1"/>
    <col min="7164" max="7164" width="8.5703125" style="139"/>
    <col min="7165" max="7165" width="9.85546875" style="139" customWidth="1"/>
    <col min="7166" max="7168" width="8.5703125" style="139"/>
    <col min="7169" max="7169" width="7.85546875" style="139" bestFit="1" customWidth="1"/>
    <col min="7170" max="7170" width="29" style="139" customWidth="1"/>
    <col min="7171" max="7171" width="10" style="139" bestFit="1" customWidth="1"/>
    <col min="7172" max="7172" width="7" style="139" customWidth="1"/>
    <col min="7173" max="7173" width="8.42578125" style="139" bestFit="1" customWidth="1"/>
    <col min="7174" max="7182" width="9.28515625" style="139" bestFit="1" customWidth="1"/>
    <col min="7183" max="7183" width="11.42578125" style="139" bestFit="1" customWidth="1"/>
    <col min="7184" max="7184" width="12.7109375" style="139" customWidth="1"/>
    <col min="7185" max="7185" width="5.28515625" style="139" customWidth="1"/>
    <col min="7186" max="7186" width="13.42578125" style="139" customWidth="1"/>
    <col min="7187" max="7187" width="6.140625" style="139" customWidth="1"/>
    <col min="7188" max="7188" width="14.7109375" style="139" customWidth="1"/>
    <col min="7189" max="7189" width="11" style="139" customWidth="1"/>
    <col min="7190" max="7190" width="9.7109375" style="139" customWidth="1"/>
    <col min="7191" max="7413" width="9" style="139" customWidth="1"/>
    <col min="7414" max="7414" width="5.140625" style="139" customWidth="1"/>
    <col min="7415" max="7415" width="17.42578125" style="139" customWidth="1"/>
    <col min="7416" max="7416" width="10.42578125" style="139" customWidth="1"/>
    <col min="7417" max="7417" width="6.5703125" style="139" customWidth="1"/>
    <col min="7418" max="7418" width="8.5703125" style="139"/>
    <col min="7419" max="7419" width="9.85546875" style="139" customWidth="1"/>
    <col min="7420" max="7420" width="8.5703125" style="139"/>
    <col min="7421" max="7421" width="9.85546875" style="139" customWidth="1"/>
    <col min="7422" max="7424" width="8.5703125" style="139"/>
    <col min="7425" max="7425" width="7.85546875" style="139" bestFit="1" customWidth="1"/>
    <col min="7426" max="7426" width="29" style="139" customWidth="1"/>
    <col min="7427" max="7427" width="10" style="139" bestFit="1" customWidth="1"/>
    <col min="7428" max="7428" width="7" style="139" customWidth="1"/>
    <col min="7429" max="7429" width="8.42578125" style="139" bestFit="1" customWidth="1"/>
    <col min="7430" max="7438" width="9.28515625" style="139" bestFit="1" customWidth="1"/>
    <col min="7439" max="7439" width="11.42578125" style="139" bestFit="1" customWidth="1"/>
    <col min="7440" max="7440" width="12.7109375" style="139" customWidth="1"/>
    <col min="7441" max="7441" width="5.28515625" style="139" customWidth="1"/>
    <col min="7442" max="7442" width="13.42578125" style="139" customWidth="1"/>
    <col min="7443" max="7443" width="6.140625" style="139" customWidth="1"/>
    <col min="7444" max="7444" width="14.7109375" style="139" customWidth="1"/>
    <col min="7445" max="7445" width="11" style="139" customWidth="1"/>
    <col min="7446" max="7446" width="9.7109375" style="139" customWidth="1"/>
    <col min="7447" max="7669" width="9" style="139" customWidth="1"/>
    <col min="7670" max="7670" width="5.140625" style="139" customWidth="1"/>
    <col min="7671" max="7671" width="17.42578125" style="139" customWidth="1"/>
    <col min="7672" max="7672" width="10.42578125" style="139" customWidth="1"/>
    <col min="7673" max="7673" width="6.5703125" style="139" customWidth="1"/>
    <col min="7674" max="7674" width="8.5703125" style="139"/>
    <col min="7675" max="7675" width="9.85546875" style="139" customWidth="1"/>
    <col min="7676" max="7676" width="8.5703125" style="139"/>
    <col min="7677" max="7677" width="9.85546875" style="139" customWidth="1"/>
    <col min="7678" max="7680" width="8.5703125" style="139"/>
    <col min="7681" max="7681" width="7.85546875" style="139" bestFit="1" customWidth="1"/>
    <col min="7682" max="7682" width="29" style="139" customWidth="1"/>
    <col min="7683" max="7683" width="10" style="139" bestFit="1" customWidth="1"/>
    <col min="7684" max="7684" width="7" style="139" customWidth="1"/>
    <col min="7685" max="7685" width="8.42578125" style="139" bestFit="1" customWidth="1"/>
    <col min="7686" max="7694" width="9.28515625" style="139" bestFit="1" customWidth="1"/>
    <col min="7695" max="7695" width="11.42578125" style="139" bestFit="1" customWidth="1"/>
    <col min="7696" max="7696" width="12.7109375" style="139" customWidth="1"/>
    <col min="7697" max="7697" width="5.28515625" style="139" customWidth="1"/>
    <col min="7698" max="7698" width="13.42578125" style="139" customWidth="1"/>
    <col min="7699" max="7699" width="6.140625" style="139" customWidth="1"/>
    <col min="7700" max="7700" width="14.7109375" style="139" customWidth="1"/>
    <col min="7701" max="7701" width="11" style="139" customWidth="1"/>
    <col min="7702" max="7702" width="9.7109375" style="139" customWidth="1"/>
    <col min="7703" max="7925" width="9" style="139" customWidth="1"/>
    <col min="7926" max="7926" width="5.140625" style="139" customWidth="1"/>
    <col min="7927" max="7927" width="17.42578125" style="139" customWidth="1"/>
    <col min="7928" max="7928" width="10.42578125" style="139" customWidth="1"/>
    <col min="7929" max="7929" width="6.5703125" style="139" customWidth="1"/>
    <col min="7930" max="7930" width="8.5703125" style="139"/>
    <col min="7931" max="7931" width="9.85546875" style="139" customWidth="1"/>
    <col min="7932" max="7932" width="8.5703125" style="139"/>
    <col min="7933" max="7933" width="9.85546875" style="139" customWidth="1"/>
    <col min="7934" max="7936" width="8.5703125" style="139"/>
    <col min="7937" max="7937" width="7.85546875" style="139" bestFit="1" customWidth="1"/>
    <col min="7938" max="7938" width="29" style="139" customWidth="1"/>
    <col min="7939" max="7939" width="10" style="139" bestFit="1" customWidth="1"/>
    <col min="7940" max="7940" width="7" style="139" customWidth="1"/>
    <col min="7941" max="7941" width="8.42578125" style="139" bestFit="1" customWidth="1"/>
    <col min="7942" max="7950" width="9.28515625" style="139" bestFit="1" customWidth="1"/>
    <col min="7951" max="7951" width="11.42578125" style="139" bestFit="1" customWidth="1"/>
    <col min="7952" max="7952" width="12.7109375" style="139" customWidth="1"/>
    <col min="7953" max="7953" width="5.28515625" style="139" customWidth="1"/>
    <col min="7954" max="7954" width="13.42578125" style="139" customWidth="1"/>
    <col min="7955" max="7955" width="6.140625" style="139" customWidth="1"/>
    <col min="7956" max="7956" width="14.7109375" style="139" customWidth="1"/>
    <col min="7957" max="7957" width="11" style="139" customWidth="1"/>
    <col min="7958" max="7958" width="9.7109375" style="139" customWidth="1"/>
    <col min="7959" max="8181" width="9" style="139" customWidth="1"/>
    <col min="8182" max="8182" width="5.140625" style="139" customWidth="1"/>
    <col min="8183" max="8183" width="17.42578125" style="139" customWidth="1"/>
    <col min="8184" max="8184" width="10.42578125" style="139" customWidth="1"/>
    <col min="8185" max="8185" width="6.5703125" style="139" customWidth="1"/>
    <col min="8186" max="8186" width="8.5703125" style="139"/>
    <col min="8187" max="8187" width="9.85546875" style="139" customWidth="1"/>
    <col min="8188" max="8188" width="8.5703125" style="139"/>
    <col min="8189" max="8189" width="9.85546875" style="139" customWidth="1"/>
    <col min="8190" max="8192" width="8.5703125" style="139"/>
    <col min="8193" max="8193" width="7.85546875" style="139" bestFit="1" customWidth="1"/>
    <col min="8194" max="8194" width="29" style="139" customWidth="1"/>
    <col min="8195" max="8195" width="10" style="139" bestFit="1" customWidth="1"/>
    <col min="8196" max="8196" width="7" style="139" customWidth="1"/>
    <col min="8197" max="8197" width="8.42578125" style="139" bestFit="1" customWidth="1"/>
    <col min="8198" max="8206" width="9.28515625" style="139" bestFit="1" customWidth="1"/>
    <col min="8207" max="8207" width="11.42578125" style="139" bestFit="1" customWidth="1"/>
    <col min="8208" max="8208" width="12.7109375" style="139" customWidth="1"/>
    <col min="8209" max="8209" width="5.28515625" style="139" customWidth="1"/>
    <col min="8210" max="8210" width="13.42578125" style="139" customWidth="1"/>
    <col min="8211" max="8211" width="6.140625" style="139" customWidth="1"/>
    <col min="8212" max="8212" width="14.7109375" style="139" customWidth="1"/>
    <col min="8213" max="8213" width="11" style="139" customWidth="1"/>
    <col min="8214" max="8214" width="9.7109375" style="139" customWidth="1"/>
    <col min="8215" max="8437" width="9" style="139" customWidth="1"/>
    <col min="8438" max="8438" width="5.140625" style="139" customWidth="1"/>
    <col min="8439" max="8439" width="17.42578125" style="139" customWidth="1"/>
    <col min="8440" max="8440" width="10.42578125" style="139" customWidth="1"/>
    <col min="8441" max="8441" width="6.5703125" style="139" customWidth="1"/>
    <col min="8442" max="8442" width="8.5703125" style="139"/>
    <col min="8443" max="8443" width="9.85546875" style="139" customWidth="1"/>
    <col min="8444" max="8444" width="8.5703125" style="139"/>
    <col min="8445" max="8445" width="9.85546875" style="139" customWidth="1"/>
    <col min="8446" max="8448" width="8.5703125" style="139"/>
    <col min="8449" max="8449" width="7.85546875" style="139" bestFit="1" customWidth="1"/>
    <col min="8450" max="8450" width="29" style="139" customWidth="1"/>
    <col min="8451" max="8451" width="10" style="139" bestFit="1" customWidth="1"/>
    <col min="8452" max="8452" width="7" style="139" customWidth="1"/>
    <col min="8453" max="8453" width="8.42578125" style="139" bestFit="1" customWidth="1"/>
    <col min="8454" max="8462" width="9.28515625" style="139" bestFit="1" customWidth="1"/>
    <col min="8463" max="8463" width="11.42578125" style="139" bestFit="1" customWidth="1"/>
    <col min="8464" max="8464" width="12.7109375" style="139" customWidth="1"/>
    <col min="8465" max="8465" width="5.28515625" style="139" customWidth="1"/>
    <col min="8466" max="8466" width="13.42578125" style="139" customWidth="1"/>
    <col min="8467" max="8467" width="6.140625" style="139" customWidth="1"/>
    <col min="8468" max="8468" width="14.7109375" style="139" customWidth="1"/>
    <col min="8469" max="8469" width="11" style="139" customWidth="1"/>
    <col min="8470" max="8470" width="9.7109375" style="139" customWidth="1"/>
    <col min="8471" max="8693" width="9" style="139" customWidth="1"/>
    <col min="8694" max="8694" width="5.140625" style="139" customWidth="1"/>
    <col min="8695" max="8695" width="17.42578125" style="139" customWidth="1"/>
    <col min="8696" max="8696" width="10.42578125" style="139" customWidth="1"/>
    <col min="8697" max="8697" width="6.5703125" style="139" customWidth="1"/>
    <col min="8698" max="8698" width="8.5703125" style="139"/>
    <col min="8699" max="8699" width="9.85546875" style="139" customWidth="1"/>
    <col min="8700" max="8700" width="8.5703125" style="139"/>
    <col min="8701" max="8701" width="9.85546875" style="139" customWidth="1"/>
    <col min="8702" max="8704" width="8.5703125" style="139"/>
    <col min="8705" max="8705" width="7.85546875" style="139" bestFit="1" customWidth="1"/>
    <col min="8706" max="8706" width="29" style="139" customWidth="1"/>
    <col min="8707" max="8707" width="10" style="139" bestFit="1" customWidth="1"/>
    <col min="8708" max="8708" width="7" style="139" customWidth="1"/>
    <col min="8709" max="8709" width="8.42578125" style="139" bestFit="1" customWidth="1"/>
    <col min="8710" max="8718" width="9.28515625" style="139" bestFit="1" customWidth="1"/>
    <col min="8719" max="8719" width="11.42578125" style="139" bestFit="1" customWidth="1"/>
    <col min="8720" max="8720" width="12.7109375" style="139" customWidth="1"/>
    <col min="8721" max="8721" width="5.28515625" style="139" customWidth="1"/>
    <col min="8722" max="8722" width="13.42578125" style="139" customWidth="1"/>
    <col min="8723" max="8723" width="6.140625" style="139" customWidth="1"/>
    <col min="8724" max="8724" width="14.7109375" style="139" customWidth="1"/>
    <col min="8725" max="8725" width="11" style="139" customWidth="1"/>
    <col min="8726" max="8726" width="9.7109375" style="139" customWidth="1"/>
    <col min="8727" max="8949" width="9" style="139" customWidth="1"/>
    <col min="8950" max="8950" width="5.140625" style="139" customWidth="1"/>
    <col min="8951" max="8951" width="17.42578125" style="139" customWidth="1"/>
    <col min="8952" max="8952" width="10.42578125" style="139" customWidth="1"/>
    <col min="8953" max="8953" width="6.5703125" style="139" customWidth="1"/>
    <col min="8954" max="8954" width="8.5703125" style="139"/>
    <col min="8955" max="8955" width="9.85546875" style="139" customWidth="1"/>
    <col min="8956" max="8956" width="8.5703125" style="139"/>
    <col min="8957" max="8957" width="9.85546875" style="139" customWidth="1"/>
    <col min="8958" max="8960" width="8.5703125" style="139"/>
    <col min="8961" max="8961" width="7.85546875" style="139" bestFit="1" customWidth="1"/>
    <col min="8962" max="8962" width="29" style="139" customWidth="1"/>
    <col min="8963" max="8963" width="10" style="139" bestFit="1" customWidth="1"/>
    <col min="8964" max="8964" width="7" style="139" customWidth="1"/>
    <col min="8965" max="8965" width="8.42578125" style="139" bestFit="1" customWidth="1"/>
    <col min="8966" max="8974" width="9.28515625" style="139" bestFit="1" customWidth="1"/>
    <col min="8975" max="8975" width="11.42578125" style="139" bestFit="1" customWidth="1"/>
    <col min="8976" max="8976" width="12.7109375" style="139" customWidth="1"/>
    <col min="8977" max="8977" width="5.28515625" style="139" customWidth="1"/>
    <col min="8978" max="8978" width="13.42578125" style="139" customWidth="1"/>
    <col min="8979" max="8979" width="6.140625" style="139" customWidth="1"/>
    <col min="8980" max="8980" width="14.7109375" style="139" customWidth="1"/>
    <col min="8981" max="8981" width="11" style="139" customWidth="1"/>
    <col min="8982" max="8982" width="9.7109375" style="139" customWidth="1"/>
    <col min="8983" max="9205" width="9" style="139" customWidth="1"/>
    <col min="9206" max="9206" width="5.140625" style="139" customWidth="1"/>
    <col min="9207" max="9207" width="17.42578125" style="139" customWidth="1"/>
    <col min="9208" max="9208" width="10.42578125" style="139" customWidth="1"/>
    <col min="9209" max="9209" width="6.5703125" style="139" customWidth="1"/>
    <col min="9210" max="9210" width="8.5703125" style="139"/>
    <col min="9211" max="9211" width="9.85546875" style="139" customWidth="1"/>
    <col min="9212" max="9212" width="8.5703125" style="139"/>
    <col min="9213" max="9213" width="9.85546875" style="139" customWidth="1"/>
    <col min="9214" max="9216" width="8.5703125" style="139"/>
    <col min="9217" max="9217" width="7.85546875" style="139" bestFit="1" customWidth="1"/>
    <col min="9218" max="9218" width="29" style="139" customWidth="1"/>
    <col min="9219" max="9219" width="10" style="139" bestFit="1" customWidth="1"/>
    <col min="9220" max="9220" width="7" style="139" customWidth="1"/>
    <col min="9221" max="9221" width="8.42578125" style="139" bestFit="1" customWidth="1"/>
    <col min="9222" max="9230" width="9.28515625" style="139" bestFit="1" customWidth="1"/>
    <col min="9231" max="9231" width="11.42578125" style="139" bestFit="1" customWidth="1"/>
    <col min="9232" max="9232" width="12.7109375" style="139" customWidth="1"/>
    <col min="9233" max="9233" width="5.28515625" style="139" customWidth="1"/>
    <col min="9234" max="9234" width="13.42578125" style="139" customWidth="1"/>
    <col min="9235" max="9235" width="6.140625" style="139" customWidth="1"/>
    <col min="9236" max="9236" width="14.7109375" style="139" customWidth="1"/>
    <col min="9237" max="9237" width="11" style="139" customWidth="1"/>
    <col min="9238" max="9238" width="9.7109375" style="139" customWidth="1"/>
    <col min="9239" max="9461" width="9" style="139" customWidth="1"/>
    <col min="9462" max="9462" width="5.140625" style="139" customWidth="1"/>
    <col min="9463" max="9463" width="17.42578125" style="139" customWidth="1"/>
    <col min="9464" max="9464" width="10.42578125" style="139" customWidth="1"/>
    <col min="9465" max="9465" width="6.5703125" style="139" customWidth="1"/>
    <col min="9466" max="9466" width="8.5703125" style="139"/>
    <col min="9467" max="9467" width="9.85546875" style="139" customWidth="1"/>
    <col min="9468" max="9468" width="8.5703125" style="139"/>
    <col min="9469" max="9469" width="9.85546875" style="139" customWidth="1"/>
    <col min="9470" max="9472" width="8.5703125" style="139"/>
    <col min="9473" max="9473" width="7.85546875" style="139" bestFit="1" customWidth="1"/>
    <col min="9474" max="9474" width="29" style="139" customWidth="1"/>
    <col min="9475" max="9475" width="10" style="139" bestFit="1" customWidth="1"/>
    <col min="9476" max="9476" width="7" style="139" customWidth="1"/>
    <col min="9477" max="9477" width="8.42578125" style="139" bestFit="1" customWidth="1"/>
    <col min="9478" max="9486" width="9.28515625" style="139" bestFit="1" customWidth="1"/>
    <col min="9487" max="9487" width="11.42578125" style="139" bestFit="1" customWidth="1"/>
    <col min="9488" max="9488" width="12.7109375" style="139" customWidth="1"/>
    <col min="9489" max="9489" width="5.28515625" style="139" customWidth="1"/>
    <col min="9490" max="9490" width="13.42578125" style="139" customWidth="1"/>
    <col min="9491" max="9491" width="6.140625" style="139" customWidth="1"/>
    <col min="9492" max="9492" width="14.7109375" style="139" customWidth="1"/>
    <col min="9493" max="9493" width="11" style="139" customWidth="1"/>
    <col min="9494" max="9494" width="9.7109375" style="139" customWidth="1"/>
    <col min="9495" max="9717" width="9" style="139" customWidth="1"/>
    <col min="9718" max="9718" width="5.140625" style="139" customWidth="1"/>
    <col min="9719" max="9719" width="17.42578125" style="139" customWidth="1"/>
    <col min="9720" max="9720" width="10.42578125" style="139" customWidth="1"/>
    <col min="9721" max="9721" width="6.5703125" style="139" customWidth="1"/>
    <col min="9722" max="9722" width="8.5703125" style="139"/>
    <col min="9723" max="9723" width="9.85546875" style="139" customWidth="1"/>
    <col min="9724" max="9724" width="8.5703125" style="139"/>
    <col min="9725" max="9725" width="9.85546875" style="139" customWidth="1"/>
    <col min="9726" max="9728" width="8.5703125" style="139"/>
    <col min="9729" max="9729" width="7.85546875" style="139" bestFit="1" customWidth="1"/>
    <col min="9730" max="9730" width="29" style="139" customWidth="1"/>
    <col min="9731" max="9731" width="10" style="139" bestFit="1" customWidth="1"/>
    <col min="9732" max="9732" width="7" style="139" customWidth="1"/>
    <col min="9733" max="9733" width="8.42578125" style="139" bestFit="1" customWidth="1"/>
    <col min="9734" max="9742" width="9.28515625" style="139" bestFit="1" customWidth="1"/>
    <col min="9743" max="9743" width="11.42578125" style="139" bestFit="1" customWidth="1"/>
    <col min="9744" max="9744" width="12.7109375" style="139" customWidth="1"/>
    <col min="9745" max="9745" width="5.28515625" style="139" customWidth="1"/>
    <col min="9746" max="9746" width="13.42578125" style="139" customWidth="1"/>
    <col min="9747" max="9747" width="6.140625" style="139" customWidth="1"/>
    <col min="9748" max="9748" width="14.7109375" style="139" customWidth="1"/>
    <col min="9749" max="9749" width="11" style="139" customWidth="1"/>
    <col min="9750" max="9750" width="9.7109375" style="139" customWidth="1"/>
    <col min="9751" max="9973" width="9" style="139" customWidth="1"/>
    <col min="9974" max="9974" width="5.140625" style="139" customWidth="1"/>
    <col min="9975" max="9975" width="17.42578125" style="139" customWidth="1"/>
    <col min="9976" max="9976" width="10.42578125" style="139" customWidth="1"/>
    <col min="9977" max="9977" width="6.5703125" style="139" customWidth="1"/>
    <col min="9978" max="9978" width="8.5703125" style="139"/>
    <col min="9979" max="9979" width="9.85546875" style="139" customWidth="1"/>
    <col min="9980" max="9980" width="8.5703125" style="139"/>
    <col min="9981" max="9981" width="9.85546875" style="139" customWidth="1"/>
    <col min="9982" max="9984" width="8.5703125" style="139"/>
    <col min="9985" max="9985" width="7.85546875" style="139" bestFit="1" customWidth="1"/>
    <col min="9986" max="9986" width="29" style="139" customWidth="1"/>
    <col min="9987" max="9987" width="10" style="139" bestFit="1" customWidth="1"/>
    <col min="9988" max="9988" width="7" style="139" customWidth="1"/>
    <col min="9989" max="9989" width="8.42578125" style="139" bestFit="1" customWidth="1"/>
    <col min="9990" max="9998" width="9.28515625" style="139" bestFit="1" customWidth="1"/>
    <col min="9999" max="9999" width="11.42578125" style="139" bestFit="1" customWidth="1"/>
    <col min="10000" max="10000" width="12.7109375" style="139" customWidth="1"/>
    <col min="10001" max="10001" width="5.28515625" style="139" customWidth="1"/>
    <col min="10002" max="10002" width="13.42578125" style="139" customWidth="1"/>
    <col min="10003" max="10003" width="6.140625" style="139" customWidth="1"/>
    <col min="10004" max="10004" width="14.7109375" style="139" customWidth="1"/>
    <col min="10005" max="10005" width="11" style="139" customWidth="1"/>
    <col min="10006" max="10006" width="9.7109375" style="139" customWidth="1"/>
    <col min="10007" max="10229" width="9" style="139" customWidth="1"/>
    <col min="10230" max="10230" width="5.140625" style="139" customWidth="1"/>
    <col min="10231" max="10231" width="17.42578125" style="139" customWidth="1"/>
    <col min="10232" max="10232" width="10.42578125" style="139" customWidth="1"/>
    <col min="10233" max="10233" width="6.5703125" style="139" customWidth="1"/>
    <col min="10234" max="10234" width="8.5703125" style="139"/>
    <col min="10235" max="10235" width="9.85546875" style="139" customWidth="1"/>
    <col min="10236" max="10236" width="8.5703125" style="139"/>
    <col min="10237" max="10237" width="9.85546875" style="139" customWidth="1"/>
    <col min="10238" max="10240" width="8.5703125" style="139"/>
    <col min="10241" max="10241" width="7.85546875" style="139" bestFit="1" customWidth="1"/>
    <col min="10242" max="10242" width="29" style="139" customWidth="1"/>
    <col min="10243" max="10243" width="10" style="139" bestFit="1" customWidth="1"/>
    <col min="10244" max="10244" width="7" style="139" customWidth="1"/>
    <col min="10245" max="10245" width="8.42578125" style="139" bestFit="1" customWidth="1"/>
    <col min="10246" max="10254" width="9.28515625" style="139" bestFit="1" customWidth="1"/>
    <col min="10255" max="10255" width="11.42578125" style="139" bestFit="1" customWidth="1"/>
    <col min="10256" max="10256" width="12.7109375" style="139" customWidth="1"/>
    <col min="10257" max="10257" width="5.28515625" style="139" customWidth="1"/>
    <col min="10258" max="10258" width="13.42578125" style="139" customWidth="1"/>
    <col min="10259" max="10259" width="6.140625" style="139" customWidth="1"/>
    <col min="10260" max="10260" width="14.7109375" style="139" customWidth="1"/>
    <col min="10261" max="10261" width="11" style="139" customWidth="1"/>
    <col min="10262" max="10262" width="9.7109375" style="139" customWidth="1"/>
    <col min="10263" max="10485" width="9" style="139" customWidth="1"/>
    <col min="10486" max="10486" width="5.140625" style="139" customWidth="1"/>
    <col min="10487" max="10487" width="17.42578125" style="139" customWidth="1"/>
    <col min="10488" max="10488" width="10.42578125" style="139" customWidth="1"/>
    <col min="10489" max="10489" width="6.5703125" style="139" customWidth="1"/>
    <col min="10490" max="10490" width="8.5703125" style="139"/>
    <col min="10491" max="10491" width="9.85546875" style="139" customWidth="1"/>
    <col min="10492" max="10492" width="8.5703125" style="139"/>
    <col min="10493" max="10493" width="9.85546875" style="139" customWidth="1"/>
    <col min="10494" max="10496" width="8.5703125" style="139"/>
    <col min="10497" max="10497" width="7.85546875" style="139" bestFit="1" customWidth="1"/>
    <col min="10498" max="10498" width="29" style="139" customWidth="1"/>
    <col min="10499" max="10499" width="10" style="139" bestFit="1" customWidth="1"/>
    <col min="10500" max="10500" width="7" style="139" customWidth="1"/>
    <col min="10501" max="10501" width="8.42578125" style="139" bestFit="1" customWidth="1"/>
    <col min="10502" max="10510" width="9.28515625" style="139" bestFit="1" customWidth="1"/>
    <col min="10511" max="10511" width="11.42578125" style="139" bestFit="1" customWidth="1"/>
    <col min="10512" max="10512" width="12.7109375" style="139" customWidth="1"/>
    <col min="10513" max="10513" width="5.28515625" style="139" customWidth="1"/>
    <col min="10514" max="10514" width="13.42578125" style="139" customWidth="1"/>
    <col min="10515" max="10515" width="6.140625" style="139" customWidth="1"/>
    <col min="10516" max="10516" width="14.7109375" style="139" customWidth="1"/>
    <col min="10517" max="10517" width="11" style="139" customWidth="1"/>
    <col min="10518" max="10518" width="9.7109375" style="139" customWidth="1"/>
    <col min="10519" max="10741" width="9" style="139" customWidth="1"/>
    <col min="10742" max="10742" width="5.140625" style="139" customWidth="1"/>
    <col min="10743" max="10743" width="17.42578125" style="139" customWidth="1"/>
    <col min="10744" max="10744" width="10.42578125" style="139" customWidth="1"/>
    <col min="10745" max="10745" width="6.5703125" style="139" customWidth="1"/>
    <col min="10746" max="10746" width="8.5703125" style="139"/>
    <col min="10747" max="10747" width="9.85546875" style="139" customWidth="1"/>
    <col min="10748" max="10748" width="8.5703125" style="139"/>
    <col min="10749" max="10749" width="9.85546875" style="139" customWidth="1"/>
    <col min="10750" max="10752" width="8.5703125" style="139"/>
    <col min="10753" max="10753" width="7.85546875" style="139" bestFit="1" customWidth="1"/>
    <col min="10754" max="10754" width="29" style="139" customWidth="1"/>
    <col min="10755" max="10755" width="10" style="139" bestFit="1" customWidth="1"/>
    <col min="10756" max="10756" width="7" style="139" customWidth="1"/>
    <col min="10757" max="10757" width="8.42578125" style="139" bestFit="1" customWidth="1"/>
    <col min="10758" max="10766" width="9.28515625" style="139" bestFit="1" customWidth="1"/>
    <col min="10767" max="10767" width="11.42578125" style="139" bestFit="1" customWidth="1"/>
    <col min="10768" max="10768" width="12.7109375" style="139" customWidth="1"/>
    <col min="10769" max="10769" width="5.28515625" style="139" customWidth="1"/>
    <col min="10770" max="10770" width="13.42578125" style="139" customWidth="1"/>
    <col min="10771" max="10771" width="6.140625" style="139" customWidth="1"/>
    <col min="10772" max="10772" width="14.7109375" style="139" customWidth="1"/>
    <col min="10773" max="10773" width="11" style="139" customWidth="1"/>
    <col min="10774" max="10774" width="9.7109375" style="139" customWidth="1"/>
    <col min="10775" max="10997" width="9" style="139" customWidth="1"/>
    <col min="10998" max="10998" width="5.140625" style="139" customWidth="1"/>
    <col min="10999" max="10999" width="17.42578125" style="139" customWidth="1"/>
    <col min="11000" max="11000" width="10.42578125" style="139" customWidth="1"/>
    <col min="11001" max="11001" width="6.5703125" style="139" customWidth="1"/>
    <col min="11002" max="11002" width="8.5703125" style="139"/>
    <col min="11003" max="11003" width="9.85546875" style="139" customWidth="1"/>
    <col min="11004" max="11004" width="8.5703125" style="139"/>
    <col min="11005" max="11005" width="9.85546875" style="139" customWidth="1"/>
    <col min="11006" max="11008" width="8.5703125" style="139"/>
    <col min="11009" max="11009" width="7.85546875" style="139" bestFit="1" customWidth="1"/>
    <col min="11010" max="11010" width="29" style="139" customWidth="1"/>
    <col min="11011" max="11011" width="10" style="139" bestFit="1" customWidth="1"/>
    <col min="11012" max="11012" width="7" style="139" customWidth="1"/>
    <col min="11013" max="11013" width="8.42578125" style="139" bestFit="1" customWidth="1"/>
    <col min="11014" max="11022" width="9.28515625" style="139" bestFit="1" customWidth="1"/>
    <col min="11023" max="11023" width="11.42578125" style="139" bestFit="1" customWidth="1"/>
    <col min="11024" max="11024" width="12.7109375" style="139" customWidth="1"/>
    <col min="11025" max="11025" width="5.28515625" style="139" customWidth="1"/>
    <col min="11026" max="11026" width="13.42578125" style="139" customWidth="1"/>
    <col min="11027" max="11027" width="6.140625" style="139" customWidth="1"/>
    <col min="11028" max="11028" width="14.7109375" style="139" customWidth="1"/>
    <col min="11029" max="11029" width="11" style="139" customWidth="1"/>
    <col min="11030" max="11030" width="9.7109375" style="139" customWidth="1"/>
    <col min="11031" max="11253" width="9" style="139" customWidth="1"/>
    <col min="11254" max="11254" width="5.140625" style="139" customWidth="1"/>
    <col min="11255" max="11255" width="17.42578125" style="139" customWidth="1"/>
    <col min="11256" max="11256" width="10.42578125" style="139" customWidth="1"/>
    <col min="11257" max="11257" width="6.5703125" style="139" customWidth="1"/>
    <col min="11258" max="11258" width="8.5703125" style="139"/>
    <col min="11259" max="11259" width="9.85546875" style="139" customWidth="1"/>
    <col min="11260" max="11260" width="8.5703125" style="139"/>
    <col min="11261" max="11261" width="9.85546875" style="139" customWidth="1"/>
    <col min="11262" max="11264" width="8.5703125" style="139"/>
    <col min="11265" max="11265" width="7.85546875" style="139" bestFit="1" customWidth="1"/>
    <col min="11266" max="11266" width="29" style="139" customWidth="1"/>
    <col min="11267" max="11267" width="10" style="139" bestFit="1" customWidth="1"/>
    <col min="11268" max="11268" width="7" style="139" customWidth="1"/>
    <col min="11269" max="11269" width="8.42578125" style="139" bestFit="1" customWidth="1"/>
    <col min="11270" max="11278" width="9.28515625" style="139" bestFit="1" customWidth="1"/>
    <col min="11279" max="11279" width="11.42578125" style="139" bestFit="1" customWidth="1"/>
    <col min="11280" max="11280" width="12.7109375" style="139" customWidth="1"/>
    <col min="11281" max="11281" width="5.28515625" style="139" customWidth="1"/>
    <col min="11282" max="11282" width="13.42578125" style="139" customWidth="1"/>
    <col min="11283" max="11283" width="6.140625" style="139" customWidth="1"/>
    <col min="11284" max="11284" width="14.7109375" style="139" customWidth="1"/>
    <col min="11285" max="11285" width="11" style="139" customWidth="1"/>
    <col min="11286" max="11286" width="9.7109375" style="139" customWidth="1"/>
    <col min="11287" max="11509" width="9" style="139" customWidth="1"/>
    <col min="11510" max="11510" width="5.140625" style="139" customWidth="1"/>
    <col min="11511" max="11511" width="17.42578125" style="139" customWidth="1"/>
    <col min="11512" max="11512" width="10.42578125" style="139" customWidth="1"/>
    <col min="11513" max="11513" width="6.5703125" style="139" customWidth="1"/>
    <col min="11514" max="11514" width="8.5703125" style="139"/>
    <col min="11515" max="11515" width="9.85546875" style="139" customWidth="1"/>
    <col min="11516" max="11516" width="8.5703125" style="139"/>
    <col min="11517" max="11517" width="9.85546875" style="139" customWidth="1"/>
    <col min="11518" max="11520" width="8.5703125" style="139"/>
    <col min="11521" max="11521" width="7.85546875" style="139" bestFit="1" customWidth="1"/>
    <col min="11522" max="11522" width="29" style="139" customWidth="1"/>
    <col min="11523" max="11523" width="10" style="139" bestFit="1" customWidth="1"/>
    <col min="11524" max="11524" width="7" style="139" customWidth="1"/>
    <col min="11525" max="11525" width="8.42578125" style="139" bestFit="1" customWidth="1"/>
    <col min="11526" max="11534" width="9.28515625" style="139" bestFit="1" customWidth="1"/>
    <col min="11535" max="11535" width="11.42578125" style="139" bestFit="1" customWidth="1"/>
    <col min="11536" max="11536" width="12.7109375" style="139" customWidth="1"/>
    <col min="11537" max="11537" width="5.28515625" style="139" customWidth="1"/>
    <col min="11538" max="11538" width="13.42578125" style="139" customWidth="1"/>
    <col min="11539" max="11539" width="6.140625" style="139" customWidth="1"/>
    <col min="11540" max="11540" width="14.7109375" style="139" customWidth="1"/>
    <col min="11541" max="11541" width="11" style="139" customWidth="1"/>
    <col min="11542" max="11542" width="9.7109375" style="139" customWidth="1"/>
    <col min="11543" max="11765" width="9" style="139" customWidth="1"/>
    <col min="11766" max="11766" width="5.140625" style="139" customWidth="1"/>
    <col min="11767" max="11767" width="17.42578125" style="139" customWidth="1"/>
    <col min="11768" max="11768" width="10.42578125" style="139" customWidth="1"/>
    <col min="11769" max="11769" width="6.5703125" style="139" customWidth="1"/>
    <col min="11770" max="11770" width="8.5703125" style="139"/>
    <col min="11771" max="11771" width="9.85546875" style="139" customWidth="1"/>
    <col min="11772" max="11772" width="8.5703125" style="139"/>
    <col min="11773" max="11773" width="9.85546875" style="139" customWidth="1"/>
    <col min="11774" max="11776" width="8.5703125" style="139"/>
    <col min="11777" max="11777" width="7.85546875" style="139" bestFit="1" customWidth="1"/>
    <col min="11778" max="11778" width="29" style="139" customWidth="1"/>
    <col min="11779" max="11779" width="10" style="139" bestFit="1" customWidth="1"/>
    <col min="11780" max="11780" width="7" style="139" customWidth="1"/>
    <col min="11781" max="11781" width="8.42578125" style="139" bestFit="1" customWidth="1"/>
    <col min="11782" max="11790" width="9.28515625" style="139" bestFit="1" customWidth="1"/>
    <col min="11791" max="11791" width="11.42578125" style="139" bestFit="1" customWidth="1"/>
    <col min="11792" max="11792" width="12.7109375" style="139" customWidth="1"/>
    <col min="11793" max="11793" width="5.28515625" style="139" customWidth="1"/>
    <col min="11794" max="11794" width="13.42578125" style="139" customWidth="1"/>
    <col min="11795" max="11795" width="6.140625" style="139" customWidth="1"/>
    <col min="11796" max="11796" width="14.7109375" style="139" customWidth="1"/>
    <col min="11797" max="11797" width="11" style="139" customWidth="1"/>
    <col min="11798" max="11798" width="9.7109375" style="139" customWidth="1"/>
    <col min="11799" max="12021" width="9" style="139" customWidth="1"/>
    <col min="12022" max="12022" width="5.140625" style="139" customWidth="1"/>
    <col min="12023" max="12023" width="17.42578125" style="139" customWidth="1"/>
    <col min="12024" max="12024" width="10.42578125" style="139" customWidth="1"/>
    <col min="12025" max="12025" width="6.5703125" style="139" customWidth="1"/>
    <col min="12026" max="12026" width="8.5703125" style="139"/>
    <col min="12027" max="12027" width="9.85546875" style="139" customWidth="1"/>
    <col min="12028" max="12028" width="8.5703125" style="139"/>
    <col min="12029" max="12029" width="9.85546875" style="139" customWidth="1"/>
    <col min="12030" max="12032" width="8.5703125" style="139"/>
    <col min="12033" max="12033" width="7.85546875" style="139" bestFit="1" customWidth="1"/>
    <col min="12034" max="12034" width="29" style="139" customWidth="1"/>
    <col min="12035" max="12035" width="10" style="139" bestFit="1" customWidth="1"/>
    <col min="12036" max="12036" width="7" style="139" customWidth="1"/>
    <col min="12037" max="12037" width="8.42578125" style="139" bestFit="1" customWidth="1"/>
    <col min="12038" max="12046" width="9.28515625" style="139" bestFit="1" customWidth="1"/>
    <col min="12047" max="12047" width="11.42578125" style="139" bestFit="1" customWidth="1"/>
    <col min="12048" max="12048" width="12.7109375" style="139" customWidth="1"/>
    <col min="12049" max="12049" width="5.28515625" style="139" customWidth="1"/>
    <col min="12050" max="12050" width="13.42578125" style="139" customWidth="1"/>
    <col min="12051" max="12051" width="6.140625" style="139" customWidth="1"/>
    <col min="12052" max="12052" width="14.7109375" style="139" customWidth="1"/>
    <col min="12053" max="12053" width="11" style="139" customWidth="1"/>
    <col min="12054" max="12054" width="9.7109375" style="139" customWidth="1"/>
    <col min="12055" max="12277" width="9" style="139" customWidth="1"/>
    <col min="12278" max="12278" width="5.140625" style="139" customWidth="1"/>
    <col min="12279" max="12279" width="17.42578125" style="139" customWidth="1"/>
    <col min="12280" max="12280" width="10.42578125" style="139" customWidth="1"/>
    <col min="12281" max="12281" width="6.5703125" style="139" customWidth="1"/>
    <col min="12282" max="12282" width="8.5703125" style="139"/>
    <col min="12283" max="12283" width="9.85546875" style="139" customWidth="1"/>
    <col min="12284" max="12284" width="8.5703125" style="139"/>
    <col min="12285" max="12285" width="9.85546875" style="139" customWidth="1"/>
    <col min="12286" max="12288" width="8.5703125" style="139"/>
    <col min="12289" max="12289" width="7.85546875" style="139" bestFit="1" customWidth="1"/>
    <col min="12290" max="12290" width="29" style="139" customWidth="1"/>
    <col min="12291" max="12291" width="10" style="139" bestFit="1" customWidth="1"/>
    <col min="12292" max="12292" width="7" style="139" customWidth="1"/>
    <col min="12293" max="12293" width="8.42578125" style="139" bestFit="1" customWidth="1"/>
    <col min="12294" max="12302" width="9.28515625" style="139" bestFit="1" customWidth="1"/>
    <col min="12303" max="12303" width="11.42578125" style="139" bestFit="1" customWidth="1"/>
    <col min="12304" max="12304" width="12.7109375" style="139" customWidth="1"/>
    <col min="12305" max="12305" width="5.28515625" style="139" customWidth="1"/>
    <col min="12306" max="12306" width="13.42578125" style="139" customWidth="1"/>
    <col min="12307" max="12307" width="6.140625" style="139" customWidth="1"/>
    <col min="12308" max="12308" width="14.7109375" style="139" customWidth="1"/>
    <col min="12309" max="12309" width="11" style="139" customWidth="1"/>
    <col min="12310" max="12310" width="9.7109375" style="139" customWidth="1"/>
    <col min="12311" max="12533" width="9" style="139" customWidth="1"/>
    <col min="12534" max="12534" width="5.140625" style="139" customWidth="1"/>
    <col min="12535" max="12535" width="17.42578125" style="139" customWidth="1"/>
    <col min="12536" max="12536" width="10.42578125" style="139" customWidth="1"/>
    <col min="12537" max="12537" width="6.5703125" style="139" customWidth="1"/>
    <col min="12538" max="12538" width="8.5703125" style="139"/>
    <col min="12539" max="12539" width="9.85546875" style="139" customWidth="1"/>
    <col min="12540" max="12540" width="8.5703125" style="139"/>
    <col min="12541" max="12541" width="9.85546875" style="139" customWidth="1"/>
    <col min="12542" max="12544" width="8.5703125" style="139"/>
    <col min="12545" max="12545" width="7.85546875" style="139" bestFit="1" customWidth="1"/>
    <col min="12546" max="12546" width="29" style="139" customWidth="1"/>
    <col min="12547" max="12547" width="10" style="139" bestFit="1" customWidth="1"/>
    <col min="12548" max="12548" width="7" style="139" customWidth="1"/>
    <col min="12549" max="12549" width="8.42578125" style="139" bestFit="1" customWidth="1"/>
    <col min="12550" max="12558" width="9.28515625" style="139" bestFit="1" customWidth="1"/>
    <col min="12559" max="12559" width="11.42578125" style="139" bestFit="1" customWidth="1"/>
    <col min="12560" max="12560" width="12.7109375" style="139" customWidth="1"/>
    <col min="12561" max="12561" width="5.28515625" style="139" customWidth="1"/>
    <col min="12562" max="12562" width="13.42578125" style="139" customWidth="1"/>
    <col min="12563" max="12563" width="6.140625" style="139" customWidth="1"/>
    <col min="12564" max="12564" width="14.7109375" style="139" customWidth="1"/>
    <col min="12565" max="12565" width="11" style="139" customWidth="1"/>
    <col min="12566" max="12566" width="9.7109375" style="139" customWidth="1"/>
    <col min="12567" max="12789" width="9" style="139" customWidth="1"/>
    <col min="12790" max="12790" width="5.140625" style="139" customWidth="1"/>
    <col min="12791" max="12791" width="17.42578125" style="139" customWidth="1"/>
    <col min="12792" max="12792" width="10.42578125" style="139" customWidth="1"/>
    <col min="12793" max="12793" width="6.5703125" style="139" customWidth="1"/>
    <col min="12794" max="12794" width="8.5703125" style="139"/>
    <col min="12795" max="12795" width="9.85546875" style="139" customWidth="1"/>
    <col min="12796" max="12796" width="8.5703125" style="139"/>
    <col min="12797" max="12797" width="9.85546875" style="139" customWidth="1"/>
    <col min="12798" max="12800" width="8.5703125" style="139"/>
    <col min="12801" max="12801" width="7.85546875" style="139" bestFit="1" customWidth="1"/>
    <col min="12802" max="12802" width="29" style="139" customWidth="1"/>
    <col min="12803" max="12803" width="10" style="139" bestFit="1" customWidth="1"/>
    <col min="12804" max="12804" width="7" style="139" customWidth="1"/>
    <col min="12805" max="12805" width="8.42578125" style="139" bestFit="1" customWidth="1"/>
    <col min="12806" max="12814" width="9.28515625" style="139" bestFit="1" customWidth="1"/>
    <col min="12815" max="12815" width="11.42578125" style="139" bestFit="1" customWidth="1"/>
    <col min="12816" max="12816" width="12.7109375" style="139" customWidth="1"/>
    <col min="12817" max="12817" width="5.28515625" style="139" customWidth="1"/>
    <col min="12818" max="12818" width="13.42578125" style="139" customWidth="1"/>
    <col min="12819" max="12819" width="6.140625" style="139" customWidth="1"/>
    <col min="12820" max="12820" width="14.7109375" style="139" customWidth="1"/>
    <col min="12821" max="12821" width="11" style="139" customWidth="1"/>
    <col min="12822" max="12822" width="9.7109375" style="139" customWidth="1"/>
    <col min="12823" max="13045" width="9" style="139" customWidth="1"/>
    <col min="13046" max="13046" width="5.140625" style="139" customWidth="1"/>
    <col min="13047" max="13047" width="17.42578125" style="139" customWidth="1"/>
    <col min="13048" max="13048" width="10.42578125" style="139" customWidth="1"/>
    <col min="13049" max="13049" width="6.5703125" style="139" customWidth="1"/>
    <col min="13050" max="13050" width="8.5703125" style="139"/>
    <col min="13051" max="13051" width="9.85546875" style="139" customWidth="1"/>
    <col min="13052" max="13052" width="8.5703125" style="139"/>
    <col min="13053" max="13053" width="9.85546875" style="139" customWidth="1"/>
    <col min="13054" max="13056" width="8.5703125" style="139"/>
    <col min="13057" max="13057" width="7.85546875" style="139" bestFit="1" customWidth="1"/>
    <col min="13058" max="13058" width="29" style="139" customWidth="1"/>
    <col min="13059" max="13059" width="10" style="139" bestFit="1" customWidth="1"/>
    <col min="13060" max="13060" width="7" style="139" customWidth="1"/>
    <col min="13061" max="13061" width="8.42578125" style="139" bestFit="1" customWidth="1"/>
    <col min="13062" max="13070" width="9.28515625" style="139" bestFit="1" customWidth="1"/>
    <col min="13071" max="13071" width="11.42578125" style="139" bestFit="1" customWidth="1"/>
    <col min="13072" max="13072" width="12.7109375" style="139" customWidth="1"/>
    <col min="13073" max="13073" width="5.28515625" style="139" customWidth="1"/>
    <col min="13074" max="13074" width="13.42578125" style="139" customWidth="1"/>
    <col min="13075" max="13075" width="6.140625" style="139" customWidth="1"/>
    <col min="13076" max="13076" width="14.7109375" style="139" customWidth="1"/>
    <col min="13077" max="13077" width="11" style="139" customWidth="1"/>
    <col min="13078" max="13078" width="9.7109375" style="139" customWidth="1"/>
    <col min="13079" max="13301" width="9" style="139" customWidth="1"/>
    <col min="13302" max="13302" width="5.140625" style="139" customWidth="1"/>
    <col min="13303" max="13303" width="17.42578125" style="139" customWidth="1"/>
    <col min="13304" max="13304" width="10.42578125" style="139" customWidth="1"/>
    <col min="13305" max="13305" width="6.5703125" style="139" customWidth="1"/>
    <col min="13306" max="13306" width="8.5703125" style="139"/>
    <col min="13307" max="13307" width="9.85546875" style="139" customWidth="1"/>
    <col min="13308" max="13308" width="8.5703125" style="139"/>
    <col min="13309" max="13309" width="9.85546875" style="139" customWidth="1"/>
    <col min="13310" max="13312" width="8.5703125" style="139"/>
    <col min="13313" max="13313" width="7.85546875" style="139" bestFit="1" customWidth="1"/>
    <col min="13314" max="13314" width="29" style="139" customWidth="1"/>
    <col min="13315" max="13315" width="10" style="139" bestFit="1" customWidth="1"/>
    <col min="13316" max="13316" width="7" style="139" customWidth="1"/>
    <col min="13317" max="13317" width="8.42578125" style="139" bestFit="1" customWidth="1"/>
    <col min="13318" max="13326" width="9.28515625" style="139" bestFit="1" customWidth="1"/>
    <col min="13327" max="13327" width="11.42578125" style="139" bestFit="1" customWidth="1"/>
    <col min="13328" max="13328" width="12.7109375" style="139" customWidth="1"/>
    <col min="13329" max="13329" width="5.28515625" style="139" customWidth="1"/>
    <col min="13330" max="13330" width="13.42578125" style="139" customWidth="1"/>
    <col min="13331" max="13331" width="6.140625" style="139" customWidth="1"/>
    <col min="13332" max="13332" width="14.7109375" style="139" customWidth="1"/>
    <col min="13333" max="13333" width="11" style="139" customWidth="1"/>
    <col min="13334" max="13334" width="9.7109375" style="139" customWidth="1"/>
    <col min="13335" max="13557" width="9" style="139" customWidth="1"/>
    <col min="13558" max="13558" width="5.140625" style="139" customWidth="1"/>
    <col min="13559" max="13559" width="17.42578125" style="139" customWidth="1"/>
    <col min="13560" max="13560" width="10.42578125" style="139" customWidth="1"/>
    <col min="13561" max="13561" width="6.5703125" style="139" customWidth="1"/>
    <col min="13562" max="13562" width="8.5703125" style="139"/>
    <col min="13563" max="13563" width="9.85546875" style="139" customWidth="1"/>
    <col min="13564" max="13564" width="8.5703125" style="139"/>
    <col min="13565" max="13565" width="9.85546875" style="139" customWidth="1"/>
    <col min="13566" max="13568" width="8.5703125" style="139"/>
    <col min="13569" max="13569" width="7.85546875" style="139" bestFit="1" customWidth="1"/>
    <col min="13570" max="13570" width="29" style="139" customWidth="1"/>
    <col min="13571" max="13571" width="10" style="139" bestFit="1" customWidth="1"/>
    <col min="13572" max="13572" width="7" style="139" customWidth="1"/>
    <col min="13573" max="13573" width="8.42578125" style="139" bestFit="1" customWidth="1"/>
    <col min="13574" max="13582" width="9.28515625" style="139" bestFit="1" customWidth="1"/>
    <col min="13583" max="13583" width="11.42578125" style="139" bestFit="1" customWidth="1"/>
    <col min="13584" max="13584" width="12.7109375" style="139" customWidth="1"/>
    <col min="13585" max="13585" width="5.28515625" style="139" customWidth="1"/>
    <col min="13586" max="13586" width="13.42578125" style="139" customWidth="1"/>
    <col min="13587" max="13587" width="6.140625" style="139" customWidth="1"/>
    <col min="13588" max="13588" width="14.7109375" style="139" customWidth="1"/>
    <col min="13589" max="13589" width="11" style="139" customWidth="1"/>
    <col min="13590" max="13590" width="9.7109375" style="139" customWidth="1"/>
    <col min="13591" max="13813" width="9" style="139" customWidth="1"/>
    <col min="13814" max="13814" width="5.140625" style="139" customWidth="1"/>
    <col min="13815" max="13815" width="17.42578125" style="139" customWidth="1"/>
    <col min="13816" max="13816" width="10.42578125" style="139" customWidth="1"/>
    <col min="13817" max="13817" width="6.5703125" style="139" customWidth="1"/>
    <col min="13818" max="13818" width="8.5703125" style="139"/>
    <col min="13819" max="13819" width="9.85546875" style="139" customWidth="1"/>
    <col min="13820" max="13820" width="8.5703125" style="139"/>
    <col min="13821" max="13821" width="9.85546875" style="139" customWidth="1"/>
    <col min="13822" max="13824" width="8.5703125" style="139"/>
    <col min="13825" max="13825" width="7.85546875" style="139" bestFit="1" customWidth="1"/>
    <col min="13826" max="13826" width="29" style="139" customWidth="1"/>
    <col min="13827" max="13827" width="10" style="139" bestFit="1" customWidth="1"/>
    <col min="13828" max="13828" width="7" style="139" customWidth="1"/>
    <col min="13829" max="13829" width="8.42578125" style="139" bestFit="1" customWidth="1"/>
    <col min="13830" max="13838" width="9.28515625" style="139" bestFit="1" customWidth="1"/>
    <col min="13839" max="13839" width="11.42578125" style="139" bestFit="1" customWidth="1"/>
    <col min="13840" max="13840" width="12.7109375" style="139" customWidth="1"/>
    <col min="13841" max="13841" width="5.28515625" style="139" customWidth="1"/>
    <col min="13842" max="13842" width="13.42578125" style="139" customWidth="1"/>
    <col min="13843" max="13843" width="6.140625" style="139" customWidth="1"/>
    <col min="13844" max="13844" width="14.7109375" style="139" customWidth="1"/>
    <col min="13845" max="13845" width="11" style="139" customWidth="1"/>
    <col min="13846" max="13846" width="9.7109375" style="139" customWidth="1"/>
    <col min="13847" max="14069" width="9" style="139" customWidth="1"/>
    <col min="14070" max="14070" width="5.140625" style="139" customWidth="1"/>
    <col min="14071" max="14071" width="17.42578125" style="139" customWidth="1"/>
    <col min="14072" max="14072" width="10.42578125" style="139" customWidth="1"/>
    <col min="14073" max="14073" width="6.5703125" style="139" customWidth="1"/>
    <col min="14074" max="14074" width="8.5703125" style="139"/>
    <col min="14075" max="14075" width="9.85546875" style="139" customWidth="1"/>
    <col min="14076" max="14076" width="8.5703125" style="139"/>
    <col min="14077" max="14077" width="9.85546875" style="139" customWidth="1"/>
    <col min="14078" max="14080" width="8.5703125" style="139"/>
    <col min="14081" max="14081" width="7.85546875" style="139" bestFit="1" customWidth="1"/>
    <col min="14082" max="14082" width="29" style="139" customWidth="1"/>
    <col min="14083" max="14083" width="10" style="139" bestFit="1" customWidth="1"/>
    <col min="14084" max="14084" width="7" style="139" customWidth="1"/>
    <col min="14085" max="14085" width="8.42578125" style="139" bestFit="1" customWidth="1"/>
    <col min="14086" max="14094" width="9.28515625" style="139" bestFit="1" customWidth="1"/>
    <col min="14095" max="14095" width="11.42578125" style="139" bestFit="1" customWidth="1"/>
    <col min="14096" max="14096" width="12.7109375" style="139" customWidth="1"/>
    <col min="14097" max="14097" width="5.28515625" style="139" customWidth="1"/>
    <col min="14098" max="14098" width="13.42578125" style="139" customWidth="1"/>
    <col min="14099" max="14099" width="6.140625" style="139" customWidth="1"/>
    <col min="14100" max="14100" width="14.7109375" style="139" customWidth="1"/>
    <col min="14101" max="14101" width="11" style="139" customWidth="1"/>
    <col min="14102" max="14102" width="9.7109375" style="139" customWidth="1"/>
    <col min="14103" max="14325" width="9" style="139" customWidth="1"/>
    <col min="14326" max="14326" width="5.140625" style="139" customWidth="1"/>
    <col min="14327" max="14327" width="17.42578125" style="139" customWidth="1"/>
    <col min="14328" max="14328" width="10.42578125" style="139" customWidth="1"/>
    <col min="14329" max="14329" width="6.5703125" style="139" customWidth="1"/>
    <col min="14330" max="14330" width="8.5703125" style="139"/>
    <col min="14331" max="14331" width="9.85546875" style="139" customWidth="1"/>
    <col min="14332" max="14332" width="8.5703125" style="139"/>
    <col min="14333" max="14333" width="9.85546875" style="139" customWidth="1"/>
    <col min="14334" max="14336" width="8.5703125" style="139"/>
    <col min="14337" max="14337" width="7.85546875" style="139" bestFit="1" customWidth="1"/>
    <col min="14338" max="14338" width="29" style="139" customWidth="1"/>
    <col min="14339" max="14339" width="10" style="139" bestFit="1" customWidth="1"/>
    <col min="14340" max="14340" width="7" style="139" customWidth="1"/>
    <col min="14341" max="14341" width="8.42578125" style="139" bestFit="1" customWidth="1"/>
    <col min="14342" max="14350" width="9.28515625" style="139" bestFit="1" customWidth="1"/>
    <col min="14351" max="14351" width="11.42578125" style="139" bestFit="1" customWidth="1"/>
    <col min="14352" max="14352" width="12.7109375" style="139" customWidth="1"/>
    <col min="14353" max="14353" width="5.28515625" style="139" customWidth="1"/>
    <col min="14354" max="14354" width="13.42578125" style="139" customWidth="1"/>
    <col min="14355" max="14355" width="6.140625" style="139" customWidth="1"/>
    <col min="14356" max="14356" width="14.7109375" style="139" customWidth="1"/>
    <col min="14357" max="14357" width="11" style="139" customWidth="1"/>
    <col min="14358" max="14358" width="9.7109375" style="139" customWidth="1"/>
    <col min="14359" max="14581" width="9" style="139" customWidth="1"/>
    <col min="14582" max="14582" width="5.140625" style="139" customWidth="1"/>
    <col min="14583" max="14583" width="17.42578125" style="139" customWidth="1"/>
    <col min="14584" max="14584" width="10.42578125" style="139" customWidth="1"/>
    <col min="14585" max="14585" width="6.5703125" style="139" customWidth="1"/>
    <col min="14586" max="14586" width="8.5703125" style="139"/>
    <col min="14587" max="14587" width="9.85546875" style="139" customWidth="1"/>
    <col min="14588" max="14588" width="8.5703125" style="139"/>
    <col min="14589" max="14589" width="9.85546875" style="139" customWidth="1"/>
    <col min="14590" max="14592" width="8.5703125" style="139"/>
    <col min="14593" max="14593" width="7.85546875" style="139" bestFit="1" customWidth="1"/>
    <col min="14594" max="14594" width="29" style="139" customWidth="1"/>
    <col min="14595" max="14595" width="10" style="139" bestFit="1" customWidth="1"/>
    <col min="14596" max="14596" width="7" style="139" customWidth="1"/>
    <col min="14597" max="14597" width="8.42578125" style="139" bestFit="1" customWidth="1"/>
    <col min="14598" max="14606" width="9.28515625" style="139" bestFit="1" customWidth="1"/>
    <col min="14607" max="14607" width="11.42578125" style="139" bestFit="1" customWidth="1"/>
    <col min="14608" max="14608" width="12.7109375" style="139" customWidth="1"/>
    <col min="14609" max="14609" width="5.28515625" style="139" customWidth="1"/>
    <col min="14610" max="14610" width="13.42578125" style="139" customWidth="1"/>
    <col min="14611" max="14611" width="6.140625" style="139" customWidth="1"/>
    <col min="14612" max="14612" width="14.7109375" style="139" customWidth="1"/>
    <col min="14613" max="14613" width="11" style="139" customWidth="1"/>
    <col min="14614" max="14614" width="9.7109375" style="139" customWidth="1"/>
    <col min="14615" max="14837" width="9" style="139" customWidth="1"/>
    <col min="14838" max="14838" width="5.140625" style="139" customWidth="1"/>
    <col min="14839" max="14839" width="17.42578125" style="139" customWidth="1"/>
    <col min="14840" max="14840" width="10.42578125" style="139" customWidth="1"/>
    <col min="14841" max="14841" width="6.5703125" style="139" customWidth="1"/>
    <col min="14842" max="14842" width="8.5703125" style="139"/>
    <col min="14843" max="14843" width="9.85546875" style="139" customWidth="1"/>
    <col min="14844" max="14844" width="8.5703125" style="139"/>
    <col min="14845" max="14845" width="9.85546875" style="139" customWidth="1"/>
    <col min="14846" max="14848" width="8.5703125" style="139"/>
    <col min="14849" max="14849" width="7.85546875" style="139" bestFit="1" customWidth="1"/>
    <col min="14850" max="14850" width="29" style="139" customWidth="1"/>
    <col min="14851" max="14851" width="10" style="139" bestFit="1" customWidth="1"/>
    <col min="14852" max="14852" width="7" style="139" customWidth="1"/>
    <col min="14853" max="14853" width="8.42578125" style="139" bestFit="1" customWidth="1"/>
    <col min="14854" max="14862" width="9.28515625" style="139" bestFit="1" customWidth="1"/>
    <col min="14863" max="14863" width="11.42578125" style="139" bestFit="1" customWidth="1"/>
    <col min="14864" max="14864" width="12.7109375" style="139" customWidth="1"/>
    <col min="14865" max="14865" width="5.28515625" style="139" customWidth="1"/>
    <col min="14866" max="14866" width="13.42578125" style="139" customWidth="1"/>
    <col min="14867" max="14867" width="6.140625" style="139" customWidth="1"/>
    <col min="14868" max="14868" width="14.7109375" style="139" customWidth="1"/>
    <col min="14869" max="14869" width="11" style="139" customWidth="1"/>
    <col min="14870" max="14870" width="9.7109375" style="139" customWidth="1"/>
    <col min="14871" max="15093" width="9" style="139" customWidth="1"/>
    <col min="15094" max="15094" width="5.140625" style="139" customWidth="1"/>
    <col min="15095" max="15095" width="17.42578125" style="139" customWidth="1"/>
    <col min="15096" max="15096" width="10.42578125" style="139" customWidth="1"/>
    <col min="15097" max="15097" width="6.5703125" style="139" customWidth="1"/>
    <col min="15098" max="15098" width="8.5703125" style="139"/>
    <col min="15099" max="15099" width="9.85546875" style="139" customWidth="1"/>
    <col min="15100" max="15100" width="8.5703125" style="139"/>
    <col min="15101" max="15101" width="9.85546875" style="139" customWidth="1"/>
    <col min="15102" max="15104" width="8.5703125" style="139"/>
    <col min="15105" max="15105" width="7.85546875" style="139" bestFit="1" customWidth="1"/>
    <col min="15106" max="15106" width="29" style="139" customWidth="1"/>
    <col min="15107" max="15107" width="10" style="139" bestFit="1" customWidth="1"/>
    <col min="15108" max="15108" width="7" style="139" customWidth="1"/>
    <col min="15109" max="15109" width="8.42578125" style="139" bestFit="1" customWidth="1"/>
    <col min="15110" max="15118" width="9.28515625" style="139" bestFit="1" customWidth="1"/>
    <col min="15119" max="15119" width="11.42578125" style="139" bestFit="1" customWidth="1"/>
    <col min="15120" max="15120" width="12.7109375" style="139" customWidth="1"/>
    <col min="15121" max="15121" width="5.28515625" style="139" customWidth="1"/>
    <col min="15122" max="15122" width="13.42578125" style="139" customWidth="1"/>
    <col min="15123" max="15123" width="6.140625" style="139" customWidth="1"/>
    <col min="15124" max="15124" width="14.7109375" style="139" customWidth="1"/>
    <col min="15125" max="15125" width="11" style="139" customWidth="1"/>
    <col min="15126" max="15126" width="9.7109375" style="139" customWidth="1"/>
    <col min="15127" max="15349" width="9" style="139" customWidth="1"/>
    <col min="15350" max="15350" width="5.140625" style="139" customWidth="1"/>
    <col min="15351" max="15351" width="17.42578125" style="139" customWidth="1"/>
    <col min="15352" max="15352" width="10.42578125" style="139" customWidth="1"/>
    <col min="15353" max="15353" width="6.5703125" style="139" customWidth="1"/>
    <col min="15354" max="15354" width="8.5703125" style="139"/>
    <col min="15355" max="15355" width="9.85546875" style="139" customWidth="1"/>
    <col min="15356" max="15356" width="8.5703125" style="139"/>
    <col min="15357" max="15357" width="9.85546875" style="139" customWidth="1"/>
    <col min="15358" max="15360" width="8.5703125" style="139"/>
    <col min="15361" max="15361" width="7.85546875" style="139" bestFit="1" customWidth="1"/>
    <col min="15362" max="15362" width="29" style="139" customWidth="1"/>
    <col min="15363" max="15363" width="10" style="139" bestFit="1" customWidth="1"/>
    <col min="15364" max="15364" width="7" style="139" customWidth="1"/>
    <col min="15365" max="15365" width="8.42578125" style="139" bestFit="1" customWidth="1"/>
    <col min="15366" max="15374" width="9.28515625" style="139" bestFit="1" customWidth="1"/>
    <col min="15375" max="15375" width="11.42578125" style="139" bestFit="1" customWidth="1"/>
    <col min="15376" max="15376" width="12.7109375" style="139" customWidth="1"/>
    <col min="15377" max="15377" width="5.28515625" style="139" customWidth="1"/>
    <col min="15378" max="15378" width="13.42578125" style="139" customWidth="1"/>
    <col min="15379" max="15379" width="6.140625" style="139" customWidth="1"/>
    <col min="15380" max="15380" width="14.7109375" style="139" customWidth="1"/>
    <col min="15381" max="15381" width="11" style="139" customWidth="1"/>
    <col min="15382" max="15382" width="9.7109375" style="139" customWidth="1"/>
    <col min="15383" max="15605" width="9" style="139" customWidth="1"/>
    <col min="15606" max="15606" width="5.140625" style="139" customWidth="1"/>
    <col min="15607" max="15607" width="17.42578125" style="139" customWidth="1"/>
    <col min="15608" max="15608" width="10.42578125" style="139" customWidth="1"/>
    <col min="15609" max="15609" width="6.5703125" style="139" customWidth="1"/>
    <col min="15610" max="15610" width="8.5703125" style="139"/>
    <col min="15611" max="15611" width="9.85546875" style="139" customWidth="1"/>
    <col min="15612" max="15612" width="8.5703125" style="139"/>
    <col min="15613" max="15613" width="9.85546875" style="139" customWidth="1"/>
    <col min="15614" max="15616" width="8.5703125" style="139"/>
    <col min="15617" max="15617" width="7.85546875" style="139" bestFit="1" customWidth="1"/>
    <col min="15618" max="15618" width="29" style="139" customWidth="1"/>
    <col min="15619" max="15619" width="10" style="139" bestFit="1" customWidth="1"/>
    <col min="15620" max="15620" width="7" style="139" customWidth="1"/>
    <col min="15621" max="15621" width="8.42578125" style="139" bestFit="1" customWidth="1"/>
    <col min="15622" max="15630" width="9.28515625" style="139" bestFit="1" customWidth="1"/>
    <col min="15631" max="15631" width="11.42578125" style="139" bestFit="1" customWidth="1"/>
    <col min="15632" max="15632" width="12.7109375" style="139" customWidth="1"/>
    <col min="15633" max="15633" width="5.28515625" style="139" customWidth="1"/>
    <col min="15634" max="15634" width="13.42578125" style="139" customWidth="1"/>
    <col min="15635" max="15635" width="6.140625" style="139" customWidth="1"/>
    <col min="15636" max="15636" width="14.7109375" style="139" customWidth="1"/>
    <col min="15637" max="15637" width="11" style="139" customWidth="1"/>
    <col min="15638" max="15638" width="9.7109375" style="139" customWidth="1"/>
    <col min="15639" max="15861" width="9" style="139" customWidth="1"/>
    <col min="15862" max="15862" width="5.140625" style="139" customWidth="1"/>
    <col min="15863" max="15863" width="17.42578125" style="139" customWidth="1"/>
    <col min="15864" max="15864" width="10.42578125" style="139" customWidth="1"/>
    <col min="15865" max="15865" width="6.5703125" style="139" customWidth="1"/>
    <col min="15866" max="15866" width="8.5703125" style="139"/>
    <col min="15867" max="15867" width="9.85546875" style="139" customWidth="1"/>
    <col min="15868" max="15868" width="8.5703125" style="139"/>
    <col min="15869" max="15869" width="9.85546875" style="139" customWidth="1"/>
    <col min="15870" max="15872" width="8.5703125" style="139"/>
    <col min="15873" max="15873" width="7.85546875" style="139" bestFit="1" customWidth="1"/>
    <col min="15874" max="15874" width="29" style="139" customWidth="1"/>
    <col min="15875" max="15875" width="10" style="139" bestFit="1" customWidth="1"/>
    <col min="15876" max="15876" width="7" style="139" customWidth="1"/>
    <col min="15877" max="15877" width="8.42578125" style="139" bestFit="1" customWidth="1"/>
    <col min="15878" max="15886" width="9.28515625" style="139" bestFit="1" customWidth="1"/>
    <col min="15887" max="15887" width="11.42578125" style="139" bestFit="1" customWidth="1"/>
    <col min="15888" max="15888" width="12.7109375" style="139" customWidth="1"/>
    <col min="15889" max="15889" width="5.28515625" style="139" customWidth="1"/>
    <col min="15890" max="15890" width="13.42578125" style="139" customWidth="1"/>
    <col min="15891" max="15891" width="6.140625" style="139" customWidth="1"/>
    <col min="15892" max="15892" width="14.7109375" style="139" customWidth="1"/>
    <col min="15893" max="15893" width="11" style="139" customWidth="1"/>
    <col min="15894" max="15894" width="9.7109375" style="139" customWidth="1"/>
    <col min="15895" max="16117" width="9" style="139" customWidth="1"/>
    <col min="16118" max="16118" width="5.140625" style="139" customWidth="1"/>
    <col min="16119" max="16119" width="17.42578125" style="139" customWidth="1"/>
    <col min="16120" max="16120" width="10.42578125" style="139" customWidth="1"/>
    <col min="16121" max="16121" width="6.5703125" style="139" customWidth="1"/>
    <col min="16122" max="16122" width="8.5703125" style="139"/>
    <col min="16123" max="16123" width="9.85546875" style="139" customWidth="1"/>
    <col min="16124" max="16124" width="8.5703125" style="139"/>
    <col min="16125" max="16125" width="9.85546875" style="139" customWidth="1"/>
    <col min="16126" max="16128" width="8.5703125" style="139"/>
    <col min="16129" max="16129" width="7.85546875" style="139" bestFit="1" customWidth="1"/>
    <col min="16130" max="16130" width="29" style="139" customWidth="1"/>
    <col min="16131" max="16131" width="10" style="139" bestFit="1" customWidth="1"/>
    <col min="16132" max="16132" width="7" style="139" customWidth="1"/>
    <col min="16133" max="16133" width="8.42578125" style="139" bestFit="1" customWidth="1"/>
    <col min="16134" max="16142" width="9.28515625" style="139" bestFit="1" customWidth="1"/>
    <col min="16143" max="16143" width="11.42578125" style="139" bestFit="1" customWidth="1"/>
    <col min="16144" max="16144" width="12.7109375" style="139" customWidth="1"/>
    <col min="16145" max="16145" width="5.28515625" style="139" customWidth="1"/>
    <col min="16146" max="16146" width="13.42578125" style="139" customWidth="1"/>
    <col min="16147" max="16147" width="6.140625" style="139" customWidth="1"/>
    <col min="16148" max="16148" width="14.7109375" style="139" customWidth="1"/>
    <col min="16149" max="16149" width="11" style="139" customWidth="1"/>
    <col min="16150" max="16150" width="9.7109375" style="139" customWidth="1"/>
    <col min="16151" max="16373" width="9" style="139" customWidth="1"/>
    <col min="16374" max="16374" width="5.140625" style="139" customWidth="1"/>
    <col min="16375" max="16375" width="17.42578125" style="139" customWidth="1"/>
    <col min="16376" max="16376" width="10.42578125" style="139" customWidth="1"/>
    <col min="16377" max="16377" width="6.5703125" style="139" customWidth="1"/>
    <col min="16378" max="16378" width="8.5703125" style="139"/>
    <col min="16379" max="16384" width="9.85546875" style="139" customWidth="1"/>
  </cols>
  <sheetData>
    <row r="1" spans="1:22" ht="22.5" customHeight="1" x14ac:dyDescent="0.2">
      <c r="A1" s="133" t="s">
        <v>76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Q1" s="135"/>
    </row>
    <row r="2" spans="1:22" ht="21.75" customHeight="1" x14ac:dyDescent="0.2">
      <c r="A2" s="140" t="s">
        <v>77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Q2" s="135"/>
    </row>
    <row r="3" spans="1:22" ht="18.75" customHeight="1" x14ac:dyDescent="0.2">
      <c r="A3" s="141" t="s">
        <v>78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</row>
    <row r="4" spans="1:22" ht="15" x14ac:dyDescent="0.2">
      <c r="A4" s="142" t="s">
        <v>31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3"/>
      <c r="Q4" s="144"/>
    </row>
    <row r="5" spans="1:22" ht="36.75" customHeight="1" x14ac:dyDescent="0.2">
      <c r="A5" s="145" t="str">
        <f>PLANILHA!A5</f>
        <v>OBRA: UBS VALADARES - JUIZ DE FORA - MG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7" t="s">
        <v>848</v>
      </c>
      <c r="P5" s="148"/>
      <c r="Q5" s="149"/>
      <c r="R5" s="150"/>
      <c r="U5" s="151"/>
    </row>
    <row r="6" spans="1:22" s="159" customFormat="1" ht="15.75" customHeight="1" x14ac:dyDescent="0.2">
      <c r="A6" s="152" t="str">
        <f>PLANILHA!$A$7</f>
        <v>PROPONENTE:</v>
      </c>
      <c r="B6" s="152"/>
      <c r="C6" s="132">
        <f>PLANILHA!$C$7</f>
        <v>0</v>
      </c>
      <c r="D6" s="132"/>
      <c r="E6" s="132"/>
      <c r="F6" s="132"/>
      <c r="G6" s="132"/>
      <c r="H6" s="132"/>
      <c r="I6" s="132"/>
      <c r="J6" s="132"/>
      <c r="K6" s="132"/>
      <c r="L6" s="132"/>
      <c r="M6" s="153" t="str">
        <f>PLANILHA!$E$7</f>
        <v>CNPJ:</v>
      </c>
      <c r="N6" s="132">
        <f>PLANILHA!$G$7</f>
        <v>0</v>
      </c>
      <c r="O6" s="132"/>
      <c r="P6" s="148"/>
      <c r="Q6" s="154"/>
      <c r="R6" s="155"/>
      <c r="S6" s="156"/>
      <c r="T6" s="157"/>
      <c r="U6" s="158"/>
      <c r="V6" s="138"/>
    </row>
    <row r="7" spans="1:22" s="164" customFormat="1" ht="14.25" customHeight="1" x14ac:dyDescent="0.2">
      <c r="A7" s="160" t="s">
        <v>5</v>
      </c>
      <c r="B7" s="160" t="s">
        <v>14</v>
      </c>
      <c r="C7" s="160" t="s">
        <v>15</v>
      </c>
      <c r="D7" s="160" t="s">
        <v>16</v>
      </c>
      <c r="E7" s="161" t="s">
        <v>17</v>
      </c>
      <c r="F7" s="161" t="s">
        <v>18</v>
      </c>
      <c r="G7" s="161" t="s">
        <v>19</v>
      </c>
      <c r="H7" s="161" t="s">
        <v>69</v>
      </c>
      <c r="I7" s="161" t="s">
        <v>70</v>
      </c>
      <c r="J7" s="161" t="s">
        <v>71</v>
      </c>
      <c r="K7" s="161" t="s">
        <v>72</v>
      </c>
      <c r="L7" s="161" t="s">
        <v>73</v>
      </c>
      <c r="M7" s="161" t="s">
        <v>74</v>
      </c>
      <c r="N7" s="161" t="s">
        <v>75</v>
      </c>
      <c r="O7" s="162" t="s">
        <v>20</v>
      </c>
      <c r="P7" s="163"/>
      <c r="Q7" s="157"/>
      <c r="R7" s="137"/>
      <c r="S7" s="137"/>
      <c r="T7" s="137"/>
      <c r="U7" s="157"/>
      <c r="V7" s="157"/>
    </row>
    <row r="8" spans="1:22" s="159" customFormat="1" ht="14.65" customHeight="1" x14ac:dyDescent="0.2">
      <c r="A8" s="165" t="str">
        <f>PLANILHA!A12</f>
        <v>01</v>
      </c>
      <c r="B8" s="166" t="str">
        <f>PLANILHA!D12</f>
        <v>SERVIÇOS PRELIMINARES</v>
      </c>
      <c r="C8" s="167" t="s">
        <v>21</v>
      </c>
      <c r="D8" s="167"/>
      <c r="E8" s="168"/>
      <c r="F8" s="168"/>
      <c r="G8" s="168"/>
      <c r="H8" s="168"/>
      <c r="I8" s="168"/>
      <c r="J8" s="168"/>
      <c r="K8" s="168"/>
      <c r="L8" s="168"/>
      <c r="M8" s="168"/>
      <c r="N8" s="168"/>
      <c r="O8" s="169"/>
      <c r="P8" s="170"/>
      <c r="Q8" s="149"/>
      <c r="R8" s="149"/>
      <c r="S8" s="136"/>
      <c r="T8" s="137"/>
      <c r="U8" s="156"/>
      <c r="V8" s="156"/>
    </row>
    <row r="9" spans="1:22" s="159" customFormat="1" x14ac:dyDescent="0.2">
      <c r="A9" s="165"/>
      <c r="B9" s="166"/>
      <c r="C9" s="171">
        <f>C10/C$50</f>
        <v>5.3391075628892032E-2</v>
      </c>
      <c r="D9" s="172" t="s">
        <v>22</v>
      </c>
      <c r="E9" s="23">
        <v>0.55000000000000004</v>
      </c>
      <c r="F9" s="23">
        <v>0.05</v>
      </c>
      <c r="G9" s="23">
        <v>0.05</v>
      </c>
      <c r="H9" s="23">
        <v>0.05</v>
      </c>
      <c r="I9" s="23">
        <v>0.05</v>
      </c>
      <c r="J9" s="23">
        <v>0.05</v>
      </c>
      <c r="K9" s="23">
        <v>0.05</v>
      </c>
      <c r="L9" s="23">
        <v>0.05</v>
      </c>
      <c r="M9" s="23">
        <v>0.05</v>
      </c>
      <c r="N9" s="23">
        <v>0.05</v>
      </c>
      <c r="O9" s="173">
        <f>SUM(E9:N9)</f>
        <v>1.0000000000000004</v>
      </c>
      <c r="P9" s="174"/>
      <c r="Q9" s="175"/>
      <c r="R9" s="149"/>
      <c r="S9" s="136"/>
      <c r="T9" s="137"/>
      <c r="U9" s="156"/>
      <c r="V9" s="156"/>
    </row>
    <row r="10" spans="1:22" s="159" customFormat="1" x14ac:dyDescent="0.2">
      <c r="A10" s="165"/>
      <c r="B10" s="166"/>
      <c r="C10" s="176">
        <f>PLANILHA!I12</f>
        <v>99327.74</v>
      </c>
      <c r="D10" s="172" t="s">
        <v>23</v>
      </c>
      <c r="E10" s="24">
        <f t="shared" ref="E10:N10" si="0">($C$10)*E9</f>
        <v>54630.257000000005</v>
      </c>
      <c r="F10" s="24">
        <f t="shared" si="0"/>
        <v>4966.3870000000006</v>
      </c>
      <c r="G10" s="24">
        <f t="shared" si="0"/>
        <v>4966.3870000000006</v>
      </c>
      <c r="H10" s="24">
        <f t="shared" si="0"/>
        <v>4966.3870000000006</v>
      </c>
      <c r="I10" s="24">
        <f t="shared" si="0"/>
        <v>4966.3870000000006</v>
      </c>
      <c r="J10" s="24">
        <f t="shared" si="0"/>
        <v>4966.3870000000006</v>
      </c>
      <c r="K10" s="24">
        <f t="shared" si="0"/>
        <v>4966.3870000000006</v>
      </c>
      <c r="L10" s="24">
        <f t="shared" si="0"/>
        <v>4966.3870000000006</v>
      </c>
      <c r="M10" s="24">
        <f t="shared" si="0"/>
        <v>4966.3870000000006</v>
      </c>
      <c r="N10" s="24">
        <f t="shared" si="0"/>
        <v>4966.3870000000006</v>
      </c>
      <c r="O10" s="176">
        <f>E10+F10+G10+H10+I10+J10+K10+L10+M10+N10</f>
        <v>99327.74000000002</v>
      </c>
      <c r="P10" s="177"/>
      <c r="Q10" s="149"/>
      <c r="R10" s="149"/>
      <c r="S10" s="136"/>
      <c r="T10" s="178"/>
      <c r="U10" s="179"/>
      <c r="V10" s="180"/>
    </row>
    <row r="11" spans="1:22" s="159" customFormat="1" ht="14.65" customHeight="1" x14ac:dyDescent="0.2">
      <c r="A11" s="165" t="str">
        <f>PLANILHA!A24</f>
        <v>02</v>
      </c>
      <c r="B11" s="166" t="str">
        <f>PLANILHA!D24</f>
        <v>DEMOLIÇÕES E REMOÇÕES</v>
      </c>
      <c r="C11" s="167" t="s">
        <v>21</v>
      </c>
      <c r="D11" s="167"/>
      <c r="E11" s="21"/>
      <c r="F11" s="21"/>
      <c r="G11" s="22"/>
      <c r="H11" s="22"/>
      <c r="I11" s="22"/>
      <c r="J11" s="22"/>
      <c r="K11" s="22"/>
      <c r="L11" s="22"/>
      <c r="M11" s="22"/>
      <c r="N11" s="22"/>
      <c r="O11" s="169"/>
      <c r="P11" s="170"/>
      <c r="Q11" s="149"/>
      <c r="R11" s="149"/>
      <c r="S11" s="136"/>
      <c r="T11" s="137"/>
      <c r="U11" s="156"/>
      <c r="V11" s="156"/>
    </row>
    <row r="12" spans="1:22" s="159" customFormat="1" x14ac:dyDescent="0.2">
      <c r="A12" s="165"/>
      <c r="B12" s="166"/>
      <c r="C12" s="171">
        <f>C13/C$50</f>
        <v>5.1426693011450149E-2</v>
      </c>
      <c r="D12" s="172" t="s">
        <v>22</v>
      </c>
      <c r="E12" s="23">
        <v>0.7</v>
      </c>
      <c r="F12" s="23">
        <v>0.3</v>
      </c>
      <c r="G12" s="23"/>
      <c r="H12" s="23"/>
      <c r="I12" s="23"/>
      <c r="J12" s="23"/>
      <c r="K12" s="23"/>
      <c r="L12" s="23"/>
      <c r="M12" s="23"/>
      <c r="N12" s="23"/>
      <c r="O12" s="173">
        <f>SUM(E12:N12)</f>
        <v>1</v>
      </c>
      <c r="P12" s="174"/>
      <c r="Q12" s="175"/>
      <c r="R12" s="149"/>
      <c r="S12" s="136"/>
      <c r="T12" s="137"/>
      <c r="U12" s="156"/>
      <c r="V12" s="156"/>
    </row>
    <row r="13" spans="1:22" s="159" customFormat="1" x14ac:dyDescent="0.2">
      <c r="A13" s="165"/>
      <c r="B13" s="166"/>
      <c r="C13" s="176">
        <f>PLANILHA!I24</f>
        <v>95673.239999999991</v>
      </c>
      <c r="D13" s="172" t="s">
        <v>23</v>
      </c>
      <c r="E13" s="24">
        <f>($C$13)*E12</f>
        <v>66971.267999999996</v>
      </c>
      <c r="F13" s="24">
        <f>($C$13)*F12</f>
        <v>28701.971999999998</v>
      </c>
      <c r="G13" s="24"/>
      <c r="H13" s="24"/>
      <c r="I13" s="24"/>
      <c r="J13" s="24"/>
      <c r="K13" s="24"/>
      <c r="L13" s="24"/>
      <c r="M13" s="24"/>
      <c r="N13" s="24"/>
      <c r="O13" s="176">
        <f>E13+F13+G13+H13+I13+J13+K13+L13+M13+N13</f>
        <v>95673.239999999991</v>
      </c>
      <c r="P13" s="177"/>
      <c r="Q13" s="149"/>
      <c r="R13" s="149"/>
      <c r="S13" s="136"/>
      <c r="T13" s="178"/>
      <c r="U13" s="179"/>
      <c r="V13" s="180"/>
    </row>
    <row r="14" spans="1:22" s="159" customFormat="1" ht="14.65" customHeight="1" x14ac:dyDescent="0.2">
      <c r="A14" s="165" t="str">
        <f>PLANILHA!A47</f>
        <v>03</v>
      </c>
      <c r="B14" s="166" t="str">
        <f>PLANILHA!D47</f>
        <v>ARQUITETURA</v>
      </c>
      <c r="C14" s="167" t="s">
        <v>21</v>
      </c>
      <c r="D14" s="167"/>
      <c r="E14" s="21"/>
      <c r="F14" s="21"/>
      <c r="G14" s="21"/>
      <c r="H14" s="21"/>
      <c r="I14" s="21"/>
      <c r="J14" s="21"/>
      <c r="K14" s="21"/>
      <c r="L14" s="21"/>
      <c r="M14" s="21"/>
      <c r="N14" s="22"/>
      <c r="O14" s="169"/>
      <c r="P14" s="170"/>
      <c r="Q14" s="149"/>
      <c r="R14" s="149"/>
      <c r="S14" s="136"/>
      <c r="T14" s="137"/>
      <c r="U14" s="156"/>
      <c r="V14" s="156"/>
    </row>
    <row r="15" spans="1:22" s="159" customFormat="1" x14ac:dyDescent="0.2">
      <c r="A15" s="165"/>
      <c r="B15" s="166"/>
      <c r="C15" s="171">
        <f>C16/C$50</f>
        <v>0.36564168215117443</v>
      </c>
      <c r="D15" s="172" t="s">
        <v>22</v>
      </c>
      <c r="E15" s="23">
        <v>0.05</v>
      </c>
      <c r="F15" s="23">
        <v>0.11</v>
      </c>
      <c r="G15" s="23">
        <v>0.16</v>
      </c>
      <c r="H15" s="23">
        <v>0.19</v>
      </c>
      <c r="I15" s="23">
        <v>0.27</v>
      </c>
      <c r="J15" s="23">
        <v>0.13</v>
      </c>
      <c r="K15" s="23">
        <v>0.05</v>
      </c>
      <c r="L15" s="23">
        <v>0.03</v>
      </c>
      <c r="M15" s="23">
        <v>0.01</v>
      </c>
      <c r="N15" s="23"/>
      <c r="O15" s="173">
        <f>SUM(E15:N15)</f>
        <v>1</v>
      </c>
      <c r="P15" s="174"/>
      <c r="Q15" s="175"/>
      <c r="R15" s="149"/>
      <c r="S15" s="136"/>
      <c r="T15" s="137"/>
      <c r="U15" s="156"/>
      <c r="V15" s="156"/>
    </row>
    <row r="16" spans="1:22" s="159" customFormat="1" x14ac:dyDescent="0.2">
      <c r="A16" s="165"/>
      <c r="B16" s="166"/>
      <c r="C16" s="176">
        <f>PLANILHA!I47</f>
        <v>680232.82</v>
      </c>
      <c r="D16" s="172" t="s">
        <v>23</v>
      </c>
      <c r="E16" s="24">
        <f t="shared" ref="E16:M16" si="1">($C$16)*E15</f>
        <v>34011.640999999996</v>
      </c>
      <c r="F16" s="24">
        <f t="shared" si="1"/>
        <v>74825.610199999996</v>
      </c>
      <c r="G16" s="24">
        <f t="shared" si="1"/>
        <v>108837.2512</v>
      </c>
      <c r="H16" s="24">
        <f t="shared" si="1"/>
        <v>129244.23579999999</v>
      </c>
      <c r="I16" s="24">
        <f t="shared" si="1"/>
        <v>183662.86139999999</v>
      </c>
      <c r="J16" s="24">
        <f t="shared" si="1"/>
        <v>88430.266600000003</v>
      </c>
      <c r="K16" s="24">
        <f t="shared" si="1"/>
        <v>34011.640999999996</v>
      </c>
      <c r="L16" s="24">
        <f t="shared" si="1"/>
        <v>20406.984599999996</v>
      </c>
      <c r="M16" s="24">
        <f t="shared" si="1"/>
        <v>6802.3281999999999</v>
      </c>
      <c r="N16" s="24"/>
      <c r="O16" s="176">
        <f>E16+F16+G16+H16+I16+J16+K16+L16+M16+N16</f>
        <v>680232.82</v>
      </c>
      <c r="P16" s="177"/>
      <c r="Q16" s="149"/>
      <c r="R16" s="149"/>
      <c r="S16" s="136"/>
      <c r="T16" s="178"/>
      <c r="U16" s="179"/>
      <c r="V16" s="180"/>
    </row>
    <row r="17" spans="1:22" s="159" customFormat="1" ht="14.65" customHeight="1" x14ac:dyDescent="0.2">
      <c r="A17" s="165" t="str">
        <f>PLANILHA!A133</f>
        <v>04</v>
      </c>
      <c r="B17" s="166" t="str">
        <f>PLANILHA!D133</f>
        <v>ESTRUTURA DE CONCRETO</v>
      </c>
      <c r="C17" s="167" t="s">
        <v>21</v>
      </c>
      <c r="D17" s="167"/>
      <c r="E17" s="22"/>
      <c r="F17" s="21"/>
      <c r="G17" s="21"/>
      <c r="H17" s="21"/>
      <c r="I17" s="21"/>
      <c r="J17" s="21"/>
      <c r="K17" s="21"/>
      <c r="L17" s="22"/>
      <c r="M17" s="22"/>
      <c r="N17" s="22"/>
      <c r="O17" s="169"/>
      <c r="P17" s="170"/>
      <c r="Q17" s="149"/>
      <c r="R17" s="149"/>
      <c r="S17" s="136"/>
      <c r="T17" s="137"/>
      <c r="U17" s="156"/>
      <c r="V17" s="156"/>
    </row>
    <row r="18" spans="1:22" s="159" customFormat="1" x14ac:dyDescent="0.2">
      <c r="A18" s="165"/>
      <c r="B18" s="166"/>
      <c r="C18" s="171">
        <f>C19/C$50</f>
        <v>0.25013310311525172</v>
      </c>
      <c r="D18" s="172" t="s">
        <v>22</v>
      </c>
      <c r="E18" s="23"/>
      <c r="F18" s="23">
        <v>0.13</v>
      </c>
      <c r="G18" s="23">
        <v>0.17</v>
      </c>
      <c r="H18" s="23">
        <v>0.24</v>
      </c>
      <c r="I18" s="23">
        <v>0.32</v>
      </c>
      <c r="J18" s="23">
        <v>0.09</v>
      </c>
      <c r="K18" s="23">
        <v>0.05</v>
      </c>
      <c r="L18" s="23"/>
      <c r="M18" s="23"/>
      <c r="N18" s="23"/>
      <c r="O18" s="173">
        <f>SUM(E18:N18)</f>
        <v>1</v>
      </c>
      <c r="P18" s="174"/>
      <c r="Q18" s="175"/>
      <c r="R18" s="149"/>
      <c r="S18" s="136"/>
      <c r="T18" s="137"/>
      <c r="U18" s="156"/>
      <c r="V18" s="156"/>
    </row>
    <row r="19" spans="1:22" s="159" customFormat="1" x14ac:dyDescent="0.2">
      <c r="A19" s="165"/>
      <c r="B19" s="166"/>
      <c r="C19" s="176">
        <f>PLANILHA!I133</f>
        <v>465342.86</v>
      </c>
      <c r="D19" s="172" t="s">
        <v>23</v>
      </c>
      <c r="E19" s="24"/>
      <c r="F19" s="24">
        <f t="shared" ref="F19:K19" si="2">($C$19)*F18</f>
        <v>60494.571799999998</v>
      </c>
      <c r="G19" s="24">
        <f t="shared" si="2"/>
        <v>79108.286200000002</v>
      </c>
      <c r="H19" s="24">
        <f t="shared" si="2"/>
        <v>111682.2864</v>
      </c>
      <c r="I19" s="24">
        <f t="shared" si="2"/>
        <v>148909.71520000001</v>
      </c>
      <c r="J19" s="24">
        <f t="shared" si="2"/>
        <v>41880.857400000001</v>
      </c>
      <c r="K19" s="24">
        <f t="shared" si="2"/>
        <v>23267.143</v>
      </c>
      <c r="L19" s="24"/>
      <c r="M19" s="24"/>
      <c r="N19" s="24"/>
      <c r="O19" s="176">
        <f>E19+F19+G19+H19+I19+J19+K19+L19+M19+N19</f>
        <v>465342.85999999993</v>
      </c>
      <c r="P19" s="177"/>
      <c r="Q19" s="149"/>
      <c r="R19" s="149"/>
      <c r="S19" s="136"/>
      <c r="T19" s="178"/>
      <c r="U19" s="179"/>
      <c r="V19" s="180"/>
    </row>
    <row r="20" spans="1:22" s="159" customFormat="1" ht="14.65" customHeight="1" x14ac:dyDescent="0.2">
      <c r="A20" s="165" t="str">
        <f>PLANILHA!A219</f>
        <v>05</v>
      </c>
      <c r="B20" s="166" t="str">
        <f>PLANILHA!D219</f>
        <v>ESTRUTURA METÁLICA</v>
      </c>
      <c r="C20" s="167" t="s">
        <v>21</v>
      </c>
      <c r="D20" s="167"/>
      <c r="E20" s="22"/>
      <c r="F20" s="22"/>
      <c r="G20" s="22"/>
      <c r="H20" s="21"/>
      <c r="I20" s="21"/>
      <c r="J20" s="21"/>
      <c r="K20" s="22"/>
      <c r="L20" s="22"/>
      <c r="M20" s="22"/>
      <c r="N20" s="22"/>
      <c r="O20" s="169"/>
      <c r="P20" s="170"/>
      <c r="Q20" s="149"/>
      <c r="R20" s="149"/>
      <c r="S20" s="136"/>
      <c r="T20" s="137"/>
      <c r="U20" s="156"/>
      <c r="V20" s="156"/>
    </row>
    <row r="21" spans="1:22" s="159" customFormat="1" x14ac:dyDescent="0.2">
      <c r="A21" s="165"/>
      <c r="B21" s="166"/>
      <c r="C21" s="171">
        <f>C22/C$50</f>
        <v>4.4143147133386844E-2</v>
      </c>
      <c r="D21" s="172" t="s">
        <v>22</v>
      </c>
      <c r="E21" s="23"/>
      <c r="F21" s="23"/>
      <c r="G21" s="23"/>
      <c r="H21" s="23">
        <v>0.23</v>
      </c>
      <c r="I21" s="23">
        <v>0.41</v>
      </c>
      <c r="J21" s="23">
        <v>0.36</v>
      </c>
      <c r="K21" s="23"/>
      <c r="L21" s="23"/>
      <c r="M21" s="23"/>
      <c r="N21" s="23"/>
      <c r="O21" s="173">
        <f>SUM(E21:N21)</f>
        <v>1</v>
      </c>
      <c r="P21" s="174"/>
      <c r="Q21" s="175"/>
      <c r="R21" s="149"/>
      <c r="S21" s="136"/>
      <c r="T21" s="137"/>
      <c r="U21" s="156"/>
      <c r="V21" s="156"/>
    </row>
    <row r="22" spans="1:22" s="159" customFormat="1" x14ac:dyDescent="0.2">
      <c r="A22" s="165"/>
      <c r="B22" s="166"/>
      <c r="C22" s="176">
        <f>PLANILHA!I219</f>
        <v>82123.069999999992</v>
      </c>
      <c r="D22" s="172" t="s">
        <v>23</v>
      </c>
      <c r="E22" s="24"/>
      <c r="F22" s="24"/>
      <c r="G22" s="24"/>
      <c r="H22" s="24">
        <f t="shared" ref="H22:J22" si="3">($C$22)*H21</f>
        <v>18888.306099999998</v>
      </c>
      <c r="I22" s="24">
        <f t="shared" si="3"/>
        <v>33670.458699999996</v>
      </c>
      <c r="J22" s="24">
        <f t="shared" si="3"/>
        <v>29564.305199999995</v>
      </c>
      <c r="K22" s="24"/>
      <c r="L22" s="24"/>
      <c r="M22" s="24"/>
      <c r="N22" s="24"/>
      <c r="O22" s="176">
        <f>E22+F22+G22+H22+I22+J22+K22+L22+M22+N22</f>
        <v>82123.069999999978</v>
      </c>
      <c r="P22" s="177"/>
      <c r="Q22" s="149"/>
      <c r="R22" s="149"/>
      <c r="S22" s="136"/>
      <c r="T22" s="178"/>
      <c r="U22" s="179"/>
      <c r="V22" s="180"/>
    </row>
    <row r="23" spans="1:22" s="159" customFormat="1" ht="14.65" customHeight="1" x14ac:dyDescent="0.2">
      <c r="A23" s="165" t="str">
        <f>PLANILHA!A234</f>
        <v>06</v>
      </c>
      <c r="B23" s="166" t="str">
        <f>PLANILHA!D234</f>
        <v>INSTALAÇÕES HIDROSSANITÁRIAS</v>
      </c>
      <c r="C23" s="167" t="s">
        <v>21</v>
      </c>
      <c r="D23" s="167"/>
      <c r="E23" s="22"/>
      <c r="F23" s="22"/>
      <c r="G23" s="22"/>
      <c r="H23" s="22"/>
      <c r="I23" s="21"/>
      <c r="J23" s="21"/>
      <c r="K23" s="21"/>
      <c r="L23" s="22"/>
      <c r="M23" s="22"/>
      <c r="N23" s="22"/>
      <c r="O23" s="169"/>
      <c r="P23" s="170"/>
      <c r="Q23" s="149"/>
      <c r="R23" s="149"/>
      <c r="S23" s="136"/>
      <c r="T23" s="137"/>
      <c r="U23" s="156"/>
      <c r="V23" s="156"/>
    </row>
    <row r="24" spans="1:22" s="159" customFormat="1" x14ac:dyDescent="0.2">
      <c r="A24" s="165"/>
      <c r="B24" s="166"/>
      <c r="C24" s="171">
        <f>C25/C$50</f>
        <v>3.8945932014623139E-2</v>
      </c>
      <c r="D24" s="172" t="s">
        <v>22</v>
      </c>
      <c r="E24" s="23"/>
      <c r="F24" s="23"/>
      <c r="G24" s="23"/>
      <c r="H24" s="23"/>
      <c r="I24" s="23">
        <v>0.27</v>
      </c>
      <c r="J24" s="23">
        <v>0.31</v>
      </c>
      <c r="K24" s="23">
        <v>0.42</v>
      </c>
      <c r="L24" s="23"/>
      <c r="M24" s="23"/>
      <c r="N24" s="23"/>
      <c r="O24" s="173">
        <f>SUM(E24:N24)</f>
        <v>1</v>
      </c>
      <c r="P24" s="174"/>
      <c r="Q24" s="175"/>
      <c r="R24" s="149"/>
      <c r="S24" s="136"/>
      <c r="T24" s="137"/>
      <c r="U24" s="156"/>
      <c r="V24" s="156"/>
    </row>
    <row r="25" spans="1:22" s="159" customFormat="1" x14ac:dyDescent="0.2">
      <c r="A25" s="165"/>
      <c r="B25" s="166"/>
      <c r="C25" s="176">
        <f>PLANILHA!I234</f>
        <v>72454.27</v>
      </c>
      <c r="D25" s="172" t="s">
        <v>23</v>
      </c>
      <c r="E25" s="24"/>
      <c r="F25" s="24"/>
      <c r="G25" s="24"/>
      <c r="H25" s="24"/>
      <c r="I25" s="24">
        <f t="shared" ref="I25:K25" si="4">($C$25)*I24</f>
        <v>19562.652900000001</v>
      </c>
      <c r="J25" s="24">
        <f t="shared" si="4"/>
        <v>22460.823700000001</v>
      </c>
      <c r="K25" s="24">
        <f t="shared" si="4"/>
        <v>30430.793400000002</v>
      </c>
      <c r="L25" s="24"/>
      <c r="M25" s="24"/>
      <c r="N25" s="24"/>
      <c r="O25" s="176">
        <f>E25+F25+G25+H25+I25+J25+K25+L25+M25+N25</f>
        <v>72454.27</v>
      </c>
      <c r="P25" s="177"/>
      <c r="Q25" s="149"/>
      <c r="R25" s="149"/>
      <c r="S25" s="136"/>
      <c r="T25" s="178"/>
      <c r="U25" s="179"/>
      <c r="V25" s="180"/>
    </row>
    <row r="26" spans="1:22" s="159" customFormat="1" ht="14.65" customHeight="1" x14ac:dyDescent="0.2">
      <c r="A26" s="165" t="str">
        <f>PLANILHA!A358</f>
        <v>07</v>
      </c>
      <c r="B26" s="166" t="str">
        <f>PLANILHA!D358</f>
        <v>INSTALAÇÕES ELÉTRICAS</v>
      </c>
      <c r="C26" s="167" t="s">
        <v>21</v>
      </c>
      <c r="D26" s="167"/>
      <c r="E26" s="22"/>
      <c r="F26" s="22"/>
      <c r="G26" s="22"/>
      <c r="H26" s="21"/>
      <c r="I26" s="21"/>
      <c r="J26" s="21"/>
      <c r="K26" s="21"/>
      <c r="L26" s="21"/>
      <c r="M26" s="22"/>
      <c r="N26" s="22"/>
      <c r="O26" s="169"/>
      <c r="P26" s="170"/>
      <c r="Q26" s="149"/>
      <c r="R26" s="149"/>
      <c r="S26" s="136"/>
      <c r="T26" s="137"/>
      <c r="U26" s="156"/>
      <c r="V26" s="156"/>
    </row>
    <row r="27" spans="1:22" s="159" customFormat="1" x14ac:dyDescent="0.2">
      <c r="A27" s="165"/>
      <c r="B27" s="166"/>
      <c r="C27" s="171">
        <f>C28/C$50</f>
        <v>5.1200674786526922E-2</v>
      </c>
      <c r="D27" s="172" t="s">
        <v>22</v>
      </c>
      <c r="E27" s="23"/>
      <c r="F27" s="23"/>
      <c r="G27" s="23"/>
      <c r="H27" s="23">
        <v>7.0000000000000007E-2</v>
      </c>
      <c r="I27" s="23">
        <v>0.42</v>
      </c>
      <c r="J27" s="23">
        <v>0.28999999999999998</v>
      </c>
      <c r="K27" s="23">
        <v>0.18</v>
      </c>
      <c r="L27" s="23">
        <v>0.04</v>
      </c>
      <c r="M27" s="23"/>
      <c r="N27" s="23"/>
      <c r="O27" s="173">
        <f>SUM(E27:N27)</f>
        <v>1</v>
      </c>
      <c r="P27" s="174"/>
      <c r="Q27" s="175"/>
      <c r="R27" s="149"/>
      <c r="S27" s="136"/>
      <c r="T27" s="137"/>
      <c r="U27" s="156"/>
      <c r="V27" s="156"/>
    </row>
    <row r="28" spans="1:22" s="159" customFormat="1" x14ac:dyDescent="0.2">
      <c r="A28" s="165"/>
      <c r="B28" s="166"/>
      <c r="C28" s="176">
        <f>PLANILHA!I358</f>
        <v>95252.76</v>
      </c>
      <c r="D28" s="172" t="s">
        <v>23</v>
      </c>
      <c r="E28" s="24"/>
      <c r="F28" s="24"/>
      <c r="G28" s="24"/>
      <c r="H28" s="24">
        <f t="shared" ref="H28:L28" si="5">($C$28)*H27</f>
        <v>6667.6932000000006</v>
      </c>
      <c r="I28" s="24">
        <f t="shared" si="5"/>
        <v>40006.159199999995</v>
      </c>
      <c r="J28" s="24">
        <f t="shared" si="5"/>
        <v>27623.300399999996</v>
      </c>
      <c r="K28" s="24">
        <f t="shared" si="5"/>
        <v>17145.496799999997</v>
      </c>
      <c r="L28" s="24">
        <f t="shared" si="5"/>
        <v>3810.1104</v>
      </c>
      <c r="M28" s="24"/>
      <c r="N28" s="24"/>
      <c r="O28" s="176">
        <f>E28+F28+G28+H28+I28+J28+K28+L28+M28+N28</f>
        <v>95252.76</v>
      </c>
      <c r="P28" s="177"/>
      <c r="Q28" s="149"/>
      <c r="R28" s="149"/>
      <c r="S28" s="136"/>
      <c r="T28" s="178"/>
      <c r="U28" s="179"/>
      <c r="V28" s="180"/>
    </row>
    <row r="29" spans="1:22" s="159" customFormat="1" ht="14.65" customHeight="1" x14ac:dyDescent="0.2">
      <c r="A29" s="165" t="str">
        <f>PLANILHA!A436</f>
        <v>08</v>
      </c>
      <c r="B29" s="166" t="str">
        <f>PLANILHA!D436</f>
        <v>SISTEMA DE CFTV</v>
      </c>
      <c r="C29" s="167" t="s">
        <v>21</v>
      </c>
      <c r="D29" s="167"/>
      <c r="E29" s="22"/>
      <c r="F29" s="22"/>
      <c r="G29" s="22"/>
      <c r="H29" s="22"/>
      <c r="I29" s="22"/>
      <c r="J29" s="21"/>
      <c r="K29" s="21"/>
      <c r="L29" s="21"/>
      <c r="M29" s="21"/>
      <c r="N29" s="22"/>
      <c r="O29" s="169"/>
      <c r="P29" s="170"/>
      <c r="Q29" s="149"/>
      <c r="R29" s="149"/>
      <c r="S29" s="136"/>
      <c r="T29" s="137"/>
      <c r="U29" s="156"/>
      <c r="V29" s="156"/>
    </row>
    <row r="30" spans="1:22" s="159" customFormat="1" x14ac:dyDescent="0.2">
      <c r="A30" s="165"/>
      <c r="B30" s="166"/>
      <c r="C30" s="171">
        <f>C31/C$50</f>
        <v>1.4046058684916117E-2</v>
      </c>
      <c r="D30" s="172" t="s">
        <v>22</v>
      </c>
      <c r="E30" s="23"/>
      <c r="F30" s="23"/>
      <c r="G30" s="23"/>
      <c r="H30" s="23"/>
      <c r="I30" s="23"/>
      <c r="J30" s="23">
        <v>0.28999999999999998</v>
      </c>
      <c r="K30" s="23">
        <v>0.37</v>
      </c>
      <c r="L30" s="23">
        <v>0.26</v>
      </c>
      <c r="M30" s="23">
        <v>0.08</v>
      </c>
      <c r="N30" s="23"/>
      <c r="O30" s="173">
        <f>SUM(E30:N30)</f>
        <v>0.99999999999999989</v>
      </c>
      <c r="P30" s="174"/>
      <c r="Q30" s="175"/>
      <c r="R30" s="149"/>
      <c r="S30" s="136"/>
      <c r="T30" s="137"/>
      <c r="U30" s="156"/>
      <c r="V30" s="156"/>
    </row>
    <row r="31" spans="1:22" s="159" customFormat="1" x14ac:dyDescent="0.2">
      <c r="A31" s="165"/>
      <c r="B31" s="166"/>
      <c r="C31" s="176">
        <f>PLANILHA!I436</f>
        <v>26131.019999999997</v>
      </c>
      <c r="D31" s="172" t="s">
        <v>23</v>
      </c>
      <c r="E31" s="24"/>
      <c r="F31" s="24"/>
      <c r="G31" s="24"/>
      <c r="H31" s="24"/>
      <c r="I31" s="24"/>
      <c r="J31" s="24">
        <f t="shared" ref="J31:M31" si="6">($C$31)*J30</f>
        <v>7577.9957999999988</v>
      </c>
      <c r="K31" s="24">
        <f t="shared" si="6"/>
        <v>9668.4773999999979</v>
      </c>
      <c r="L31" s="24">
        <f t="shared" si="6"/>
        <v>6794.0651999999991</v>
      </c>
      <c r="M31" s="24">
        <f t="shared" si="6"/>
        <v>2090.4815999999996</v>
      </c>
      <c r="N31" s="24"/>
      <c r="O31" s="176">
        <f>E31+F31+G31+H31+I31+J31+K31+L31+M31+N31</f>
        <v>26131.019999999997</v>
      </c>
      <c r="P31" s="177"/>
      <c r="Q31" s="149"/>
      <c r="R31" s="149"/>
      <c r="S31" s="136"/>
      <c r="T31" s="178"/>
      <c r="U31" s="179"/>
      <c r="V31" s="180"/>
    </row>
    <row r="32" spans="1:22" s="159" customFormat="1" ht="14.65" customHeight="1" x14ac:dyDescent="0.2">
      <c r="A32" s="165" t="str">
        <f>PLANILHA!A460</f>
        <v>09</v>
      </c>
      <c r="B32" s="166" t="str">
        <f>PLANILHA!D460</f>
        <v>SISTEMA DE CABEAMENTO ESTRUTURADO</v>
      </c>
      <c r="C32" s="167" t="s">
        <v>21</v>
      </c>
      <c r="D32" s="167"/>
      <c r="E32" s="22"/>
      <c r="F32" s="22"/>
      <c r="G32" s="22"/>
      <c r="H32" s="22"/>
      <c r="I32" s="21"/>
      <c r="J32" s="21"/>
      <c r="K32" s="21"/>
      <c r="L32" s="21"/>
      <c r="M32" s="22"/>
      <c r="N32" s="22"/>
      <c r="O32" s="169"/>
      <c r="P32" s="170"/>
      <c r="Q32" s="149"/>
      <c r="R32" s="149"/>
      <c r="S32" s="136"/>
      <c r="T32" s="137"/>
      <c r="U32" s="156"/>
      <c r="V32" s="156"/>
    </row>
    <row r="33" spans="1:22" s="159" customFormat="1" x14ac:dyDescent="0.2">
      <c r="A33" s="165"/>
      <c r="B33" s="166"/>
      <c r="C33" s="171">
        <f>C34/C$50</f>
        <v>2.3160670399253444E-2</v>
      </c>
      <c r="D33" s="172" t="s">
        <v>22</v>
      </c>
      <c r="E33" s="23"/>
      <c r="F33" s="23"/>
      <c r="G33" s="23"/>
      <c r="H33" s="23"/>
      <c r="I33" s="23">
        <v>0.14000000000000001</v>
      </c>
      <c r="J33" s="23">
        <v>0.34</v>
      </c>
      <c r="K33" s="23">
        <v>0.28999999999999998</v>
      </c>
      <c r="L33" s="23">
        <v>0.23</v>
      </c>
      <c r="M33" s="23"/>
      <c r="N33" s="23"/>
      <c r="O33" s="173">
        <f>SUM(E33:N33)</f>
        <v>1</v>
      </c>
      <c r="P33" s="174"/>
      <c r="Q33" s="175"/>
      <c r="R33" s="149"/>
      <c r="S33" s="136"/>
      <c r="T33" s="137"/>
      <c r="U33" s="156"/>
      <c r="V33" s="156"/>
    </row>
    <row r="34" spans="1:22" s="159" customFormat="1" x14ac:dyDescent="0.2">
      <c r="A34" s="165"/>
      <c r="B34" s="166"/>
      <c r="C34" s="176">
        <f>PLANILHA!I460</f>
        <v>43087.67</v>
      </c>
      <c r="D34" s="172" t="s">
        <v>23</v>
      </c>
      <c r="E34" s="24"/>
      <c r="F34" s="24"/>
      <c r="G34" s="24"/>
      <c r="H34" s="24"/>
      <c r="I34" s="24">
        <f>($C$34)*I33</f>
        <v>6032.2737999999999</v>
      </c>
      <c r="J34" s="24">
        <f t="shared" ref="J34:L34" si="7">($C$34)*J33</f>
        <v>14649.8078</v>
      </c>
      <c r="K34" s="24">
        <f t="shared" si="7"/>
        <v>12495.424299999999</v>
      </c>
      <c r="L34" s="24">
        <f t="shared" si="7"/>
        <v>9910.1641</v>
      </c>
      <c r="M34" s="24"/>
      <c r="N34" s="24"/>
      <c r="O34" s="176">
        <f>E34+F34+G34+H34+I34+J34+K34+L34+M34+N34</f>
        <v>43087.670000000006</v>
      </c>
      <c r="P34" s="177"/>
      <c r="Q34" s="149"/>
      <c r="R34" s="149"/>
      <c r="S34" s="136"/>
      <c r="T34" s="178"/>
      <c r="U34" s="179"/>
      <c r="V34" s="180"/>
    </row>
    <row r="35" spans="1:22" s="159" customFormat="1" ht="14.65" customHeight="1" x14ac:dyDescent="0.2">
      <c r="A35" s="165">
        <f>PLANILHA!A493</f>
        <v>10</v>
      </c>
      <c r="B35" s="166" t="str">
        <f>PLANILHA!D493</f>
        <v>INSTALAÇÕES LUMINOTÉCNICAS</v>
      </c>
      <c r="C35" s="167" t="s">
        <v>21</v>
      </c>
      <c r="D35" s="167"/>
      <c r="E35" s="22"/>
      <c r="F35" s="22"/>
      <c r="G35" s="22"/>
      <c r="H35" s="22"/>
      <c r="I35" s="22"/>
      <c r="J35" s="22"/>
      <c r="K35" s="22"/>
      <c r="L35" s="21"/>
      <c r="M35" s="21"/>
      <c r="N35" s="22"/>
      <c r="O35" s="169"/>
      <c r="P35" s="170"/>
      <c r="Q35" s="149"/>
      <c r="R35" s="149"/>
      <c r="S35" s="136"/>
      <c r="T35" s="137"/>
      <c r="U35" s="156"/>
      <c r="V35" s="156"/>
    </row>
    <row r="36" spans="1:22" s="159" customFormat="1" x14ac:dyDescent="0.2">
      <c r="A36" s="165"/>
      <c r="B36" s="166"/>
      <c r="C36" s="171">
        <f>C37/C$50</f>
        <v>5.9565004683583764E-3</v>
      </c>
      <c r="D36" s="172" t="s">
        <v>22</v>
      </c>
      <c r="E36" s="23"/>
      <c r="F36" s="23"/>
      <c r="G36" s="23"/>
      <c r="H36" s="23"/>
      <c r="I36" s="23"/>
      <c r="J36" s="23"/>
      <c r="K36" s="23"/>
      <c r="L36" s="23">
        <v>0.47</v>
      </c>
      <c r="M36" s="23">
        <v>0.53</v>
      </c>
      <c r="N36" s="23"/>
      <c r="O36" s="173">
        <f>SUM(E36:N36)</f>
        <v>1</v>
      </c>
      <c r="P36" s="174"/>
      <c r="Q36" s="175"/>
      <c r="R36" s="149"/>
      <c r="S36" s="136"/>
      <c r="T36" s="137"/>
      <c r="U36" s="156"/>
      <c r="V36" s="156"/>
    </row>
    <row r="37" spans="1:22" s="159" customFormat="1" x14ac:dyDescent="0.2">
      <c r="A37" s="165"/>
      <c r="B37" s="166"/>
      <c r="C37" s="176">
        <f>PLANILHA!I493</f>
        <v>11081.36</v>
      </c>
      <c r="D37" s="172" t="s">
        <v>23</v>
      </c>
      <c r="E37" s="24"/>
      <c r="F37" s="24"/>
      <c r="G37" s="24"/>
      <c r="H37" s="24"/>
      <c r="I37" s="24"/>
      <c r="J37" s="24"/>
      <c r="K37" s="24"/>
      <c r="L37" s="24">
        <f t="shared" ref="L37:M37" si="8">($C$37)*L36</f>
        <v>5208.2392</v>
      </c>
      <c r="M37" s="24">
        <f t="shared" si="8"/>
        <v>5873.1208000000006</v>
      </c>
      <c r="N37" s="24"/>
      <c r="O37" s="176">
        <f>E37+F37+G37+H37+I37+J37+K37+L37+M37+N37</f>
        <v>11081.36</v>
      </c>
      <c r="P37" s="177"/>
      <c r="Q37" s="149"/>
      <c r="R37" s="149"/>
      <c r="S37" s="136"/>
      <c r="T37" s="178"/>
      <c r="U37" s="179"/>
      <c r="V37" s="180"/>
    </row>
    <row r="38" spans="1:22" s="159" customFormat="1" ht="14.65" customHeight="1" x14ac:dyDescent="0.2">
      <c r="A38" s="165">
        <f>PLANILHA!A499</f>
        <v>11</v>
      </c>
      <c r="B38" s="166" t="str">
        <f>PLANILHA!D499</f>
        <v>PREVENÇÃO E COMBATE A INCÊNDIO</v>
      </c>
      <c r="C38" s="167" t="s">
        <v>21</v>
      </c>
      <c r="D38" s="167"/>
      <c r="E38" s="22"/>
      <c r="F38" s="22"/>
      <c r="G38" s="22"/>
      <c r="H38" s="22"/>
      <c r="I38" s="22"/>
      <c r="J38" s="22"/>
      <c r="K38" s="21"/>
      <c r="L38" s="21"/>
      <c r="M38" s="21"/>
      <c r="N38" s="22"/>
      <c r="O38" s="169"/>
      <c r="P38" s="170"/>
      <c r="Q38" s="149"/>
      <c r="R38" s="149"/>
      <c r="S38" s="136"/>
      <c r="T38" s="137"/>
      <c r="U38" s="156"/>
      <c r="V38" s="156"/>
    </row>
    <row r="39" spans="1:22" s="159" customFormat="1" x14ac:dyDescent="0.2">
      <c r="A39" s="165"/>
      <c r="B39" s="166"/>
      <c r="C39" s="171">
        <f>C40/C$50</f>
        <v>2.1225330220673347E-3</v>
      </c>
      <c r="D39" s="172" t="s">
        <v>22</v>
      </c>
      <c r="E39" s="23"/>
      <c r="F39" s="23"/>
      <c r="G39" s="23"/>
      <c r="H39" s="23"/>
      <c r="I39" s="23"/>
      <c r="J39" s="23"/>
      <c r="K39" s="23">
        <v>0.28999999999999998</v>
      </c>
      <c r="L39" s="23">
        <v>0.61</v>
      </c>
      <c r="M39" s="23">
        <v>0.1</v>
      </c>
      <c r="N39" s="23"/>
      <c r="O39" s="173">
        <f>SUM(E39:N39)</f>
        <v>0.99999999999999989</v>
      </c>
      <c r="P39" s="174"/>
      <c r="Q39" s="175"/>
      <c r="R39" s="149"/>
      <c r="S39" s="136"/>
      <c r="T39" s="137"/>
      <c r="U39" s="156"/>
      <c r="V39" s="156"/>
    </row>
    <row r="40" spans="1:22" s="159" customFormat="1" x14ac:dyDescent="0.2">
      <c r="A40" s="165"/>
      <c r="B40" s="166"/>
      <c r="C40" s="176">
        <f>PLANILHA!I499</f>
        <v>3948.7199999999993</v>
      </c>
      <c r="D40" s="172" t="s">
        <v>23</v>
      </c>
      <c r="E40" s="24"/>
      <c r="F40" s="24"/>
      <c r="G40" s="24"/>
      <c r="H40" s="24"/>
      <c r="I40" s="24"/>
      <c r="J40" s="24"/>
      <c r="K40" s="24">
        <f t="shared" ref="K40:M40" si="9">($C$40)*K39</f>
        <v>1145.1287999999997</v>
      </c>
      <c r="L40" s="24">
        <f t="shared" si="9"/>
        <v>2408.7191999999995</v>
      </c>
      <c r="M40" s="24">
        <f t="shared" si="9"/>
        <v>394.87199999999996</v>
      </c>
      <c r="N40" s="24"/>
      <c r="O40" s="176">
        <f>E40+F40+G40+H40+I40+J40+K40+L40+M40+N40</f>
        <v>3948.7199999999989</v>
      </c>
      <c r="P40" s="177"/>
      <c r="Q40" s="149"/>
      <c r="R40" s="149"/>
      <c r="S40" s="136"/>
      <c r="T40" s="178"/>
      <c r="U40" s="179"/>
      <c r="V40" s="180"/>
    </row>
    <row r="41" spans="1:22" s="159" customFormat="1" ht="14.65" customHeight="1" x14ac:dyDescent="0.2">
      <c r="A41" s="165">
        <f>PLANILHA!A518</f>
        <v>12</v>
      </c>
      <c r="B41" s="166" t="str">
        <f>PLANILHA!D518</f>
        <v>S.P.D.A.</v>
      </c>
      <c r="C41" s="167" t="s">
        <v>21</v>
      </c>
      <c r="D41" s="167"/>
      <c r="E41" s="22"/>
      <c r="F41" s="22"/>
      <c r="G41" s="22"/>
      <c r="H41" s="22"/>
      <c r="I41" s="22"/>
      <c r="J41" s="22"/>
      <c r="K41" s="22"/>
      <c r="L41" s="21"/>
      <c r="M41" s="21"/>
      <c r="N41" s="21"/>
      <c r="O41" s="169"/>
      <c r="P41" s="170"/>
      <c r="Q41" s="149"/>
      <c r="R41" s="149"/>
      <c r="S41" s="136"/>
      <c r="T41" s="137"/>
      <c r="U41" s="156"/>
      <c r="V41" s="156"/>
    </row>
    <row r="42" spans="1:22" s="159" customFormat="1" x14ac:dyDescent="0.2">
      <c r="A42" s="165"/>
      <c r="B42" s="166"/>
      <c r="C42" s="171">
        <f>C43/C$50</f>
        <v>1.6331133685280962E-2</v>
      </c>
      <c r="D42" s="172" t="s">
        <v>22</v>
      </c>
      <c r="E42" s="23"/>
      <c r="F42" s="23"/>
      <c r="G42" s="23"/>
      <c r="H42" s="23"/>
      <c r="I42" s="23"/>
      <c r="J42" s="23"/>
      <c r="K42" s="23"/>
      <c r="L42" s="23">
        <v>0.43</v>
      </c>
      <c r="M42" s="23">
        <v>0.32</v>
      </c>
      <c r="N42" s="23">
        <v>0.25</v>
      </c>
      <c r="O42" s="173">
        <f>SUM(E42:N42)</f>
        <v>1</v>
      </c>
      <c r="P42" s="174"/>
      <c r="Q42" s="175"/>
      <c r="R42" s="149"/>
      <c r="S42" s="136"/>
      <c r="T42" s="137"/>
      <c r="U42" s="156"/>
      <c r="V42" s="156"/>
    </row>
    <row r="43" spans="1:22" s="159" customFormat="1" x14ac:dyDescent="0.2">
      <c r="A43" s="165"/>
      <c r="B43" s="166"/>
      <c r="C43" s="176">
        <f>PLANILHA!I518</f>
        <v>30382.129999999997</v>
      </c>
      <c r="D43" s="172" t="s">
        <v>23</v>
      </c>
      <c r="E43" s="24"/>
      <c r="F43" s="24"/>
      <c r="G43" s="24"/>
      <c r="H43" s="24"/>
      <c r="I43" s="24"/>
      <c r="J43" s="24"/>
      <c r="K43" s="24"/>
      <c r="L43" s="24">
        <f t="shared" ref="L43:N43" si="10">($C$43)*L42</f>
        <v>13064.315899999998</v>
      </c>
      <c r="M43" s="24">
        <f t="shared" si="10"/>
        <v>9722.2816000000003</v>
      </c>
      <c r="N43" s="24">
        <f t="shared" si="10"/>
        <v>7595.5324999999993</v>
      </c>
      <c r="O43" s="176">
        <f>E43+F43+G43+H43+I43+J43+K43+L43+M43+N43</f>
        <v>30382.129999999997</v>
      </c>
      <c r="P43" s="177"/>
      <c r="Q43" s="149"/>
      <c r="R43" s="149"/>
      <c r="S43" s="136"/>
      <c r="T43" s="178"/>
      <c r="U43" s="179"/>
      <c r="V43" s="180"/>
    </row>
    <row r="44" spans="1:22" s="159" customFormat="1" ht="14.65" customHeight="1" x14ac:dyDescent="0.2">
      <c r="A44" s="165">
        <f>PLANILHA!A544</f>
        <v>13</v>
      </c>
      <c r="B44" s="166" t="str">
        <f>PLANILHA!D544</f>
        <v>SERVIÇOS FINAIS</v>
      </c>
      <c r="C44" s="167" t="s">
        <v>21</v>
      </c>
      <c r="D44" s="167"/>
      <c r="E44" s="22"/>
      <c r="F44" s="22"/>
      <c r="G44" s="22"/>
      <c r="H44" s="22"/>
      <c r="I44" s="22"/>
      <c r="J44" s="22"/>
      <c r="K44" s="22"/>
      <c r="L44" s="22"/>
      <c r="M44" s="22"/>
      <c r="N44" s="21"/>
      <c r="O44" s="169"/>
      <c r="P44" s="170"/>
      <c r="Q44" s="149"/>
      <c r="R44" s="149"/>
      <c r="S44" s="136"/>
      <c r="T44" s="137"/>
      <c r="U44" s="156"/>
      <c r="V44" s="156"/>
    </row>
    <row r="45" spans="1:22" s="159" customFormat="1" x14ac:dyDescent="0.2">
      <c r="A45" s="165"/>
      <c r="B45" s="166"/>
      <c r="C45" s="171">
        <f>C46/C$50</f>
        <v>1.8406713958235275E-3</v>
      </c>
      <c r="D45" s="172" t="s">
        <v>22</v>
      </c>
      <c r="E45" s="23"/>
      <c r="F45" s="23"/>
      <c r="G45" s="23"/>
      <c r="H45" s="23"/>
      <c r="I45" s="23"/>
      <c r="J45" s="23"/>
      <c r="K45" s="23"/>
      <c r="L45" s="23"/>
      <c r="M45" s="23"/>
      <c r="N45" s="23">
        <v>1</v>
      </c>
      <c r="O45" s="173">
        <f>SUM(E45:N45)</f>
        <v>1</v>
      </c>
      <c r="P45" s="174"/>
      <c r="Q45" s="175"/>
      <c r="R45" s="149"/>
      <c r="S45" s="136"/>
      <c r="T45" s="137"/>
      <c r="U45" s="156"/>
      <c r="V45" s="156"/>
    </row>
    <row r="46" spans="1:22" s="159" customFormat="1" x14ac:dyDescent="0.2">
      <c r="A46" s="165"/>
      <c r="B46" s="166"/>
      <c r="C46" s="176">
        <f>PLANILHA!I544</f>
        <v>3424.35</v>
      </c>
      <c r="D46" s="172" t="s">
        <v>23</v>
      </c>
      <c r="E46" s="24"/>
      <c r="F46" s="24"/>
      <c r="G46" s="24"/>
      <c r="H46" s="24"/>
      <c r="I46" s="24"/>
      <c r="J46" s="24"/>
      <c r="K46" s="24"/>
      <c r="L46" s="24"/>
      <c r="M46" s="24"/>
      <c r="N46" s="24">
        <f t="shared" ref="N46" si="11">($C$46)*N45</f>
        <v>3424.35</v>
      </c>
      <c r="O46" s="176">
        <f>E46+F46+G46+H46+I46+J46+K46+L46+M46+N46</f>
        <v>3424.35</v>
      </c>
      <c r="P46" s="177"/>
      <c r="Q46" s="149"/>
      <c r="R46" s="149"/>
      <c r="S46" s="136"/>
      <c r="T46" s="178"/>
      <c r="U46" s="179"/>
      <c r="V46" s="180"/>
    </row>
    <row r="47" spans="1:22" s="159" customFormat="1" ht="14.65" customHeight="1" x14ac:dyDescent="0.2">
      <c r="A47" s="165">
        <f>PLANILHA!A547</f>
        <v>14</v>
      </c>
      <c r="B47" s="166" t="str">
        <f>PLANILHA!D547</f>
        <v>ADMINISTRAÇÃO LOCAL</v>
      </c>
      <c r="C47" s="167" t="s">
        <v>21</v>
      </c>
      <c r="D47" s="167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169"/>
      <c r="P47" s="170"/>
      <c r="Q47" s="149"/>
      <c r="R47" s="149"/>
      <c r="S47" s="136"/>
      <c r="T47" s="137"/>
      <c r="U47" s="156"/>
      <c r="V47" s="156"/>
    </row>
    <row r="48" spans="1:22" s="159" customFormat="1" x14ac:dyDescent="0.2">
      <c r="A48" s="165"/>
      <c r="B48" s="166"/>
      <c r="C48" s="171">
        <f>C49/C$50</f>
        <v>8.1660124502994938E-2</v>
      </c>
      <c r="D48" s="172" t="s">
        <v>22</v>
      </c>
      <c r="E48" s="23">
        <v>8.1000000000000003E-2</v>
      </c>
      <c r="F48" s="23">
        <v>0.10100000000000001</v>
      </c>
      <c r="G48" s="23">
        <v>0.115</v>
      </c>
      <c r="H48" s="23">
        <v>0.16400000000000001</v>
      </c>
      <c r="I48" s="23">
        <v>0.26</v>
      </c>
      <c r="J48" s="23">
        <v>0.13800000000000001</v>
      </c>
      <c r="K48" s="23">
        <v>7.2999999999999995E-2</v>
      </c>
      <c r="L48" s="23">
        <v>3.9E-2</v>
      </c>
      <c r="M48" s="23">
        <v>1.7000000000000001E-2</v>
      </c>
      <c r="N48" s="23">
        <v>1.2E-2</v>
      </c>
      <c r="O48" s="173">
        <f>SUM(E48:N48)</f>
        <v>1</v>
      </c>
      <c r="P48" s="174"/>
      <c r="Q48" s="175"/>
      <c r="R48" s="149"/>
      <c r="S48" s="136"/>
      <c r="T48" s="137"/>
      <c r="U48" s="156"/>
      <c r="V48" s="156"/>
    </row>
    <row r="49" spans="1:22" s="159" customFormat="1" x14ac:dyDescent="0.2">
      <c r="A49" s="165"/>
      <c r="B49" s="166"/>
      <c r="C49" s="176">
        <f>PLANILHA!I547</f>
        <v>151918.94</v>
      </c>
      <c r="D49" s="172" t="s">
        <v>23</v>
      </c>
      <c r="E49" s="24">
        <f t="shared" ref="E49:H49" si="12">($C$49)*E48</f>
        <v>12305.434140000001</v>
      </c>
      <c r="F49" s="24">
        <f t="shared" si="12"/>
        <v>15343.812940000002</v>
      </c>
      <c r="G49" s="24">
        <f t="shared" si="12"/>
        <v>17470.678100000001</v>
      </c>
      <c r="H49" s="24">
        <f t="shared" si="12"/>
        <v>24914.706160000002</v>
      </c>
      <c r="I49" s="24">
        <f>($C$49)*I48</f>
        <v>39498.924400000004</v>
      </c>
      <c r="J49" s="24">
        <f t="shared" ref="J49:N49" si="13">($C$49)*J48</f>
        <v>20964.813720000002</v>
      </c>
      <c r="K49" s="24">
        <f t="shared" si="13"/>
        <v>11090.082619999999</v>
      </c>
      <c r="L49" s="24">
        <f t="shared" si="13"/>
        <v>5924.8386600000003</v>
      </c>
      <c r="M49" s="24">
        <f t="shared" si="13"/>
        <v>2582.6219800000003</v>
      </c>
      <c r="N49" s="24">
        <f t="shared" si="13"/>
        <v>1823.02728</v>
      </c>
      <c r="O49" s="176">
        <f>E49+F49+G49+H49+I49+J49+K49+L49+M49+N49</f>
        <v>151918.94000000003</v>
      </c>
      <c r="P49" s="177"/>
      <c r="Q49" s="149"/>
      <c r="R49" s="149"/>
      <c r="S49" s="136"/>
      <c r="T49" s="178"/>
      <c r="U49" s="179"/>
      <c r="V49" s="180"/>
    </row>
    <row r="50" spans="1:22" s="159" customFormat="1" ht="14.65" customHeight="1" x14ac:dyDescent="0.2">
      <c r="A50" s="181" t="s">
        <v>24</v>
      </c>
      <c r="B50" s="181"/>
      <c r="C50" s="182">
        <f>C10+C13+C16+C19+C22+C25+C28+C31+C34+C37+C40+C43+C46+C49</f>
        <v>1860380.95</v>
      </c>
      <c r="D50" s="183">
        <f>C9+C12+C15+C18+C21+C24+C27+C30+C33+C36+C39+C42+C45+C48</f>
        <v>1</v>
      </c>
      <c r="E50" s="184">
        <f>E10+E13+E16+E19+E22+E25+E28+E31+E34+E37+E40+E43+E46+E49</f>
        <v>167918.60014</v>
      </c>
      <c r="F50" s="184">
        <f t="shared" ref="F50:N50" si="14">F10+F13+F16+F19+F22+F25+F28+F31+F34+F37+F40+F43+F46+F49</f>
        <v>184332.35394</v>
      </c>
      <c r="G50" s="184">
        <f t="shared" si="14"/>
        <v>210382.60250000001</v>
      </c>
      <c r="H50" s="184">
        <f t="shared" si="14"/>
        <v>296363.61465999996</v>
      </c>
      <c r="I50" s="184">
        <f t="shared" si="14"/>
        <v>476309.43260000006</v>
      </c>
      <c r="J50" s="184">
        <f t="shared" si="14"/>
        <v>258118.55762000004</v>
      </c>
      <c r="K50" s="184">
        <f t="shared" si="14"/>
        <v>144220.57432000001</v>
      </c>
      <c r="L50" s="184">
        <f t="shared" si="14"/>
        <v>72493.824259999994</v>
      </c>
      <c r="M50" s="184">
        <f t="shared" si="14"/>
        <v>32432.09318</v>
      </c>
      <c r="N50" s="184">
        <f t="shared" si="14"/>
        <v>17809.296780000001</v>
      </c>
      <c r="O50" s="184">
        <f>E50+F50+G50+H50+I50+J50+K50+L50+M50+N50</f>
        <v>1860380.9500000002</v>
      </c>
      <c r="P50" s="163">
        <f>O10+O13+O16+O19+O22+O25+O28+O31+O34+O37+O40+O43+O46+O49</f>
        <v>1860380.95</v>
      </c>
      <c r="Q50" s="185"/>
      <c r="R50" s="149"/>
      <c r="S50" s="136"/>
      <c r="T50" s="186"/>
      <c r="U50" s="156"/>
      <c r="V50" s="156"/>
    </row>
    <row r="51" spans="1:22" s="159" customFormat="1" ht="6" customHeight="1" x14ac:dyDescent="0.2">
      <c r="A51" s="187"/>
      <c r="B51" s="187"/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87"/>
      <c r="N51" s="187"/>
      <c r="O51" s="187"/>
      <c r="P51" s="170"/>
      <c r="Q51" s="144"/>
      <c r="R51" s="144"/>
      <c r="S51" s="136"/>
      <c r="T51" s="137"/>
      <c r="U51" s="156"/>
      <c r="V51" s="156"/>
    </row>
    <row r="52" spans="1:22" s="159" customFormat="1" ht="14.65" customHeight="1" x14ac:dyDescent="0.2">
      <c r="A52" s="188" t="s">
        <v>25</v>
      </c>
      <c r="B52" s="188"/>
      <c r="C52" s="188"/>
      <c r="D52" s="188"/>
      <c r="E52" s="189">
        <f t="shared" ref="E52:N52" si="15">(E50)/$C50</f>
        <v>9.0260330896207039E-2</v>
      </c>
      <c r="F52" s="189">
        <f t="shared" si="15"/>
        <v>9.908312270129406E-2</v>
      </c>
      <c r="G52" s="189">
        <f t="shared" si="15"/>
        <v>0.11308576477306974</v>
      </c>
      <c r="H52" s="189">
        <f t="shared" si="15"/>
        <v>0.15930264963205518</v>
      </c>
      <c r="I52" s="189">
        <f t="shared" si="15"/>
        <v>0.25602790256479463</v>
      </c>
      <c r="J52" s="189">
        <f t="shared" si="15"/>
        <v>0.13874500145790036</v>
      </c>
      <c r="K52" s="189">
        <f t="shared" si="15"/>
        <v>7.7522065746803107E-2</v>
      </c>
      <c r="L52" s="189">
        <f t="shared" si="15"/>
        <v>3.8967193391224522E-2</v>
      </c>
      <c r="M52" s="189">
        <f t="shared" si="15"/>
        <v>1.7433038744027129E-2</v>
      </c>
      <c r="N52" s="189">
        <f t="shared" si="15"/>
        <v>9.5729300926243096E-3</v>
      </c>
      <c r="O52" s="189">
        <f>E52+F52+G52+H52+I52+J52+K52+L52+M52+N52</f>
        <v>1</v>
      </c>
      <c r="P52" s="170"/>
      <c r="Q52" s="144"/>
      <c r="R52" s="144"/>
      <c r="S52" s="136"/>
      <c r="T52" s="137"/>
      <c r="U52" s="156"/>
      <c r="V52" s="156"/>
    </row>
    <row r="53" spans="1:22" s="159" customFormat="1" ht="5.25" customHeight="1" x14ac:dyDescent="0.2">
      <c r="A53" s="187"/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70"/>
      <c r="Q53" s="144"/>
      <c r="R53" s="144"/>
      <c r="S53" s="136"/>
      <c r="T53" s="137"/>
      <c r="U53" s="156"/>
      <c r="V53" s="156"/>
    </row>
    <row r="54" spans="1:22" s="159" customFormat="1" ht="14.65" customHeight="1" x14ac:dyDescent="0.2">
      <c r="A54" s="188" t="s">
        <v>26</v>
      </c>
      <c r="B54" s="188"/>
      <c r="C54" s="188"/>
      <c r="D54" s="188"/>
      <c r="E54" s="190">
        <f>E50</f>
        <v>167918.60014</v>
      </c>
      <c r="F54" s="190">
        <f t="shared" ref="F54:N54" si="16">F50</f>
        <v>184332.35394</v>
      </c>
      <c r="G54" s="190">
        <f t="shared" si="16"/>
        <v>210382.60250000001</v>
      </c>
      <c r="H54" s="190">
        <f t="shared" si="16"/>
        <v>296363.61465999996</v>
      </c>
      <c r="I54" s="190">
        <f t="shared" si="16"/>
        <v>476309.43260000006</v>
      </c>
      <c r="J54" s="190">
        <f t="shared" si="16"/>
        <v>258118.55762000004</v>
      </c>
      <c r="K54" s="190">
        <f t="shared" si="16"/>
        <v>144220.57432000001</v>
      </c>
      <c r="L54" s="190">
        <f t="shared" si="16"/>
        <v>72493.824259999994</v>
      </c>
      <c r="M54" s="190">
        <f t="shared" si="16"/>
        <v>32432.09318</v>
      </c>
      <c r="N54" s="190">
        <f t="shared" si="16"/>
        <v>17809.296780000001</v>
      </c>
      <c r="O54" s="190">
        <f>E54+F54+G54+H54+I54+J54+K54+L54+M54+N54</f>
        <v>1860380.9500000002</v>
      </c>
      <c r="P54" s="170"/>
      <c r="Q54" s="144"/>
      <c r="R54" s="144"/>
      <c r="S54" s="136"/>
      <c r="T54" s="137"/>
      <c r="U54" s="156"/>
      <c r="V54" s="156"/>
    </row>
    <row r="55" spans="1:22" s="159" customFormat="1" ht="6" customHeight="1" x14ac:dyDescent="0.2">
      <c r="A55" s="187"/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70"/>
      <c r="Q55" s="144"/>
      <c r="R55" s="144"/>
      <c r="S55" s="136"/>
      <c r="T55" s="137"/>
      <c r="U55" s="156"/>
      <c r="V55" s="156"/>
    </row>
    <row r="56" spans="1:22" s="159" customFormat="1" ht="14.65" customHeight="1" x14ac:dyDescent="0.2">
      <c r="A56" s="188" t="s">
        <v>27</v>
      </c>
      <c r="B56" s="188"/>
      <c r="C56" s="188"/>
      <c r="D56" s="188"/>
      <c r="E56" s="190">
        <f>E54</f>
        <v>167918.60014</v>
      </c>
      <c r="F56" s="190">
        <f>E56+F54</f>
        <v>352250.95408</v>
      </c>
      <c r="G56" s="190">
        <f t="shared" ref="G56:N56" si="17">F56+G54</f>
        <v>562633.55657999997</v>
      </c>
      <c r="H56" s="190">
        <f t="shared" si="17"/>
        <v>858997.17123999994</v>
      </c>
      <c r="I56" s="190">
        <f t="shared" si="17"/>
        <v>1335306.60384</v>
      </c>
      <c r="J56" s="190">
        <f t="shared" si="17"/>
        <v>1593425.1614600001</v>
      </c>
      <c r="K56" s="190">
        <f t="shared" si="17"/>
        <v>1737645.7357800002</v>
      </c>
      <c r="L56" s="190">
        <f t="shared" si="17"/>
        <v>1810139.5600400001</v>
      </c>
      <c r="M56" s="190">
        <f t="shared" si="17"/>
        <v>1842571.6532200002</v>
      </c>
      <c r="N56" s="190">
        <f t="shared" si="17"/>
        <v>1860380.9500000002</v>
      </c>
      <c r="O56" s="190">
        <f>N56</f>
        <v>1860380.9500000002</v>
      </c>
      <c r="P56" s="170"/>
      <c r="Q56" s="144"/>
      <c r="R56" s="149"/>
      <c r="S56" s="136"/>
      <c r="T56" s="137"/>
      <c r="U56" s="156"/>
      <c r="V56" s="156"/>
    </row>
    <row r="57" spans="1:22" s="159" customFormat="1" ht="5.25" customHeight="1" x14ac:dyDescent="0.2">
      <c r="A57" s="187"/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70"/>
      <c r="Q57" s="144"/>
      <c r="R57" s="144"/>
      <c r="S57" s="136"/>
      <c r="T57" s="137"/>
      <c r="U57" s="156"/>
      <c r="V57" s="156"/>
    </row>
    <row r="58" spans="1:22" s="156" customFormat="1" ht="14.65" customHeight="1" x14ac:dyDescent="0.25">
      <c r="A58" s="191" t="s">
        <v>28</v>
      </c>
      <c r="B58" s="191"/>
      <c r="C58" s="191"/>
      <c r="D58" s="191"/>
      <c r="E58" s="192">
        <f>E52</f>
        <v>9.0260330896207039E-2</v>
      </c>
      <c r="F58" s="192">
        <f>E58+F52</f>
        <v>0.1893434535975011</v>
      </c>
      <c r="G58" s="192">
        <f t="shared" ref="G58:K58" si="18">G52+F58</f>
        <v>0.30242921837057085</v>
      </c>
      <c r="H58" s="192">
        <f t="shared" si="18"/>
        <v>0.461731868002626</v>
      </c>
      <c r="I58" s="192">
        <f t="shared" si="18"/>
        <v>0.71775977056742057</v>
      </c>
      <c r="J58" s="192">
        <f t="shared" si="18"/>
        <v>0.85650477202532094</v>
      </c>
      <c r="K58" s="192">
        <f t="shared" si="18"/>
        <v>0.93402683777212403</v>
      </c>
      <c r="L58" s="192">
        <f t="shared" ref="L58" si="19">L52+K58</f>
        <v>0.97299403116334859</v>
      </c>
      <c r="M58" s="192">
        <f t="shared" ref="M58" si="20">M52+L58</f>
        <v>0.99042706990737572</v>
      </c>
      <c r="N58" s="192">
        <f t="shared" ref="N58" si="21">N52+M58</f>
        <v>1</v>
      </c>
      <c r="O58" s="193">
        <f>N58</f>
        <v>1</v>
      </c>
      <c r="P58" s="194"/>
      <c r="Q58" s="144"/>
      <c r="R58" s="144"/>
      <c r="S58" s="136"/>
      <c r="T58" s="137"/>
    </row>
    <row r="59" spans="1:22" s="195" customFormat="1" ht="32.25" customHeight="1" x14ac:dyDescent="0.2">
      <c r="O59" s="196"/>
      <c r="P59" s="197"/>
      <c r="Q59" s="136"/>
      <c r="R59" s="136"/>
      <c r="S59" s="136"/>
      <c r="T59" s="137"/>
      <c r="U59" s="138"/>
      <c r="V59" s="138"/>
    </row>
    <row r="60" spans="1:22" s="195" customFormat="1" x14ac:dyDescent="0.2">
      <c r="C60" s="198"/>
      <c r="D60" s="199"/>
      <c r="E60" s="200"/>
      <c r="F60" s="200"/>
      <c r="G60" s="200"/>
      <c r="H60" s="200"/>
      <c r="I60" s="200"/>
      <c r="J60" s="200"/>
      <c r="K60" s="200"/>
      <c r="L60" s="200"/>
      <c r="M60" s="200"/>
      <c r="N60" s="200"/>
      <c r="O60" s="201"/>
      <c r="P60" s="197"/>
      <c r="Q60" s="136"/>
      <c r="R60" s="136"/>
      <c r="S60" s="136"/>
      <c r="T60" s="137"/>
      <c r="U60" s="138"/>
      <c r="V60" s="138"/>
    </row>
    <row r="61" spans="1:22" s="195" customFormat="1" x14ac:dyDescent="0.2">
      <c r="B61" s="202"/>
      <c r="C61" s="203"/>
      <c r="D61" s="204"/>
      <c r="E61" s="205"/>
      <c r="F61" s="205"/>
      <c r="G61" s="205"/>
      <c r="H61" s="205"/>
      <c r="I61" s="205"/>
      <c r="J61" s="205"/>
      <c r="K61" s="205"/>
      <c r="L61" s="205"/>
      <c r="M61" s="205"/>
      <c r="N61" s="205"/>
      <c r="O61" s="206"/>
      <c r="P61" s="197"/>
      <c r="Q61" s="136"/>
      <c r="R61" s="136"/>
      <c r="S61" s="136"/>
      <c r="T61" s="137"/>
      <c r="U61" s="138"/>
      <c r="V61" s="138"/>
    </row>
    <row r="62" spans="1:22" s="195" customFormat="1" x14ac:dyDescent="0.2">
      <c r="C62" s="198"/>
      <c r="D62" s="199"/>
      <c r="E62" s="207"/>
      <c r="F62" s="207"/>
      <c r="G62" s="207"/>
      <c r="H62" s="207"/>
      <c r="I62" s="207"/>
      <c r="J62" s="207"/>
      <c r="K62" s="207"/>
      <c r="L62" s="207"/>
      <c r="M62" s="207"/>
      <c r="N62" s="207"/>
      <c r="O62" s="196"/>
      <c r="P62" s="197"/>
      <c r="Q62" s="136"/>
      <c r="R62" s="136"/>
      <c r="S62" s="136"/>
      <c r="T62" s="137"/>
      <c r="U62" s="138"/>
      <c r="V62" s="138"/>
    </row>
    <row r="63" spans="1:22" s="195" customFormat="1" x14ac:dyDescent="0.2"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196"/>
      <c r="P63" s="197"/>
      <c r="Q63" s="136"/>
      <c r="R63" s="136"/>
      <c r="S63" s="136"/>
      <c r="T63" s="137"/>
      <c r="U63" s="138"/>
      <c r="V63" s="138"/>
    </row>
    <row r="64" spans="1:22" s="195" customFormat="1" x14ac:dyDescent="0.2"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6"/>
      <c r="P64" s="197"/>
      <c r="Q64" s="136"/>
      <c r="R64" s="136"/>
      <c r="S64" s="136"/>
      <c r="T64" s="137"/>
      <c r="U64" s="138"/>
      <c r="V64" s="138"/>
    </row>
    <row r="65" spans="15:22" s="215" customFormat="1" x14ac:dyDescent="0.2">
      <c r="O65" s="210"/>
      <c r="P65" s="211"/>
      <c r="Q65" s="212"/>
      <c r="R65" s="212"/>
      <c r="S65" s="212"/>
      <c r="T65" s="213"/>
      <c r="U65" s="214"/>
      <c r="V65" s="214"/>
    </row>
    <row r="66" spans="15:22" s="195" customFormat="1" x14ac:dyDescent="0.2">
      <c r="O66" s="196"/>
      <c r="P66" s="197"/>
      <c r="Q66" s="136"/>
      <c r="R66" s="136"/>
      <c r="S66" s="136"/>
      <c r="T66" s="137"/>
      <c r="U66" s="138"/>
      <c r="V66" s="138"/>
    </row>
    <row r="67" spans="15:22" s="195" customFormat="1" x14ac:dyDescent="0.2">
      <c r="O67" s="196"/>
      <c r="P67" s="197"/>
      <c r="Q67" s="136"/>
      <c r="R67" s="136"/>
      <c r="S67" s="136"/>
      <c r="T67" s="137"/>
      <c r="U67" s="138"/>
      <c r="V67" s="138"/>
    </row>
    <row r="68" spans="15:22" s="195" customFormat="1" x14ac:dyDescent="0.2">
      <c r="O68" s="196"/>
      <c r="P68" s="197"/>
      <c r="Q68" s="136"/>
      <c r="R68" s="136"/>
      <c r="S68" s="136"/>
      <c r="T68" s="137"/>
      <c r="U68" s="138"/>
      <c r="V68" s="138"/>
    </row>
    <row r="69" spans="15:22" s="195" customFormat="1" x14ac:dyDescent="0.2">
      <c r="O69" s="196"/>
      <c r="P69" s="197"/>
      <c r="Q69" s="136"/>
      <c r="R69" s="136"/>
      <c r="S69" s="136"/>
      <c r="T69" s="137"/>
      <c r="U69" s="138"/>
      <c r="V69" s="138"/>
    </row>
    <row r="70" spans="15:22" s="195" customFormat="1" x14ac:dyDescent="0.2">
      <c r="O70" s="196"/>
      <c r="P70" s="197"/>
      <c r="Q70" s="136"/>
      <c r="R70" s="136"/>
      <c r="S70" s="136"/>
      <c r="T70" s="137"/>
      <c r="U70" s="138"/>
      <c r="V70" s="138"/>
    </row>
    <row r="71" spans="15:22" s="195" customFormat="1" x14ac:dyDescent="0.2">
      <c r="O71" s="196"/>
      <c r="P71" s="197"/>
      <c r="Q71" s="136"/>
      <c r="R71" s="136"/>
      <c r="S71" s="136"/>
      <c r="T71" s="137"/>
      <c r="U71" s="138"/>
      <c r="V71" s="138"/>
    </row>
    <row r="72" spans="15:22" s="195" customFormat="1" x14ac:dyDescent="0.2">
      <c r="O72" s="196"/>
      <c r="P72" s="197"/>
      <c r="Q72" s="136"/>
      <c r="R72" s="136"/>
      <c r="S72" s="136"/>
      <c r="T72" s="137"/>
      <c r="U72" s="138"/>
      <c r="V72" s="138"/>
    </row>
    <row r="73" spans="15:22" s="195" customFormat="1" x14ac:dyDescent="0.2">
      <c r="O73" s="196"/>
      <c r="P73" s="197"/>
      <c r="Q73" s="136"/>
      <c r="R73" s="136"/>
      <c r="S73" s="136"/>
      <c r="T73" s="137"/>
      <c r="U73" s="138"/>
      <c r="V73" s="138"/>
    </row>
    <row r="74" spans="15:22" s="195" customFormat="1" x14ac:dyDescent="0.2">
      <c r="O74" s="196"/>
      <c r="P74" s="197"/>
      <c r="Q74" s="136"/>
      <c r="R74" s="136"/>
      <c r="S74" s="136"/>
      <c r="T74" s="137"/>
      <c r="U74" s="138"/>
      <c r="V74" s="138"/>
    </row>
    <row r="75" spans="15:22" s="195" customFormat="1" x14ac:dyDescent="0.2">
      <c r="O75" s="196"/>
      <c r="P75" s="197"/>
      <c r="Q75" s="136"/>
      <c r="R75" s="136"/>
      <c r="S75" s="136"/>
      <c r="T75" s="137"/>
      <c r="U75" s="138"/>
      <c r="V75" s="138"/>
    </row>
    <row r="76" spans="15:22" s="195" customFormat="1" x14ac:dyDescent="0.2">
      <c r="O76" s="196"/>
      <c r="P76" s="197"/>
      <c r="Q76" s="136"/>
      <c r="R76" s="136"/>
      <c r="S76" s="136"/>
      <c r="T76" s="137"/>
      <c r="U76" s="138"/>
      <c r="V76" s="138"/>
    </row>
    <row r="77" spans="15:22" s="195" customFormat="1" x14ac:dyDescent="0.2">
      <c r="O77" s="196"/>
      <c r="P77" s="197"/>
      <c r="Q77" s="136"/>
      <c r="R77" s="136"/>
      <c r="S77" s="136"/>
      <c r="T77" s="137"/>
      <c r="U77" s="138"/>
      <c r="V77" s="138"/>
    </row>
    <row r="78" spans="15:22" s="195" customFormat="1" x14ac:dyDescent="0.2">
      <c r="O78" s="196"/>
      <c r="P78" s="197"/>
      <c r="Q78" s="136"/>
      <c r="R78" s="136"/>
      <c r="S78" s="136"/>
      <c r="T78" s="137"/>
      <c r="U78" s="138"/>
      <c r="V78" s="138"/>
    </row>
    <row r="79" spans="15:22" s="195" customFormat="1" x14ac:dyDescent="0.2">
      <c r="O79" s="196"/>
      <c r="P79" s="197"/>
      <c r="Q79" s="136"/>
      <c r="R79" s="136"/>
      <c r="S79" s="136"/>
      <c r="T79" s="137"/>
      <c r="U79" s="138"/>
      <c r="V79" s="138"/>
    </row>
    <row r="80" spans="15:22" s="195" customFormat="1" x14ac:dyDescent="0.2">
      <c r="O80" s="196"/>
      <c r="P80" s="197"/>
      <c r="Q80" s="136"/>
      <c r="R80" s="136"/>
      <c r="S80" s="136"/>
      <c r="T80" s="137"/>
      <c r="U80" s="138"/>
      <c r="V80" s="138"/>
    </row>
  </sheetData>
  <sheetProtection password="E0DD" sheet="1" selectLockedCells="1"/>
  <mergeCells count="59">
    <mergeCell ref="A29:A31"/>
    <mergeCell ref="B29:B31"/>
    <mergeCell ref="C29:D29"/>
    <mergeCell ref="A32:A34"/>
    <mergeCell ref="B32:B34"/>
    <mergeCell ref="C32:D32"/>
    <mergeCell ref="A20:A22"/>
    <mergeCell ref="B20:B22"/>
    <mergeCell ref="C20:D20"/>
    <mergeCell ref="A23:A25"/>
    <mergeCell ref="B23:B25"/>
    <mergeCell ref="C23:D23"/>
    <mergeCell ref="A14:A16"/>
    <mergeCell ref="B14:B16"/>
    <mergeCell ref="C14:D14"/>
    <mergeCell ref="A17:A19"/>
    <mergeCell ref="B17:B19"/>
    <mergeCell ref="C17:D17"/>
    <mergeCell ref="A1:O1"/>
    <mergeCell ref="A2:O2"/>
    <mergeCell ref="A3:O3"/>
    <mergeCell ref="A4:O4"/>
    <mergeCell ref="A8:A10"/>
    <mergeCell ref="B8:B10"/>
    <mergeCell ref="C8:D8"/>
    <mergeCell ref="A6:B6"/>
    <mergeCell ref="C6:L6"/>
    <mergeCell ref="N6:O6"/>
    <mergeCell ref="A56:D56"/>
    <mergeCell ref="A57:O57"/>
    <mergeCell ref="A58:D58"/>
    <mergeCell ref="A5:N5"/>
    <mergeCell ref="A50:B50"/>
    <mergeCell ref="A51:O51"/>
    <mergeCell ref="A52:D52"/>
    <mergeCell ref="A53:O53"/>
    <mergeCell ref="A54:D54"/>
    <mergeCell ref="A55:O55"/>
    <mergeCell ref="A11:A13"/>
    <mergeCell ref="B11:B13"/>
    <mergeCell ref="C11:D11"/>
    <mergeCell ref="A26:A28"/>
    <mergeCell ref="B26:B28"/>
    <mergeCell ref="C26:D26"/>
    <mergeCell ref="B35:B37"/>
    <mergeCell ref="C35:D35"/>
    <mergeCell ref="A38:A40"/>
    <mergeCell ref="B38:B40"/>
    <mergeCell ref="C38:D38"/>
    <mergeCell ref="A35:A37"/>
    <mergeCell ref="A47:A49"/>
    <mergeCell ref="B47:B49"/>
    <mergeCell ref="C47:D47"/>
    <mergeCell ref="A41:A43"/>
    <mergeCell ref="B41:B43"/>
    <mergeCell ref="C41:D41"/>
    <mergeCell ref="A44:A46"/>
    <mergeCell ref="B44:B46"/>
    <mergeCell ref="C44:D44"/>
  </mergeCells>
  <dataValidations count="1">
    <dataValidation allowBlank="1" showInputMessage="1" showErrorMessage="1" prompt="Preencha na célula de baixo. Se o acompanhamento for PLE, preencha no botão PREENCHIMENTO POR EVENTOS, acima." sqref="H36:N36 H39:N39" xr:uid="{AF2CF144-0BA4-4CEF-80F0-659A7A01DBAC}"/>
  </dataValidations>
  <printOptions horizontalCentered="1"/>
  <pageMargins left="0.19685039370078741" right="0.59055118110236227" top="0.19685039370078741" bottom="0.19685039370078741" header="0.19685039370078741" footer="0.19685039370078741"/>
  <pageSetup paperSize="9" scale="73" firstPageNumber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6</vt:i4>
      </vt:variant>
    </vt:vector>
  </HeadingPairs>
  <TitlesOfParts>
    <vt:vector size="9" baseType="lpstr">
      <vt:lpstr>PLANILHA</vt:lpstr>
      <vt:lpstr>Comp. BDI</vt:lpstr>
      <vt:lpstr>Cronograma Proponente</vt:lpstr>
      <vt:lpstr>'Cronograma Proponente'!___xlnm_Print_Area</vt:lpstr>
      <vt:lpstr>'Cronograma Proponente'!___xlnm_Print_Titles</vt:lpstr>
      <vt:lpstr>'Comp. BDI'!Area_de_impressao</vt:lpstr>
      <vt:lpstr>'Cronograma Proponente'!Area_de_impressao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cp:lastPrinted>2026-05-14T16:40:06Z</cp:lastPrinted>
  <dcterms:created xsi:type="dcterms:W3CDTF">2024-09-24T19:12:18Z</dcterms:created>
  <dcterms:modified xsi:type="dcterms:W3CDTF">2026-09-10T14:02:29Z</dcterms:modified>
</cp:coreProperties>
</file>