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Users\Usuario\Desktop\Prefeitura de Bonfim\REFORMA ESCOLA 2ª ETAPA\"/>
    </mc:Choice>
  </mc:AlternateContent>
  <xr:revisionPtr revIDLastSave="0" documentId="13_ncr:9_{011536A1-9268-440B-9E85-0FD9749E2971}" xr6:coauthVersionLast="47" xr6:coauthVersionMax="47" xr10:uidLastSave="{00000000-0000-0000-0000-000000000000}"/>
  <bookViews>
    <workbookView xWindow="-120" yWindow="-120" windowWidth="20730" windowHeight="11160" xr2:uid="{B3C72743-21B3-47FB-BFB3-27F0A79F01BF}"/>
  </bookViews>
  <sheets>
    <sheet name="PLANILHA" sheetId="1" r:id="rId1"/>
  </sheets>
  <definedNames>
    <definedName name="_xlnm._FilterDatabase" localSheetId="0" hidden="1">PLANILHA!$C$1:$C$1262</definedName>
    <definedName name="_xlnm.Print_Area" localSheetId="0">PLANILHA!$A$1:$J$1192</definedName>
    <definedName name="_xlnm.Print_Titles" localSheetId="0">PLANILHA!$1:$5</definedName>
  </definedNames>
  <calcPr calcId="191029" fullCalcOnLoad="1"/>
</workbook>
</file>

<file path=xl/calcChain.xml><?xml version="1.0" encoding="utf-8"?>
<calcChain xmlns="http://schemas.openxmlformats.org/spreadsheetml/2006/main">
  <c r="D77" i="1" l="1"/>
  <c r="D63" i="1"/>
  <c r="D596" i="1"/>
  <c r="D60" i="1"/>
  <c r="F66" i="1"/>
  <c r="D66" i="1"/>
  <c r="D85" i="1"/>
  <c r="D796" i="1"/>
  <c r="D668" i="1"/>
  <c r="D639" i="1"/>
  <c r="D30" i="1"/>
  <c r="D573" i="1"/>
  <c r="D921" i="1"/>
  <c r="D722" i="1"/>
  <c r="D561" i="1"/>
  <c r="D12" i="1"/>
  <c r="D599" i="1"/>
  <c r="D82" i="1"/>
  <c r="D645" i="1"/>
  <c r="D593" i="1"/>
  <c r="D585" i="1"/>
  <c r="D72" i="1"/>
  <c r="D68" i="1"/>
  <c r="D27" i="1"/>
  <c r="D24" i="1"/>
  <c r="D21" i="1"/>
  <c r="D15" i="1"/>
  <c r="D603" i="1"/>
  <c r="D570" i="1"/>
  <c r="D713" i="1"/>
  <c r="D42" i="1"/>
  <c r="D18" i="1"/>
  <c r="D39" i="1"/>
  <c r="D48" i="1"/>
  <c r="D52" i="1"/>
  <c r="D588" i="1"/>
  <c r="D825" i="1"/>
  <c r="D651" i="1"/>
  <c r="D567" i="1"/>
  <c r="D613" i="1"/>
  <c r="D610" i="1"/>
  <c r="D706" i="1"/>
  <c r="D642" i="1"/>
  <c r="C1187" i="1"/>
  <c r="C1188" i="1"/>
  <c r="F633" i="1" s="1"/>
  <c r="G1175" i="1"/>
  <c r="G1173" i="1"/>
  <c r="G1177" i="1"/>
  <c r="G1179" i="1"/>
  <c r="G1181" i="1"/>
  <c r="G1183" i="1"/>
  <c r="F77" i="1" l="1"/>
  <c r="G77" i="1" s="1"/>
  <c r="G79" i="1" s="1"/>
  <c r="G66" i="1"/>
  <c r="F7" i="1"/>
  <c r="G7" i="1" s="1"/>
  <c r="G633" i="1"/>
  <c r="F628" i="1"/>
  <c r="G628" i="1" s="1"/>
  <c r="F622" i="1"/>
  <c r="G622" i="1" s="1"/>
  <c r="F625" i="1"/>
  <c r="G625" i="1" s="1"/>
  <c r="F619" i="1"/>
  <c r="G619" i="1" s="1"/>
  <c r="F636" i="1"/>
  <c r="G636" i="1" s="1"/>
  <c r="F603" i="1"/>
  <c r="G603" i="1" s="1"/>
  <c r="F136" i="1"/>
  <c r="G136" i="1" s="1"/>
  <c r="F115" i="1"/>
  <c r="G115" i="1" s="1"/>
  <c r="F144" i="1"/>
  <c r="G144" i="1" s="1"/>
  <c r="F129" i="1"/>
  <c r="G129" i="1" s="1"/>
  <c r="F157" i="1"/>
  <c r="G157" i="1" s="1"/>
  <c r="F140" i="1"/>
  <c r="G140" i="1" s="1"/>
  <c r="F109" i="1"/>
  <c r="G109" i="1" s="1"/>
  <c r="F150" i="1"/>
  <c r="G150" i="1" s="1"/>
  <c r="F121" i="1"/>
  <c r="G121" i="1" s="1"/>
  <c r="F103" i="1"/>
  <c r="G103" i="1" s="1"/>
  <c r="F153" i="1"/>
  <c r="G153" i="1" s="1"/>
  <c r="F147" i="1"/>
  <c r="G147" i="1" s="1"/>
  <c r="F142" i="1"/>
  <c r="G142" i="1" s="1"/>
  <c r="F138" i="1"/>
  <c r="G138" i="1" s="1"/>
  <c r="F131" i="1"/>
  <c r="G131" i="1" s="1"/>
  <c r="F127" i="1"/>
  <c r="G127" i="1" s="1"/>
  <c r="F118" i="1"/>
  <c r="G118" i="1" s="1"/>
  <c r="F112" i="1"/>
  <c r="G112" i="1" s="1"/>
  <c r="F106" i="1"/>
  <c r="G106" i="1" s="1"/>
  <c r="F100" i="1"/>
  <c r="G100" i="1" s="1"/>
  <c r="F224" i="1"/>
  <c r="G224" i="1" s="1"/>
  <c r="F199" i="1"/>
  <c r="G199" i="1" s="1"/>
  <c r="F183" i="1"/>
  <c r="G183" i="1" s="1"/>
  <c r="F218" i="1"/>
  <c r="G218" i="1" s="1"/>
  <c r="F195" i="1"/>
  <c r="G195" i="1" s="1"/>
  <c r="F179" i="1"/>
  <c r="G179" i="1" s="1"/>
  <c r="F212" i="1"/>
  <c r="G212" i="1" s="1"/>
  <c r="F191" i="1"/>
  <c r="G191" i="1" s="1"/>
  <c r="F175" i="1"/>
  <c r="G175" i="1" s="1"/>
  <c r="F206" i="1"/>
  <c r="G206" i="1" s="1"/>
  <c r="F187" i="1"/>
  <c r="G187" i="1" s="1"/>
  <c r="F165" i="1"/>
  <c r="G165" i="1" s="1"/>
  <c r="F230" i="1"/>
  <c r="G230" i="1" s="1"/>
  <c r="F221" i="1"/>
  <c r="G221" i="1" s="1"/>
  <c r="F215" i="1"/>
  <c r="G215" i="1" s="1"/>
  <c r="F209" i="1"/>
  <c r="G209" i="1" s="1"/>
  <c r="F203" i="1"/>
  <c r="G203" i="1" s="1"/>
  <c r="F197" i="1"/>
  <c r="G197" i="1" s="1"/>
  <c r="F193" i="1"/>
  <c r="G193" i="1" s="1"/>
  <c r="F189" i="1"/>
  <c r="G189" i="1" s="1"/>
  <c r="F185" i="1"/>
  <c r="G185" i="1" s="1"/>
  <c r="F181" i="1"/>
  <c r="G181" i="1" s="1"/>
  <c r="F177" i="1"/>
  <c r="G177" i="1" s="1"/>
  <c r="F169" i="1"/>
  <c r="G169" i="1" s="1"/>
  <c r="F162" i="1"/>
  <c r="G162" i="1" s="1"/>
  <c r="F521" i="1"/>
  <c r="G521" i="1" s="1"/>
  <c r="F517" i="1"/>
  <c r="G517" i="1" s="1"/>
  <c r="F513" i="1"/>
  <c r="G513" i="1" s="1"/>
  <c r="F509" i="1"/>
  <c r="G509" i="1" s="1"/>
  <c r="F505" i="1"/>
  <c r="G505" i="1" s="1"/>
  <c r="F501" i="1"/>
  <c r="G501" i="1" s="1"/>
  <c r="F497" i="1"/>
  <c r="G497" i="1" s="1"/>
  <c r="F493" i="1"/>
  <c r="G493" i="1" s="1"/>
  <c r="F489" i="1"/>
  <c r="G489" i="1" s="1"/>
  <c r="F485" i="1"/>
  <c r="G485" i="1" s="1"/>
  <c r="F478" i="1"/>
  <c r="G478" i="1" s="1"/>
  <c r="F474" i="1"/>
  <c r="G474" i="1" s="1"/>
  <c r="F470" i="1"/>
  <c r="G470" i="1" s="1"/>
  <c r="F466" i="1"/>
  <c r="G466" i="1" s="1"/>
  <c r="F462" i="1"/>
  <c r="G462" i="1" s="1"/>
  <c r="F458" i="1"/>
  <c r="G458" i="1" s="1"/>
  <c r="F454" i="1"/>
  <c r="G454" i="1" s="1"/>
  <c r="F450" i="1"/>
  <c r="G450" i="1" s="1"/>
  <c r="F441" i="1"/>
  <c r="G441" i="1" s="1"/>
  <c r="F435" i="1"/>
  <c r="G435" i="1" s="1"/>
  <c r="F429" i="1"/>
  <c r="G429" i="1" s="1"/>
  <c r="F423" i="1"/>
  <c r="G423" i="1" s="1"/>
  <c r="F417" i="1"/>
  <c r="G417" i="1" s="1"/>
  <c r="F411" i="1"/>
  <c r="G411" i="1" s="1"/>
  <c r="F405" i="1"/>
  <c r="G405" i="1" s="1"/>
  <c r="F401" i="1"/>
  <c r="G401" i="1" s="1"/>
  <c r="F397" i="1"/>
  <c r="G397" i="1" s="1"/>
  <c r="F390" i="1"/>
  <c r="G390" i="1" s="1"/>
  <c r="F383" i="1"/>
  <c r="G383" i="1" s="1"/>
  <c r="F379" i="1"/>
  <c r="G379" i="1" s="1"/>
  <c r="F375" i="1"/>
  <c r="G375" i="1" s="1"/>
  <c r="F368" i="1"/>
  <c r="G368" i="1" s="1"/>
  <c r="F364" i="1"/>
  <c r="G364" i="1" s="1"/>
  <c r="F360" i="1"/>
  <c r="G360" i="1" s="1"/>
  <c r="F356" i="1"/>
  <c r="G356" i="1" s="1"/>
  <c r="F352" i="1"/>
  <c r="G352" i="1" s="1"/>
  <c r="F348" i="1"/>
  <c r="G348" i="1" s="1"/>
  <c r="F344" i="1"/>
  <c r="G344" i="1" s="1"/>
  <c r="F340" i="1"/>
  <c r="G340" i="1" s="1"/>
  <c r="F336" i="1"/>
  <c r="G336" i="1" s="1"/>
  <c r="F332" i="1"/>
  <c r="G332" i="1" s="1"/>
  <c r="F328" i="1"/>
  <c r="G328" i="1" s="1"/>
  <c r="F324" i="1"/>
  <c r="G324" i="1" s="1"/>
  <c r="F316" i="1"/>
  <c r="G316" i="1" s="1"/>
  <c r="F312" i="1"/>
  <c r="G312" i="1" s="1"/>
  <c r="F308" i="1"/>
  <c r="G308" i="1" s="1"/>
  <c r="F304" i="1"/>
  <c r="G304" i="1" s="1"/>
  <c r="F300" i="1"/>
  <c r="G300" i="1" s="1"/>
  <c r="F296" i="1"/>
  <c r="G296" i="1" s="1"/>
  <c r="F292" i="1"/>
  <c r="G292" i="1" s="1"/>
  <c r="F285" i="1"/>
  <c r="G285" i="1" s="1"/>
  <c r="F281" i="1"/>
  <c r="G281" i="1" s="1"/>
  <c r="F274" i="1"/>
  <c r="G274" i="1" s="1"/>
  <c r="F270" i="1"/>
  <c r="G270" i="1" s="1"/>
  <c r="F266" i="1"/>
  <c r="G266" i="1" s="1"/>
  <c r="F262" i="1"/>
  <c r="G262" i="1" s="1"/>
  <c r="F258" i="1"/>
  <c r="G258" i="1" s="1"/>
  <c r="F254" i="1"/>
  <c r="G254" i="1" s="1"/>
  <c r="F250" i="1"/>
  <c r="G250" i="1" s="1"/>
  <c r="F246" i="1"/>
  <c r="G246" i="1" s="1"/>
  <c r="F242" i="1"/>
  <c r="G242" i="1" s="1"/>
  <c r="F238" i="1"/>
  <c r="G238" i="1" s="1"/>
  <c r="F234" i="1"/>
  <c r="G234" i="1" s="1"/>
  <c r="F519" i="1"/>
  <c r="G519" i="1" s="1"/>
  <c r="F515" i="1"/>
  <c r="G515" i="1" s="1"/>
  <c r="F511" i="1"/>
  <c r="G511" i="1" s="1"/>
  <c r="F507" i="1"/>
  <c r="G507" i="1" s="1"/>
  <c r="F503" i="1"/>
  <c r="G503" i="1" s="1"/>
  <c r="F499" i="1"/>
  <c r="G499" i="1" s="1"/>
  <c r="F495" i="1"/>
  <c r="G495" i="1" s="1"/>
  <c r="F491" i="1"/>
  <c r="G491" i="1" s="1"/>
  <c r="F487" i="1"/>
  <c r="G487" i="1" s="1"/>
  <c r="F483" i="1"/>
  <c r="G483" i="1" s="1"/>
  <c r="F476" i="1"/>
  <c r="G476" i="1" s="1"/>
  <c r="F472" i="1"/>
  <c r="G472" i="1" s="1"/>
  <c r="F468" i="1"/>
  <c r="G468" i="1" s="1"/>
  <c r="F464" i="1"/>
  <c r="G464" i="1" s="1"/>
  <c r="F460" i="1"/>
  <c r="G460" i="1" s="1"/>
  <c r="F456" i="1"/>
  <c r="G456" i="1" s="1"/>
  <c r="F452" i="1"/>
  <c r="G452" i="1" s="1"/>
  <c r="F444" i="1"/>
  <c r="G444" i="1" s="1"/>
  <c r="F438" i="1"/>
  <c r="G438" i="1" s="1"/>
  <c r="F432" i="1"/>
  <c r="G432" i="1" s="1"/>
  <c r="F426" i="1"/>
  <c r="G426" i="1" s="1"/>
  <c r="F420" i="1"/>
  <c r="G420" i="1" s="1"/>
  <c r="F414" i="1"/>
  <c r="G414" i="1" s="1"/>
  <c r="F408" i="1"/>
  <c r="G408" i="1" s="1"/>
  <c r="F403" i="1"/>
  <c r="G403" i="1" s="1"/>
  <c r="F399" i="1"/>
  <c r="G399" i="1" s="1"/>
  <c r="F392" i="1"/>
  <c r="G392" i="1" s="1"/>
  <c r="F388" i="1"/>
  <c r="G388" i="1" s="1"/>
  <c r="F381" i="1"/>
  <c r="G381" i="1" s="1"/>
  <c r="F377" i="1"/>
  <c r="G377" i="1" s="1"/>
  <c r="F373" i="1"/>
  <c r="G373" i="1" s="1"/>
  <c r="F366" i="1"/>
  <c r="G366" i="1" s="1"/>
  <c r="F362" i="1"/>
  <c r="G362" i="1" s="1"/>
  <c r="F358" i="1"/>
  <c r="G358" i="1" s="1"/>
  <c r="F354" i="1"/>
  <c r="G354" i="1" s="1"/>
  <c r="F350" i="1"/>
  <c r="G350" i="1" s="1"/>
  <c r="F346" i="1"/>
  <c r="G346" i="1" s="1"/>
  <c r="F342" i="1"/>
  <c r="G342" i="1" s="1"/>
  <c r="F338" i="1"/>
  <c r="G338" i="1" s="1"/>
  <c r="F334" i="1"/>
  <c r="G334" i="1" s="1"/>
  <c r="F330" i="1"/>
  <c r="G330" i="1" s="1"/>
  <c r="F326" i="1"/>
  <c r="G326" i="1" s="1"/>
  <c r="F322" i="1"/>
  <c r="G322" i="1" s="1"/>
  <c r="F314" i="1"/>
  <c r="G314" i="1" s="1"/>
  <c r="F310" i="1"/>
  <c r="G310" i="1" s="1"/>
  <c r="F306" i="1"/>
  <c r="G306" i="1" s="1"/>
  <c r="F302" i="1"/>
  <c r="G302" i="1" s="1"/>
  <c r="F298" i="1"/>
  <c r="G298" i="1" s="1"/>
  <c r="F294" i="1"/>
  <c r="G294" i="1" s="1"/>
  <c r="F287" i="1"/>
  <c r="G287" i="1" s="1"/>
  <c r="F283" i="1"/>
  <c r="G283" i="1" s="1"/>
  <c r="F276" i="1"/>
  <c r="G276" i="1" s="1"/>
  <c r="F272" i="1"/>
  <c r="G272" i="1" s="1"/>
  <c r="F268" i="1"/>
  <c r="G268" i="1" s="1"/>
  <c r="F264" i="1"/>
  <c r="G264" i="1" s="1"/>
  <c r="F260" i="1"/>
  <c r="G260" i="1" s="1"/>
  <c r="F256" i="1"/>
  <c r="G256" i="1" s="1"/>
  <c r="F252" i="1"/>
  <c r="G252" i="1" s="1"/>
  <c r="F248" i="1"/>
  <c r="G248" i="1" s="1"/>
  <c r="F244" i="1"/>
  <c r="G244" i="1" s="1"/>
  <c r="F240" i="1"/>
  <c r="G240" i="1" s="1"/>
  <c r="F236" i="1"/>
  <c r="G236" i="1" s="1"/>
  <c r="F232" i="1"/>
  <c r="G232" i="1" s="1"/>
  <c r="F697" i="1"/>
  <c r="G697" i="1" s="1"/>
  <c r="F1059" i="1"/>
  <c r="G1059" i="1" s="1"/>
  <c r="F840" i="1"/>
  <c r="G840" i="1" s="1"/>
  <c r="F39" i="1"/>
  <c r="G39" i="1" s="1"/>
  <c r="F913" i="1"/>
  <c r="G913" i="1" s="1"/>
  <c r="F1152" i="1"/>
  <c r="G1152" i="1" s="1"/>
  <c r="F863" i="1"/>
  <c r="G863" i="1" s="1"/>
  <c r="F773" i="1"/>
  <c r="G773" i="1" s="1"/>
  <c r="F819" i="1"/>
  <c r="G819" i="1" s="1"/>
  <c r="F63" i="1"/>
  <c r="G63" i="1" s="1"/>
  <c r="F1091" i="1"/>
  <c r="G1091" i="1" s="1"/>
  <c r="F816" i="1"/>
  <c r="G816" i="1" s="1"/>
  <c r="F661" i="1"/>
  <c r="G661" i="1" s="1"/>
  <c r="F674" i="1"/>
  <c r="G674" i="1" s="1"/>
  <c r="F1013" i="1"/>
  <c r="G1013" i="1" s="1"/>
  <c r="F1081" i="1"/>
  <c r="G1081" i="1" s="1"/>
  <c r="F1037" i="1"/>
  <c r="G1037" i="1" s="1"/>
  <c r="F847" i="1"/>
  <c r="G847" i="1" s="1"/>
  <c r="F1079" i="1"/>
  <c r="G1079" i="1" s="1"/>
  <c r="F1119" i="1"/>
  <c r="G1119" i="1" s="1"/>
  <c r="F776" i="1"/>
  <c r="G776" i="1" s="1"/>
  <c r="F1016" i="1"/>
  <c r="G1016" i="1" s="1"/>
  <c r="F1097" i="1"/>
  <c r="G1097" i="1" s="1"/>
  <c r="F685" i="1"/>
  <c r="G685" i="1" s="1"/>
  <c r="F890" i="1"/>
  <c r="G890" i="1" s="1"/>
  <c r="F1100" i="1"/>
  <c r="G1100" i="1" s="1"/>
  <c r="F1161" i="1"/>
  <c r="G1161" i="1" s="1"/>
  <c r="F36" i="1"/>
  <c r="G36" i="1" s="1"/>
  <c r="F536" i="1"/>
  <c r="G536" i="1" s="1"/>
  <c r="F1025" i="1"/>
  <c r="G1025" i="1" s="1"/>
  <c r="F1094" i="1"/>
  <c r="G1094" i="1" s="1"/>
  <c r="F1056" i="1"/>
  <c r="G1056" i="1" s="1"/>
  <c r="F665" i="1"/>
  <c r="G665" i="1" s="1"/>
  <c r="F754" i="1"/>
  <c r="G754" i="1" s="1"/>
  <c r="F642" i="1"/>
  <c r="G642" i="1" s="1"/>
  <c r="F538" i="1"/>
  <c r="G538" i="1" s="1"/>
  <c r="F1133" i="1"/>
  <c r="G1133" i="1" s="1"/>
  <c r="F528" i="1"/>
  <c r="G528" i="1" s="1"/>
  <c r="F95" i="1"/>
  <c r="G95" i="1" s="1"/>
  <c r="F12" i="1"/>
  <c r="G12" i="1" s="1"/>
  <c r="F30" i="1"/>
  <c r="G30" i="1" s="1"/>
  <c r="F82" i="1"/>
  <c r="G82" i="1" s="1"/>
  <c r="F901" i="1"/>
  <c r="G901" i="1" s="1"/>
  <c r="F836" i="1"/>
  <c r="G836" i="1" s="1"/>
  <c r="F872" i="1"/>
  <c r="G872" i="1" s="1"/>
  <c r="F730" i="1"/>
  <c r="G730" i="1" s="1"/>
  <c r="F547" i="1"/>
  <c r="G547" i="1" s="1"/>
  <c r="F21" i="1"/>
  <c r="G21" i="1" s="1"/>
  <c r="F24" i="1"/>
  <c r="G24" i="1" s="1"/>
  <c r="F33" i="1"/>
  <c r="G33" i="1" s="1"/>
  <c r="F60" i="1"/>
  <c r="G60" i="1" s="1"/>
  <c r="F758" i="1"/>
  <c r="G758" i="1" s="1"/>
  <c r="F1169" i="1"/>
  <c r="G1169" i="1" s="1"/>
  <c r="F746" i="1"/>
  <c r="G746" i="1" s="1"/>
  <c r="F1088" i="1"/>
  <c r="G1088" i="1" s="1"/>
  <c r="F679" i="1"/>
  <c r="G679" i="1" s="1"/>
  <c r="F27" i="1"/>
  <c r="G27" i="1" s="1"/>
  <c r="F68" i="1"/>
  <c r="G68" i="1" s="1"/>
  <c r="F48" i="1"/>
  <c r="G48" i="1" s="1"/>
  <c r="F72" i="1"/>
  <c r="G72" i="1" s="1"/>
  <c r="F85" i="1"/>
  <c r="G85" i="1" s="1"/>
  <c r="F1050" i="1"/>
  <c r="G1050" i="1" s="1"/>
  <c r="F1085" i="1"/>
  <c r="G1085" i="1" s="1"/>
  <c r="F822" i="1"/>
  <c r="G822" i="1" s="1"/>
  <c r="F859" i="1"/>
  <c r="G859" i="1" s="1"/>
  <c r="F582" i="1"/>
  <c r="G582" i="1" s="1"/>
  <c r="F1040" i="1"/>
  <c r="G1040" i="1" s="1"/>
  <c r="F42" i="1"/>
  <c r="G42" i="1" s="1"/>
  <c r="F18" i="1"/>
  <c r="G18" i="1" s="1"/>
  <c r="F1155" i="1"/>
  <c r="G1155" i="1" s="1"/>
  <c r="F1003" i="1"/>
  <c r="G1003" i="1" s="1"/>
  <c r="F740" i="1"/>
  <c r="G740" i="1" s="1"/>
  <c r="F1117" i="1"/>
  <c r="G1117" i="1" s="1"/>
  <c r="F853" i="1"/>
  <c r="G853" i="1" s="1"/>
  <c r="F658" i="1"/>
  <c r="G658" i="1" s="1"/>
  <c r="F1043" i="1"/>
  <c r="G1043" i="1" s="1"/>
  <c r="F782" i="1"/>
  <c r="G782" i="1" s="1"/>
  <c r="F761" i="1"/>
  <c r="G761" i="1" s="1"/>
  <c r="F916" i="1"/>
  <c r="G916" i="1" s="1"/>
  <c r="F648" i="1"/>
  <c r="G648" i="1" s="1"/>
  <c r="F838" i="1"/>
  <c r="G838" i="1" s="1"/>
  <c r="F876" i="1"/>
  <c r="G876" i="1" s="1"/>
  <c r="F764" i="1"/>
  <c r="G764" i="1" s="1"/>
  <c r="F850" i="1"/>
  <c r="G850" i="1" s="1"/>
  <c r="F737" i="1"/>
  <c r="G737" i="1" s="1"/>
  <c r="F1077" i="1"/>
  <c r="G1077" i="1" s="1"/>
  <c r="F540" i="1"/>
  <c r="G540" i="1" s="1"/>
  <c r="F1113" i="1"/>
  <c r="G1113" i="1" s="1"/>
  <c r="F899" i="1"/>
  <c r="G899" i="1" s="1"/>
  <c r="F1010" i="1"/>
  <c r="G1010" i="1" s="1"/>
  <c r="F1143" i="1"/>
  <c r="G1143" i="1" s="1"/>
  <c r="F825" i="1"/>
  <c r="G825" i="1" s="1"/>
  <c r="F975" i="1"/>
  <c r="G975" i="1" s="1"/>
  <c r="F966" i="1"/>
  <c r="G966" i="1" s="1"/>
  <c r="F983" i="1"/>
  <c r="G983" i="1" s="1"/>
  <c r="F939" i="1"/>
  <c r="G939" i="1" s="1"/>
  <c r="F953" i="1"/>
  <c r="G953" i="1" s="1"/>
  <c r="F977" i="1"/>
  <c r="G977" i="1" s="1"/>
  <c r="F727" i="1"/>
  <c r="G727" i="1" s="1"/>
  <c r="F1031" i="1"/>
  <c r="G1031" i="1" s="1"/>
  <c r="F802" i="1"/>
  <c r="G802" i="1" s="1"/>
  <c r="F752" i="1"/>
  <c r="G752" i="1" s="1"/>
  <c r="F710" i="1"/>
  <c r="G710" i="1" s="1"/>
  <c r="F694" i="1"/>
  <c r="G694" i="1" s="1"/>
  <c r="F897" i="1"/>
  <c r="G897" i="1" s="1"/>
  <c r="F599" i="1"/>
  <c r="G599" i="1" s="1"/>
  <c r="F1028" i="1"/>
  <c r="G1028" i="1" s="1"/>
  <c r="F888" i="1"/>
  <c r="G888" i="1" s="1"/>
  <c r="F1149" i="1"/>
  <c r="G1149" i="1" s="1"/>
  <c r="F770" i="1"/>
  <c r="G770" i="1" s="1"/>
  <c r="F1034" i="1"/>
  <c r="G1034" i="1" s="1"/>
  <c r="F651" i="1"/>
  <c r="G651" i="1" s="1"/>
  <c r="F844" i="1"/>
  <c r="G844" i="1" s="1"/>
  <c r="F1111" i="1"/>
  <c r="G1111" i="1" s="1"/>
  <c r="F567" i="1"/>
  <c r="G567" i="1" s="1"/>
  <c r="F534" i="1"/>
  <c r="G534" i="1" s="1"/>
  <c r="F610" i="1"/>
  <c r="G610" i="1" s="1"/>
  <c r="F682" i="1"/>
  <c r="G682" i="1" s="1"/>
  <c r="F1007" i="1"/>
  <c r="G1007" i="1" s="1"/>
  <c r="F750" i="1"/>
  <c r="G750" i="1" s="1"/>
  <c r="F1046" i="1"/>
  <c r="G1046" i="1" s="1"/>
  <c r="F856" i="1"/>
  <c r="G856" i="1" s="1"/>
  <c r="F57" i="1"/>
  <c r="G57" i="1" s="1"/>
  <c r="F89" i="1"/>
  <c r="G89" i="1" s="1"/>
  <c r="F92" i="1"/>
  <c r="G92" i="1" s="1"/>
  <c r="F941" i="1"/>
  <c r="G941" i="1" s="1"/>
  <c r="F52" i="1"/>
  <c r="G52" i="1" s="1"/>
  <c r="F573" i="1"/>
  <c r="G573" i="1" s="1"/>
  <c r="F559" i="1"/>
  <c r="G559" i="1" s="1"/>
  <c r="F1005" i="1"/>
  <c r="G1005" i="1" s="1"/>
  <c r="F748" i="1"/>
  <c r="G748" i="1" s="1"/>
  <c r="F639" i="1"/>
  <c r="G639" i="1" s="1"/>
  <c r="F921" i="1"/>
  <c r="G921" i="1" s="1"/>
  <c r="F1068" i="1"/>
  <c r="G1068" i="1" s="1"/>
  <c r="F706" i="1"/>
  <c r="G706" i="1" s="1"/>
  <c r="F866" i="1"/>
  <c r="G866" i="1" s="1"/>
  <c r="F613" i="1"/>
  <c r="G613" i="1" s="1"/>
  <c r="F1053" i="1"/>
  <c r="G1053" i="1" s="1"/>
  <c r="F1065" i="1"/>
  <c r="G1065" i="1" s="1"/>
  <c r="F585" i="1"/>
  <c r="G585" i="1" s="1"/>
  <c r="F668" i="1"/>
  <c r="G668" i="1" s="1"/>
  <c r="F1115" i="1"/>
  <c r="G1115" i="1" s="1"/>
  <c r="F1001" i="1"/>
  <c r="G1001" i="1" s="1"/>
  <c r="F808" i="1"/>
  <c r="G808" i="1" s="1"/>
  <c r="F645" i="1"/>
  <c r="G645" i="1" s="1"/>
  <c r="F700" i="1"/>
  <c r="G700" i="1" s="1"/>
  <c r="F15" i="1"/>
  <c r="G15" i="1" s="1"/>
  <c r="F593" i="1"/>
  <c r="G593" i="1" s="1"/>
  <c r="F906" i="1"/>
  <c r="G906" i="1" s="1"/>
  <c r="F869" i="1"/>
  <c r="G869" i="1" s="1"/>
  <c r="F1140" i="1"/>
  <c r="G1140" i="1" s="1"/>
  <c r="F793" i="1"/>
  <c r="G793" i="1" s="1"/>
  <c r="F796" i="1"/>
  <c r="G796" i="1" s="1"/>
  <c r="F1109" i="1"/>
  <c r="G1109" i="1" s="1"/>
  <c r="F882" i="1"/>
  <c r="G882" i="1" s="1"/>
  <c r="F722" i="1"/>
  <c r="G722" i="1" s="1"/>
  <c r="F1103" i="1"/>
  <c r="G1103" i="1" s="1"/>
  <c r="F756" i="1"/>
  <c r="G756" i="1" s="1"/>
  <c r="F1062" i="1"/>
  <c r="G1062" i="1" s="1"/>
  <c r="F1127" i="1"/>
  <c r="G1127" i="1" s="1"/>
  <c r="F908" i="1"/>
  <c r="G908" i="1" s="1"/>
  <c r="F579" i="1"/>
  <c r="G579" i="1" s="1"/>
  <c r="F532" i="1"/>
  <c r="G532" i="1" s="1"/>
  <c r="F767" i="1"/>
  <c r="G767" i="1" s="1"/>
  <c r="F805" i="1"/>
  <c r="G805" i="1" s="1"/>
  <c r="F1071" i="1"/>
  <c r="G1071" i="1" s="1"/>
  <c r="F688" i="1"/>
  <c r="G688" i="1" s="1"/>
  <c r="F884" i="1"/>
  <c r="G884" i="1" s="1"/>
  <c r="F1166" i="1"/>
  <c r="G1166" i="1" s="1"/>
  <c r="F703" i="1"/>
  <c r="G703" i="1" s="1"/>
  <c r="F561" i="1"/>
  <c r="G561" i="1" s="1"/>
  <c r="F813" i="1"/>
  <c r="G813" i="1" s="1"/>
  <c r="F734" i="1"/>
  <c r="G734" i="1" s="1"/>
  <c r="F1124" i="1"/>
  <c r="G1124" i="1" s="1"/>
  <c r="F784" i="1"/>
  <c r="G784" i="1" s="1"/>
  <c r="F1083" i="1"/>
  <c r="G1083" i="1" s="1"/>
  <c r="F892" i="1"/>
  <c r="G892" i="1" s="1"/>
  <c r="F943" i="1"/>
  <c r="G943" i="1" s="1"/>
  <c r="F554" i="1"/>
  <c r="G554" i="1" s="1"/>
  <c r="G1185" i="1"/>
  <c r="F945" i="1"/>
  <c r="G945" i="1" s="1"/>
  <c r="F979" i="1"/>
  <c r="G979" i="1" s="1"/>
  <c r="F949" i="1"/>
  <c r="G949" i="1" s="1"/>
  <c r="F951" i="1"/>
  <c r="G951" i="1" s="1"/>
  <c r="F937" i="1"/>
  <c r="G937" i="1" s="1"/>
  <c r="F963" i="1"/>
  <c r="G963" i="1" s="1"/>
  <c r="F955" i="1"/>
  <c r="G955" i="1" s="1"/>
  <c r="F990" i="1"/>
  <c r="G990" i="1" s="1"/>
  <c r="F957" i="1"/>
  <c r="G957" i="1" s="1"/>
  <c r="F992" i="1"/>
  <c r="G992" i="1" s="1"/>
  <c r="F960" i="1"/>
  <c r="G960" i="1" s="1"/>
  <c r="F994" i="1"/>
  <c r="G994" i="1" s="1"/>
  <c r="F786" i="1"/>
  <c r="G786" i="1" s="1"/>
  <c r="F947" i="1"/>
  <c r="G947" i="1" s="1"/>
  <c r="F981" i="1"/>
  <c r="G981" i="1" s="1"/>
  <c r="F985" i="1"/>
  <c r="G985" i="1" s="1"/>
  <c r="F928" i="1"/>
  <c r="G928" i="1" s="1"/>
  <c r="F930" i="1"/>
  <c r="G930" i="1" s="1"/>
  <c r="F969" i="1"/>
  <c r="G969" i="1" s="1"/>
  <c r="F935" i="1"/>
  <c r="G935" i="1" s="1"/>
  <c r="F530" i="1"/>
  <c r="G530" i="1" s="1"/>
  <c r="F550" i="1"/>
  <c r="G550" i="1" s="1"/>
  <c r="F588" i="1"/>
  <c r="G588" i="1" s="1"/>
  <c r="F596" i="1"/>
  <c r="G596" i="1" s="1"/>
  <c r="F691" i="1"/>
  <c r="G691" i="1" s="1"/>
  <c r="F788" i="1"/>
  <c r="G788" i="1" s="1"/>
  <c r="F886" i="1"/>
  <c r="G886" i="1" s="1"/>
  <c r="F1146" i="1"/>
  <c r="G1146" i="1" s="1"/>
  <c r="F799" i="1"/>
  <c r="G799" i="1" s="1"/>
  <c r="F1158" i="1"/>
  <c r="G1158" i="1" s="1"/>
  <c r="F570" i="1"/>
  <c r="G570" i="1" s="1"/>
  <c r="F716" i="1"/>
  <c r="G716" i="1" s="1"/>
  <c r="F1121" i="1"/>
  <c r="G1121" i="1" s="1"/>
  <c r="F655" i="1"/>
  <c r="G655" i="1" s="1"/>
  <c r="F790" i="1"/>
  <c r="G790" i="1" s="1"/>
  <c r="F1019" i="1"/>
  <c r="G1019" i="1" s="1"/>
  <c r="F1136" i="1"/>
  <c r="G1136" i="1" s="1"/>
  <c r="F671" i="1"/>
  <c r="G671" i="1" s="1"/>
  <c r="F828" i="1"/>
  <c r="G828" i="1" s="1"/>
  <c r="F1022" i="1"/>
  <c r="G1022" i="1" s="1"/>
  <c r="F1163" i="1"/>
  <c r="G1163" i="1" s="1"/>
  <c r="F713" i="1"/>
  <c r="G713" i="1" s="1"/>
  <c r="F834" i="1"/>
  <c r="G834" i="1" s="1"/>
  <c r="F1130" i="1"/>
  <c r="G1130" i="1" s="1"/>
  <c r="G87" i="1" l="1"/>
  <c r="G159" i="1"/>
  <c r="G10" i="1"/>
  <c r="G910" i="1"/>
  <c r="G630" i="1"/>
  <c r="G55" i="1"/>
  <c r="G75" i="1"/>
  <c r="G45" i="1"/>
  <c r="G608" i="1"/>
  <c r="G923" i="1"/>
  <c r="G97" i="1"/>
  <c r="G724" i="1"/>
  <c r="G996" i="1"/>
  <c r="G1171" i="1"/>
  <c r="G878" i="1"/>
  <c r="G576" i="1"/>
  <c r="G616" i="1"/>
  <c r="G676" i="1"/>
  <c r="G810" i="1"/>
  <c r="G590" i="1"/>
  <c r="G523" i="1"/>
  <c r="G564" i="1"/>
  <c r="G1186" i="1" l="1"/>
  <c r="G1187" i="1"/>
  <c r="G1189" i="1" l="1"/>
  <c r="G4" i="1" s="1"/>
</calcChain>
</file>

<file path=xl/sharedStrings.xml><?xml version="1.0" encoding="utf-8"?>
<sst xmlns="http://schemas.openxmlformats.org/spreadsheetml/2006/main" count="1684" uniqueCount="1245">
  <si>
    <t>ITEM</t>
  </si>
  <si>
    <t>DESCRIÇÃO</t>
  </si>
  <si>
    <t>QUANT.</t>
  </si>
  <si>
    <t>010000</t>
  </si>
  <si>
    <t>M²</t>
  </si>
  <si>
    <t>010003</t>
  </si>
  <si>
    <t>UN</t>
  </si>
  <si>
    <t>SUB-TOTAL =</t>
  </si>
  <si>
    <t>020000</t>
  </si>
  <si>
    <t>DEMOLIÇÕES E REMOÇÕES</t>
  </si>
  <si>
    <t>020003</t>
  </si>
  <si>
    <t>Será medido pelo volume real demolido, aferido antes da demolição (m³). 
O item remunera o fornecimento da mão-de-obra necessária e ferramentas adequadas para a execução dos serviços: desmonte, demolição, fragmentação de elementos em alvenaria de elevação em tijolo comum ou elemento vazado,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</si>
  <si>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020004</t>
  </si>
  <si>
    <t>Demolição de revestimento cerâmico incluindo base</t>
  </si>
  <si>
    <t>Será medido por área real de revestimento cerâmico, inclusive a base, demolido, aferida antes da demolição (m²).
O item remunera o fornecimento da mão-de-obra necessária e ferramentas adequadas para a execução dos serviços: demolição, fragmentação de revestimentos cerâmicos,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  serviços.</t>
  </si>
  <si>
    <t>020005</t>
  </si>
  <si>
    <t>Será medido pelo volume real demolido, conforme levantamento aferido antes da demolição (m³).
O item remunera o fornecimento da mão-de-obra necessária e ferramentas adequadas para a execução dos serviços: desmonte, demolição, fragmentação de elementos em concreto simples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</si>
  <si>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020006</t>
  </si>
  <si>
    <t>Será medido pelo volume real demolido, conforme levantamento aferido antes da demolição (m³).
O item remunera o fornecimento de equipamentos e mão-de-obra necessários para a execução dos serviços: desmonte, demolição e fragmentação de elementos em concreto armado com rompedor pneumático ( martelete ); a carga, o transporte o descarregamento;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</si>
  <si>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Será medido por área real de revestimento em massa de parede ou teto demolido, medida no projeto, ou aferida antes da demolição (m²).
O item remunera o fornecimento da mão-de-obra necessária e ferramentas adequadas para a execução dos serviços: demolição, fragmentação de revestimentos em massa em parede, ou teto,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</si>
  <si>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M</t>
  </si>
  <si>
    <t>020019</t>
  </si>
  <si>
    <t>Será medido por área real de revestimento cerâmico, inclusive a base, demolido, medida no projeto ou aferida antes da demolição (m²).
O item remunera o fornecimento da mão-de-obra necessária e ferramentas adequadas para a execução dos serviços: demolição, fragmentação de revestimentos cerâmicos,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</si>
  <si>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020023</t>
  </si>
  <si>
    <t>Retirada de folha de porta ou folha de janela de madeira.</t>
  </si>
  <si>
    <t>020027</t>
  </si>
  <si>
    <t>030000</t>
  </si>
  <si>
    <t>TRABALHOS EM TERRA</t>
  </si>
  <si>
    <t>030002</t>
  </si>
  <si>
    <t>030004</t>
  </si>
  <si>
    <t>Regularização de fundo de vala com apiloamento com maço de 30kg</t>
  </si>
  <si>
    <t>Será medido pela área de fundo da vala (m²).
O item remunera o fornecimento de equipamentos e mão-de-obra necessários para execução dos serviços de regularização do fundo de vala com maço de 30 kg.</t>
  </si>
  <si>
    <t xml:space="preserve"> </t>
  </si>
  <si>
    <t>040000</t>
  </si>
  <si>
    <t>040001</t>
  </si>
  <si>
    <t>KG</t>
  </si>
  <si>
    <t>040003</t>
  </si>
  <si>
    <t>040004</t>
  </si>
  <si>
    <t>M³</t>
  </si>
  <si>
    <t>040101</t>
  </si>
  <si>
    <t>050000</t>
  </si>
  <si>
    <t>SUPERESTRUTURA</t>
  </si>
  <si>
    <t>060000</t>
  </si>
  <si>
    <t>ALVENARIA</t>
  </si>
  <si>
    <t>Execução de:</t>
  </si>
  <si>
    <t>060103</t>
  </si>
  <si>
    <t>060109</t>
  </si>
  <si>
    <t>080000</t>
  </si>
  <si>
    <t>INSTALAÇÕES HIDRÁULICAS</t>
  </si>
  <si>
    <t>Fornecimento e instalação de:</t>
  </si>
  <si>
    <t>Serviços de fixação de:</t>
  </si>
  <si>
    <t>Lavatório de louça de embutir (cuba), com torneira de pressão e acessórios.</t>
  </si>
  <si>
    <t>090000</t>
  </si>
  <si>
    <t>INSTALAÇÕES SANITÁRIAS</t>
  </si>
  <si>
    <t>090100</t>
  </si>
  <si>
    <t>090101</t>
  </si>
  <si>
    <t>090200</t>
  </si>
  <si>
    <t>090201</t>
  </si>
  <si>
    <t>090202</t>
  </si>
  <si>
    <t>090203</t>
  </si>
  <si>
    <t>090300</t>
  </si>
  <si>
    <t>Fornecimento e instalação de caixa sifonada:</t>
  </si>
  <si>
    <t>090301</t>
  </si>
  <si>
    <t>090400</t>
  </si>
  <si>
    <t>Será medido por comprimento de tubulação executada (m).
Os itens a seguir remunera o fornecimento e instalação de tubos de PVC rígido, diâmetro nominal de especificado com ponta e bolsa e anel de borracha; para esgoto domiciliar,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</si>
  <si>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Diâmetro de 40 mm</t>
  </si>
  <si>
    <t>090402</t>
  </si>
  <si>
    <t xml:space="preserve">Diâmetro de 50 mm </t>
  </si>
  <si>
    <t>090403</t>
  </si>
  <si>
    <t>Diâmetro de 75 mm</t>
  </si>
  <si>
    <t>Diâmetro de 100 mm</t>
  </si>
  <si>
    <t>Diâmetro de 150 mm</t>
  </si>
  <si>
    <t>090500</t>
  </si>
  <si>
    <t>Outros:</t>
  </si>
  <si>
    <t>090501</t>
  </si>
  <si>
    <t>Tanque de louça com coluna</t>
  </si>
  <si>
    <t>Será medido por unidade instalada (un).
O item remunera o fornecimento e a instalação do tanque constituído por: tanque com coluna em louça com capacidade para 22 litros, inclusiva sifão plástico de 1 1/4" x 2"; tubo em PVC de 2"; válvula em latão de 1 1/4’ x 2" para ligação ao sifão; conjunto para fixação de tanque; materiais acessórios necessários para sua instalação e ligação à rede de esgoto.</t>
  </si>
  <si>
    <t>INSTALAÇÃO ELÉTRICA</t>
  </si>
  <si>
    <t>100200</t>
  </si>
  <si>
    <t>100201</t>
  </si>
  <si>
    <t>Será medido por unidade de luminária instalada (un).
O item remunera o fornecimento luminária tipo globo leitoso tamanho médio, inclusive materiais acessórios e a mão-de-obra necessária para a instalação.</t>
  </si>
  <si>
    <t>100300</t>
  </si>
  <si>
    <t>100301</t>
  </si>
  <si>
    <t>100400</t>
  </si>
  <si>
    <t>Fornecimento, transporte e instalação luminária em de calha comercial completa</t>
  </si>
  <si>
    <t>100404</t>
  </si>
  <si>
    <t>100403</t>
  </si>
  <si>
    <t>100401</t>
  </si>
  <si>
    <t>100500</t>
  </si>
  <si>
    <t>Fornecimento e instalação interruptor e tomadas, inclusive placa:</t>
  </si>
  <si>
    <t>100501</t>
  </si>
  <si>
    <t>100502</t>
  </si>
  <si>
    <t>100503</t>
  </si>
  <si>
    <t>Será medido por unidade de interruptor instalado (un).
O item remunera o fornecimento e instalação de interruptor, simples de embutir, com uma tecla fosforescente, com contatos de prata, a prova de faísca, de funcionamento silencioso; remunera também o espelho correspondente.</t>
  </si>
  <si>
    <t>100504</t>
  </si>
  <si>
    <t>02 teclas simples 10A - 250V</t>
  </si>
  <si>
    <t>Será medido por unidade de interruptor instalado (un).
O item remunera o fornecimento e instalação de interruptor, simples de embutir, com duas teclas fosforescente, com contatos de prata, a prova de faísca, de funcionamento silencioso; remunera também o espelho correspondente.</t>
  </si>
  <si>
    <t>100505</t>
  </si>
  <si>
    <t>03 teclas simples 10A - 250V</t>
  </si>
  <si>
    <t>Será medido por unidade de interruptor instalado (un).
O item remunera o fornecimento e instalação de interruptor, simples de embutir, com três teclas fosforescente, com contatos de prata, a prova de faísca, de funcionamento silencioso; remunera também o espelho correspondente.</t>
  </si>
  <si>
    <t>Placa (espelho) para caixa 4x2"</t>
  </si>
  <si>
    <t>Será medido por unidade instalada (un).
O item remunera o fornecimento e instalação de placa espelho 4 x 2" qualquer configuração.</t>
  </si>
  <si>
    <t>Placa (espelho) para caixa 4x4"</t>
  </si>
  <si>
    <t>100600</t>
  </si>
  <si>
    <t>Fornecimento e instalação de disjuntor automático:</t>
  </si>
  <si>
    <t>100601</t>
  </si>
  <si>
    <t>100602</t>
  </si>
  <si>
    <t>100603</t>
  </si>
  <si>
    <t>100604</t>
  </si>
  <si>
    <t>100700</t>
  </si>
  <si>
    <t>Será medido por comprimento de cabo instalado (m).
O item remunera o fornecimento de cordoalha de cobre recozido, de diâmetro especificado confeccionada em malha de fios de cobre trançada, isenta de falhas, emendas, oxidações,  sujeiras, com revestimento em EPR para isolação de 90ºC e nível de isolamento até 1,0 kV e a mão-de-obra necessária para a instalação do cabo.</t>
  </si>
  <si>
    <t>100701</t>
  </si>
  <si>
    <t>100702</t>
  </si>
  <si>
    <t>100703</t>
  </si>
  <si>
    <t>100704</t>
  </si>
  <si>
    <t>100800</t>
  </si>
  <si>
    <t>Fornecimento, transporte e instalação de cabos Sintenax:</t>
  </si>
  <si>
    <t>Será medido por comprimento de cabo instalado (m).
O item remunera o fornecimento de cordoalha de cobre recozido, de diâmetro especificado confeccionada em malha de fios de cobre trançada, isenta de falhas, emendas, oxidações,  sujeiras, com revestimento SINTENAX e nível de isolamento a partir de 1,0 kV e a mão-de-obra necessária para a instalação do cabo.</t>
  </si>
  <si>
    <t>100802</t>
  </si>
  <si>
    <t>100803</t>
  </si>
  <si>
    <t>100804</t>
  </si>
  <si>
    <t>100805</t>
  </si>
  <si>
    <t xml:space="preserve">Isolado em PVC seção 70 mm² </t>
  </si>
  <si>
    <t>100807</t>
  </si>
  <si>
    <t>Será medido por comprimento de cabo instalado (m).
O item remunera o fornecimento de cordoalha de cobre recozido, de 10,0 mm², confeccionada em malha de fios de cobre eletrolítico nu, têmpera mole isenta de falhas, emendas, oxidações, sujeiras, encordoamento classe 2 na bitola especificada e a mão-de-obra necessária para a instalação do cabo.</t>
  </si>
  <si>
    <t>100900</t>
  </si>
  <si>
    <t>Será medido pelo comprimento de tubulação instalada (m).
O item remunera o fornecimento e instalação de tubos, luvas, curvas e buchas em cloreto de polivinil (PVC) de diâmetro especificado, rígido, tipo pesado, com rosca, cor preta e braçadeiras em "U" para instalações de telefonia, embutidas em lajes, paredes ou pisos, aparentes, ou enterradas; remunera também o fornecimento de materiais acessórios e a mão-de-obra necessária para a execução dos serviços: abertura e fechamento de rasgos em paredes, ou escavação e reaterro apiloado de valas com profundidade média de 0,60 m nas instalações enterradas, ou fixação por meio de braçadeiras quando a tubulação for aparente e a instalação de arame galvanizado para servir de guia à enfiação, inclusive nas tubulações secas.</t>
  </si>
  <si>
    <t>100901</t>
  </si>
  <si>
    <t>100902</t>
  </si>
  <si>
    <t>100903</t>
  </si>
  <si>
    <t>100904</t>
  </si>
  <si>
    <t>100905</t>
  </si>
  <si>
    <t>101000</t>
  </si>
  <si>
    <t>Fornecimento e colocação de mangueira PVC flexível corrugado:</t>
  </si>
  <si>
    <t>Será medido pelo comprimento de eletroduto instalado (m).
O item remunera o fornecimento e instalação de eletroduto em PVC corrugado flexível, tipo leve, diâmetro conforme especificado, espessura da parede de 0,3 mm, cor amarela, para instalações elétricas e de telefonia, somente quando embutidas em paredes de alvenaria; remunera também o fornecimento de materiais acessórios e a mão-de-obra necessária para a execução dos serviços: abertura e fechamento de rasgos em paredes e a instalação de arame galvanizado para servir de guia à enfiação, inclusive nas tubulações secas.</t>
  </si>
  <si>
    <t>101001</t>
  </si>
  <si>
    <t>101002</t>
  </si>
  <si>
    <t>101003</t>
  </si>
  <si>
    <t>101100</t>
  </si>
  <si>
    <t>101101</t>
  </si>
  <si>
    <t>Sirene p/ alcance até 500 m</t>
  </si>
  <si>
    <t>Será medido por unidade de sirene instalada (un).
O item remunera o fornecimento e instalação de sirene audível até 500m e acessórios necessários ao seu funcionamento.</t>
  </si>
  <si>
    <t>101102</t>
  </si>
  <si>
    <t>Caixa de passagem 4"x 2" sem placa</t>
  </si>
  <si>
    <t>101103</t>
  </si>
  <si>
    <t>Caixa de passagem 4"x 4" sem placa</t>
  </si>
  <si>
    <t>101104</t>
  </si>
  <si>
    <t>Caixa octogonal p/ teto (laje maciça ou pré fabricada)</t>
  </si>
  <si>
    <t>Projetor externo para Lâmpada a vapor de mercúrio 250 W, com ângulo regulável, com alojamento para reator.</t>
  </si>
  <si>
    <t>Será medido por unidade de projetor instalado (un).
O item remunera o fornecimento e instalação completa de projetor retangular hermético, constituído por: corpo e aro em alumínio fundido, com aletas para dissipação de calor; refletor interno em chapa de alumínio estampado refletal liso, stucco ou escamado, acabamento anodizado; visor plano, em cristal temperado, à prova de choque térmico, fixado ao corpo por meio de aro e junta vedadora; suporte para fixação, tipo "U", em aço galvanizado a fogo movimentos horizontal e vertical; soquetes para lâmpadas: de vapor metálico de 400 W, ou vapor de sódio de alta pressão de 250 / 400 W, ou vapor de mercúrio de 250 / 500 W, ou mista de 250 / 500 W, conforme o fabricante; remunera também o fornecimento de lâmpada e reator.</t>
  </si>
  <si>
    <t>ESQUADRIAS DE MADEIRA</t>
  </si>
  <si>
    <t>Retirada, fornecimento e Instalação de nova porta com aproveitamento dos marcos e guarnições:</t>
  </si>
  <si>
    <t>110101</t>
  </si>
  <si>
    <t xml:space="preserve">Prancheta - 0,60 x 2,10m </t>
  </si>
  <si>
    <t>110102</t>
  </si>
  <si>
    <t>Prancheta - 0,70 x 2,10m</t>
  </si>
  <si>
    <t>110103</t>
  </si>
  <si>
    <t>Prancheta - 0,80 x 2,10m</t>
  </si>
  <si>
    <t>110104</t>
  </si>
  <si>
    <t xml:space="preserve">Prancheta - 0,90 x 2,10m </t>
  </si>
  <si>
    <t>110105</t>
  </si>
  <si>
    <t xml:space="preserve">Maciça externa - 0,80 x 2,10m </t>
  </si>
  <si>
    <t>110106</t>
  </si>
  <si>
    <t>Maciça externa - 0,90 x 2,10m</t>
  </si>
  <si>
    <t>110107</t>
  </si>
  <si>
    <t>CJ</t>
  </si>
  <si>
    <t>110300</t>
  </si>
  <si>
    <t>110301</t>
  </si>
  <si>
    <t>Portas (completa)</t>
  </si>
  <si>
    <t>110302</t>
  </si>
  <si>
    <t>Janelas de madeira (completa)</t>
  </si>
  <si>
    <t>110400</t>
  </si>
  <si>
    <t>Fornecimento e colocação de régua de proteção:</t>
  </si>
  <si>
    <t>110401</t>
  </si>
  <si>
    <t>Será medido pelo comprimento de régua de proteção instalada (m).
O item remunera o fornecimento de barra em madeira de lei aparelhada, seca em estufa, com 10 cm de largura e 1,7 cm de espessura, para acabamento com tinta, cera ou verniz, parafusos com cabeça chata, apropriados para madeira, e buchas de náilon, para a fixação de barra, alinhados e nivelados, pelo eixo da barra, com espaçamento máximo de 1,00 m, acessórios e a mão-de-obra necessária para a instalação da faixa de proteção, conforme altura definida em projeto; não remunera o preparo prévio da superfície, onde será instalada a  faixa, nem o acabamento posterior da faixa de proteção com aplicação de tinta, cera ou verniz.</t>
  </si>
  <si>
    <t>110500</t>
  </si>
  <si>
    <t>Porta interna de madeira, colocação e acabamento, de uma folha com batente, guarnição e ferragem, 0,80x2,10m (porta completa)</t>
  </si>
  <si>
    <t>110503</t>
  </si>
  <si>
    <t>120000</t>
  </si>
  <si>
    <t>ESQUADRIAS METÁLICAS</t>
  </si>
  <si>
    <t>120100</t>
  </si>
  <si>
    <t>120101</t>
  </si>
  <si>
    <t>120102</t>
  </si>
  <si>
    <t>FERRAGENS</t>
  </si>
  <si>
    <t>130102</t>
  </si>
  <si>
    <t>Fechaduras para porta externa</t>
  </si>
  <si>
    <t>REVESTIMENTO</t>
  </si>
  <si>
    <t>140102</t>
  </si>
  <si>
    <t>Reboco com argamassa 1:2:8 cimento, cal e areia</t>
  </si>
  <si>
    <t>140104</t>
  </si>
  <si>
    <t>Chapisco com argamassa 1:3 cimento e areia, a colher</t>
  </si>
  <si>
    <t>Será medido pela área revestida com chapisco, não se descontando vãos de até 2,00 m² e não se considerando espaletas. Os vãos acima de 2,00 m² deverão ser deduzidos na totalidade e as espaletas desenvolvidas (m²).
O item remunera o fornecimento de cimento, areia e a mão-de-obra necessária para a execução do chapisco.</t>
  </si>
  <si>
    <t>140200</t>
  </si>
  <si>
    <t>Será medido pela área onde será executado, na espessura mínima de 5cm (m²).
O item remunera o fornecimento de cimento, areia, pedra britada nº 1, 2 e a mão-de-obra necessária para o apiloamento do terreno e execução do lastro.</t>
  </si>
  <si>
    <t>150302</t>
  </si>
  <si>
    <t>VIDROS</t>
  </si>
  <si>
    <t>Fornecimento, transporte e instalação de vidro, tipo:</t>
  </si>
  <si>
    <t>Cristal comum liso, colocado em caixilho com ou sem baguetes, duas demãos de massa  e=4mm</t>
  </si>
  <si>
    <t>Será medido pela área dos caixilhos, deduzindo-se as áreas de chapas de vedação, ou de qualquer outra natureza, ou finalidade (m²).
O item remunera o fornecimento de vidro liso transparente de 4 mm, inclusive materiais acessórios e a mão-de-obra necessária para a colocação do vidro.</t>
  </si>
  <si>
    <t>160102</t>
  </si>
  <si>
    <t>Comum fantasia , colocado em caixilho com ou sem baguetes, duas demãos de massa e=4mm</t>
  </si>
  <si>
    <t>160104</t>
  </si>
  <si>
    <t>160105</t>
  </si>
  <si>
    <t>Será medido pela unidade de espelho instalado (un).
O item remunera o fornecimento de espelho constituído por: espelho comum com 4 mm de espessura; requadro em perfil de alumínio (90 x 60 cm), com acabamento anodizado natural,  ou fosco; fundo em compensado de Pinus com espessura de 3 mm; parafusos galvanizados; materiais acessórios e a mão-de-obra necessária para a instalação do espelho.</t>
  </si>
  <si>
    <t>PINTURA</t>
  </si>
  <si>
    <t>Pintura:</t>
  </si>
  <si>
    <t>Aplicação de fundo anticorrosivo (zarcão) em esquadrias metálicas</t>
  </si>
  <si>
    <t>Óleo ou esmalte em esquadrias de madeira com duas demãos, sem massa corrida, com fundo nivelador p/ madeira</t>
  </si>
  <si>
    <t>Será medido por área de superfície preparada e pintada (m²):
A) Em portas, portões, guichês com batente, pela área da peça multiplicada por 3 ( três ). Não havendo batente, medição pela área da peça multiplicado por 2 ( dois );
B) Em janelas e portas com batentes de madeira, com venezianas ou persianas de enrolar, pela área da peça multiplicada por 5 ( cinco );
C) Em cercas e gradis, pela área de projeção do conjunto no plano vertical, considerada apenas uma vez.
O item remunera o fornecimento de fundo branco fosco, para superfície de madeira, o fornecimento de tinta esmalte à base de resinas alquídicas ou óleo, diluente aguarrás; materiais acessórios e a mão-de-obra necessária para a execução dos serviços de limpeza da superfície, conforme recomendações do fabricante; aplicação da tinta esmalte, em duas demãos , sendo a primeira demão aplicada como fundo selante, conforme especificações do fabricante.</t>
  </si>
  <si>
    <t>Verniz em réguas de afixar cartazes e proteção de carteiras, 2 demãos, fosco</t>
  </si>
  <si>
    <t>Emassamento de parede interna com massa corrida à base de PVA com duas demãos, para pintura látex</t>
  </si>
  <si>
    <t>Será medido pela área de superfície emassada, deduzindo-se toda e qualquer interferência (m²).
O item remunera o fornecimento de massa corrida à base de PVA, recomendada para a correção de pequenos defeitos, materiais acessórios e a mão-de-obra necessária para a execução dos serviços de: limpeza da superfície, remoção de partes soltas, irregularidades e poeira, conforme recomendações do fabricante; aplicação da massa, em duas demãos em camadas finas com lixamentos intermediários, conforme especificações do fabricante, lixamento final e remoção do pó da superfície emassada.</t>
  </si>
  <si>
    <t>Será medido pela área de superfície emassada, deduzindo-se toda e qualquer interferência (m²).
O item remunera o fornecimento de massa corrida para pintura à base de óleo, diluente aguarrás; materiais acessórios e a mão-de-obra necessária para a execução dos serviços de: limpeza da superfície e remoção de partes soltas, conforme recomendações do fabricante; aplicação da massa, em duas demãos, em camadas finas com lixamentos intermediários, conforme especificações do fabricante, lixamento final e remoção do pó da superfície emassada.</t>
  </si>
  <si>
    <t xml:space="preserve">Outros: </t>
  </si>
  <si>
    <t>Verniz acrílico, 2 demãos; sobre alvenaria ou concreto</t>
  </si>
  <si>
    <t>Será medido pela área de superfície envernizada, deduzindo-se toda e qualquer interferência (m²).
O item remunera o fornecimento de verniz acrílico à base de solvente, conforme especificações de projeto e / ou memorial descritivo; materiais acessórios e a mão-de-obra necessária para a execução dos serviços: preparo da superfície, conforme recomendações do fabricante aplicação do verniz, em duas demãos, sobre superfícies de concreto aparente, tijolo aparente, pedras porosas, ou argamassas, sendo a primeira demão com o próprio verniz diluído, ou com primer específico, e as demais com, ou sem diluição, de acordo com o tipo de superfície, a técnica utilizada para a aplicação e as especificações do fabricante.</t>
  </si>
  <si>
    <t>Pintura com tinta acrílica em piso de concreto 2 demãos aplicado com rolo de lã, acabamento liso exceto quadra</t>
  </si>
  <si>
    <t>Será medido pela área de superfície pintada, deduzindo-se toda e qualquer interferência (m²).
O item remunera o fornecimento de tinta à base de resinas acrílicas, com alta resistência à abrasão, acabamento microtexturizado, lavável, resistente a água, alcalinidade, maresia e intempéries, materiais acessórios e a mão-de-obra necessária para a execução dos serviços de: limpeza da superfície, conforme recomendações do fabricante; aplicação da tinta acrílica, uma demão como primer, com a tinta diluída em 40% de água, duas demãos de acabamento, com a tinta diluída em 20% de água,
conforme especificações do fabricante; não remunera o preparo de base, quando necessário.</t>
  </si>
  <si>
    <t>Pintura texturizada com desempenadeira de aço, lixamento do emboço e fundo selador</t>
  </si>
  <si>
    <t>Será medido pela área de superfície preparada e pintada, deduzindo-se toda e qualquer interferência (m²).
O item remunera o fornecimento de selador de tinta para pintura com textura acrílica; revestimento texturizado 100% acrílico, sem agregados minerais, para uso interno ou externo, materiais acessórios; e a mão-de-obra necessária para os serviços de: limpeza, lixamento e remoção do pó; aplicação do revestimento texturizado acrílico, em uma demão, sem diluição do produto, conforme recomendações do fabricante.</t>
  </si>
  <si>
    <t>Execução  de:</t>
  </si>
  <si>
    <t>180101</t>
  </si>
  <si>
    <t>Banco interno em concreto e alvenaria, acabamento em verniz, e = 8 cm, l = 40 cm</t>
  </si>
  <si>
    <t>Será medido por comprimento de banco executado (m).
O item remunera o fornecimento de materiais e mão-de-obra necessários para a execução dos serviços: alvenaria de apoio em tijolos comuns de barro cozido; revestimento da alvenaria em cimentado queimado; tampo de concreto armado com canto arredondado com espessura de 8 cm e largura de 40 cm; remunera também a escavação para construção da base armada e lastro de brita e o acabamento em verniz em duas demãos o serviço de limpeza final.</t>
  </si>
  <si>
    <t>180102</t>
  </si>
  <si>
    <t>Banco de jardim em concreto, 130 x 40 cm, h = 45 cm</t>
  </si>
  <si>
    <t>Será medido por unidade de banco instalado (un).
O item remunera o fornecimento, instalação completa de banco em concreto pré-moldado para jardim, inclusive mão-de-obra e materiais necessários para execução de base em concreto.  O banco deverá ser em concreto pré-moldado; medidas mínimas 130 x 40 x 45 cm.</t>
  </si>
  <si>
    <t>180103</t>
  </si>
  <si>
    <t>180104</t>
  </si>
  <si>
    <t>Bancada de laboratório completa.</t>
  </si>
  <si>
    <t>180105</t>
  </si>
  <si>
    <t>180106</t>
  </si>
  <si>
    <t>Prateleira de ardósia e=2 cm, apoiada em  console de metalon 20x30 cm</t>
  </si>
  <si>
    <t>180107</t>
  </si>
  <si>
    <t>Prateleira de granito cinza andorinha, e = 2 cm, apoiada sobre alvenaria</t>
  </si>
  <si>
    <t>180108</t>
  </si>
  <si>
    <t>Prateleira de granito cinza andorinha, e = 2 cm, apoiada em console de metalon 20 x 30 mm</t>
  </si>
  <si>
    <t>180109</t>
  </si>
  <si>
    <t>180110</t>
  </si>
  <si>
    <t>Soleira ou peitoril de granito cinza andorinha e=2cm</t>
  </si>
  <si>
    <t>180200</t>
  </si>
  <si>
    <t>Outros (fornecimento e execução):</t>
  </si>
  <si>
    <t>180201</t>
  </si>
  <si>
    <t xml:space="preserve">Será medido pela área de tampo instalado (m²).
O item remunera o fornecimento e a instalação do tampo em ardósia com espessura de 3 cm, inclusive testeira, frontão e demais elementos de arremate, bem como materiais acessórios necessários para a fixação, assentamento e rejuntamento. </t>
  </si>
  <si>
    <t>180202</t>
  </si>
  <si>
    <t>180203</t>
  </si>
  <si>
    <t>180204</t>
  </si>
  <si>
    <t>Será medido por área de placa instalada (m²).
O item remunera o fornecimento de placas de granito cinza andorinha, com acabamento polido e tratamento à base de resina protetora, espessura de 3,0 cm, nas dimensões indicadas em projeto; materiais acessórios: areia, cimento, cimento branco, cola a base de resina epóxi, peças e arremates metálicos e a mão-de-obra necessária para a instalação completa das divisórias, inclusive o rejunte das mesmas; não remunera ferragem de vão de porta.</t>
  </si>
  <si>
    <t>180205</t>
  </si>
  <si>
    <t>Será medido por área de placa instalada (m²).
O item remunera o fornecimento de placas em ardósia, com polimento, espessura de 3,0 cm, nas dimensões indicadas em projeto; materiais acessórios: areia, cimento, cimento branco, cola a base de resina epóxi, peças e arremates metálicos e a mão-de-obra necessária para a instalação completa das divisórias, inclusive o rejunte das mesmas; não remunera ferragem de vão de porta.</t>
  </si>
  <si>
    <t>DIVERSOS</t>
  </si>
  <si>
    <t>190100</t>
  </si>
  <si>
    <t>190101</t>
  </si>
  <si>
    <t>190400</t>
  </si>
  <si>
    <t>Placas e sinalizadores</t>
  </si>
  <si>
    <t>190401</t>
  </si>
  <si>
    <t>Será medido por unidade de pictograma pintado (un).
O item remunera o fornecimento de tinta acrílica fosca para piso, matriz com símbolo de vaga para estacionamento de veículos que conduzam ou sejam conduzidos por pessoas com mobilidade reduzida ou pátio interno, conforme NBR 9050, inclusive materiais acessórios e a mão-de-obra necessária para o preparo de pavimento betuminoso ou de concreto, marcação do quadro com dimensões de 1,70 x 1,70 m, pintura do fundo e pintura do símbolo.</t>
  </si>
  <si>
    <t>190402</t>
  </si>
  <si>
    <t>Placa em chapa de aço escovado 25x12 cm</t>
  </si>
  <si>
    <t>Será medido por unidade de placa instalada (un).
O item remunera o fornecimento e instalação de placa de identificação constituída por: chapa em aço inoxidável escovado, com espessura mínima de 1,5 mm, orla em aço polido com 5 mm de largura; parafusos e buchas adequados, para fixação.</t>
  </si>
  <si>
    <t>190403</t>
  </si>
  <si>
    <t>Será medido por unidade de placa instalada (un).
O item remunera o fornecimento e instalação de placa de identificação constituída por: chapa em alumínio fundido, com espessura mínima de 1,5 mm, parafusos e buchas adequados, para fixação.</t>
  </si>
  <si>
    <t>190404</t>
  </si>
  <si>
    <t>Placa de alumínio fundido com numeração de portas  5x5cm</t>
  </si>
  <si>
    <t>190405</t>
  </si>
  <si>
    <t>Placa em alumínio 15x15cm, com pictograma em película adesiva</t>
  </si>
  <si>
    <t>Será medido por unidade de placa instalada (un).
O item remunera o fornecimento e instalação de placa de identificação constituída por: chapa em alumínio, com espessura mínima de 1,0 mm, parafusos e buchas adequados, para fixação e pictograma internacional de pessoas com mobilidade reduzida.</t>
  </si>
  <si>
    <t>190406</t>
  </si>
  <si>
    <t>Placa de alumínio anodizado 25x25cm para identificação</t>
  </si>
  <si>
    <t>Será medido por unidade de placa instalada (un).
O item remunera o fornecimento e instalação de placa de identificação constituída por: chapa em alumínio anodizado, com espessura mínima de 1,0 mm, parafusos e buchas adequados, para fixação.</t>
  </si>
  <si>
    <t>190500</t>
  </si>
  <si>
    <t>Casa de gás em alvenaria para:</t>
  </si>
  <si>
    <t>190501</t>
  </si>
  <si>
    <t>190502</t>
  </si>
  <si>
    <t>190503</t>
  </si>
  <si>
    <t>190504</t>
  </si>
  <si>
    <t>QUADRA</t>
  </si>
  <si>
    <t>200101</t>
  </si>
  <si>
    <t>200102</t>
  </si>
  <si>
    <t>200103</t>
  </si>
  <si>
    <t>200104</t>
  </si>
  <si>
    <t>Piso cimentado com argamassa de cimento e areia sem peneirar, traço 1:4, e=1,5cm</t>
  </si>
  <si>
    <t>Será medido pela área onde será executado, na espessura mínima de 1,5 cm (m²).
O item remunera o fornecimento de cimento, areia e a mão-de-obra necessária para a execução do piso cimentado.</t>
  </si>
  <si>
    <t>Alambrado para quadra esportiva com tela de arame galvanizado, fixada em quadros de tubos de aço galvanizado, h=1m</t>
  </si>
  <si>
    <t>Alambrado para quadra esportiva com tela de arame galvanizado, fixada em quadros de tubos de aço galvanizado, h=4m</t>
  </si>
  <si>
    <t>Será medido pelo volume acabado, na espessura mínima de 5 cm (m³):
O item remunera o fornecimento de pedra britada em números médios e a mão-de-obra necessária para o apiloamento do terreno e execução do lastro. Remunera também  o fornecimento de lona plástica preta e a mão-de-obra necessária para a aplicação da lona na área do piso coberto pelo colchão de brita.</t>
  </si>
  <si>
    <t>Cobertura:</t>
  </si>
  <si>
    <t>200201</t>
  </si>
  <si>
    <t>Estrutura de aço para cobertura em arco, espaçamento entre arcos de 5,0 m, vão de 20,0 m, em aço  A 36, inclusive montagem</t>
  </si>
  <si>
    <t>200202</t>
  </si>
  <si>
    <t xml:space="preserve">Estrutura de aço para cobertura em arco, espaçamento entre arcos de 6,0 m, vão de 25,0 m, em aço  A 36, inclusive montagem </t>
  </si>
  <si>
    <t>200203</t>
  </si>
  <si>
    <t>200204</t>
  </si>
  <si>
    <t>200300</t>
  </si>
  <si>
    <t>Iluminação:</t>
  </si>
  <si>
    <t>200301</t>
  </si>
  <si>
    <t>Iluminação de quadra descoberta.</t>
  </si>
  <si>
    <t>200302</t>
  </si>
  <si>
    <t>230000</t>
  </si>
  <si>
    <t>LIMPEZA</t>
  </si>
  <si>
    <t>230100</t>
  </si>
  <si>
    <t>Limpeza:</t>
  </si>
  <si>
    <t>230101</t>
  </si>
  <si>
    <t>Limpeza Geral da edificação</t>
  </si>
  <si>
    <t>Será medido pela área, na projeção horizontal, de obra limpa (m²).
O item remunera o fornecimento do material e a mão-de-obra necessários para a limpeza geral de pisos, paredes, vidros, áreas externas, bancadas, louças, metais, etc., removendo-se  materiais  excedentes e resíduos de sujeiras, deixando a obra pronta para a utilização.</t>
  </si>
  <si>
    <t>230102</t>
  </si>
  <si>
    <t>Raspagem, calafetação e aplicação de cera em piso de madeira</t>
  </si>
  <si>
    <t>Será medido pela área de piso encerado (m²)
O item remunera o preparo do piso com raspagem e calafetação, o fornecimento e aplicação de cera em piso de tacos de madeira.</t>
  </si>
  <si>
    <t>230200</t>
  </si>
  <si>
    <t>Transportes e retirada de entulho:</t>
  </si>
  <si>
    <t>230201</t>
  </si>
  <si>
    <t>240000</t>
  </si>
  <si>
    <t>240101</t>
  </si>
  <si>
    <t>240102</t>
  </si>
  <si>
    <t>Projeto executivo de instalações hidrosanitárias em formato A1</t>
  </si>
  <si>
    <t>Projeto executivo de instalações elétricas em formato A1</t>
  </si>
  <si>
    <t>250000</t>
  </si>
  <si>
    <t>OUTROS</t>
  </si>
  <si>
    <t>ANALISADO</t>
  </si>
  <si>
    <t>Remoção de marcos chumbados de madeira, alisares e acessórios</t>
  </si>
  <si>
    <t>Remoção de louças (lavatório, pia, tanque, vaso sanitário)</t>
  </si>
  <si>
    <t>Concreto armado para fundação (incluindo fornecimento, transporte, lançamento, forma e desforma)</t>
  </si>
  <si>
    <t>Será medido por área de superfície executada, descontando-se todos os vãos (m²).
O item remunera o fornecimento de materiais e mão-de-obra necessários para a execução de alvenaria de vedação revestida, confeccionada em bloco vazado cerâmico simples, com superfície áspera para garantir a aderência do revestimento, assentada com argamassa de cimento, cal hidratada e areia; dimensões padronizadas de 190 x 190 x 390 mm, e resistência mínima à compressão de acordo com a NBR 15270-1.</t>
  </si>
  <si>
    <t>Alvenaria estrutural com bloco de concreto 19x19x39cm cheios e armado.</t>
  </si>
  <si>
    <t>Caixa de Inspeção ou passagem em alvenaria  60 X 60 X 60 cm, inclusive tampa em grelha de aço, escavação, reaterro e bota-fora</t>
  </si>
  <si>
    <t>Caixa de Inspeção ou passagem em alvenaria  60 X 60 X 60 cm, inclusive tampa em concreto, escavação, reaterro e bota-fora</t>
  </si>
  <si>
    <t>Será medido pelo comprimento de soleira e/ou peitoril revestido com ardósia (m²).
O item remunera o fornecimento de ardósia; areia, cimento, cal, cimento branco ou rejunte, materiais acessórios e a mão-de-obra necessária para o assentamento e rejuntamento de ardósia em soleiras e / ou peitoris, com largura até 20 cm e espessura de 2 cm; não remunera o preparo prévio da superfície.</t>
  </si>
  <si>
    <t xml:space="preserve">Estrutura de aço para cobertura em arco, espaçamento entre arcos de 6,0 m, vão de 30,0 m, em aço  A 36, inclusive montagem </t>
  </si>
  <si>
    <t>Projeto executivo e estrutural de estrutura metálica</t>
  </si>
  <si>
    <t>Projeto executivo e estrutural de estrutura de concreto</t>
  </si>
  <si>
    <t>Telas protetoras</t>
  </si>
  <si>
    <t>Tubo dreno plástico corrugado perfurado de 100mm em barras</t>
  </si>
  <si>
    <t>Manta Geotêxtil usada como filtro envolvendo o material drenante</t>
  </si>
  <si>
    <t>020031</t>
  </si>
  <si>
    <t>020032</t>
  </si>
  <si>
    <t>020035</t>
  </si>
  <si>
    <t>020036</t>
  </si>
  <si>
    <t>Será medido pela área da esquadria retirada (m²).
O item remunera o fornecimento da mão-de-obra necessária para a retirada completa de esquadrias metálicas e acessórios, em geral;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</si>
  <si>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Será medido por área retirada (m²).
O item remunera o fornecimento de mão-de-obra necessária para a retirada de folha de esquadria em madeira,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</si>
  <si>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Será medido pela quantidade real de louças com provável reaproveitamento ou não, inclusive sistema de fixação medida no projeto ou aferida antes da demolição (un).
O item remunera o fornecimento da mão-de-obra necessária e ferramentas adequadas para a execução dos serviços: remoção de louças e sistema de fixação, fragmentação das unidades sem possibilidade de reaproveitamento e a seleção e acomodação do restante, separação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</si>
  <si>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Será medido por comprimento de tubulação instalada (m).
O item remunera o fornecimento e instalação de tubo-dreno plástico corrugado, inclusive conexões, com diâmetro nominal de 100 mm em polietileno, perfurado, flexível, resistente a
agentes químicos e intempéries, para drenagem; não remunera os serviços de escavação.</t>
  </si>
  <si>
    <t>040204</t>
  </si>
  <si>
    <t>040206</t>
  </si>
  <si>
    <t>Será medido pela área de manta utilizada (m²).
O item remunera o fornecimento de manta geotêxtil, tipo Bidim da Rhodia-Ster, ou Hate da Huesker, ou equivalente e a mão-de-obra necessária para a colocação da manta como filtro envolvendo material drenante.</t>
  </si>
  <si>
    <t>110600</t>
  </si>
  <si>
    <t>120107</t>
  </si>
  <si>
    <t>Janela de alumínio sob encomenda, colocação e acabamento , de correr, com contramarcos</t>
  </si>
  <si>
    <t>130206</t>
  </si>
  <si>
    <t>Será medido pela área revestida com reboco, não se descontando vãos de até 2,00 m² e não se considerando espaletas. Os vãos acima de 2,00 m² deverão ser deduzidos na totalidade e as espaletas desenvolvidas (m²).
O item remunera o fornecimento de cimento, cal hidratada, areia e a mão-de-obra necessária para a execução do reboco.</t>
  </si>
  <si>
    <t>190200</t>
  </si>
  <si>
    <t>Será medido pela área da tela instalada (m²).
O item remunera o fornecimento de tela de proteção removível, com moldura constituída por perfis e chapas de alumínio anodizado natural, tela tipo mosquiteiro de nylon na cor verde com trama de 1,5mm, toda superfície metálica deve estar completamente limpa, seca e desengraxada; Remunera também acessórios e a mão-de-obra necessária para a instalação da tela.</t>
  </si>
  <si>
    <t>Tela de nylon tipo mosquiteiro com moldura em madeira.</t>
  </si>
  <si>
    <t>Será medido pela área da tela instalada (m²).
O item remunera o fornecimento de tela de proteção removível, com moldura constituída por perfis de madeira do tipo pinho ou pinus,  tela tipo mosquiteiro de nylon na cor verde com trama de 1,5mm, a moldura de madeira deve apresentar acabamento liso sem rebarbas. Remunera também acessórios e a mão-de-obra necessária para a instalação da tela.</t>
  </si>
  <si>
    <t>Será medido pela área da tela instalada (m²).
O item remunera o fornecimento de tela de proteção em arame galvanizado malha 1/2 fio 24 sem moldura. Remunera também acessórios e a mão-de-obra necessária para a instalação da tela.</t>
  </si>
  <si>
    <t>Tela de proteção contra pássaros</t>
  </si>
  <si>
    <t>190201</t>
  </si>
  <si>
    <t>190202</t>
  </si>
  <si>
    <t>190203</t>
  </si>
  <si>
    <t>210101</t>
  </si>
  <si>
    <t>210102</t>
  </si>
  <si>
    <t>210103</t>
  </si>
  <si>
    <t>210104</t>
  </si>
  <si>
    <t>210105</t>
  </si>
  <si>
    <t>210106</t>
  </si>
  <si>
    <t>Levantamento planialtimétrico e cadastral, urbano, suburbano e rural em terreno até 2.000 m²</t>
  </si>
  <si>
    <t xml:space="preserve">Levantamento planialtimétrico e cadastral, urbano, suburbano e rural em terreno de 2.001 a 10.000m² </t>
  </si>
  <si>
    <t>240200</t>
  </si>
  <si>
    <t>240201</t>
  </si>
  <si>
    <t>240202</t>
  </si>
  <si>
    <t>LOCAL DE INTERVENÇÃO</t>
  </si>
  <si>
    <t>100405</t>
  </si>
  <si>
    <t>Barrado à óleo interno e externo duas demãos, sem emassamento , inclusive selador</t>
  </si>
  <si>
    <t xml:space="preserve">Emassamento de parede interna ou externa com massa corrida com duas demãos, p/ pintura óleo </t>
  </si>
  <si>
    <t>Demolição de alvenaria de elevação em tijolo comum ou elemento vazado, incluindo o revestimento.</t>
  </si>
  <si>
    <t>Será medido pelo peso nominal das bitolas constantes no projeto de armadura (kg).
O item remunera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transpasse para emendas.</t>
  </si>
  <si>
    <t>Instalação de porta interna / externa, completa, inclusive marcos e alizares</t>
  </si>
  <si>
    <t>Será medido por área de janela instalado (m²).
O item remunera o fornecimento de janela de correr completo, sob medida, em perfis de alumínio anodizado natural L 25; cimento; areia, vidros; acessórios e a mão-de-obra necessária para a instalação completa da janela.</t>
  </si>
  <si>
    <t>Será medido por comprimento de réguas para afixar cartazes e e proteção de carteiras (m).
O item remunera o fornecimento de verniz sintético, resistente a intempéries e raios solares, indicado para uso interno ou externo, diluente aguarrás, materiais acessórios e a mão-de-obra necessária para a execução dos serviços de: limpeza e preparo da superfície, conforme recomendações do fabricante; aplicação do verniz, em duas demãos, sendo a primeira demão aplicada como fundo selante, conforme especificações do fabricante.</t>
  </si>
  <si>
    <t>Será medido por conjunto de mesa e bancos instalado (cj).
O item remunera o fornecimento, instalação completa do conjunto de uma mesa e dois bancos em concreto pré-moldado para jardim, inclusive mão-de-obra e materiais necessários para execução de base em concreto.  Os bancos deverão ser em arco, em concreto pré-moldado com raio interno de 80 cm, espessura de 8 cm e altura de 43 cm, a mesa com diâmetro de 130 cm, espessura de 8 cm e altura de 75 cm.</t>
  </si>
  <si>
    <t>Será medido pela área de prateleira instalada (m²).
O item remunera o fornecimento e a instalação de prateleira em granito tipo andorinha, com espessura de 2 cm, bem como materiais acessórios necessários para a fixação, assentamento e rejuntamento. Remunera também o apoio confeccionado em metalon 20 x 30 mm, chapa 18, pintado e protegido quanto à degradação por corrosão, possuindo extremidade fechada.</t>
  </si>
  <si>
    <t xml:space="preserve">Será medido pela área da peça em granito a ser instalada (m²).
O item remunera o fornecimento de granito cinza andorinha com acabamento polido ou jateado na espessura de 2,0 cm; areia, cimento, cimento branco ou rejunte, materiais acessórios e a mão-de-obra necessária para o assentamento e rejuntamento do granito em soleiras e / ou peitoris, com largura até 20 cm; não remunera o preparo prévio da superfície. </t>
  </si>
  <si>
    <t>Placa de alumínio fundido com denominação dos cômodos 20x5cm</t>
  </si>
  <si>
    <t>S.R.E.:</t>
  </si>
  <si>
    <t>SERVIÇOS:</t>
  </si>
  <si>
    <t>110602</t>
  </si>
  <si>
    <t>Alvenaria de vedação com tijolo cerâmico furado 19 x 19 x 39 cm, espessura da parede 19 cm, juntas de 10 mm, assentado com argamassa mista de cimento, cal hidratada e areia sem peneirar traço 1:2:8</t>
  </si>
  <si>
    <t>Sumidouro (poço absorvente) DN 3,00m</t>
  </si>
  <si>
    <t>Canaleta em tubo de concreto meia-cana para águas pluviais, Ø 300 mm</t>
  </si>
  <si>
    <t>Canaleta em tubo de concreto meia-cana para águas pluviais, Ø 400 mm</t>
  </si>
  <si>
    <t>Canaleta em tubo de concreto meia-cana para águas pluviais, Ø 500 mm</t>
  </si>
  <si>
    <t>01 tecla paralelo</t>
  </si>
  <si>
    <t>Será medido por unidade de interruptor paralelo instalado (un).
O item remunera o fornecimento e instalação de conjunto de 01 (um) interruptor paralelo de 10A para 250V; com placa, haste, contatos de prata e componentes de função elétrica em liga de cobre, conforme ABNT NBR 14136.</t>
  </si>
  <si>
    <t>Bancada p/ lavatório em ardósia e= 3cm e L = 55cm em console de metalon</t>
  </si>
  <si>
    <t>Será medido por conjunto de equipamentos  (cj).
O item remunera o fornecimento de equipamentos esportivos composto de:
A) Trave completa com rede, todos os materiais, equipamentos e mão-de-obra necessária para a execução dos serviços: execução de esperas para a fixação da trave, em tubo de PVC, com tampas removíveis em ferro galvanizado inclusive tubo dreno; fornecimento e instalação de trave removível, nas dimensões oficiais de 3 x 2 x 1 m, em tubo de aço galvanizado, providos de ganchos especiais para a fixação da rede, com acabamento em esmalte, fornecimento e instalação de rede para a trave em náilon, com malha de 10 x 10 cm, fio com espessura de 2 mm.
B) Tabela completa, com suporte para basquete com a sua respectiva rede, todos os materiais, equipamentos e mão-de-obra necessária para a execução de esperas para fixação do tubo de sustentação da tabela em tubo de PVC, com tampas removíveis em ferro galvanizado inclusive tubo dreno, fornecimento e instalação de tabela removível para basquete nas dimensões de 180 cm de comprimento por 120 cm de altura, e ter seu centro geométrico a 328 cm do piso acabado. A tabela é fixada ao poste de sustentação, o qual é encaixado nas esperas de PVC no piso, o suporte e tabela em aro duplo em aço, com diâmetro de 9,5 mm , com pintura a óleo sobre fundo antioxidante; cesto em malha de náilon, fio 2; pintura do fundo e das faixas da tabela à base de estireno butadieno.
C) Par de postes oficial completo com rede para voleibol, todos os materiais, equipamentos e mão-de-obra necessária para a execução dos serviços de esperas para a fixação dos postes, em tubo de PVC, com tampas removíveis em ferro galvanizado, inclusive tubo dreno; fornecimento e instalação de par de postes removíveis para voleibol, em tubo de aço galvanizado, diâmetro de 3", providos de ganchos especiais para a fixação da rede, roldana e carretilha, com acabamento em esmalte, fornecimento e instalação de rede para voleibol de  náilon, com malha de 10 x 10 cm, fio com espessura de 2 mm, com acabamento nos quatro lados em lona.</t>
  </si>
  <si>
    <t>Será medido por unidade instalada (un).
O item remunera o fornecimento e instalação da cuba de louça de embutir para lavatório, torneira de mesa para lavatório acabamento em latão cromado de 1/2",   sifão cromado de 1" x 1 1/2"; tubo de ligação cromado com canopla; válvula metálica de 1" para ligação ao sifão, materiais acessórios necessários para sua instalação em bancadas e ligação à rede de esgoto.</t>
  </si>
  <si>
    <t>Canaleta em tubo de concreto meia-cana para águas pluviais</t>
  </si>
  <si>
    <t>090302</t>
  </si>
  <si>
    <t>090303</t>
  </si>
  <si>
    <t>Fornecimento e instalação de globo tipo drops:</t>
  </si>
  <si>
    <t>Globo leitoso tamanho médio completo inclusive lâmpada</t>
  </si>
  <si>
    <t>Globo leitoso tamanho médio exceto lâmpada</t>
  </si>
  <si>
    <t>101200</t>
  </si>
  <si>
    <t>Sanitária - 0,60 x 1,50m</t>
  </si>
  <si>
    <t>De carteiras e/ou cartazes, de 10x1,7cm c/ canto boleado em Ipê, Peroba rosa ou similar, resinado ou pintado</t>
  </si>
  <si>
    <t>Portas sanitárias</t>
  </si>
  <si>
    <t>Regularização sarrafeada de base para revestimento de piso com argamassa de cimento e areia sem peneirar traço 1:3,  e=3cm</t>
  </si>
  <si>
    <t>210100</t>
  </si>
  <si>
    <t>Execução fossas</t>
  </si>
  <si>
    <t>Execução sumidouro</t>
  </si>
  <si>
    <t>210200</t>
  </si>
  <si>
    <t>210201</t>
  </si>
  <si>
    <t>Levantamento planialtimétrico e cadastral, urbano, suburbano e rural</t>
  </si>
  <si>
    <t>240100</t>
  </si>
  <si>
    <t>Fornecimento e instalação de tela de arame galvanizado em alambrados com quadros em tubos galvanizados existentes.</t>
  </si>
  <si>
    <t>Será medido por área de tela de arame instalada (m²).
O item remunera o fornecimento, acessórios, materiais, ferramentas e mão de obra necessária instalação de tela de aço galvanizada com malha ciclônica tipo "Q" conforme NBR / ABNT 10119 de 2" (50 x 50 mm) fio BWG 10 (3,40 mm), fabricada em fio de aço doce de acordo om a NBR / ABNT 5589 , com acabamento lateral de pontas dobradas, fixada por meio de cabos tensores e arames de amarração e de arame em fio de aço doce recozido e zincado bitola BWG 14 (2,11 mm) utilizado para amarração da tela aos montantes verticais e travamentos.
Não remunera os serviços fornecimento e instalação dos quadros de tubos de aço galvanizados.</t>
  </si>
  <si>
    <t>190103</t>
  </si>
  <si>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PVA ; tinta látex ( plástica ) à base de PVA, solúvel em água, materiais acessórios e a mão-de-obra necessária para a execução dos serviços de: limpeza da superfície, lixamento, remoção do pó e aplicação do selador, conforme recomendações do fabricante; aplicação da tinta látex PVA, em duas demãos conforme especificações do fabricante, sobre superfície revestida com massa ou não. Não remunera o emassamento.</t>
  </si>
  <si>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acrílica; tinta à base de emulsão 100% acrílica, solúvel em água, acabamento fosco acetinado, materiais acessórios e a mão-de-obra necessária para a execução dos serviços de: limpeza da superfície, lixamento, remoção do pó e aplicação do selador, conforme recomendações do fabricante; aplicação da tinta acrílica, em duas demãos conforme especificações do fabricante, sobre superfície revestida com massa ou não.</t>
  </si>
  <si>
    <t>Será medido pela área de superfície preparada e pintada, deduzindo-se toda e qualquer interferência (m²).
O item remunera o fornecimento de selador; tinta óleo; diluente aguarrás; materiais acessórios e a mão-de-obra necessária para a execução dos serviços de: limpeza, lixamento e remoção do pó, conforme recomendações do fabricante; aplicação da tinta óleo, em duas demãos  sobre superfície revestida com massa ou não e aplicação do selador.</t>
  </si>
  <si>
    <t>050006</t>
  </si>
  <si>
    <t>080209</t>
  </si>
  <si>
    <t>081108</t>
  </si>
  <si>
    <t>090102</t>
  </si>
  <si>
    <t>090103</t>
  </si>
  <si>
    <t>090104</t>
  </si>
  <si>
    <t>090105</t>
  </si>
  <si>
    <t>090106</t>
  </si>
  <si>
    <t>090304</t>
  </si>
  <si>
    <t>090305</t>
  </si>
  <si>
    <t>090406</t>
  </si>
  <si>
    <t>100100</t>
  </si>
  <si>
    <t>100101</t>
  </si>
  <si>
    <t>100102</t>
  </si>
  <si>
    <t>100302</t>
  </si>
  <si>
    <t>100303</t>
  </si>
  <si>
    <t>100304</t>
  </si>
  <si>
    <t>100305</t>
  </si>
  <si>
    <t xml:space="preserve">01 tecla simples 10A - 250V </t>
  </si>
  <si>
    <t>100406</t>
  </si>
  <si>
    <t>100407</t>
  </si>
  <si>
    <t>100408</t>
  </si>
  <si>
    <t>100705</t>
  </si>
  <si>
    <t>100706</t>
  </si>
  <si>
    <t>100707</t>
  </si>
  <si>
    <t>100808</t>
  </si>
  <si>
    <t>100809</t>
  </si>
  <si>
    <t>100810</t>
  </si>
  <si>
    <t>condulete tipo C, LL OU LR d=3/4"</t>
  </si>
  <si>
    <t>condulete tipo C, LL OU LR d=1"</t>
  </si>
  <si>
    <t>condulete tipo C, LL OU LR d=1 1/4"</t>
  </si>
  <si>
    <t>condulete tipo C, LL OU LR d=1 1/2"</t>
  </si>
  <si>
    <t>condulete tipo B OU E d=3/4"</t>
  </si>
  <si>
    <t>condulete tipo B OU E d=1"</t>
  </si>
  <si>
    <t>condulete tipo B OU E d=1 1/4"</t>
  </si>
  <si>
    <t>condulete tipo B OU E d=1 1/2"</t>
  </si>
  <si>
    <t>condulete tipo T d=3/4"</t>
  </si>
  <si>
    <t>condulete tipo T d=1"</t>
  </si>
  <si>
    <t>condulete tipo T d=1 1/4"</t>
  </si>
  <si>
    <t>condulete tipo T d=1 1/2"</t>
  </si>
  <si>
    <t>100812</t>
  </si>
  <si>
    <t>100813</t>
  </si>
  <si>
    <t>100814</t>
  </si>
  <si>
    <t>100815</t>
  </si>
  <si>
    <t>condulete tipo X d=3/4"</t>
  </si>
  <si>
    <t>condulete tipo X d=1"</t>
  </si>
  <si>
    <t>condulete tipo X d=1 1/4"</t>
  </si>
  <si>
    <t>condulete tipo X d=1 1/2"</t>
  </si>
  <si>
    <t>100817</t>
  </si>
  <si>
    <t>100818</t>
  </si>
  <si>
    <t>100819</t>
  </si>
  <si>
    <t>100820</t>
  </si>
  <si>
    <t>100906</t>
  </si>
  <si>
    <t>101201</t>
  </si>
  <si>
    <t>101202</t>
  </si>
  <si>
    <t>101203</t>
  </si>
  <si>
    <t>101204</t>
  </si>
  <si>
    <t>101205</t>
  </si>
  <si>
    <t>101206</t>
  </si>
  <si>
    <t>101207</t>
  </si>
  <si>
    <t>101300</t>
  </si>
  <si>
    <t>101301</t>
  </si>
  <si>
    <t>101302</t>
  </si>
  <si>
    <t>101304</t>
  </si>
  <si>
    <t>101303</t>
  </si>
  <si>
    <t>101305</t>
  </si>
  <si>
    <t>Será medido por unidade de lâmpada instalada (un).
O item remunera o fornecimento de lâmpada especificada compacta para base E27ou TLDRS; remunera também o fornecimento da mão-de-obra necessária para a instalação da lâmpada.</t>
  </si>
  <si>
    <t>Lâmpada Fluorescente compacta PL 9W</t>
  </si>
  <si>
    <t>Lâmpada Fluorescente compacta PL 15W</t>
  </si>
  <si>
    <t>Lâmpada Fluorescente compacta PL 11W</t>
  </si>
  <si>
    <t>Lâmpada Fluorescente compacta PL 20W</t>
  </si>
  <si>
    <t>Lâmpada Fluorescente compacta PL 23W</t>
  </si>
  <si>
    <t>Lâmpada Fluorescente TLDRS 16/84 16W - G13</t>
  </si>
  <si>
    <t>Lâmpada Fluorescente TLDRS 32/84 32W - G13</t>
  </si>
  <si>
    <t>Lâmpada Fluorescente TLDRS 20/84 20W - G13</t>
  </si>
  <si>
    <t>Lâmpada Fluorescente TLDRS 40/84 40W - G13</t>
  </si>
  <si>
    <t>101306</t>
  </si>
  <si>
    <t>101307</t>
  </si>
  <si>
    <t>101308</t>
  </si>
  <si>
    <t>101309</t>
  </si>
  <si>
    <t>101400</t>
  </si>
  <si>
    <t>101401</t>
  </si>
  <si>
    <t>101402</t>
  </si>
  <si>
    <t>101403</t>
  </si>
  <si>
    <t>101404</t>
  </si>
  <si>
    <t>101405</t>
  </si>
  <si>
    <t>101406</t>
  </si>
  <si>
    <t>210202</t>
  </si>
  <si>
    <t>210300</t>
  </si>
  <si>
    <t>210301</t>
  </si>
  <si>
    <t>210302</t>
  </si>
  <si>
    <t>240203</t>
  </si>
  <si>
    <t>240204</t>
  </si>
  <si>
    <t>240205</t>
  </si>
  <si>
    <t>240206</t>
  </si>
  <si>
    <t>240207</t>
  </si>
  <si>
    <t>240300</t>
  </si>
  <si>
    <t>240301</t>
  </si>
  <si>
    <t>240302</t>
  </si>
  <si>
    <t>100306</t>
  </si>
  <si>
    <t>Projetos</t>
  </si>
  <si>
    <t>Soleira ou peitoril de ardósia e=2cm</t>
  </si>
  <si>
    <t>Remoção de portas, janelas e grades metálicas, inclusive caixilhos</t>
  </si>
  <si>
    <t>090107</t>
  </si>
  <si>
    <t>Corrimão duplo em tubo de aço galvanizado d = 1 1/2" - fixado em piso</t>
  </si>
  <si>
    <t xml:space="preserve">Hastes terra Copperweld 3/4"x 2,40m para aterramento </t>
  </si>
  <si>
    <t>Será medido por unidade de luminária instalada (un).
O item remunera o fornecimento de luminária do tipo tartaruga vidro leitoso, acabamento em pintura epóxi, para lâmpada compacta eletrônica ou incandescente. Remunera o fornecimento e a instalação de lâmpadas.</t>
  </si>
  <si>
    <t>Prateleira de ardósia e=2 cm apoiada em alvenaria ou embutida na parede</t>
  </si>
  <si>
    <t xml:space="preserve">Será medido pela área de bancada instalada (m²).
O item remunera o fornecimento e a instalação de bancada em granito tipo andorinha, ou Mauá, ou Corumbá com espessura de 3 cm, inclusive testeira, frontão furos (se necessários) e demais elementos de arremate, bem como materiais acessórios necessários para a fixação, assentamento e rejuntamento. </t>
  </si>
  <si>
    <t>Bancada de granito e = 3cm apoiada em alvenaria</t>
  </si>
  <si>
    <t>Bancada de granito para pia ou lavatório e=3cm, apoiada em console de metalon</t>
  </si>
  <si>
    <t>Será medido por unidade de abrigo executado (un).
Os itens abaixo remunera o fornecimento dos materiais e mão-de-obra necessários para a execução do abrigo de gás constituído por: alvenaria de bloco de concreto, revestida com chapisco, emboço, reboco e pintura com tinta a cal; base em concreto simples; laje de cobertura em concreto armado; portão proporcional ao tamanho do abrigo, em tela de arame fio nº 10, malha 2" e tubo galvanizado 2" com acabamento em pintura óleo sobre base antioxidante; remunera também o fornecimento e instalação de tubos e conexões em aço schedule de 3/4"e 1/2", registros, válvulas, acessórios até o local de localização do fogão, o número e tamanho dos cilindros cheios para o abrigo; os serviços de pintura com tinta a base de alumínio para a tubulação, limpeza e apiloamento do terreno. Remunera também o laudo de estanqueidade de acordo com as normas vigentes e com o devido registro no CREA-MG.</t>
  </si>
  <si>
    <t>O item remunera a execução de alambrado tubular em quadro para fechamento em geral, com altura determinada aferida na projeção vertical, não sendo considerada a altura do chumbamento em mureta, em (m)
 Constituído por:
A) Fornecimento e instalação de montantes verticais, em tubos de aço carbono SAE 1008 / 1010, galvanizados de acordo com norma ASTM A 513, com diâmetro externo de 2" e espessura de 2,25 mm, chumbados diretamente sobre mureta na profundidade média de 0,50 m e com espaçamento máximo de 2,40 m entre colunas;
B) Fornecimento e instalação de travamentos horizontais soldados aos montantes verticais, nas partes superior e inferior do alambrado, em tubos de aço carbono SAE 1008 / 1010, galvanizados de acordo com norma ASTM A 513, com diâmetro externo de 2" e espessura de 2,65 mm;
C) Fornecimento e instalação de tela, com malha ciclônica tipo "Q" conforme NBR / ABNT 10119 de 2" (50 x 50 mm) fio BWG 10 (3,40 mm), fabricada em fio de aço doce de acordo om a NBR / ABNT 5589 , com acabamento lateral de pontas dobradas, fixada por meio de cabos tensores e arames de amarração e de arame em fio de aço doce recozido e zincado bitola BWG 14 (2,11 mm) utilizado para amarração da tela aos montantes verticais e travamentos.
D) Remunera também o fornecimento de materiais e mão-de-obra necessária para: aplicação em uma demão de galvanização a frio, nos pontos de solda e / ou corte dos elementos que compõem o alambrado.
E) Não remunera os serviços de execução de base para fixação dos montantes.</t>
  </si>
  <si>
    <t>Alambrados e portão</t>
  </si>
  <si>
    <t>Outros</t>
  </si>
  <si>
    <t>200303</t>
  </si>
  <si>
    <t>200304</t>
  </si>
  <si>
    <t>200305</t>
  </si>
  <si>
    <t>200308</t>
  </si>
  <si>
    <t>200400</t>
  </si>
  <si>
    <t>200401</t>
  </si>
  <si>
    <t>200402</t>
  </si>
  <si>
    <t>200403</t>
  </si>
  <si>
    <t>200404</t>
  </si>
  <si>
    <t>200500</t>
  </si>
  <si>
    <t>200501</t>
  </si>
  <si>
    <t>Será medido por unidade de fossa executada (un).
O item remunera o fornecimento de materiais e mão-de-obra necessários para a execução dos serviços de escavação da vala e apiloamento do fundo; lastro de brita; drenagem do lençol freático com tubo de PVC branco com 150 mm de diâmetro; fundo de concreto armado moldado in loco; alvenaria de blocos em quantidade para construção da fossa especificada; revestimento, vigas,  cintas, e pilares; armaduras, formas; tampa em concreto com chaminés de acesso e tampões de inspeção em peças pré-fabricadas de concreto armado; vedação do tampo com betume; reaterro, compactação e remoção da sobra de terra.</t>
  </si>
  <si>
    <t>Será medido por unidade de filtro executado (un).
O item remunera o fornecimento de materiais e mão-de-obra necessários para a execução dos serviços de escavação da vala e apiloamento do fundo ; lastro de brita; drenagem do lençol freático com tubo de PVC branco com 150 mm de diâmetro; base e tampa em concreto armado moldado in loco; fundo falso, calha vertedoura e tampão em concreto armado pré-moldado; tubos de concreto pré-fabricado com bolsa interna; montagem e rejuntamento dos tubos; tubos de limpeza em PVC branco com 100 mm de diâmetro; vedação do tampo com betume; preenchimento interno com brita 4; reaterro, compactação e remoção da sobra de terra.</t>
  </si>
  <si>
    <t>101208</t>
  </si>
  <si>
    <t>Será medido por unidade de plafonier instalado (un).
O item remunera o fornecimento de plafonier, para acabamento de ponto de luz, com soquete E-27 integrado para lâmpadas até 100 W, em plástico ou PVC,  na cor branca, remunera também materiais acessórios e a mão-de-obra necessária para a instalação do plafonier em teto ou parede; não remunera o fornecimento da lâmpada.</t>
  </si>
  <si>
    <t>Será medido por metro de poço absorvente executado, considerando-se a profundidade efetivamente escavada para sua execução (m).
O item remunera o fornecimento de material e a execução de poço absorvente para sumidouro, independente do tipo de solo, compreendendo os serviços de escavação e bota fora do material escavado, do apiloamento do fundo, inclusive eventual escoramento que se fizer necessário; o revestimento lateral com alvenaria de 1/2” tijolo, junta livre e diâmetro conforme especificado; o coroamento do topo com alvenaria argamassada de 1 tijolo e altura de 60 cm, bem como o lastreamento do fundo do poço, com brita nº 3 e 50 cm de espessura e tampa em concreto armado.</t>
  </si>
  <si>
    <t>Execução filtro anaeróbio</t>
  </si>
  <si>
    <t>Filtro anaeróbio DN 2,00m H 2,00m</t>
  </si>
  <si>
    <t>Abrigos</t>
  </si>
  <si>
    <t>250100</t>
  </si>
  <si>
    <t>250101</t>
  </si>
  <si>
    <t>Será medido por unidade de abrigo instalado (un).
O item remunera o fornecimento e instalação de abrigo para hidrante completo, em chapa de ferro nº 14, nas dimensões indicadas, inclusive materiais acessórios para a fixação.</t>
  </si>
  <si>
    <t>250102</t>
  </si>
  <si>
    <t>DETECÇÃO, COMBATE E PREVENÇÃO A INCÊNDIO</t>
  </si>
  <si>
    <t>250103</t>
  </si>
  <si>
    <t>250200</t>
  </si>
  <si>
    <t>250201</t>
  </si>
  <si>
    <t>Será medido por unidade instalada (un).
O item remunera o fornecimento e instalação de válvula globo angular de 45º (graus), em bronze, ou latão, diâmetro nominal de 2 1/2", com classe de pressão mínima de 14 kgf cm², para recalque de rede de incêndio, inclusive materiais acessórios e de vedação.</t>
  </si>
  <si>
    <t>Válvula globo angular de 45° em bronze ou latão, diâmetro 63mm (2 1/2")</t>
  </si>
  <si>
    <t>Será medido por unidade de adaptador instalado (un).
O item remunera o fornecimento e instalação de adaptador de engate rápido, em latão, com diâmetro de 2 1/2" x 1 1/2".</t>
  </si>
  <si>
    <t>Será medido por unidade de adaptador instalado (un).
O item remunera o fornecimento e instalação de adaptador de engate rápido, em latão, com diâmetro de 2 1/2" x 2 1/2".</t>
  </si>
  <si>
    <t xml:space="preserve">Adaptador de engate rápido em latão de 2 1/2´ x 1 1/2´ </t>
  </si>
  <si>
    <t xml:space="preserve">Adaptador de engate rápido em latão de 2 1/2´ x 2 1/2´ </t>
  </si>
  <si>
    <t>250203</t>
  </si>
  <si>
    <t>250205</t>
  </si>
  <si>
    <t>250206</t>
  </si>
  <si>
    <t>250207</t>
  </si>
  <si>
    <t>Será medido por unidade de chave instalada (un).
O item remunera o fornecimento e instalação, no local de utilização, de chave para conexão de engate rápido, tipo Storz dupla em latão de alta densidade e resistência, com as características:
utilização em conexões de engate rápido com diâmetro de 1 1/2", ou 2 1/2"; comprimento de 300 mm e espessura de 6 mm; corpo em latão fundido escovado.</t>
  </si>
  <si>
    <t>250300</t>
  </si>
  <si>
    <t>Iluminação e sinalização de emergência</t>
  </si>
  <si>
    <t>250301</t>
  </si>
  <si>
    <t>Será medido por luminária instalada ligada à rede elétrica (un).
O item remunera o fornecimento e instalação de luminária autônoma com no mínimo 30 LED's completa ligada à rede elétrica.</t>
  </si>
  <si>
    <t>Será medido por unidade de detector de fumaça instalado (un).
O item remunera o fornecimento e instalação de detector óptico de fumaça com base, endereçável; remunera também material acessório para instalação.</t>
  </si>
  <si>
    <t>Detector óptico de fumaça com base - endereçável</t>
  </si>
  <si>
    <t>250302</t>
  </si>
  <si>
    <t>Acionador manual quebra-vidro endereçável</t>
  </si>
  <si>
    <t>250303</t>
  </si>
  <si>
    <t>250304</t>
  </si>
  <si>
    <t>Placa fotoluminescente de Orientação, salvamento e equipamentos - 380 X 190 mm</t>
  </si>
  <si>
    <t>250400</t>
  </si>
  <si>
    <t>250401</t>
  </si>
  <si>
    <t>250402</t>
  </si>
  <si>
    <t>250403</t>
  </si>
  <si>
    <t>250404</t>
  </si>
  <si>
    <t xml:space="preserve">Será medido por unidade de placa instalada de acordo com sua finalidade (un).
O item remunera o fornecimento e instalação de placas fotoluminescentes (alerta, proibição e de orientação, salvamento e equipamentos) com o respectivo pictograma com dimensões e forma definidas pela IT - 15 (SINALIZAÇÃO DE EMERGÊNCIA) do Corpo de Bombeiros Militar de Minas Gerais, fabricadas em materiais plásticos; chapas metálicas ou mesmo outros materiais semelhantes e devem atender às seguintes características:
possuir resistência mecânica; possuir espessura suficiente para que não sejam transferidas para a superfície da placa possíveis irregularidades das superfícies onde forem aplicadas; não propagar chamas; resistir a agentes químicos e limpeza; resistir à água; resistir ao intemperismo.
</t>
  </si>
  <si>
    <t>Placas fotoluminescentes</t>
  </si>
  <si>
    <t xml:space="preserve">Será medido por unidade de bico de sprinkler instalado (un).
O item remunera o fornecimento e instalação completa bico de sprinkler cromado, tipo pendente com rompimento da ampola quando a temperatura ambiente atinge 68 graus centígrados, inclusive material de vedação.
</t>
  </si>
  <si>
    <t>250500</t>
  </si>
  <si>
    <t>250501</t>
  </si>
  <si>
    <t>250600</t>
  </si>
  <si>
    <t>250601</t>
  </si>
  <si>
    <t>250602</t>
  </si>
  <si>
    <t>Registro de gaveta acabamento bruto diâmetro 40mm (1 1/2")</t>
  </si>
  <si>
    <t>Registro de gaveta acabamento bruto Diâmetro 65 mm (2 1/2")</t>
  </si>
  <si>
    <t>Será medido por unidade de registro instalado (un).
O item remunera o fornecimento e instalação de registro de gaveta em latão fundido, diâmetro 1 1/2" e acabamento bruto, inclusive materiais acessórios e de vedação.</t>
  </si>
  <si>
    <t>Será medido por unidade de registro instalado (un).
O item remunera o fornecimento e instalação de registro de gaveta em latão fundido, diâmetro 2 1/2" e acabamento bruto, inclusive materiais acessórios e de vedação.</t>
  </si>
  <si>
    <t>250603</t>
  </si>
  <si>
    <t>250604</t>
  </si>
  <si>
    <t>250605</t>
  </si>
  <si>
    <t>250606</t>
  </si>
  <si>
    <t>Registro de gaveta acabamento bruto diâmetro 20mm (3/4")</t>
  </si>
  <si>
    <t>Registro de gaveta acabamento bruto diâmetro 25mm (1")</t>
  </si>
  <si>
    <t>Registro de gaveta acabamento bruto diâmetro 32 mm (1 1/4")</t>
  </si>
  <si>
    <t>Registro de gaveta acabamento bruto diâmetro 50 mm (2")</t>
  </si>
  <si>
    <t>Será medido por unidade de registro instalado (un).
O item remunera o fornecimento e instalação de registro de gaveta em latão fundido, diâmetro 3/4" e acabamento bruto, inclusive materiais acessórios e de vedação.</t>
  </si>
  <si>
    <t>Será medido por unidade de registro instalado (un).
O item remunera o fornecimento e instalação de registro de gaveta em latão fundido, diâmetro 1" e acabamento bruto, inclusive materiais acessórios e de vedação.</t>
  </si>
  <si>
    <t>Será medido por unidade de registro instalado (un).
O item remunera o fornecimento e instalação de registro de gaveta em latão fundido, diâmetro 1 1/4" e acabamento bruto, inclusive materiais acessórios e de vedação.</t>
  </si>
  <si>
    <t>Será medido por unidade de registro instalado (un).
O item remunera o fornecimento e instalação de registro de gaveta em latão fundido, diâmetro 2" e acabamento bruto, inclusive materiais acessórios e de vedação.</t>
  </si>
  <si>
    <t>250607</t>
  </si>
  <si>
    <t>250608</t>
  </si>
  <si>
    <t>250609</t>
  </si>
  <si>
    <t>250610</t>
  </si>
  <si>
    <t>250611</t>
  </si>
  <si>
    <t>250612</t>
  </si>
  <si>
    <t>Esguicho tipo agulheta, com engate rápido, diâmetro 38mm 1 1/2"</t>
  </si>
  <si>
    <t>Será medido por unidade de esguicho instalado (un).
O item remunera o fornecimento e instalação de esguicho tipo agulheta com as características: engate rápido; diâmetro da base de 1 1/2"; vazão 229 GPM a 100 PSI; em latão polido.</t>
  </si>
  <si>
    <t>250210</t>
  </si>
  <si>
    <t>250211</t>
  </si>
  <si>
    <t>250212</t>
  </si>
  <si>
    <t>250213</t>
  </si>
  <si>
    <t>Acessórios</t>
  </si>
  <si>
    <t xml:space="preserve">Pressostato tipo Telemecanique modelo XML B004 A2S11, com escala de 3 a 58 Psi </t>
  </si>
  <si>
    <t>Eletrobomba e acessórios</t>
  </si>
  <si>
    <t>250700</t>
  </si>
  <si>
    <t>250701</t>
  </si>
  <si>
    <t>250702</t>
  </si>
  <si>
    <t>250703</t>
  </si>
  <si>
    <t>250704</t>
  </si>
  <si>
    <t>Cilindro de pressão ou mola pneumática de diâmetro 150mm, comprimento 1,20m com garras para fixação na parede</t>
  </si>
  <si>
    <t>Será medido por unidade de pressostato instalado e testado (un).
O item remunera o fornecimento, instalação e teste de pressostato de controle de pressões com intervalo de regulação de 3 a 58 Psi, incluindo a rede elétrica. totalmente montado, ligado e testado.</t>
  </si>
  <si>
    <t>Será medido por unidade de cilindro de pressão ou mola pneumática instalado e testado (un).
O item remunera o fornecimento, instalação e teste do cilindro de pressão ou mola pneumática de diâmetro de 150mm e comprimento de 1,20m. totalmente montado, ligado e testado.</t>
  </si>
  <si>
    <t>260000</t>
  </si>
  <si>
    <t>260001</t>
  </si>
  <si>
    <t>260002</t>
  </si>
  <si>
    <t>260003</t>
  </si>
  <si>
    <t>260004</t>
  </si>
  <si>
    <t>260005</t>
  </si>
  <si>
    <t>260006</t>
  </si>
  <si>
    <t>Chave dupla para conexão de engate rápido</t>
  </si>
  <si>
    <t>Será medido pelo volume calculado no projeto de formas, sendo que o volume da interseção dos diversos elementos estruturais deve ser computado uma só vez (m³).
O item remunera o fornecimento de betoneira, pedra britada número 1, cimento, areia e a mão-de-obra necessária para o preparo do concreto, com resistência mínima à compressão de 20,0 MPa. Remunera também o transporte, lançamento e adensamento.</t>
  </si>
  <si>
    <t>100307</t>
  </si>
  <si>
    <t>Fornecimento, transporte e instalação de cabos:</t>
  </si>
  <si>
    <t>Limpeza total e tratamento de superfície de concreto aparente ou tijolinho laminado, incluindo remoção de tinta antiga, raspagem, estucagem e polimento com resina ou verniz acrílico</t>
  </si>
  <si>
    <t>240303</t>
  </si>
  <si>
    <t>240304</t>
  </si>
  <si>
    <t>240305</t>
  </si>
  <si>
    <t>240306</t>
  </si>
  <si>
    <t>Tela de nylon (malha 10 X 10 cm)</t>
  </si>
  <si>
    <t>Será medido pela área instalada (m²).
O item remunera o fornecimento e instalação de tela de náilon, com malha de 10 x 10 cm, fio com espessura de 2 mm na cor verde. remunera também acessórios para instalação.</t>
  </si>
  <si>
    <t>Será medido por unidade de placa instalada (UN).
O item remunera as placas de obras que deverão ser confeccionadas em chapa galvanizada 0,26. As chapas serão afixadas com rebites 540 e parafusos 3/8, em uma estrutura metálica com viga U 2” enrijecida e Metalon 20x20. O suporte para a instalação deverá ser em Eucalipto Autoclavado. As placas serão pintadas na frente e no verso com fundo anticorrosivo e tinta automotiva. FORMATO: 3,00 x 1,50m. O tamanho da placa é definido em função do local da sua instalação e/ou do valor dos serviços acima de R$ 30.000,00, obedecendo à proporção de 6,00 x 3,00m e o manual de identidade visual do Governo de Minas.</t>
  </si>
  <si>
    <t>Divisória de granito cinza andorinha (incluindo todas as ferragens em latão cromado), e = 3cm</t>
  </si>
  <si>
    <t xml:space="preserve">Projeto executivo de SPDA, </t>
  </si>
  <si>
    <t>Retirada e recolocação da mesma luminária qualquer tipo (somente mão de obra)</t>
  </si>
  <si>
    <t>Chuveiros (sprinkler)</t>
  </si>
  <si>
    <t>Bico de sprinkler cromado pendente com rompimento da ampola a 68°C</t>
  </si>
  <si>
    <t>Será medido pela área de prateleira instalada (m²).
O item remunera o fornecimento e a instalação de prateleira em ardósia com espessura de 2 cm, bem como materiais, alvenaria de apoio inclusive acabamento e acessórios necessários para a fixação, assentamento e rejuntamento.</t>
  </si>
  <si>
    <t>Será medido pela área de prateleira instalada (m²).
O item remunera o fornecimento e a instalação de prateleira em granito tipo andorinha, com espessura de 2 cm, alvenaria de apoio inclusive acabamento desta, bem como materiais acessórios necessários para a fixação, assentamento e rejuntamento.</t>
  </si>
  <si>
    <t>As built em formato A1 ou levantamento cadastral arquitetônico</t>
  </si>
  <si>
    <t>MEMÓRIA DE CALCULO</t>
  </si>
  <si>
    <t>Caixa de passagem em alvenaria e tampa de concreto, fundo de brita 50 x 50 x  60cm, inclusive escavação, reaterro e bota fora.</t>
  </si>
  <si>
    <t>AS BUILT de projetos ou levantamento cadastral arquitetônico com área até 10.000 m²</t>
  </si>
  <si>
    <t>AS BUILT de projetos ou levantamento cadastral arquitetônico com área de 20.001 a 40.000 m²</t>
  </si>
  <si>
    <t>AS BUILT de projetos ou levantamento cadastral arquitetônico com área de 40.001 a 60.000 m²</t>
  </si>
  <si>
    <t>AS BUILT de projetos ou levantamento cadastral arquitetônico com área de 60.001 a 80.000 m²</t>
  </si>
  <si>
    <t>AS BUILT de projetos ou levantamento cadastral arquitetônico com área de 80.001 a 1.000.000 m²</t>
  </si>
  <si>
    <r>
      <t>M</t>
    </r>
    <r>
      <rPr>
        <vertAlign val="superscript"/>
        <sz val="14"/>
        <rFont val="Calibri"/>
        <family val="2"/>
      </rPr>
      <t>2</t>
    </r>
  </si>
  <si>
    <r>
      <t>M</t>
    </r>
    <r>
      <rPr>
        <vertAlign val="superscript"/>
        <sz val="14"/>
        <rFont val="Calibri"/>
        <family val="2"/>
      </rPr>
      <t>3</t>
    </r>
  </si>
  <si>
    <r>
      <t>Isolado de PVC seção 1,5 mm</t>
    </r>
    <r>
      <rPr>
        <b/>
        <vertAlign val="superscript"/>
        <sz val="12"/>
        <rFont val="Calibri"/>
        <family val="2"/>
      </rPr>
      <t>2</t>
    </r>
  </si>
  <si>
    <r>
      <t>Isolado de PVC seção 2,5 mm</t>
    </r>
    <r>
      <rPr>
        <b/>
        <vertAlign val="superscript"/>
        <sz val="12"/>
        <rFont val="Calibri"/>
        <family val="2"/>
      </rPr>
      <t xml:space="preserve">2 </t>
    </r>
  </si>
  <si>
    <r>
      <t>Isolado de PVC seção 4,0 mm</t>
    </r>
    <r>
      <rPr>
        <b/>
        <vertAlign val="superscript"/>
        <sz val="12"/>
        <rFont val="Calibri"/>
        <family val="2"/>
      </rPr>
      <t>2</t>
    </r>
  </si>
  <si>
    <r>
      <t>Isolado de PVC seção 6,0 mm</t>
    </r>
    <r>
      <rPr>
        <b/>
        <vertAlign val="superscript"/>
        <sz val="12"/>
        <rFont val="Calibri"/>
        <family val="2"/>
      </rPr>
      <t>2</t>
    </r>
  </si>
  <si>
    <r>
      <t>Isolado em PVC seção 10 mm</t>
    </r>
    <r>
      <rPr>
        <b/>
        <vertAlign val="superscript"/>
        <sz val="12"/>
        <rFont val="Calibri"/>
        <family val="2"/>
      </rPr>
      <t>2</t>
    </r>
  </si>
  <si>
    <r>
      <t>Isolado em PVC seção 16 mm</t>
    </r>
    <r>
      <rPr>
        <b/>
        <vertAlign val="superscript"/>
        <sz val="12"/>
        <rFont val="Calibri"/>
        <family val="2"/>
      </rPr>
      <t>2</t>
    </r>
  </si>
  <si>
    <r>
      <t>Isolado em PVC seção 25 mm</t>
    </r>
    <r>
      <rPr>
        <b/>
        <vertAlign val="superscript"/>
        <sz val="12"/>
        <rFont val="Calibri"/>
        <family val="2"/>
      </rPr>
      <t>2</t>
    </r>
  </si>
  <si>
    <r>
      <t>Isolado em PVC seção 35 mm</t>
    </r>
    <r>
      <rPr>
        <b/>
        <vertAlign val="superscript"/>
        <sz val="12"/>
        <rFont val="Calibri"/>
        <family val="2"/>
      </rPr>
      <t>2</t>
    </r>
  </si>
  <si>
    <r>
      <t>Isolado de PVC seção 50 mm</t>
    </r>
    <r>
      <rPr>
        <b/>
        <vertAlign val="superscript"/>
        <sz val="12"/>
        <rFont val="Calibri"/>
        <family val="2"/>
      </rPr>
      <t>2</t>
    </r>
  </si>
  <si>
    <r>
      <t>Alambrado para quadra esportiva com tela de arame galvanizado</t>
    </r>
    <r>
      <rPr>
        <b/>
        <i/>
        <u/>
        <sz val="12"/>
        <rFont val="Calibri"/>
        <family val="2"/>
      </rPr>
      <t xml:space="preserve"> </t>
    </r>
    <r>
      <rPr>
        <b/>
        <sz val="12"/>
        <rFont val="Calibri"/>
        <family val="2"/>
      </rPr>
      <t>, fixada em quadros de tubos de aço galvanizado, h=2m</t>
    </r>
  </si>
  <si>
    <t>COD ESCOLA:</t>
  </si>
  <si>
    <t>Cuba simples de aço inoxidável, cuba simples, 465 x 330 mm.</t>
  </si>
  <si>
    <t>Será medido por unidade instalada (un).
O item remunera o fornecimento e instalação da cuba simples de 465 x 330 mm, em aço inoxidável em bancadas, com os respetivos acessórios: sifão metálico tipo “copo” de 1” x 2”, válvula americana para pia de 3 1/2”, material de vedação para sua instalação e ligação à rede de esgoto.</t>
  </si>
  <si>
    <t>Diâmetro 20mm (3/4")</t>
  </si>
  <si>
    <t>Diâmetro 25mm (1")</t>
  </si>
  <si>
    <t>Diâmetro 40mm (1 1/2")</t>
  </si>
  <si>
    <t xml:space="preserve">Diâmetro 50 mm (2") </t>
  </si>
  <si>
    <t>Diâmetro 75 mm (3")</t>
  </si>
  <si>
    <t>250504</t>
  </si>
  <si>
    <t>250505</t>
  </si>
  <si>
    <t>Extintor manual de água pressurizada - capacidade de 10 litros</t>
  </si>
  <si>
    <t>Será medido por unidade de extintor instalado (un).
O item remunera o fornecimento e instalação de extintor manual de água pressurizada, tipo portátil, capacidade extintora equivalente 2 A (mínimo), agente extintor água, capacidade 10 litros, destinado para a extinção de incêndios de classe "A" (madeira e papel). Cilindro fabricado em chapa de aço carbono, calandrada com fundo e cúpula estampados a frio, soldado pelo processo MIG, pintado com fundo primer e esmalte sintético vermelho, montado com válvula de latão forjado e gatilho de descarga intermitente, dotado de dispositivo de segurança, calibrado de 180 a 210 kgf / cm², mangueira para alta pressão e esguicho difusor indeformável. Com suporte para fixação na parede. Normas técnicas: NBR 12693, NBR 12791 e NBR 15808.</t>
  </si>
  <si>
    <t>250506</t>
  </si>
  <si>
    <t>Extintor manual de pó químico seco ABC - capacidade de 4 kg</t>
  </si>
  <si>
    <t>250507</t>
  </si>
  <si>
    <t>Extintor manual de pó químico seco ABC - capacidade de 6 kg</t>
  </si>
  <si>
    <t>250510</t>
  </si>
  <si>
    <t>Suporte para extintor de piso tipo tripé</t>
  </si>
  <si>
    <t>Será medido por unidade de suporte para extintor instalado (un).
O item remunera o fornecimento e instalação de suporte de piso para extintor base em tripé em ferro redondo ou chapa de aço com acabamento em esmalte na cor vermelha.</t>
  </si>
  <si>
    <t>Será medido pelo volume calculado no projeto de formas, sendo que o volume da interseção dos diversos elementos estruturais deve ser computado uma só vez (m³).
O item remunera o fornecimento de betoneira, pedra britada número 1 e 2, cimento, areia e a mão-de-obra necessária para o preparo do concreto, com resistência mínima à compressão de 20,0 MPa. Remunera também o transporte, lançamento e adensamento.</t>
  </si>
  <si>
    <t>Será medido pelo volume escavado, considerando-se um acréscimo para cada lado, no plano horizontal, em relação às dimensões de cada peça, de 20 cm (m³).
O item remunera o fornecimento da mão-de-obra necessária para a escavação manual em solo de 1ª e 2ª categorias em valas ou cavas até 2,00 m de profundidade.</t>
  </si>
  <si>
    <t>Lâmpadas Led ou Fluorescentes 127V</t>
  </si>
  <si>
    <t>101310</t>
  </si>
  <si>
    <t>101311</t>
  </si>
  <si>
    <t xml:space="preserve">Central de detecção e alarme de incêndio completa para 8 laços, 220 V/12 V </t>
  </si>
  <si>
    <t>Será medido por unidade de central de sinalização de incêndio instalada (un).
O item remunera o fornecimento de central de sinalização de incêndio com bateria para autonomia de 1 hora, carregador e flutuador e de bateria automático, destinada à alimentação de equipamentos para detecção e alarme de incêndio, com acionamento manual por meio de botoeiras tipo quebra-vidro, disparo automático do alarme sonoro e indicação no painel ou quadro, até 8 laços em 12 V, consumo máximo de 55 W (em carga), tensão de alimentação 220 V, inclusive acessórios e a mão-de-obra necessária para a instalação da central.</t>
  </si>
  <si>
    <t>Será medido por unidade de sirene eletrônica instalada (un).
O item remunera o fornecimento e instalação de sirene eletrônica pintada em epóxi, com 105db à um metro e consumo de 12 ou 24 Vcc.</t>
  </si>
  <si>
    <t xml:space="preserve">Sirene de incêndio eletrônica </t>
  </si>
  <si>
    <t>Extintor de pó químico seco - capacidade de 12 kg</t>
  </si>
  <si>
    <t>Filtro anaeróbio DN 1,50m H 2,00m</t>
  </si>
  <si>
    <t>Sumidouro (poço absorvente) DN 2,50m</t>
  </si>
  <si>
    <t xml:space="preserve">QUANDO DA CELEBRAÇÃO DO CONTRATO ASSEGURAR QUE A EMPRESA TENHA EM SEU PODER CÓPIA DO CADERNO DE ESPECIFICAÇÕES                  </t>
  </si>
  <si>
    <t>101105</t>
  </si>
  <si>
    <t>250306</t>
  </si>
  <si>
    <t>Será medido por unidade de extintor instalado (un).
O item remunera o fornecimento e instalação de extintor de pó químico seco, , agente extintor bicarbonato de sódio, capacidade 12 kg, destinado para a extinção de incêndios de classe "B" (líquidos inflamáveis) e "C" (equipamentos elétricos). Cilindro fabricado em chapa de aço carbono, calandrada com fundo e cúpula estampados a frio, soldado pelo processo MIG, pintado com fundo primer e esmalte sintético vermelho, montado com válvula de latão forjado e gatilho de descarga intermitente, dotado de dispositivo de segurança, calibrado de 180 a 210 kgf / cm², mangueira para alta pressão e esguicho difusor indeformável. Com suporte para fixação na parede. Normas técnicas: NBR 12693, NBR 12791 e NBR 15809.</t>
  </si>
  <si>
    <t>240208</t>
  </si>
  <si>
    <t>Será medido pelo unidade de peças retiradas (un).
O item remunera o fornecimento de mão-de-obra necessária para a retirada de batentes com guarnição e peças lineares em madeira, chumbados; remunera também a seleção e a guarda  das peças reaproveitáveis,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</si>
  <si>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Lâmpada tubular  LED, base G13, potência 9w, diâmetro 26mm/t8, temperatura da cor 6500k</t>
  </si>
  <si>
    <t>Lâmpada tubular LED, base G13, potência 40w, diâmetro 26mm/t8, temperatura da cor 6500k</t>
  </si>
  <si>
    <t>Projeto executivo de cabeamento estruturado</t>
  </si>
  <si>
    <t xml:space="preserve">Projeto executivo de drenagem pluvial </t>
  </si>
  <si>
    <t>Espelho cristal para sanitário, e=4 mm (40 X 60cm)</t>
  </si>
  <si>
    <t>Alambrado em tela soldada galvanizada, fixada em mourões de concreto armado ponta virada, h=2,80m (espaçados a cada 2,50m), com a cinta de fundação e com acréscimo de 3 fios de arame farpado</t>
  </si>
  <si>
    <t>Canaletas   de   águas   pluviais,  em concreto  moldado in-loco, largura 30cm com tampa de concreto pré-moldada perfurada para canaleta.</t>
  </si>
  <si>
    <t>Será medido por unidade de luminária instalada (un).
O item remunera o fornecimento luminária tipo globo leitoso tamanho médio, com suporte de fixação e soquete para uma lâmpada incandescente de até 150 W, ou fluorescente compacta eletrônica com base E 27, inclusive materiais acessórios e a mão-de-obra necessária para a instalação inclusive o fornecimento de lâmpada fluorescente compacta até 25W ou LED de 10W.</t>
  </si>
  <si>
    <t>Diâmetro 32mm (1.1/4")</t>
  </si>
  <si>
    <t>101312</t>
  </si>
  <si>
    <t>101313</t>
  </si>
  <si>
    <t>101314</t>
  </si>
  <si>
    <t>101315</t>
  </si>
  <si>
    <t xml:space="preserve">Porta de madeira, interna, colocação e acabamento liso à prova d'água, com batente metálico, para sanitário e vestiário, 0,60 x 1,65m </t>
  </si>
  <si>
    <t>LEVANTAMENTOS, E PROJETOS</t>
  </si>
  <si>
    <t>Data da elaboração:</t>
  </si>
  <si>
    <t>240209</t>
  </si>
  <si>
    <t>140109</t>
  </si>
  <si>
    <t>Será medido pela área de revestimento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revestimentos internos ou externos, com as características:
A) Dimensões: até 2.025cm²;
B) Alta absorção de água: &gt; 10%, grupo BIII ( poroso );
C) Resistência química: classe B ( média resistência química a produtos domésticos e de piscinas );
D) Resistência ao manchamento: classe de limpabilidade 5;
E) Carga de ruptura &gt; 200 N;
F) Resistente ao choque térmico;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8214, NBR 13754, NBR 13816, NBR 13817, NBR 13818 e NBR 14081, e recomendações dos fabricantes. Remunera também os serviços de regularização da superfície e de rejuntamento.</t>
  </si>
  <si>
    <t>Revestimento com cerâmica aplicado em parede, acabamento esmaltado, ambiente interno/externo, padrão extra, cor branca, dimensão da peça até 2.025cm², PEI III, assentamento com argamassa industrializada, inclusive rejuntamento</t>
  </si>
  <si>
    <t>Serviços técnicos profissionais para obtenção do AVCB (Auto de Vistoria do Corpo de Bombeiros) junto ao corpo de bombeiros</t>
  </si>
  <si>
    <t>240400</t>
  </si>
  <si>
    <t>240401</t>
  </si>
  <si>
    <t>240402</t>
  </si>
  <si>
    <t>240403</t>
  </si>
  <si>
    <t>Eletroduto de ferro galvanizado leve e médio com conexões</t>
  </si>
  <si>
    <t>Será medido pelo comprimento de tubulação instalada (m).
O item remunera o fornecimento e instalação de eletrodutos e conexões rígidos, em aço carbono de diâmetro especificado, tipo leve ou médio, com as características: costura longitudinal; luva e protetor de rosca; acabamento externo com galvanização eletrolítica, conforme NBR 13057; buchas, arruelas e braçadeiras em aço maleável galvanizado eletrolítico, para instalações elétricas e de telefonia, aparentes, ou enterradas; remunera também o fornecimento de materiais acessórios e a mão-de-obra necessária para a execução dos serviços: escavação e reaterro apiloado de valas com profundidade média de 0,60 m nas instalações enterradas, ou fixação por meio de braçadeiras quando a tubulação for aparente e a instalação de arame galvanizado para servir de guia à enfiação, inclusive nas tubulações secas.</t>
  </si>
  <si>
    <t>190300</t>
  </si>
  <si>
    <t>Será medido por unidade de serviço executado conforme o caso
O item remunera a retirada provisória (desafixação), proteção contra danos e posterior instalação destes (fixação) incluindo todos acessórios necessários para esta reinstalação.</t>
  </si>
  <si>
    <t>190301</t>
  </si>
  <si>
    <t>Desafixação, afastamento e posterior fixação de conduletes de alumínio qualquer tipo ou tamanho</t>
  </si>
  <si>
    <t>190302</t>
  </si>
  <si>
    <t>Desafixação, afastamento e posterior fixação de armários e caixas de sobrepor qualquer tipo e tamanho tamanho</t>
  </si>
  <si>
    <t>190303</t>
  </si>
  <si>
    <t>Desafixação, afastamento e posterior fixação de eletroduto de PVC rígido qualquer diâmetro</t>
  </si>
  <si>
    <t>190304</t>
  </si>
  <si>
    <t>Desafixação, afastamento e posterior fixação de eletroduto de ferro galvanizado leve, médio ou pesado qualquer diâmetro</t>
  </si>
  <si>
    <t>190305</t>
  </si>
  <si>
    <t>Desafixação, afastamento e posterior fixação de eletrocalha ou canaleta metálica galvanizada de qualquer tipo, com ou sem tampa</t>
  </si>
  <si>
    <t>Desafixação e posterior fixação de equipamentos e acessórios destinado à rede lógica na sala de informática (apenas mão de obra)</t>
  </si>
  <si>
    <t>190306</t>
  </si>
  <si>
    <t>Desafixação, afastamento e posterior fixação de canaleta em PVC para instalação elétrica aparente de qualquer tipo, com ou sem tampa</t>
  </si>
  <si>
    <t>ISS</t>
  </si>
  <si>
    <t>TOTAL CUSTO =</t>
  </si>
  <si>
    <t>BDI PROJETO =</t>
  </si>
  <si>
    <t xml:space="preserve">BDI OBRA = </t>
  </si>
  <si>
    <t xml:space="preserve">TOTAL GERAL = </t>
  </si>
  <si>
    <t>INSTALAÇÃO DOS SERVIÇOS DE ENGENHARIA</t>
  </si>
  <si>
    <t>Locação dos serviços de engenharia: execução de gabarito</t>
  </si>
  <si>
    <t>Fornecimento e colocação de placa dos serviços de engenharia em chapa galvanizada (3,00 X 1,50m)   -  Governo do Estado  -  (Ampliação e / ou Reforma acima de R$ 30.000,00)</t>
  </si>
  <si>
    <t>Concreto estrutural virado no local, consistência para vibração, brita 1 e 2, FCK 20 MPA e lançamento em estrutura</t>
  </si>
  <si>
    <t>Diâmetro 20mm (1/2")</t>
  </si>
  <si>
    <t>Diâmetro 25mm (3/4")</t>
  </si>
  <si>
    <t>Diâmetro 32mm (1")</t>
  </si>
  <si>
    <t>Lâmpada tubular  LED, base G13, potência 18w, diâmetro 26mm/t8, temperatura da cor 6500k</t>
  </si>
  <si>
    <r>
      <t>Armadura de aço, CA 50, corte e dobra no canteiro</t>
    </r>
    <r>
      <rPr>
        <sz val="12"/>
        <rFont val="Calibri"/>
        <family val="2"/>
      </rPr>
      <t xml:space="preserve">                                                                                                                    </t>
    </r>
  </si>
  <si>
    <t>Canaletas   de   águas   pluviais,   em concreto  moldado in-loco, largura 30cm, com grelha em barra redonda de 3/4".</t>
  </si>
  <si>
    <t>Tampa de concreto pré-moldada perfurada para canaleta, largura 35 cm</t>
  </si>
  <si>
    <t>Cuba de aço inox 304, dimensões 80 x 50 x 30cm, e=0,8mm, com válvula cromada, sifão cromado, torneira cromada (PARA LAVAR PANELAS).</t>
  </si>
  <si>
    <t>Será medido por unidade instalada (un).
O item remunera o fornecimento e instalação da cuba simples de 80 x 50 x 30 cm, em aço inoxidável 304 em bancadas, com os respetivos acessórios: sifões metálicos tipo “copo” de 1” x 2”, válvulas americana para pia de 3 1/2”, torneira, material de vedação para sua instalação e ligação à rede de esgoto.</t>
  </si>
  <si>
    <t>Luminária fluorescente completa com 1 lâmpadas de 20W ou 16W, tipo calha de sobrepor</t>
  </si>
  <si>
    <t>Luminária fluorescente completa com 2 lâmpadas de 20W ou 16W, tipo calha de sobrepor</t>
  </si>
  <si>
    <t>Luminária fluorescente completa com 1 lâmpadas de 40W ou 32W, tipo calha de sobrepor</t>
  </si>
  <si>
    <t>Luminária fluorescente completa com 2 lâmpadas de 40W ou 32W, tipo calha de sobrepor</t>
  </si>
  <si>
    <t>Luminária fluorescente completa com 4 lâmpadas de 40W ou 32W, tipo calha de sobrepor</t>
  </si>
  <si>
    <t>100506</t>
  </si>
  <si>
    <t>100507</t>
  </si>
  <si>
    <t>100508</t>
  </si>
  <si>
    <t>Disjuntor de proteção diferencial residual (DR), bipolar, tipo DIN, corrente nominal de 63a, alta sensibilidade, corrente diferencial residual nominal com atuação de 30ma</t>
  </si>
  <si>
    <t>150116</t>
  </si>
  <si>
    <t xml:space="preserve">1) Será medido pela área de revestimento com placa em porcelanato esmaltado, descontando-se toda e qualquer interferência, acrescentando-se as áreas desenvolvidas por espaletas ou dobras (m²).
2) O item remunera o fornecimento e assentamento de placa em porcelanato esmaltado, resistência química: no mínimo classe B, à abrasão superficial: 4, à gretagem, ao manchamento, a flexão, ao coeficiente de atrito, etc. Rejunte aditivo com polímeros para maior resistência e elasticidade, e cores firmes e duradouras, referência Junta Plus Total da Eliane ou Weber ou Quartzolit ou equivalente.
Remunera também o fornecimento de argamassa industrializada colante tipo ACII, rejunte para porcelanato e a mão-de-obra necessária para a execução dos serviços de preparo da argamassa industrializada colante de assentamento, rejuntamento para junta média 5 mm; aplicação da argamassa de assentamento na espessura média de 2,5 cm, e o assentamento das peças, conforme exigências da norma e recomendações dos fabricantes.
</t>
  </si>
  <si>
    <t>Cobertura em telhas de aço galvanizado, perfil ondulado, esp.  0,5 mm</t>
  </si>
  <si>
    <t>Será medido pela área, de projeção horizontal, da cobertura executada (m²).
O item remunera o fornecimento e instalação das telhas em chapa de aço galvanizado, perfil ondulado, com no mínimo 0,5mm de espessura, em qualquer comprimento, materiais acessórios para a fixação das telhas, em estrutura, de apoio, metálica, ou de madeira, costura, fechamento e vedação entre as telhas e a mão-de-obra necessária para o transporte interno à obra, içamento e a montagem completa das telhas, em coberturas com curvatura.</t>
  </si>
  <si>
    <t>250202</t>
  </si>
  <si>
    <t>Mangueira com união de engate rápido, DN= 2 1/2´ (63 mm) 15,00m</t>
  </si>
  <si>
    <t>Será medido por unidade de mangueira instalada (un).
O item remunera o fornecimento e instalação de mangueira de fibra longa de algodão, revestida internamente de borracha, pressão mínima de prova de 28 kgf / cm², pressão mínima de ruptura de 55 kgf / cm², pressão mínima de trabalho de 14 kgf / cm², conforme NBR 11861, diâmetro de 2 1/2", com união de engate rápido.</t>
  </si>
  <si>
    <t>250204</t>
  </si>
  <si>
    <t>Esguicho tipo agulheta, com engate rápido, diâmetro 63mm 2 1/2"</t>
  </si>
  <si>
    <t>Será medido por unidade de esguicho instalado (un).
O item remunera o fornecimento e instalação de esguicho tipo agulheta com as características: engate rápido; diâmetro da base de 2 1/2"; vazão 229 GPM a 100 PSI; em latão polido.</t>
  </si>
  <si>
    <t xml:space="preserve">Válvula de retenção vertical ou horizontal em bronze, DN= 1/2´ </t>
  </si>
  <si>
    <t>Será medido por unidade de válvula instalada (un).
O item remunera o fornecimento e a instalação de válvula de retenção vertical ou horizontal, em bronze, diâmetro nominal de 1/2", inclusive materiais acessórios e de vedação.</t>
  </si>
  <si>
    <t xml:space="preserve">Válvula de retenção vertical ou horizontal em bronze, DN= 2 1/2´ </t>
  </si>
  <si>
    <t>Será medido por unidade de válvula instalada (un).
O item remunera o fornecimento e a instalação de válvula de retenção vertical ou horizontal, em bronze, diâmetro nominal de 2 1/2", inclusive materiais acessórios e de vedação.</t>
  </si>
  <si>
    <t>Será medido por unidade de válvula instalada (un).
O item remunera o fornecimento e a instalação de válvula de retenção vertical ou horizontal, em bronze, diâmetro nominal de 1 1/2", inclusive materiais acessórios e de vedação.</t>
  </si>
  <si>
    <t>250305</t>
  </si>
  <si>
    <t>250705</t>
  </si>
  <si>
    <t>250706</t>
  </si>
  <si>
    <t>250707</t>
  </si>
  <si>
    <t>Hidrante de recalque completo em caixa de alvenaria</t>
  </si>
  <si>
    <t>Poste telecônico reto h=9,0m em aço galvanizado</t>
  </si>
  <si>
    <t>Será medido pela projeção horizontal da cobertura em arco com 5m entre arcos e vão de 20 m (m²).
O item remunera o fornecimento de estrutura metálica em aço ASTM-A36 de todos elementos necessários para estrutura da cobertura como pilares, vigas de apoio, terças etc., incluindo chapas de ligação, soldas, parafusos galvanizados, chumbadores, perdas e acessórios, beneficiamento e pré-montagem de partes da estrutura em fábrica ou canteiro, transporte e descarregamento, traslado interno à obra, montagem e instalação completa se todos elementos necessários ,  remunera também o preparo da superfície das peças por meio da utilização de Zarcão e a execução de serviços como a limpeza da superfície,  lixamento final, remoção do pó e a aplicação em duas demãos de esmalte.</t>
  </si>
  <si>
    <t>250405</t>
  </si>
  <si>
    <t xml:space="preserve">Será medido por unidade de caixa para hidrante de recalque executada (un).
O item remunera o fornecimento de materiais e mão-de-obra necessários para a execução do caixa para hidrante de recalque com dimensões 40 x 60 cm e profundidade que varia entre 60 e 100 cm descritas, constituído por: alvenaria de tijolo comum com revestimento em argamassa, fundo de brita 2 e tampa articulada e requadro em ferro fundido ou material similar, identificada pela palavra “incêndio”, com dimensões de 40 x 60 cm e pintada da cor vermelha, remunera também os serviços de escavação, escoramento da vala,  reaterro e disposição das sobras, remunera também Adaptador de engate rápido em latão de 2 1/2´ x 2 1/2´ ", Registro globo angular de 45° em bronze ou latão, diâmetro 63mm (2 1/2") e Tampão cego com corrente para hidrante em latão 2 1/2 "
</t>
  </si>
  <si>
    <t>090108</t>
  </si>
  <si>
    <t>Grelha em ferro fundido para canaleta largura 30 cm (com caixilho de apoio)</t>
  </si>
  <si>
    <t>100308</t>
  </si>
  <si>
    <t>100309</t>
  </si>
  <si>
    <t>100310</t>
  </si>
  <si>
    <t>100311</t>
  </si>
  <si>
    <t>100312</t>
  </si>
  <si>
    <t>100313</t>
  </si>
  <si>
    <t>Será medido por unidade de luminária instalada (un).
O item remunera o fornecimento de luminária de sobrepor com corpo em chapa de aço pintada com ou sem refletor, conforme especificações do item com soquetes para lâmpada fluorescente de 18/20/32/40 W ou LED de 9 ou 18 W, inclusive materiais acessórios e a mão-de-obra necessária para a instalação da luminária; inclusive o fornecimento de lâmpada e reator (quando for fluorescente)  e teste de funcionamento.</t>
  </si>
  <si>
    <t>Luminária LED completa para uma (1) lâmpada tubular led 1x9w-øt8, temperatura da cor 6500k calha de sobrepor</t>
  </si>
  <si>
    <t>Luminária LED completa para uma (1) lâmpada tubular led 1x18w-øt8, temperatura da cor 6500k, calha de sobrepor</t>
  </si>
  <si>
    <t>Luminária LED completa para duas (2) lâmpadas tubulares led 2x9w-øt8, temperatura da cor 6500k, calha de sobrepor</t>
  </si>
  <si>
    <t>Luminária LED completa para duas (2) lâmpadas tubulares led 2x18w-øt8, temperatura da cor 6500k, calha de sobrepor</t>
  </si>
  <si>
    <t>Luminária LED completa para quatro (4) lâmpadas tubulares led 4x9w-øt8, temperatura da cor 6500k, calha de sobrepor</t>
  </si>
  <si>
    <t>Luminária LED completa para quatro (4) lâmpadas tubulares led 4x18w-øt8, temperatura da cor 6500k, calha de sobrepor</t>
  </si>
  <si>
    <t>100509</t>
  </si>
  <si>
    <t>101209</t>
  </si>
  <si>
    <t>101210</t>
  </si>
  <si>
    <t>101211</t>
  </si>
  <si>
    <t>101212</t>
  </si>
  <si>
    <t>Relé fotoelétrico, tensão 120v com capacidade de carga 1200va, inclusive base e instalação</t>
  </si>
  <si>
    <t xml:space="preserve">Será medido por unidade de relé fotoelétrico instalado (un).
Corpo e tampa em polipropileno estabilizado contra radiações UV; Contatos de encaixe em Latão estanhado, funcionamento eletromagnético e acionamento instantâneo, tensão nominal: 127Vca frequência: 50/60Hz e capacidade de carga: Em 127Vca: 1000W, 1200VA 
</t>
  </si>
  <si>
    <t>2 botijões de gás 13 Kg (EXCLUSIVE CILINDRO)</t>
  </si>
  <si>
    <t>4 botijões de gás 13 Kg (EXCLUSIVE CILINDRO)</t>
  </si>
  <si>
    <t>2 botijões de gás 45 Kg (INCLUSIVE CILINDRO CHEIO)</t>
  </si>
  <si>
    <t>4 botijões de gás 45 Kg (INCLUSIVE CILINDRO CHEIO)</t>
  </si>
  <si>
    <t>Será medido por unidade de desenho fornecido e aprovado pela fiscalização (un).
O item remunera o fornecimento de projeto, contendo todas as informações e detalhes construtivos, para a execução completa da obra de acordo com o padrão da Secretaria Estadual de Educação (SEE MG), inclusive a concessão dos direitos autorais referentes ao projeto para a Caixa Escolar. O projeto deverá ser constituído por: peças gráficas no formato A1; relatórios contendo as premissas de projeto; especificações técnicas; memoriais descritivos, listas de quantidade e memórias de cálculo pertinentes. Apresentados conforme relação abaixo:
A) Os produtos gráficos deverão ser desenvolvidos por meio do software "AUTOCAD" versão 2000 ou posterior e apresentados da seguinte forma:
- A entrega do projeto executivo de arquitetura, devidamente aprovado pela Diretoria de Rede Física das Regionais, deverá ser constituída por: duas cópias plotadas em papel sulfite; uma cópia do arquivo eletrônico com extensão "dwg" em "compact disc" (CD Rom).
B) Os relatórios, as especificações técnicas, os memoriais descritivos, lista de quantidades e as memórias de cálculo pertinentes contendo as premissas de projeto deverão ser desenvolvidas por meio dos softwares "WINWORD", ou "EXCEL" e apresentados da seguinte forma:
- Duas cópias completas no formato A4, em papel sulfite, encadernadas;
- Os arquivos eletrônicos com extensão "doc" ou "xls",em "compact disc" (CD Rom ).</t>
  </si>
  <si>
    <t>240211</t>
  </si>
  <si>
    <t>Projeto executivo de engradamento metálico</t>
  </si>
  <si>
    <t>240212</t>
  </si>
  <si>
    <t>240213</t>
  </si>
  <si>
    <t>240214</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</si>
  <si>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</si>
  <si>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Abrigo em chapa de aço carbono de sobrepor, pintado de vermelho nas dimensões (90x60x17)cm com uma porta com vidro transparente com a inscrição "incêndio", incluindo suporte basculante para mangueira, mangueira tipo 1 (1 1/2" 980 KPa) comprimento 15m, registro globo e acessórios, fornecimento e instalação</t>
  </si>
  <si>
    <t>Abrigo em chapa de aço carbono de sobrepor, pintado de vermelho nas dimensões (90x60x17)cm com uma porta com vidro transparente com a inscrição "incêndio", incluindo suporte basculante para mangueira, mangueira tipo 2 (1 1/2" 1370KPa) comprimento 15m, registro globo e acessórios, fornecimento e instalação</t>
  </si>
  <si>
    <t>250104</t>
  </si>
  <si>
    <t>Abrigo em chapa de aço carbono de sobrepor, pintado de vermelho nas dimensões (75x30x25)cm com uma porta com vidro transparente com a inscrição "incêndio", para extintor, fornecimento e instalação, exclusive extintor</t>
  </si>
  <si>
    <t>Mangueira com união de engate rápido, tipo 1 (980KPa) DN= 1 1/2´ (38 mm) 15,00m</t>
  </si>
  <si>
    <t>Será medido por unidade de mangueira instalada (un).
O item remunera o fornecimento e instalação de mangueira de fibra longa de algodão, revestida internamente de borracha, pressão mínima de prova de 980kpA, conforme NBR 11861, diâmetro de 1 1/2", com união de engate rápido.</t>
  </si>
  <si>
    <t>250214</t>
  </si>
  <si>
    <t>Mangueira com união de engate rápido, tipo 2 (1370KPa) DN= 1 1/2´ (38 mm) 15,00m</t>
  </si>
  <si>
    <t>Será medido por unidade de mangueira instalada (un).
O item remunera o fornecimento e instalação de mangueira de fibra longa de algodão, revestida internamente de borracha, pressão mínima de prova de 1370kpA conforme NBR 11861, diâmetro de 1 1/2", com união de engate rápido.</t>
  </si>
  <si>
    <t>250215</t>
  </si>
  <si>
    <t>Será medido por unidade de esguicho instalado (un).
O item remunera o fornecimento e instalação de esguicho regulável com as características:
fechamento por válvula central, com três posições: bocal fechado, jato sólido e neblina com variação de leque até 120º; bocal estriado com anel de borracha para proteção; engate rápido; diâmetro da base de 1 1/2"; em latão polido.</t>
  </si>
  <si>
    <t>Luminária de emergência autônoma, tipo led com dois faróis, potência total de 8w, fornecimento e instalação</t>
  </si>
  <si>
    <t>250307</t>
  </si>
  <si>
    <t>Cabo blindado para alarme e detecção de incêndio 3 x 1,5mm2</t>
  </si>
  <si>
    <t>250308</t>
  </si>
  <si>
    <t xml:space="preserve">Cabo blindado para alarme e detecção de incêndio 4 x 1,5mm2 </t>
  </si>
  <si>
    <t>Será medido por unidade de caixa instalada (un).
O item remunera o fornecimento e instalação de caixa em PVC rígido de 4" x 2".</t>
  </si>
  <si>
    <t>Será medido por unidade de caixa instalada (un).
O item remunera o fornecimento e instalação de caixa em PVC rígido de 4" x 4".</t>
  </si>
  <si>
    <t>Será medido por unidade de caixa instalada (un).
O item remunera o fornecimento e instalação de caixa em PVC rígido com fundo móvel de 4 "x 4" para fixação em lajes.</t>
  </si>
  <si>
    <t xml:space="preserve">Será medido pela composição de diversos serviços (un).
O item remunera o fornecimento e execução / instalação dos serviços a seguir: 
04 postes de 9 metros de altura com: 12 refletores Slim LED 200W de potência; Haste de aterramento, comprimento 2400mm, com parafuso de aperto (03 refletores para cada poste); Terminal para aterramento, com parafuso de aperto, estanhado; Caixa de passagem em alvenaria, 50x50x60cm, tampa em concreto, escavação e reaterro apiloado; Quadro elétrico para 12 circuitos com barramento; Eletroduto pvc rosca 1.1/4"; Cabo de cobre seção 4.0mm2, isolação; Cabo de cobre nu, seção 10mm2; Cabo sintenax isolamento de 1KV 16mm2; Conector para cabo 16mm2 bimetálico; Disjuntor trif.10-30 A; Disjuntor trif. 40 A </t>
  </si>
  <si>
    <t>Placa fotoluminescente de Orientação, salvamento e equipamentos - 300 X 300 mm</t>
  </si>
  <si>
    <t>Placa fotoluminescente de alerta (triangular) base de 300 mm</t>
  </si>
  <si>
    <t>Placa fotoluminescente de proibição (circular) diâmetro de 300 mm</t>
  </si>
  <si>
    <t>Projeto executivo de arquitetura (exclusive aprovação)</t>
  </si>
  <si>
    <t>Será medido por unidade de bloco autônomo instalado (un).
O item remunera o fornecimento e instalação de bloco autônomo de iluminação de emergência completo, em caixa plástica, para dois faróis de lâmpadas LED de 8 W com autonomia mínima de 03 horas</t>
  </si>
  <si>
    <t>Refletor Slim LED 200W de potência, branco Frio, 6500k</t>
  </si>
  <si>
    <t>Será medido por unidade de refletor instalado (un).
O item remunera o fornecimento e instalação de Refletor LED com proteção mínima IP65 indicado para iluminar áreas internas e externas; deve possuir driver incorporado, fluxo luminoso constante em toda faixa de tensão, com corpo e dissipador em alumínio com tampo em vidro, trabalhar, bivolt automático e emissão na cor branca.</t>
  </si>
  <si>
    <t>Tubos e conexões em aço galvanizado</t>
  </si>
  <si>
    <t>Será medido por comprimento de tubulação executada (m).
O item remunera o fornecimento e instalação dos tubos em aço galvanizado com costura, diâmetro nominal especificado, inclusive conexões e materiais acessórios para pontas rosqueáveis ou lisas; abertura e fechamento de rasgos, ou escavação e reaterro apiloado de valas com profundidade média de 60 cm, ou fixação por grampos ou presilhas quando tubulação for aparente.</t>
  </si>
  <si>
    <t>Tubo aço galvanizado com costura, DN= 3/4´, inclusive conexões</t>
  </si>
  <si>
    <t>Tubo aço galvanizado com costura, DN= 1´, inclusive conexões</t>
  </si>
  <si>
    <t>Tubo aço galvanizado com costura, DN= 1 1/4´, inclusive conexões</t>
  </si>
  <si>
    <t>Tubo aço galvanizado com costura, DN= 1 1/2´, inclusive conexões</t>
  </si>
  <si>
    <t>Tubo aço galvanizado com costura, DN= 2´, inclusive conexões</t>
  </si>
  <si>
    <t>Tubo aço galvanizado com costura, DN= 2 1/2´, inclusive conexões</t>
  </si>
  <si>
    <t>Será medido por unidade de extintor instalado (un).
O item remunera o fornecimento e instalação de extintor manual de pó químico seco, tipo portátil, capacidade extintora equivalente 10 B (mínimo), agente extintor fosfato monoamônico, capacidade = 4 kg, destinado para a extinção de incêndios de classe "A" (madeira e papel), "B" (líquidos inflamáveis) e "C" (equipamentos elétricos). Cilindro fabricado em chapa de aço carbono, calandrada com fundo e cúpula estampados a frio, soldado pelo processo MIG, pintado com fundo primer e esmalte sintético vermelho, montado com válvula de latão forjado e gatilho de descarga intermitente, dotado de dispositivo de segurança, calibrado de 180 a 210 kgf / cm², mangueira para alta pressão e esguicho difusor indeformável, validade da carga de 5 anos. Com suporte para fixação na parede. Normas técnicas: NBR 12693, NBR 12791 e NBR 15808.</t>
  </si>
  <si>
    <t>Será medido por unidade de extintor instalado (un).
O item remunera o fornecimento e instalação de extintor manual de pó químico seco, tipo portátil, capacidade extintora equivalente = 10 B (mínimo), agente extintor fosfato monoamônico, capacidade 6 kg, destinado para a extinção de incêndios de classe "A" (madeira e papel), "B" (líquidos inflamáveis) e "C" (equipamentos elétricos). Cilindro fabricado em chapa de aço carbono, calandrada com fundo e cúpula estampados a frio, soldado pelo processo MIG, pintado com fundo primer e esmalte sintético vermelho, montado com válvula de latão forjado e gatilho de descarga intermitente, dotado de dispositivo de segurança, calibrado de 180 a 210 kgf / cm², mangueira para alta pressão e esguicho difusor indeformável, validade da carga de 5 anos. Com suporte para fixação na parede. Normas técnicas: NBR 12693, NBR 12791 e NBR 15808.</t>
  </si>
  <si>
    <t>Aprovação projeto arquitetônico junto a Prefeituras municipais</t>
  </si>
  <si>
    <t>Levantamento de arquitetura/cadastro de dados técnicos "in loco" para  prédios tombados com aprovação junto ao órgão tombador, com desenvolvimento e detalhamento de gradil, fachada, esquadrias, acabamentos internos e elementos arquitetônicos, apresentados em formato A1, utilizando layers padrão da SEE.</t>
  </si>
  <si>
    <t>250708</t>
  </si>
  <si>
    <t>Em PVC, com grelha quadrada/redonda,150x150x50mm</t>
  </si>
  <si>
    <t>Será medido por unidade caixa instalada (un).
O item remunera o fornecimento e instalação da caixa sifonada, em PVC rígido, de 150 x 150 x 50 mm, inclusive grelha metálica e o material necessário para sua ligação à rede de esgoto.</t>
  </si>
  <si>
    <t>Refletor Slim LED 100W de potência, branco Frio, 6500k, Autovolt.</t>
  </si>
  <si>
    <t>Será medido por unidade de refletor instalado (un).
O item remunera o fornecimento e instalação de Refletor LED com proteção IP65 indicado para iluminar áreas internas e externas; deve possuir driver incorporado, fluxo luminoso constante em toda faixa de tensão, com corpo e dissipador em alumínio com tampo em vidro, trabalhar, bivolt automático e emissão na cor branca.</t>
  </si>
  <si>
    <t>Refletor Slim LED 150W de potência, branco Frio, 6500k, Autovolt</t>
  </si>
  <si>
    <t>Transporte e carga manual de material a granel (ou demolição) em caçamba</t>
  </si>
  <si>
    <t>Projeto de Prevenção e Combate a Incêndio e Pânico, exclusive aprovação no CBMMG</t>
  </si>
  <si>
    <t>Será medido por conjunto de bancada e armário de laboratório completo instalado (cj).
O item remunera o fornecimento, instalação completa do conjunto de bancada de laboratório com tampo de granito cinza andorinha l=60cm e c=265cm, testeira de 5cm, rodabanca  de granito cinza andorinha h= 10 cm, base em alvenaria h=10cm, armário em compensado 20mm com portas revestidas em laminado melamínico branco nas duas faces h=75cm, puxadores de metal cromado, prateleiras do mesmo material das portas, cuba de aço inox AISI 304 465 x 330 mm completa com torneira  e acessórios.</t>
  </si>
  <si>
    <t>Conjunto de mesa e bancos de concreto para jogos (02 bancos em arco com Raio interno = 80 cm e h = 43 cm e mesa com d = 130 cm, e = 8 cm , h = 75 cm)</t>
  </si>
  <si>
    <t>Será medido pelo levantamento que possibilite a futura elaboração do projeto arquitetônico e será remunerado após aprovação da fiscalização (un).
O item remunera o levantamento de uma construção existente e como resultado devem ser apresentados os seguintes desenhos:
 - Planta de implantação/ locação, sendo que deve apresentar tipo de vizinhos no entorno da escola, nome das ruas, largura do passeio, identificar se no passeio existem árvores, placas e postes, localização dos padrões de energia e hidrômetro ; 
- Plantas dos pavimentos com níveis, área de todos os ambientes, diferenciar layers de paredes, esquadrias e pisos conforme ABNT, inserir tipos de piso, cimentado, terreno natural onde existir; (Layers cores padrão SEE); 
- Planta da cobertura com demarcação dos beirais; levantada A1 (EXCLUSIVE APROVAÇÃO)</t>
  </si>
  <si>
    <t>240215</t>
  </si>
  <si>
    <t>Aprovação do Projeto de Prevenção e Combate a Incêndio e Pânico junto ao CBMMG</t>
  </si>
  <si>
    <t xml:space="preserve">Levantamento de arquitetura/cadastro de dados técnicos "in loco" e desenvolvimento da arquitetura levantada A1 (EXCLUSIVE APROVAÇÃO), conforme padrão SEE. No caso do levantamento cadastral arquitetônico o mesmo deve apresentar rigorosamente as características físicas da edificação, constituindo-se da representação gráfica detalhada de todos os seus elementos.
</t>
  </si>
  <si>
    <t>Demolição de reboco ou emboço ou revestimento com argamassa</t>
  </si>
  <si>
    <t>Será medido por área real de bancada com provável reaproveitamento, inclusive sistema de fixação medida no projeto ou aferida antes da demolição (m²).
O item remunera o fornecimento da mão-de-obra necessária e ferramentas adequadas para a execução dos serviços: remoção de bancadas ou divisórias de pedras e sistema de fixação, fragmentação das pedras sem possibilidade de reaproveitamento e a seleção e acomodação do restante, separação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</si>
  <si>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Será medido por unidade de luminária reinstalada (un).
O item remunera a retirada da luminária existente e mão de obra para instalação inclusive com fornecimento de materiais acessórios e teste de funcionamento.</t>
  </si>
  <si>
    <t>100510</t>
  </si>
  <si>
    <t>Dispositivo de proteção contra surto de tensão DPS 20kA - 175v</t>
  </si>
  <si>
    <t>100511</t>
  </si>
  <si>
    <t>Dispositivo de proteção contra surto de tensão DPS 40kA - 175v</t>
  </si>
  <si>
    <t>100512</t>
  </si>
  <si>
    <t>Dispositivo de proteção contra surto de tensão DPS 40kA - 440v</t>
  </si>
  <si>
    <t>100513</t>
  </si>
  <si>
    <t>Dispositivo de proteção contra surto de tensão DPS 60kA - 275v</t>
  </si>
  <si>
    <t>Divisória  em  ardósia  polida (incluindo todas as ferragens em latão cromado), e = 3cm com ferragens em latão cromado</t>
  </si>
  <si>
    <t>Fossa séptica C=3,00m execução in-loco volume útil 7,56m³ (154 contribuintes por turno)</t>
  </si>
  <si>
    <t>Fossa séptica C=3,80m execução in-loco volume útil 9,58m³ (226 contribuintes por turno)</t>
  </si>
  <si>
    <t>Fossa séptica C=5,40m execução in-loco volume útil 13,61m³ (298 contribuintes por turno)</t>
  </si>
  <si>
    <t>Fossa séptica C=4,80m execução in-loco volume útil 20,74m³ (514 contribuintes por turno)</t>
  </si>
  <si>
    <t>Fossa séptica C=5,80m execução in-loco volume útil 25,06m³ (622 contribuintes por turno)</t>
  </si>
  <si>
    <t>Fossa séptica C=6,40m execução in-loco volume útil 29,39m³ (730 contribuintes por turno)</t>
  </si>
  <si>
    <t>Será medido pela área de obra locada, aferida entre os eixos de fundação e acrescentando-se 0,50 m, a partir do eixo, para o lado externo (m).
O item remunera o fornecimento de pontaletes em Pinus ou Cedrinho de 3" x 3"; tábuas em Pinus de 1" x 12"; arame galvanizado; inclusive materiais acessórios e a mão-de-obra necessária para os serviços de locação completa em obras de edificação compreendendo: locação de estacas, eixos principais, paredes, etc.</t>
  </si>
  <si>
    <t>Conjunto elevatório motor-bomba (centrífuga) de 3 CV</t>
  </si>
  <si>
    <t xml:space="preserve">Conjunto elevatório motor-bomba (centrífuga) de 5 CV </t>
  </si>
  <si>
    <t>Conjunto elevatório motor-bomba (centrífuga) de 7,5 CV</t>
  </si>
  <si>
    <t>Conjunto elevatório motor-bomba (centrífuga) de 10 CV</t>
  </si>
  <si>
    <t>Luminária de sobrepor com refletor e aletas - lâmpadas fluorescentes (2 x 18W)</t>
  </si>
  <si>
    <t>100402</t>
  </si>
  <si>
    <t>Tomada universal 2 P+T (10A)</t>
  </si>
  <si>
    <t>Tomada universal 2 P+T (20A)</t>
  </si>
  <si>
    <t>Será medido por unidade de disjuntor instalado (un).
O item remunera o fornecimento de disjuntor automático, com proteção termomagnética, DIN linha residencial ou caixa moldada linha industrial, polos e correntes variáveis conforme o solicitado e tensão de 127 / 220 V, conforme norma NBR 5361 e selo de conformidade do INMETRO, remunera também materiais acessórios e a mão-de-obra necessária para a instalação do disjuntor por meio de parafusos, ilhoses ou terminais de compressão em suporte apropriado; não remunera o fornecimento do suporte.</t>
  </si>
  <si>
    <t>Monopolar DIN de 10  a 32 A</t>
  </si>
  <si>
    <t>Monopolar DIN de 35 a 50 A</t>
  </si>
  <si>
    <t>Bipolar DIN de 15 a 35 A</t>
  </si>
  <si>
    <t>Bipolar DIN de 40 a 50 A</t>
  </si>
  <si>
    <t>Tripolar DIN de 63A</t>
  </si>
  <si>
    <t>Tripolar DIN de70A</t>
  </si>
  <si>
    <t xml:space="preserve">Tripolar DIN de 80A, </t>
  </si>
  <si>
    <t>Tripolar DIN de 100A</t>
  </si>
  <si>
    <t>Tripolar DIN de 125A</t>
  </si>
  <si>
    <t>Tripolar caixa moldada de 150A</t>
  </si>
  <si>
    <t>Tripolar  caixa moldada de 160A</t>
  </si>
  <si>
    <t>Tripolar  caixa moldada de 175A</t>
  </si>
  <si>
    <t>Tripolar  caixa moldada de 200A</t>
  </si>
  <si>
    <t>100514</t>
  </si>
  <si>
    <t>Tripolar  caixa moldada de 225A</t>
  </si>
  <si>
    <t>100515</t>
  </si>
  <si>
    <t>Tripolar  caixa moldada de 250A</t>
  </si>
  <si>
    <t>100516</t>
  </si>
  <si>
    <t>Tripolar  caixa moldada de 300A</t>
  </si>
  <si>
    <t>Tripolar  caixa moldada de 400A</t>
  </si>
  <si>
    <t>100517</t>
  </si>
  <si>
    <t>Disjuntor de proteção diferencial residual (DR), bipolar, tipo DIN, corrente nominal de 25A, alta sensibilidade, corrente diferencial residual nominal com atuação de 30ma</t>
  </si>
  <si>
    <t>100518</t>
  </si>
  <si>
    <t>Disjuntor de proteção diferencial residual (DR), bipolar, tipo DIN, corrente nominal de 40A, alta sensibilidade, corrente diferencial residual nominal com atuação de 30ma</t>
  </si>
  <si>
    <t>100519</t>
  </si>
  <si>
    <t>100520</t>
  </si>
  <si>
    <t>100521</t>
  </si>
  <si>
    <t>100522</t>
  </si>
  <si>
    <t>100523</t>
  </si>
  <si>
    <t xml:space="preserve">Isolado em PVC seção 95mm² </t>
  </si>
  <si>
    <t>100708</t>
  </si>
  <si>
    <t xml:space="preserve">Isolado em PVC seção 120 mm² </t>
  </si>
  <si>
    <t>100709</t>
  </si>
  <si>
    <t xml:space="preserve">Isolado em PVC seção 150 mm² </t>
  </si>
  <si>
    <t>100710</t>
  </si>
  <si>
    <t xml:space="preserve">Isolado em PVC seção 185 mm² </t>
  </si>
  <si>
    <t>100711</t>
  </si>
  <si>
    <t xml:space="preserve">Isolado em PVC seção 240 mm² </t>
  </si>
  <si>
    <t>100712</t>
  </si>
  <si>
    <t xml:space="preserve">Isolado em PVC seção 300 mm² </t>
  </si>
  <si>
    <t>100821</t>
  </si>
  <si>
    <t>condulete de PVC tipo C, LL OU LR d=3/4"</t>
  </si>
  <si>
    <t>100822</t>
  </si>
  <si>
    <t>condulete de PVC tipo C, LL OU LR d=1"</t>
  </si>
  <si>
    <t>100823</t>
  </si>
  <si>
    <t>condulete de PVC tipo B OU E d=3/4"</t>
  </si>
  <si>
    <t>100824</t>
  </si>
  <si>
    <t>condulete de PVC tipo B OU E d=1"</t>
  </si>
  <si>
    <t>100825</t>
  </si>
  <si>
    <t>condulete de PVC tipo T d=3/4"</t>
  </si>
  <si>
    <t>100826</t>
  </si>
  <si>
    <t>condulete de PVC tipo T d=1"</t>
  </si>
  <si>
    <t>100827</t>
  </si>
  <si>
    <t>condulete de PVC tipo X d=3/4"</t>
  </si>
  <si>
    <t>100828</t>
  </si>
  <si>
    <t>condulete de PVC tipo X d=1"</t>
  </si>
  <si>
    <t>101213</t>
  </si>
  <si>
    <t xml:space="preserve">Será medido por unidade de sensor de presença instalado (un).
O sensor deve ser instalado em uma altura mínima de 1,8 e máxima de 2,5 metros, deve possuir um ângulo de detecção de 180° e alcance de até 12 metros, a tensão para 127v preferencialmente deve ser 500w para lâmpadas incandescentes e/ou 200w para lâmpadas LED/Eletrônica/Fluorescente, como pode ser instalado em áreas externas deve resistir as condições climáticas de sol e chuva, com tratamento UV e interior com verniz de vedação para proteger contra chuva e umidade.
</t>
  </si>
  <si>
    <t>Quadro de distribuição de embutir em PVC para 4 disjuntores DIN, inclusive barramentos neutro/terra, exclusive barramento de fase</t>
  </si>
  <si>
    <t>Quadro de distribuição de embutir em PVC, para 8 disjuntores DIN, inclusive barramentos neutro/terra, exclusive barramento de fase</t>
  </si>
  <si>
    <t>Quadro de distribuição de embutir em PVC, para 12 disjuntores DIN, inclusive barramentos neutro/terra, exclusive barramento de fase</t>
  </si>
  <si>
    <t>Quadro de distribuição de embutir em PVC, para 16 disjuntores DIN, inclusive barramentos neutro/terra, exclusive barramento de fase</t>
  </si>
  <si>
    <t xml:space="preserve">Quadro de distribuição de sobrepor em PVC para 4 disjuntores DIN, inclusive barramentos neutro/terra, exclusive barramento de fase </t>
  </si>
  <si>
    <t xml:space="preserve">Quadro de distribuição de sobrepor em PVC, para 8 disjuntores DIN, inclusive barramentos neutro/terra, exclusive barramento de fase </t>
  </si>
  <si>
    <t>101407</t>
  </si>
  <si>
    <t xml:space="preserve">Quadro de distribuição de sobrepor em PVC, para 12 disjuntores DIN, inclusive barramentos neutro/terra, exclusive barramento de fase </t>
  </si>
  <si>
    <t>101408</t>
  </si>
  <si>
    <t>Quadro de distribuição de sobrepor em PVC, para 16 disjuntores DIN, inclusive barramentos neutro/terra, exclusive barramento de fase</t>
  </si>
  <si>
    <t>101409</t>
  </si>
  <si>
    <t>Quadro de distribuição de embutir em chapa, para 16 disjuntores DIN, inclusive barramentos neutro/terra e barramento trifásico de 100a</t>
  </si>
  <si>
    <t>101410</t>
  </si>
  <si>
    <t>Quadro de distribuição de embutir em chapa, para 24 disjuntores DIN, inclusive barramentos neutro/terra e barramento trifásico de 150a</t>
  </si>
  <si>
    <t>101411</t>
  </si>
  <si>
    <t>Quadro de distribuição de embutir em chapa, para 34 disjuntores DIN, inclusive barramentos neutro/terra e barramento trifásico de 100a</t>
  </si>
  <si>
    <t>101412</t>
  </si>
  <si>
    <t>Quadro de distribuição de embutir em chapa, para 34 disjuntores DIN, inclusive barramentos neutro/terra e barramento trifásico de 150a</t>
  </si>
  <si>
    <t>101413</t>
  </si>
  <si>
    <t xml:space="preserve">Quadro de distribuição de sobrepor em chapa, para 16 disjuntores DIN, inclusive barramentos neutro/terra e barramento trifásico de 100a </t>
  </si>
  <si>
    <t>101414</t>
  </si>
  <si>
    <t>Quadro de distribuição de sobrepor em chapa, para 24 disjuntores DIN, inclusive barramentos neutro/terra e barramento trifásico de 100a</t>
  </si>
  <si>
    <t>101415</t>
  </si>
  <si>
    <t>Quadro de distribuição de sobrepor em chapa, para 24 disjuntores DIN, inclusive barramentos neutro/terra e barramento trifásico de 150a</t>
  </si>
  <si>
    <t>101416</t>
  </si>
  <si>
    <t>Quadro de distribuição de sobrepor em chapa, para 34 disjuntores DIN, inclusive barramentos neutro/terra e barramento trifásico de 100a</t>
  </si>
  <si>
    <t>101417</t>
  </si>
  <si>
    <t>Quadro de distribuição de sobrepor em chapa, para 34 disjuntores DIN, inclusive barramentos neutro/terra e barramento trifásico de 150a</t>
  </si>
  <si>
    <t>101418</t>
  </si>
  <si>
    <t>Barramento bifásico de 80a para quadro de distribuição</t>
  </si>
  <si>
    <t>101419</t>
  </si>
  <si>
    <t>Barramento monofásico de 80a para quadro de distribuição</t>
  </si>
  <si>
    <t>101420</t>
  </si>
  <si>
    <t>Barramento trifásico de 80a para quadro de distribuição</t>
  </si>
  <si>
    <t>Quadro de distribuição PVC ou chapa de aço de embutir ou sobrepor e barramentos</t>
  </si>
  <si>
    <t>Porta metálica, tipo de abrir, com uma (1) folha, em chapa galvanizada lambril, modelo quadrado, fornecimento e assentamento, EXCLUSIVE fechadura, targeta e dobradiça</t>
  </si>
  <si>
    <t>Será medido por área de porta / portão instalado (m²).
O item remunera o fornecimento da porta e / ou portão de abrir, sob medida, com uma folha, constituído por: folha da porta em chapa de ferro nº 18 ( MSG ), numa face, com ou sem abertura; requadro para a estrutura da folha da porta, em perfil de chapa de ferro nº 18 MSG, tipo tubular; batentes em perfil de chapa dobrada em chapa de ferro nº 14 ( MSG ); jogo completo de ferragens, inclusive cimento, areia, materiais acessórios e a mão-de-obra necessária para a instalação e fixação da porta e do batente. Remunera também materiais acessórios e mão de obra para a execução de duas demãos de zarcão e duas demãos de esmalte.</t>
  </si>
  <si>
    <t>Porta/portão metálico, tipo de correr, com uma ou duas folhas, em chapa galvanizada lambril, modelo ondulada, inclusive fornecimento, assentamento, perfis para marco, EXCLUSIVE fechadura e roldanas</t>
  </si>
  <si>
    <t>Será medido por área de porta / portão instalado (m²).
O item remunera o fornecimento da porta e / ou portão de correr, sob medida, com uma folha, constituído por: folha da porta em chapa de ferro nº 18 ( MSG ), numa face, com ou sem abertura; trilho para roldana e de requadro para a estrutura da folha da porta, em perfil de chapa de ferro nº 18 MSG, tipo tubular; batentes em perfil de chapa dobrada em chapa de ferro nº 14 ( MSG ); inclusive cimento, areia, materiais acessórios e a mão-de-obra necessária para a instalação e fixação da porta e do batente. Remunera também materiais acessórios e mão de obra para a execução de duas demãos de zarcão e duas demãos de esmalte.</t>
  </si>
  <si>
    <t>130105</t>
  </si>
  <si>
    <t>Roldana para portão tipo "U" ou meia cana diâmetro de 3" com capacidade de carga de 200Kg de aço, acabamento zincado</t>
  </si>
  <si>
    <t>Será medido por roldana instalada (un).
Produzida em aço 1020 com rolamento em aço cromo, para maior resistência mecânica, deve ter tratamento zincado, para melhor resistência à oxidação, largura 19mm, com rolamento e bucha, medidas do parafuso: 3/8" x 2".</t>
  </si>
  <si>
    <t>130106</t>
  </si>
  <si>
    <t>Dobradiça de ferro, medidas (3.1/2"x3"), tipo pino solto com bola, acabamento cromado, inclusive acessórios para fixação</t>
  </si>
  <si>
    <t xml:space="preserve">Será medido por unidade de dobradiça instalada (un).
O item remunera o fornecimento da dobradiça com anéis, reforçada, em ferro ou latão cromado de 3 1/2" x 3", com capacidade de peso mínimo de 35 kg. Remunera também materiais acessórios e a mão de obra necessária para a instalação.
</t>
  </si>
  <si>
    <t>Emboço com argamassa 1:6 cimento e areia lavada média peneirada, para paredes revestidas com tinta, e = 20mm</t>
  </si>
  <si>
    <t>Será medido pela área revestida com emboço, não se descontando vãos de até 2,00 m² e não se considerando espaletas. Os vãos acima de 2,00 m² deverão ser deduzidos na totalidade e as espaletas desenvolvidas (m²).
O item remunera o fornecimento de cimento, areia e a mão-de-obra necessária para a execução do emboço.</t>
  </si>
  <si>
    <t>Será medido pela área de superfície pintada, não se descontando vãos de até 2,00 m² e não se considerando espaletas, filetes ou molduras. Os vãos acima de 2,00 m deverão ser deduzidos a totalidade e as espaletas, filetes ou molduras desenvolvidas (m²).
O item remunera o fornecimento de cal extinta para pintura, fixador para pintura à base de cal, materiais acessórios e a mão-de-obra necessária para a execução dos serviços de: limpeza da superfície; preparo da tinta; aplicação da tinta, em três demãos cruzadas, sobre superfície revestida com massa.</t>
  </si>
  <si>
    <r>
      <t>Caiação em parede</t>
    </r>
    <r>
      <rPr>
        <b/>
        <sz val="12"/>
        <color indexed="10"/>
        <rFont val="Calibri"/>
        <family val="2"/>
      </rPr>
      <t xml:space="preserve"> </t>
    </r>
    <r>
      <rPr>
        <b/>
        <sz val="12"/>
        <rFont val="Calibri"/>
        <family val="2"/>
      </rPr>
      <t>com 03 demãos</t>
    </r>
  </si>
  <si>
    <r>
      <t xml:space="preserve">Látex PVA em parede </t>
    </r>
    <r>
      <rPr>
        <b/>
        <sz val="12"/>
        <rFont val="Calibri"/>
        <family val="2"/>
      </rPr>
      <t>(2 demãos), com fundo preparador / selador</t>
    </r>
  </si>
  <si>
    <r>
      <t>Tinta acrílica em parede</t>
    </r>
    <r>
      <rPr>
        <b/>
        <sz val="12"/>
        <rFont val="Calibri"/>
        <family val="2"/>
      </rPr>
      <t>, sem emassamento (duas demãos)</t>
    </r>
  </si>
  <si>
    <t>Esmalte em esquadrias de ferro com duas demãos e uma demão de zarcão</t>
  </si>
  <si>
    <t>Será medido pela área da projeção vertical da estrutura (m²), com os acréscimos:
A) Estrutura metálica plana: multiplicar a área de projeção vertical por 2.
B) Estrutura metálica em arco: acrescentar em 30% a área de projeção vertical e multiplicar por 2.
C) Em caixilhos vazados ou com vidros, grades ou gradis de ferro, pela área da peça ou projeção do conjunto, no plano vertical ou horizontal, considerada uma só vez, acrescentando-se, mais uma vez, as áreas de vedação superiores a 15% da área inicial.
O item remunera o fornecimento de tinta esmalte sintético, zarcão inclusive materiais acessórios e a mão-de-obra necessária para a limpeza da superfície, lixamento final, remoção do pó e aplicação da tinta e zarcão.</t>
  </si>
  <si>
    <t>Será medido pela área de superfície a ser preparada, deduzindo-se toda e qualquer interferência (m²).
O item remunera o fornecimento de primer para pintura epóxi; materiais acessórios e a mão-de-obra necessária para a execução dos serviços de: limpeza, lixamento, remoção do pó; aplicação do primer, conforme especificações do fabricante.</t>
  </si>
  <si>
    <t xml:space="preserve">Portão para alambrado, com uma (1) folha, dimensão (90x210)cm, em tela de arame, exclusive pintura, inclusive fixação e fornecimento em quadros de tubos de aço carbono galvanizado diâmetro de 50mm (2"), </t>
  </si>
  <si>
    <t xml:space="preserve">Será medido pela unidade de portão instalado (un).
O item remunera o fornecimento e instalação de portão pivotante de uma folha com dimensões 90 x 210cm, constituído por: perfil tubular de aço carbono SAE 1008 / 1010 galvanizada norma ASTM A 513, com diâmetro externo de 50mm (2”), batente, dobradiças e cadeado com largura de 50mm, trama losangular de 2" (50,8mm) e fio bwg12 (2,77mm); trinco e ferrolho com porta-cadeado. O item remunera também o fornecimento de materiais e mão-de-obra necessários para uma demão de galvanização a frio, nos pontos de solda e / ou corte dos elementos que compõem o portão, remunera também o cadeado.
</t>
  </si>
  <si>
    <t>Colchão de brita (lastro de brita 2 e 3 apiloado manualmente com maço de 30kg)</t>
  </si>
  <si>
    <t>Armadura de tela de aço CA 60B (tela de aço CA 60 soldada com trama de 100x100mm D=4,20mm do fio e arame recozido)</t>
  </si>
  <si>
    <t>Será medido pelo peso nominal das telas constantes no projeto de armadura (m²).
O item remunera o fornecimento de tela soldada em aço CA-60B com trama 100 x 100mm tipo Q138, transporte e colocação; estão incluídos no item os serviços e materiais secundários como arame, espaçadores, emendas e perdas por desbitolamento, cortes e pontas de traspasse para emendas.</t>
  </si>
  <si>
    <t>210203</t>
  </si>
  <si>
    <t>Filtro anaeróbico DN 2,00m H 1,50m</t>
  </si>
  <si>
    <t>Projeto executivo de ar condicionado /ventilação/climatização</t>
  </si>
  <si>
    <t>240216</t>
  </si>
  <si>
    <t>240217</t>
  </si>
  <si>
    <t>Será medido pelo levantamento que possibilite a futura elaboração do projeto arquitetônico e será remunerado após aprovação da fiscalização e o órgão tombador (un).
O item remunera o levantamento de uma construção existente e como resultado devem ser apresentados os seguintes desenhos:
 - Planta de implantação/ locação, sendo que deve apresentar tipo de vizinhos no entorno da escola, nome das ruas, largura do passeio, identificar se no passeio existem árvores, placas e postes, localização dos padrões de energia e hidrômetro ; 
- Plantas dos pavimentos com níveis, área de todos os ambientes, diferenciar layers de paredes, esquadrias e pisos conforme ABNT, inserir tipos de piso, cimentado, terreno natural onde existir; (Layers cores padrão SEE); 
- Planta da cobertura com demarcação dos beirais; levantada A1</t>
  </si>
  <si>
    <t>Quadro de comando para uma bomba de potência 3,0cv trifásica, em partida direta com acionamento manual/ automático e detecção de falta de fase</t>
  </si>
  <si>
    <t>Quadro de comando para uma bomba de potência 5,0cv trifásica, em partida direta com acionamento manual/ automático e detecção de falta de fase</t>
  </si>
  <si>
    <t>250709</t>
  </si>
  <si>
    <t>Quadro de comando para uma bomba de potência 7,5cv trifásica, em partida direta com acionamento manual/ automático e detecção de falta de fase</t>
  </si>
  <si>
    <t>250710</t>
  </si>
  <si>
    <t>250711</t>
  </si>
  <si>
    <t>1) Será medido por unidade de manômetro instalado (un).
2) O item remunera o fornecimento e instalação de manômetro para indicação de pressão em redes de líquidos, com as características:
A) Caixa e anel em aço 1020 estampado, acabamento com pintura eletrostática em epóxi preto, diâmetros, Grau de proteção IP 54.i;
a) Mostrador Alumínio, fundo branco e marcação preta;
b) Ponteiro em alumínio balanceado;
c) Visor Vidro, opcionalmente em acrílico (opcional XPD);
d) Escalas conjugadas 0 a 7 kg / cm²;
e) Precisão classe B de + 2%;
f) Sistema sensor: Tubo Bourdon em bronze fosforoso e soquete em latão;
g) Mecanismo tipo engrenagens em latão, com recursos para ajustes de angularidade
h) Conexão inferior (vertical) ou traseira (horizontal) com rosca de 1/4" ou 1/2", padrão BSP ou NTP.
Remunera também materiais acessórios e de vedação, necessários à instalação do manômetro.</t>
  </si>
  <si>
    <t>080212</t>
  </si>
  <si>
    <t>Vaso sanitário sifonado convencional para PCD sem furo frontal com louça branca sem assento, incluso conjunto de ligação para bacia sanitária ajustável - fornecimento e instalação</t>
  </si>
  <si>
    <t>Será medido por unidade instalada (un).
O item remunera o fornecimento da bacia sifonada de louça para atendimento PCD sem furo frontal. com altura mínima sem assento de 43cm. Remunera também: bolsa de borracha; anel de borracha de expansão de 4"; tubo de ligação com canopla, parafusos niquelados; massa para fixação e assentamento da base; materiais acessórios e a mão-de-obra necessária para a instalação e ligação às redes de água e esgoto.</t>
  </si>
  <si>
    <t>1) Será medido por unidade (conjunto) instalado (un).
O item remunera o fornecimento do conjunto de bacia sifonada em louça e caixa acoplada conforme as normas vigentes NBR 15097 e NBR 15099. Remunera também: bolsa de borracha; anel de borracha de expansão de 4"; tubo de ligação com canopla, parafusos niquelados; massa para fixação e assentamento da base; materiais acessórios e a mão-de-obra necessária para a instalação e ligação às redes de água e esgoto.</t>
  </si>
  <si>
    <t>190600</t>
  </si>
  <si>
    <t>Andaimes</t>
  </si>
  <si>
    <t>190601</t>
  </si>
  <si>
    <t>Andaime em cavalete metálico para alvenaria, com chapa de compensado e tábua, com reaproveitamento, inclusive montagem/desmontagem e remanejamento</t>
  </si>
  <si>
    <t>Será medido pelo perímetro da alvenaria a ser construída (m)
O item remunera o transporte do material até o local de aplicação, o  fornecimento, montagem e desmontagem de andaime para alvenaria, incluindo assoalho de tábuas ou chapas, sarrafos, pontaletes, suportes e pregos para fixação e posterior limpeza dos resíduos gerados no local.</t>
  </si>
  <si>
    <t>190602</t>
  </si>
  <si>
    <t>Andaime em cavalete metálico para forro ou serviço em altura interno, com chapa de compensado e tábua, com reaproveitamento, inclusive montagem/desmontagem e remanejamento</t>
  </si>
  <si>
    <t>Será medido pela área em metros quadrados em projeção, na qual foi utilizado o andaime. (m²)
O item remunera o transporte do material até o local de aplicação; o fornecimento, montagem e desmontagem de andaime para revestimento interno, incluindo tábuas ou chapas, sarrafos, pontaletes, suportes e pregos para fixação; e a posterior  limpeza dos resíduos gerados no local</t>
  </si>
  <si>
    <t>190603</t>
  </si>
  <si>
    <t>Fornecimento de andaime metálico para fachada (locação), inclusive piso metálico e sapatas, exclusive montagem e desmontagem</t>
  </si>
  <si>
    <t>Será medido pela área, na projeção vertical da fachada, do andaime tubular fachadeiro alocado, multiplicada pelo período em meses de locação (m² x mês).
O item remunera o fornecimento de locação de andaime tubular fachadeiro montado com no mínimo 1,0 m de largura a partir da face externa da fachada; mão de obra para translado interno na obra e materiais necessários para a locação do andaime, constituído por: quadros de base com travamentos e ajustes em diagonal, nivelados por meio de sapatas ajustáveis; guarda-corpos e rodapés, plataformas e quadros com escadas; pavimento de pisos metálicos; materiais acessórios como cabo de aço, tubos e braçadeiras
necessários para a montagem; conforme NR 18 e/ou normas vigentes. Não remunera a montagem e desmontagem do andaime</t>
  </si>
  <si>
    <t>190604</t>
  </si>
  <si>
    <t>Montagem e desmontagem de andaime metálico para fachada com piso metálico, exclusive fornecimento do andaime e rodapé/guarda-corpo em madeira</t>
  </si>
  <si>
    <t>Será medido pela área, na projeção vertical da fachada, do andaime montado e desmontado, sendo medido 100% na desmontagem (m²).
O item remunera o fornecimento da mão-de-obra necessária para a montagem, desmontagem, empilhamento das peças e traslado interno na obra, para andaime tubular fachadeiro, inclusive o madeiramento do tablado.</t>
  </si>
  <si>
    <t>190605</t>
  </si>
  <si>
    <t>Fornecimento de andaime metálico tubular tipo torre (locação), inclusive rodízios, exclusive montagem e desmontagem</t>
  </si>
  <si>
    <t>Será medido pela altura de andaime em torre multiplicado pelo período em meses de locação, altura da torre a partir de 2,00 m (m x mês).
O item remunera o fornecimento de locação de andaime tubular tipo torre metálico com base quadrada (1,5 x 1,5 m), mão de obra necessária para transporte interno na obra: Quadros de base com travamentos e rodas emborrachadas para locomoção; guarda-corpo e rodapé, plataforma e quadros com escada; pisos metálicos. Utilizado somente para postes e pontos localizados; não substitui o andaime fachadeiro.
Conforme NR 18 e/ou normas vigentes. Não remunera montagem e desmontagem.</t>
  </si>
  <si>
    <t>190606</t>
  </si>
  <si>
    <t>Montagem e desmontagem de andaime metálico tubular tipo torre, exclusive fornecimento do andaime</t>
  </si>
  <si>
    <t>Será medido pela altura do andaime montado e desmontado, sendo medido 100% na desmontagem (m).
O item remunera o fornecimento da mão-de-obra necessária para a montagem, desmontagem, empilhamento das peças e traslado interno na obra, para andaimes em torres, inclusive o madeiramento do tablado.</t>
  </si>
  <si>
    <t>M²XMÊS</t>
  </si>
  <si>
    <t>MXMÊS</t>
  </si>
  <si>
    <t>Conduletes em alumínio ou PVC</t>
  </si>
  <si>
    <t>Será medido por unidade de condulete instalado (un).
O item remunera o fornecimento e instalação de condulete, constituído por: corpo e tampa em alumínio silício de alta resistência mecânica, injetado, ou fundido, ou PVC com saídas laterais em vários modelos, com ou sem rosca, utilizado para interligar qualquer tipo de eletroduto com bitola especificada, ou incorporar equipamentos como tomadas, ou interruptores sejam eles de energia, ou telefonia, ou lógica, em redes aparentes abrigadas; 1 (uma) tampa, tipo cega, ou com furação compatível ao equipamento a ser instalado no seu interior.</t>
  </si>
  <si>
    <t>Desafixação e posterior fixação de equipamentos e acessórios (apenas mão de obra)</t>
  </si>
  <si>
    <t>190307</t>
  </si>
  <si>
    <t>190308</t>
  </si>
  <si>
    <t>Desafixação, afastamento e posterior fixação de quadro para giz, pincel atômico e de cartazes</t>
  </si>
  <si>
    <t>Revestimento com porcelanato aplicado em piso, acabamento esmaltado acetinado, ambiente interno/externo, padrão extra, borda retificada, dimensão da peça até 45x45cm, assentamento com argamassa industrializada, inclusive rejuntamento (indicado para áreas molhadas)</t>
  </si>
  <si>
    <t>BASE                                                                                           PINI, ORSE, SICOR, SINAPI, SUDECAP OUT/24</t>
  </si>
  <si>
    <t>Demolição mecânica de concreto armado</t>
  </si>
  <si>
    <t>Remoção de bancadas de pedra (mármore, granito ardósia, marmorite, etc.)</t>
  </si>
  <si>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20,0 MPa. Remunera também o transporte, lançamento e adensamento. Está também incluído e remunerado 70Kg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8m² de forma por m³ de concreto considerando o fornecimento dos materiais e a mão-de-obra para execução e instalação da forma, incluindo escoras, gravatas, desmoldante e desforma.</t>
  </si>
  <si>
    <t>Concreto estrutural virado no local, controle "A", consistência para vibração, brita 1, FCK=20 MPA e lançamento em fundação</t>
  </si>
  <si>
    <t>Muro divisório em bloco de concreto aparente espessura 15 cm, altura útil de 2,20m,  assentado com argamassa mista de cimento, cal hidratada e areia sem peneira traço 1:0,5:8 inclusive sapata corrida em concreto armado com Fck mínimo de 20 MPA e chapéu de muro</t>
  </si>
  <si>
    <t>Será medido pelo comprimento executado, descontando-se todos os vãos (m).
O item remunera o fornecimento de materiais e mão-de-obra necessários para a execução de sapata com dimensão mínima de 40 x 20 cm com escavação manual de 50 x 55cm, apiloamento de fundo de vala, reaterro, forma de fundação e concreto armado com Fck mínimo de 20MPA suas respectivas especificações,  impermeabilização da sapata, alvenaria de vedação aparente, confeccionada em bloco vazado de concreto simples, com superfície isenta de trincas, lascas, ou pequenas imperfeições nas faces que ficarão expostas,, assentada com argamassa de cimento, cal hidratada e areia; dimensões padronizadas de 14 x 19 x 39 cm, e resistência mínima à compressão de acordo com a NBR 6136. Remunera também a construção de pilares armados a cada 2,50m com Fck mínimo de 20MPA com dimensões de 14 x 20 cm com a respectiva broca de 25 cm x 1,00 m concretada e o fornecimento e colocação de chapéu de muro.</t>
  </si>
  <si>
    <t>Será medido por área de superfície executada, descontando-se todos os vãos (m²).
O item remunera o fornecimento de materiais e mão-de-obra necessários para a execução de alvenaria estrutural, confeccionada em bloco vazado de concreto estrutural, assentado com argamassa de cimento, cal hidratada e areia; dimensões padronizadas de 19 x 19 x 39 cm com os furos com concreto Fck de 25MPA feito em obra e complementado com armação de aço CA 50, e resistência mínima à compressão de acordo com a NBR 6136.</t>
  </si>
  <si>
    <t>Será medido pela área onde será executado, na espessura mínima de 3 cm (m²).
O item remunera o fornecimento de cimento, areia e a mão-de-obra necessária para a regularização do contra piso acertando o contrapiso para o recebimento do piso com a utilização de régua para um perfeito acabamento.</t>
  </si>
  <si>
    <t>Será medido por unidade de conjunto motor-bomba instalado e testado de acordo com a vazão exigida em projeto (un).
O item remunera o fornecimento e instalação de conjunto motor-bomba centrífuga trifásica, potência de 3 CV para vazões de 72,0 m³/h  para altura manométrica de 8,0 m.c.a, remunera também materiais complementares com manômetros e acessórios como chumbadores e a mão-de-obra necessária para a fixação, instalação completa e realização dos testes de funcionamento</t>
  </si>
  <si>
    <t>Será medido por unidade de conjunto motor-bomba instalado e testado de acordo com a vazão exigida em projeto (un).
O item remunera o fornecimento e instalação de conjunto motor-bomba centrífuga trifásica, potência de 5 CV para vazões de 94,6 m³/h  para altura manométrica de 8,0 m.c.a, remunera também materiais complementares com manômetros e acessórios como chumbadores e a mão-de-obra necessária para a fixação, instalação completa e realização dos testes de funcionamento</t>
  </si>
  <si>
    <t>Será medido por unidade de conjunto motor-bomba instalado e testado de acordo com a vazão exigida em projeto (un).
O item remunera o fornecimento e instalação de conjunto motor-bomba centrífuga trifásica, potência de 7,5 CV para vazões de 115 m³/h  para altura manométrica de 8,0 m.c.a, remunera também materiais complementares com manômetros e acessórios como chumbadores e a mão-de-obra necessária para a fixação, instalação completa e realização dos testes de funcionamento</t>
  </si>
  <si>
    <t>Será medido por unidade de conjunto motor-bomba instalado e testado de acordo com a vazão exigida em projeto (un).
O item remunera o fornecimento e instalação de conjunto motor-bomba centrífuga trifásica, potência de 10 CV para vazões de 134 m³/h  para altura manométrica de 8,0 m.c.a, remunera também materiais complementares com manômetros e acessórios como chumbadores e a mão-de-obra necessária para a fixação, instalação completa e realização dos testes de funcionamento</t>
  </si>
  <si>
    <t>Será medido por unidade de caixa executada (un).
O item remunera o fornecimento de materiais e mão-de-obra necessários para a execução do caixa de inspeção com dimensões descritas, constituído por: alvenaria de tijolo comum com revestimento em argamassa: fundo de concreto e cinta de amarração superior para apoio do tampão em concreto; remunera também os serviços de escavação, escoramento da vala,  reaterro e disposição das sobras e impermeabilização interna através de pintura de proteção asfáltica em duas demãos.</t>
  </si>
  <si>
    <t>Será medido por unidade de caixa executado (un).
O item remunera o fornecimento de materiais e mão-de-obra necessários para a execução do caixa de inspeção com dimensões descritas, constituído por: alvenaria de tijolo comum com revestimento em argamassa: fundo de concreto e cinta de amarração superior para apoio do tampão em grelha de aço; remunera também os serviços de escavação, escoramento da vala,  reaterro e disposição das sobras e impermeabilização interna através de pintura de proteção asfáltica em duas demãos..</t>
  </si>
  <si>
    <t>Será medido por unidade de caixa executada (un).
O item remunera o fornecimento de materiais e mão-de-obra necessários para a execução do caixa de inspeção com dimensões descritas, constituído por: alvenaria de tijolo comum com revestimento em argamassa: fundo de brita 1 e cinta de amarração superior para apoio do tampão em concreto; remunera também os serviços de escavação, escoramento da vala,  reaterro e disposição das sobras e impermeabilização interna através de pintura de proteção asfáltica em duas demãos..</t>
  </si>
  <si>
    <t>Caixa de gordura pré-fabricada simples volume de 120 litros.</t>
  </si>
  <si>
    <t>Será medido por unidade de caixa executada (un).
O item remunera o fornecimento de materiais e mão-de-obra necessários para a execução do caixa de gordura com o volume descrito, pré-moldada com tampa; remunera também os serviços de escavação, e limpeza.</t>
  </si>
  <si>
    <t>Será medido pelo comprimento, aferido na projeção horizontal do desenvolvimento, das canaletas instaladas (m).
O item remunera o fornecimento de materiais e a mão-de-obra necessária para a construção de canaletas, compreendendo os serviços de locação, regularização do terreno, fornecimento de concreto usinado ou feito em obra com Fck de 20 MPa, cimento e areia, inclusive perdas;  execução de argamassa de cimento e areia e o rejuntamento das guias. Remunera também a escavação, uma demão de fundo anticorrosivo, duas demãos de esmalte reaterro e retirada do excedente escavado.</t>
  </si>
  <si>
    <t>Será medido pelo comprimento, aferido na projeção horizontal do desenvolvimento, das canaletas instaladas (m).
O item remunera o fornecimento de materiais e a mão-de-obra necessária para a construção de canaletas, compreendendo os serviços de locação, regularização do terreno, fornecimento de concreto usinado ou feito em obra com Fck de 20 MPa, cimento e areia, inclusive perdas;  execução de argamassa de cimento e areia e o rejuntamento das guias. Remunera também a confecção e instalação de tampa de concreto com largura de 350mm, comprimento 1000mm e espessura 50mm, compreendendo os serviços de forma, lançamento de concreto Fck mínimo 20 MPa usinado ou preparado em obra e a instalação destas sobre as canaletas, Remunera também a escavação, reaterro e retirada do excedente escavado terreno.</t>
  </si>
  <si>
    <t>Será medido pelo comprimento, aferido no comprimento das tampas colocadas na canaleta (m).
O item remunera o fornecimento de materiais e a mão-de-obra necessária para a construção e instalação de tampas de canaletas com largura de 35cm, comprimento 60cm e espessura 5cm, compreendendo os serviços de forma, lançamento de concreto Fck mínimo 20 MPa usinado ou preparado em obra e a instalação destas sobre as canaletas.</t>
  </si>
  <si>
    <t>Será medido por comprimento de grelha de ferro instalada (m).
O item remunera o fornecimento de grelha com requadro, em barras chatas de ferro fundido com peso mínimo de 25 kg / m², apoiadas em cantoneiras de abas iguais de 5/8" x 1/8" e  acessórios e a mão-de-obra necessária para o grampeamento do requadro e colocação da grelha, em pisos e áreas com tráfego leve.</t>
  </si>
  <si>
    <t>Será medido pelo comprimento, aferido na projeção horizontal do desenvolvimento, das canaletas instaladas (m).
O item remunera o fornecimento de materiais e a mão-de-obra necessária para a instalação de canaletas pré-moldadas meia cana tipo macho fêmea ou ponta e bolsa, compreendendo os serviços de preparação, regularização do terreno e berço em solo cimento no traço 1:10 para acomodação das canaletas, fornecimento cimento e areia, inclusive perdas para execução de argamassa de cimento e areia e o rejuntamento. Remunera também a escavação e transporte em caçamba.</t>
  </si>
  <si>
    <t>Fornecimento, transporte e instalação de tubulação em PVC esgoto diâmetros descritos:</t>
  </si>
  <si>
    <t>Será medido por unidade de haste de aterramento instalada (un).
O item remunera o fornecimento de haste para aterramento em aço SAE 1010 / 1020, trefilado e revestido de cobre eletrolítico por eletrodeposição com camada de 254 micros, de 5/8" x 2,40 m, materiais acessórios e a mão-de-obra necessária para a instalação da haste e a conexão através da cordoalha de cobre nu com diâmetro de 10 mm²  ao aterramento existente.</t>
  </si>
  <si>
    <t>Será medido por unidade de tomada instalada (un).
O item remunera o fornecimento e instalação de tomada com dois polos e um terra de 10A para 250V; com placa, haste, contatos de prata e componentes de função elétrica em liga de cobre, conforme ABNT NBR 14136. Remunera também o fornecimento e instalação de placa espelho.</t>
  </si>
  <si>
    <t>Será medido por unidade de tomada instalada (un).
O item remunera o fornecimento e instalação de tomada com dois polos e um terra de 20A para 250V; com placa, haste, contatos de prata e componentes de função elétrica em liga de cobre, conforme ABNT NBR 14136. Remunera também o fornecimento e instalação de placa espelho.</t>
  </si>
  <si>
    <t xml:space="preserve">Cobre nu # 10mm² para aterramento </t>
  </si>
  <si>
    <t>Fornecimento e colocação de eletroduto em PVC roscável, com conexões:</t>
  </si>
  <si>
    <t>Luminária tipo tartaruga para lâmpada incandescente, LED ou fluorescente compacta.</t>
  </si>
  <si>
    <t>Será medido por unidade de poste instalado (un).
O item remunera o fornecimento de poste telecônico em aço galvanizado, altura útil de 8,00 m, em aço SAE-1010 / 1020 galvanizado a fogo com prolongamento para engastar, materiais complementares e acessórios e a mão-de-obra necessária para a instalação completa do poste com eletrodutos, conexões e cabo de cobre flexível de no diâmetro necessário, inclusive a execução da base de concreto para a fixação.</t>
  </si>
  <si>
    <t>Plafonier para lâmpada fluorescente / LED compacta</t>
  </si>
  <si>
    <t xml:space="preserve">Sensor de presença sem fotocélula, fixação em parede ou poste </t>
  </si>
  <si>
    <t>Lâmpada LED 9 W bivolt branca, formato tradicional (base E27)</t>
  </si>
  <si>
    <t>Lâmpada LED 15 W bivolt branca, formato tradicional (base E27)</t>
  </si>
  <si>
    <t>Lâmpada LED 20 W bivolt branca, formato tradicional (base E27)</t>
  </si>
  <si>
    <t>Será medido por unidade de quadro ou barramento instalado (un).
O item remunera o fornecimento do quadro em chapa de aço ou PVC completo, barramento, inclusive suporte para fixação de disjuntores padrão ( “bolt-on” ) NEMA, por meio de parafusos; ou trilho tipo DIN para a fixação de mini disjuntores padrão DIN, por meio de trava ajustável; remunera também o fornecimento de materiais acessórios e a mão-de-obra necessária para a instalação completa do quadro; não remunera o fornecimento dos disjuntores.</t>
  </si>
  <si>
    <t xml:space="preserve">Será medido por unidade de porta instalada (un).
O item remunera a retirada da porta danificada e o fornecimento, acessórios, ferramentas e mão de obra necessária para  instalação de porta e ferragens sendo que a porta poderá ser folheada em madeira que será escolhida de acordo com o acabamento final, Ipê, Sucupira, Freijó e mogno (se for cera ou Verniz) e Imbuia, Angelim e jatobá (se Pintura), as dobradiças devem obedecer a norma específica de no mínimo três unidades por porta e com dimensões mínimas de altura 87 mm, largura 76 mm e espessura 2,4 mm, diâmetro do eixo 6,0 mm fixada cada por seis parafusos com comprimento mínimo de 25 mm, o conjunto de fechadura deverá ser de embutir, com cubo lingueta, trinco, contra-chapa e chapa-testa (ou falsa chapa-testa) integralmente executados em latão amarelo e com acabamento cromado em todas as partes externas aparentes do tipo Gorges, com 55 mm de distância de broca, 75,5 mm de distância do cubo à entrada, também dotadas de falsa chapa-testa e de trinco reversível, e com peso mínimo de 280g para portas sanitárias, 770 g para portas internas, 1.020g para portas externas e targeta livre/ocupado para a porta sanitária. </t>
  </si>
  <si>
    <t>Será medido por unidade de porta instalada (un).
O item remunera apenas a mão de obra necessária para instalação de porta, marcos, guarnições e ferragens. Remunera também materiais básicos como cimento, areia, pregos e parafusos.</t>
  </si>
  <si>
    <t>Será medido por unidade de janela instalada (un).
O item remunera apenas a mão de obra necessária para instalação de janela, caixilhos para janelas de abrir ou correr em madeira, guarnições e ferragens. Remunera também materiais básicos como cimento, areia, pregos e parafusos.</t>
  </si>
  <si>
    <t xml:space="preserve">Será medido por unidade de porta instalada (un).
O item remunera o fornecimento, acessórios, ferramentas e mão de obra necessária para fornecimento e instalação de porta, marcos, alizares, acessórios e ferragens, sendo que a porta poderá ser folheada em madeira que será escolhida de acordo com o acabamento final, Ipê, Sucupira, Freijó e mogno (se for cera ou Verniz) e Imbuia, Angelim e jatobá (se Pintura), a escolha e instalação dos marcos e alizares devem adotar o mesmo procedimento. As dobradiças devem obedecer a norma específica de no mínimo três unidades por porta e com dimensões mínimas de altura 87 mm, largura 76 mm e espessura 2,4 mm, diâmetro do eixo 6,0 mm, fixada cada por seis parafusos com comprimento mínimo de 25 mm, o conjunto de fechadura deverá ser de embutir, com cubo lingueta, trinco, contra-chapa e chapa-testa (ou falsa chapa-testa) integralmente executados em latão amarelo e com acabamento cromado em todas as partes externas aparentes do tipo Gorges, com 55 mm de distância de broca, 75,5 mm de distância do cubo à entrada, também dotadas de falsa chapa-testa e de trinco reversível, e com peso mínimo de 770 g para porta interna e 1.020g para porta externa. 
</t>
  </si>
  <si>
    <t>Será medido por unidade de porta instalada (un).
O item remunera o fornecimento, acessórios, ferramentas e mão de obra necessária para  instalação de porta e ferragens sendo que a porta poderá ser folheada em madeira, porém, a prova de água que será escolhida de acordo com o acabamento final, Ipê, Sucupira, Freijó e mogno (se for cera ou Verniz) e Imbuia, Angelim e jatobá (se Pintura), as dobradiças devem obedecer a norma específica de no mínimo duas unidades por porta e com dimensões mínimas de 3” x 2 ½“, espessura de 2 mm e peso mínimo de 110 g, fixada cada por seis parafusos com comprimento mínimo de 25 mm, o conjunto de fechadura deve ser de embutir, sem trinco, com lingueta acionada por tranqueta interna e por chave externa de emergência, com 45 mm de distância de broca e peso mínimo de 280 g. Remunera também o fornecimento e instalação de batente em chapa nº 16 dobrada e zincada para a instalação em divisórias.</t>
  </si>
  <si>
    <t xml:space="preserve">Será medido por unidade de fechadura para porta externa instalada (un).
O item remunera o fornecimento, acessórios, ferramentas e mão de obra necessária para instalação de fechadura de embutir com maçaneta do tipo alavanca, com cubo lingueta, trinco, roseta integralmente executados em latão amarelo e com acabamento cromado em todas as partes externas aparentes do tipo Gorges, com 55 mm de distância de broca,  também dotadas de trinco reversível, e peso mínimo de 1.020 g. </t>
  </si>
  <si>
    <t>Lastro de concreto (contrapiso) não estrutural impermeabilizado, E=6 cm</t>
  </si>
  <si>
    <t>Será medido pela área dos caixilhos, deduzindo-se as áreas de chapas de vedação ou de qualquer outra natureza, ou finalidade (m²).
O item remunera o fornecimento de vidro fantasia incolor de 4 mm, em vários desenhos  ( ártico, martelado, astral, colmeia, mini boreal, etc... ); remunera também materiais acessórios e a mão-de-obra necessária para a instalação completa do vidro.</t>
  </si>
  <si>
    <t>Será medido pela área de espelho instalado (un).
O item remunera o fornecimento de espelho constituído por: espelho em vidro cristal liso lapidado, com espessura de 4 mm; materiais acessórios e a mão-de-obra necessária para a instalação do espelho aparafusado sobre parede.</t>
  </si>
  <si>
    <t>Espelho 90 x 60cm, e=4mm, c/ moldura em alumínio</t>
  </si>
  <si>
    <t xml:space="preserve">Será medido pela área da projeção vertical da estrutura (m²), com os acréscimos:
A) Estrutura metálica plana: multiplicar a área de projeção vertical por 2.
B) Estrutura metálica em arco: acrescentar em 30% a área de projeção vertical e multiplicar por 2.
C) Em caixilhos vazados ou com vidros, grades ou gradis de ferro, pela área da peça ou projeção do conjunto, no plano vertical ou horizontal, considerada uma só vez, acrescentando-se, mais uma vez, as áreas de vedação superiores a 15% da área inicial.
O item remunera o fornecimento de Zarcão, materiais acessórios e a mão-de-obra necessária para a execução dos serviços como: limpeza da superfície, lixamento final, remoção do pó e aplicação do fundo antioxidante.
</t>
  </si>
  <si>
    <t>Será medido pela área de superfície limpa de sujeira, gorduras e tinta antiga, e utilização de resina e verniz, deduzindo-se toda e qualquer interferência (m²).
O item remunera o fornecimento de materiais, ferramentas e mão-de-obra necessária para remoção de tintas, gorduras, raspagem, estucagem para nivelamento e recuperação de trincas e polimento de estruturas de concreto e tijolos aparentes e posterior aplicação de resina e verniz em duas demãos.</t>
  </si>
  <si>
    <t>Será medido pela área de prateleira instalada (m²).
O item remunera o fornecimento e a instalação de prateleira em ardósia com espessura de 2 cm, bem como materiais acessórios necessários para a fixação, assentamento e rejuntamento. Remunera também o apoio confeccionado em metalon 20 x 30 mm, chapa 18, pintado e protegido quanto à degradação por corrosão, possuindo extremidade fechada.</t>
  </si>
  <si>
    <t xml:space="preserve">Será medido pela área de bancada instalada (m²).
O item remunera o fornecimento e a instalação da bancada em granito cinza andorinha, Mauá ou corumbá com espessura de 3 cm, inclusive testeira, frontão furos (se necessários) e demais elementos de arremate, bem como console de metalon (mínimo 20 x 30cm) e materiais acessórios necessários para a fixação, assentamento e rejuntamento. </t>
  </si>
  <si>
    <t>Será medido por comprimento de cerca executada (m).
O item remunera o fornecimento material e mão-de-obra para instalação de mourões de concreto armado, ponta virada, seção mínima da base 10 x 10 cm, com altura de 2,80 m, com furos de 20 cm em 20 cm e fornecimento e instalação de tela de aço com malha retangular com malha de # 2" fio 12 e outros materiais e acessórios necessários para esta instalação. Remunera também  a construção de cinta em concreto armado em toda a extensão da cerca com dimensões mínimas de 10 x 15 cm, a limpeza do terreno; perfuração para a colocação dos mourões; alojamento dos mourões com recobrimento médio de 0,50 cm, concreto com Fck mínimo de Fck 20Mpa e aço CA 50 e 3 fios de arame farpado na ponta virada.</t>
  </si>
  <si>
    <t>Tela de nylon tipo mosquiteiro com moldura em alumínio anodizado natural</t>
  </si>
  <si>
    <t xml:space="preserve">Pintura com tinta a base epóxi em piso de quadra esportiva concreto 2 demãos </t>
  </si>
  <si>
    <t>Será medido pela área de superfície pintada, deduzindo-se toda e qualquer interferência (m²).
O item remunera o fornecimento de tinta à base epóxi, com alta resistência à abrasão, acabamento microtexturizado, lavável, resistente a água, alcalinidade, maresia e intempéries, materiais acessórios e a mão-de-obra necessária para a execução dos serviços de: limpeza da superfície, conforme recomendações do fabricante; aplicação da tinta epóxi, conforme especificações do fabricante; não remunera o preparo de base, quando necessário.</t>
  </si>
  <si>
    <t>Preparação para pintura epóxi em piso, inclusive uma demão de primer epóxi</t>
  </si>
  <si>
    <t xml:space="preserve">Equipamentos esportivos (vôlei, futsal, basquete) todos juntos </t>
  </si>
  <si>
    <t>Será medido pela área onde será executado, na espessura mínima de 3 cm (m²).
O item remunera o fornecimento de cimento, areia e a mão-de-obra necessária para a regularização do contrapiso acertando o contrapiso para o recebimento do piso com a utilização de régua para um perfeito acabamento.</t>
  </si>
  <si>
    <t>Concreto Fck=25Mpa, e=8cm lançado em piso de quadra, executado em etapa única, para polimento mecânico, inclusive com juntas ou cortes em placas não maiores que 4,0 m2 e polimento mecânico superficial</t>
  </si>
  <si>
    <t>Será medido pelo volume calculado no projeto de formas, sendo que o volume da interseção dos diversos elementos estruturais deve ser computado uma só vez (m³).
O item remunera o fornecimento e lançamento de concreto usinado com resistência mínima à compressão de 25 Mpa, o adensamento através de vibradores de imersão e réguas vibradoras e o desempeno utilizando desempenadeiras mecânicas, o requadro em forma de juntas serradas e de construção, remunera também a aspersão contínua de água nas horas subsequentes à concretagem e durante os 14 dias seguintes e o corte das juntas de dilatação que será executado com serra mecânica provida de disco diamantado com a profundidade do corte de no máximo 3 cm e o fornecimento e instalação de formas e barras de transferência.</t>
  </si>
  <si>
    <t>Será medido por área de levantamento planialtimétrico e cadastral executado (un).
O item remunera o fornecimento da mão-de-obra qualificada necessária para a execução de levantamento planialtimétrico e cadastral em áreas urbanas e suburbanas, destinado à regularização, projetos viários e de infraestrutura e urbanização, compreendendo: o detalhamento de divisas de gleba principal, sistema viário, quadras, áreas livres e institucionais, lotes, edificações, postes de rede pública de eletrificação, tampões com as respectivas identificações, guias, sarjetas, muro de arrimo, taludes e a elaboração das peças gráficas pertinentes. De acordo com a norma NBR 13.133/94 e lei federal 10.267/01, também remunera o fornecimento de projeto planialtimétrico, contendo todas as informações e detalhes levantados de acordo com o padrão da Secretaria Estadual de Educação (SEE MG), inclusive respectivo memorial descritivo. O projeto deverá ser constituído por: peças gráficas no formato A1 e devem seguir as seguintes premissas:
Os produtos gráficos deverão ser desenvolvidos por meio do software "AUTOCAD" versão 2000 ou posterior e apresentados da seguinte forma:
- Apresentações parciais na forma de projeto básico, em papel sulfite, para ajustes e liberação pela Diretoria de Rede Física das Regionais, para a execução do projeto executivo;
- A entrega do projeto final, devidamente aprovado pela Diretoria de Rede Física das Regionais, deverá ser constituída por: duas cópias plotadas em papel sulfite; uma cópia do arquivo eletrônico com extensão "dwg" em "compact disc" (CD Rom).
-  A entrega do memorial descritivo em formato "doc" ou "docx" no mesmo DR Rom dos arquivos de projeto.</t>
  </si>
  <si>
    <t>Será medido pela aprovação do projeto arquitetônico ou conjunto de projetos junto à respectiva Prefeitura Municipal após aprovação da fiscalização (un).
O item remunera a aprovação dos projetos necessárias para uma respectiva obra.
O produto final é que o contratado entregue à caixa escolar e/ou SRE a respectiva aprovação e liberação para que a obra seja executada ou mesmo que os serviços já porventura executados estejam aprovados e desembaraçados junto a respectiva Prefeitura</t>
  </si>
  <si>
    <t>Aprovação junto ao órgão tombador</t>
  </si>
  <si>
    <t>Será medido pela aprovação do projeto arquitetônico ou conjunto de projetos junto ao órgão tombado (Municipal, Estadual ou Federal) após aprovação da fiscalização (un).
O item remunera a aprovação dos projetos necessárias para uma respectiva obra.
O produto final é que o contratado entregue à caixa escolar e/ou SRE a respectiva aprovação e liberação para que a obra seja executada ou mesmo que os serviços já porventura executados estejam aprovados e desembaraçados junto ao respectivo órgão Tombador</t>
  </si>
  <si>
    <t>Será medido pela aprovação do projeto PCIP ou conjunto de projetos junto ao CBMMG após aprovação da fiscalização (un).
O item remunera a aprovação dos projetos necessárias para uma respectiva obra.
O produto final é que o contratado entregue à caixa escolar e/ou SRE a respectiva aprovação e liberação para que a obra seja executada ou mesmo que os serviços já porventura executados estejam aprovados e desembaraçados junto ao Corpo de Bombeiros Militar de Minas Gerais</t>
  </si>
  <si>
    <t xml:space="preserve">Será medido pela área construída da edificação reformada e / ou ampliada e aprovado pela fiscalização (m²).
O item remunera o fornecimento de projeto (As built) executivo de arquitetura caso tenha havido diferenças do projeto executivo, contendo todas as informações e detalhes construtivos, de como foi executada a obra de acordo com o padrão da Secretaria Estadual de Educação (SEE MG), inclusive a concessão dos direitos autorais referentes ao projeto para a Caixa Escolar. O projeto deverá ser constituído por: peças gráficas no formato A1; detalhando as alterações ocorridas em relação ao projeto originalmente aprovado e apresentadas como segue:
A) Os produtos gráficos deverão ser desenvolvidos por meio do software "AUTOCAD" versão 2000 ou posterior e apresentada da seguinte forma:
- Apresentações na forma de projeto básico, em papel sulfite, para aprovação pela Diretoria de Rede Física das Regionais, para posterior arquivo;
- A entrega do projeto executivo de arquitetura, devidamente aprovado pela Diretoria de Rede Física das Regionais, deverá ser constituída por: duas cópias plotadas em papel sulfite; uma cópia do arquivo eletrônico com extensão "dwg" em "compact disc" (CD Rom).
No caso do levantamento cadastral arquitetônico o mesmo deve apresentar rigorosamente as características físicas da edificação, constituindo-se da representação gráfica detalhada de todos os seus elementos.
Devem ser apresentados os seguintes desenhos:
 - Planta de implantação/ locação; 
- Plantas dos pavimentos; 
- Planta da cobertura; 
- Cortes (longitudinais e transversais); 
- Elevações (fachadas); 
- Detalhes construtivos (quando necessário); 
</t>
  </si>
  <si>
    <t xml:space="preserve">AS BUILT de projetos ou levantamento cadastral arquitetônico com área de 10.001 A 20.000 m² </t>
  </si>
  <si>
    <t>Será medido por auto de vistoria aprovado (un).
O item remunera vistoria previa do prédio, teste de todos os equipamentos de incêndio e pânico existentes, elaboração de planilha em EXCEL (padrão SEE) daqueles que necessitem reparo, troca ou faltantes ou mesmo projetos caso exista divergência entre o previsto e o executado, entrega da planilha ao diretor da unidade escolar e cópia à rede física da Regional para providências, acompanhar e fiscalizar o reparo necessário inclusive orientando a elaboração de novos projetos se solicitado.
Remunera também, elaboração da respectiva ART/RRT se responsabilizando pelas alterações/execução, preenchimento da documentação exigida no INFOSCIP solicitando a renovação do AVCB.</t>
  </si>
  <si>
    <t>Para edificações com área construída até 2000 m2</t>
  </si>
  <si>
    <t>Para edificações com área construída de 2001 à 5000 m2</t>
  </si>
  <si>
    <t>Para edificações com área construída de 5001 à 10000 m2</t>
  </si>
  <si>
    <t>Válvula de retenção vertical ou horizontal em bronze, DN= 1 1/2´</t>
  </si>
  <si>
    <t>Esguicho jato regulável de 1 1/2", para combate a incêndio -</t>
  </si>
  <si>
    <t>Luminária autônoma de emergência - LED</t>
  </si>
  <si>
    <t>Será medido por unidade de acionador instalado (un).
O item remunera o fornecimento e instalação de acionador manual tipo quebra vidro endereçável para acionamento de alarme tipo quebra vidro, em plástico ABS antichama, com acionamento automático através de botão push-botton ou manual através de chave reed swit; sistema de supervisão de estado de rede através de LED's indicadores; remunera também material acessórios para instalação.</t>
  </si>
  <si>
    <t>Será medido por comprimento de cabo instalado (m).
O item remunera o fornecimento do cabo de cobre, com 2 condutores em cobre nu de têmpera mole, com diâmetro nominal de 3 x 1,5 mm², encordoamento classe 4; isolação termoplástico para têmpera mole VC / E 105°C, nível de isolamento de 600 V, para o sistema de detecção de incêndio. Remunera também materiais acessórios e a mão-de-obra necessária para a instalação do cabo. Norma técnica: NBR 17240.</t>
  </si>
  <si>
    <t>Será medido por comprimento de cabo instalado (m).
O item remunera o fornecimento do cabo de cobre, com 2 condutores em cobre nu de têmpera mole, com diâmetro nominal de 4 x 1,5 mm², encordoamento classe 4; isolação termoplástico para têmpera mole VC / E 105°C, nível de isolamento de 600 V, para o sistema de detecção de incêndio. Remunera também materiais acessórios e a mão-de-obra necessária para a instalação do cabo. Norma técnica: NBR 17240.</t>
  </si>
  <si>
    <t>Placa de sinalização e orientação, fotoluminescente, retangular, 30 x 40 cm, TIPO M1</t>
  </si>
  <si>
    <t>Será medido por unidade de quadro de força para motor 3,0 cv instalado e testado (un).
O item remunera o fornecimento, instalação e teste de quadro de força para conjunto motor-bomba centrífuga 127 ou 220v, potência de 3,0 cv  para sistema de incêndio contendo dispositivo de partida manual e automática através de pressostato ou não dependendo da forma de sucção (positiva ou negativa)  e saída para alarme de bomba em funcionamento; remunera também materiais complementares, acessórios e a mão-de-obra necessária para a fixação, instalação completa e realização dos testes de funcionamento.</t>
  </si>
  <si>
    <t>Será medido por unidade de quadro de força para motor 5,0 cv instalado e testado (un).
O item remunera o fornecimento, instalação e teste de quadro de força para conjunto motor-bomba centrífuga 127 ou 220v, potência de 5,0 cv  para sistema de incêndio contendo dispositivo de partida manual e automática através de pressostato ou não dependendo da forma de sucção (positiva ou negativa)  e saída para alarme de bomba em funcionamento; remunera também materiais complementares, acessórios e a mão-de-obra necessária para a fixação, instalação completa e realização dos testes de funcionamento.</t>
  </si>
  <si>
    <t>Será medido por unidade de quadro de força para motor7,5 cv instalado e testado (un).
O item remunera o fornecimento, instalação e teste de quadro de força para conjunto motor-bomba centrífuga 127 ou 220v, potência de 7,5 cv  para sistema de incêndio contendo dispositivo de partida manual e automática através de pressostato ou não dependendo da forma de sucção (positiva ou negativa)  e saída para alarme de bomba em funcionamento; remunera também materiais complementares, acessórios e a mão-de-obra necessária para a fixação, instalação completa e realização dos testes de funcionamento.</t>
  </si>
  <si>
    <t>Manômetro willy, mod. 2 1/2", escala de leitura de 0 a 100 Psi</t>
  </si>
  <si>
    <t xml:space="preserve">Será medido pelo comprimento, aferido no desenvolvimento, de corrimão instalado (m).
O item remunera o fornecimento de Corrimão tubular constituído por: tubo de aço galvanizado com diâmetro de 1 1/2", espessura de 2,25 mm; suporte em chapa de ferro galvanizado, com espessura de 1/8"; fixação por meio de solda em tubo de ferro galvanizado, de 2” de diâmetro e espessura de 2,5mm, com parafusos auto-atarraxantes, e através de chumbador metálico com rosca e porca com diâmetro de 1/4 “de polegada em pisos de concreto revestidos ou não; sinalização tátil por meio de anel em aço inoxidável com textura contrastante à textura do corrimão, instalado 1,00 m antes das extremidades do corrimão, conforme determina NBR 9050; materiais acessórios e a mão-de-obra necessária para o chumbamento das grapas com roscas, ou soldagem do corrimão. O item remunera também o fornecimento de materiais e mão-de-obra necessários para: aplicação em uma demão de galvanização a frio, nos pontos de solda e / ou corte dos componentes metálicos, conforme recomendações do fabricante. </t>
  </si>
  <si>
    <t>190505</t>
  </si>
  <si>
    <t>Laudo de Vistoria e ART com execução de teste de estanqueidade de gás com emissão de laudo técnico (PARA RENOVAÇÃO DE AVCB)</t>
  </si>
  <si>
    <t>100524</t>
  </si>
  <si>
    <t>Sinalização com pictograma para vaga de estacionamento ou pátio em tinta acrílica fosca para pessoas com mobilidade reduzida.</t>
  </si>
  <si>
    <t>P. UNIT. (S/BDI)</t>
  </si>
  <si>
    <t>P. UNIT. (C/BDI)</t>
  </si>
  <si>
    <t>P. TOTAL (C/BDI)</t>
  </si>
  <si>
    <t>-</t>
  </si>
  <si>
    <t>Demolição de piso cerâmico inclusive a base sobre lastro de concreto. (PISO BANHEIROS)</t>
  </si>
  <si>
    <t>Escavação  manual de vala em solo de 1ª e 2ª categoria, profundidade em até 2,00m (ARRIMO)</t>
  </si>
  <si>
    <t>Regularização de fundo de vala com apiloamento com maço de 30kg  (ARRIMO)</t>
  </si>
  <si>
    <t>(((((7,3*26)+(70,19*4)))+((7,2*26)+(70,19*4)+(25,53*2)+(12,08*2)*1,1))) PAREDES BLOCO I+PAREDES BLOCO 2+ REFEITÓRIO*1,10(ALTURA DO BARRADO)</t>
  </si>
  <si>
    <t>30*(0,2*0,8) QUANTIDADE DE PORTAS*ÁREA DA SOLEIRA(LARGURA DAS PORTAS*20CM)</t>
  </si>
  <si>
    <t>(((70,19*4,5)*2)+((70,19*3,15)+(37,89*3,15)+(1,9*1,5*2*2)+((7,2*4*2)+(7,2*4*2)-((2,5*1,4)*8)-((2,5*1,5)*9)-((2,2*1,5)*2)))-(3*2,1*2) CORREDOR CENTRAL, PAREDES EXTERNAS, FACHADA  FRONTAL E POSTERIOR</t>
  </si>
  <si>
    <t>(7,2*2,49)+(7,2*2,52)+(3,36*5,52)+(3,54*7,2)+(5,04*3,38) AREA BANHEIROS INTERNOS E QUADRA</t>
  </si>
  <si>
    <t>(7,2*1,65*2)+(5,21*1,65*2)-(3*2,1)+((7,2*4*3)+(2,5*4*3)+(3,36*2*3)+(3,54*2*3)+(5,52*2*3)+(7,2*2*3))+(5,54*1,65*2)+(3,38*1,65*2)PAREDES BIBLIOTECA*1,65 AZULEJO)-PORTÃO BIBLIOTECA+PAREDES DOS BANHEIROS INTERNOS+BANHEIROS QUADRA</t>
  </si>
  <si>
    <t>(7,2*2,49)+(7,2*2,52)+(3,36*5,52)+(3,54*7,2)+(5,04*3,38) BANHEIROS INTERNOS E BANHEIROS QUADRA</t>
  </si>
  <si>
    <t>(2,5*1,5*9)+(2,5*1,4*8)+(2,2*1,5*2)+(1,8*1,4)+(0,7*0,7*4)+(2,1*1,5*2)+(2,2*0,6*2)+(2*0,6)+(3*0,3)</t>
  </si>
  <si>
    <t>0,9*2,1*4 PORTA BANHEIROS</t>
  </si>
  <si>
    <t>26*(0,8*2,1)*3 (QUANTIDADE DE PORTAS* ÁREA DAS PORTAS*3(Nº CONSIDERANDO BATENTES)</t>
  </si>
  <si>
    <t xml:space="preserve">Demolição de concreto simples, manual, inclusive afastamento </t>
  </si>
  <si>
    <r>
      <t>Vaso sanitário com caixa acoplada branca.</t>
    </r>
    <r>
      <rPr>
        <b/>
        <sz val="12"/>
        <color rgb="FFFF0000"/>
        <rFont val="Calibri"/>
        <family val="2"/>
        <scheme val="minor"/>
      </rPr>
      <t xml:space="preserve"> </t>
    </r>
  </si>
  <si>
    <t>REV00   MAR/26</t>
  </si>
  <si>
    <t xml:space="preserve">Nome do técnico responsável pela elaboração da planilha:        Natane Maria de Souza                              </t>
  </si>
  <si>
    <t>CREA: 369.514</t>
  </si>
  <si>
    <t>Nome do responsável legal pelo município:                                     Marconi Marques Parreiras</t>
  </si>
  <si>
    <t>(2,5*0,5*0,4)+(2,5*0,8*0,5    DEMOLIÇÃO ARQUIBANCADA PARA ACESSIBILIDADE</t>
  </si>
  <si>
    <t>(25,35*3*0,15) DEMOLIÇÃO DE MURO</t>
  </si>
  <si>
    <t>30 PORTAS SALAS</t>
  </si>
  <si>
    <t>23+3    MICTÓRIOS+VASOS SANITÁRIOS</t>
  </si>
  <si>
    <t>(1,95*0,52)+(1,28*0,53)+(2*0,6)+(3,5*0,6)+(1,54*0,3)BANCADAS LAVATÓRIOS BANHEIROS</t>
  </si>
  <si>
    <t>(0,6*25,35*1)MURO</t>
  </si>
  <si>
    <t>(0,3*25,35) MURO</t>
  </si>
  <si>
    <t xml:space="preserve">(0,6*0,2)*25,35+(11*0,2*0,2*3)     MURO </t>
  </si>
  <si>
    <t>25,35       MURO</t>
  </si>
  <si>
    <t>25,35*1,2     MURO</t>
  </si>
  <si>
    <t>25,35*3    MURO REFEITÓRIO</t>
  </si>
  <si>
    <t>21 SANITÁRIOS, EXCETO ACESSIBILIDADE</t>
  </si>
  <si>
    <t xml:space="preserve">26 PORTAS DAS SALAS </t>
  </si>
  <si>
    <t xml:space="preserve"> 3,67*4,44  PORTÃO QUADRA</t>
  </si>
  <si>
    <t xml:space="preserve">4 PORTAS METÁLICAS BANHEIRO </t>
  </si>
  <si>
    <t>4 ROLDANAS PORTÃO</t>
  </si>
  <si>
    <t>4*3 PORTAS METÁLICAS BANHEIROS</t>
  </si>
  <si>
    <t>2,75*2 CORRIMÃO ESCADA ARQUIBANCADA</t>
  </si>
  <si>
    <t>(7,2*3*4)+(5,21*3*2)+(3,36*2*3)+(3,54*2*3)+(5,52*2*3)+(7,2*2*3)+(5,04*3*2)+(3,38*3*4) EMBOÇO PARA REVESTIMENTO BANHEIIROS</t>
  </si>
  <si>
    <t>(7,2*3*4)+(5,21*3*2)+(3,36*2*3)+(3,54*2*3)+(5,52*2*3)+(7,2*2*3)+(5,04*3*2)+(3,38*3*4) BANHEIROS INTERNOS + BANHEIROS QUADRA</t>
  </si>
  <si>
    <t>(1,95*0,52)+(1,28*0,53)+(2*0,6)+(3,5*0,6)+(1,54*0,3) BANCADAS BANHEIROS</t>
  </si>
  <si>
    <t>32*19,5 ÁREA QUADRA</t>
  </si>
  <si>
    <t xml:space="preserve">NÃO TINHA PINTURA ESCLUSIVA DE TETOS NESSA PLANILHA </t>
  </si>
  <si>
    <t xml:space="preserve">ESCOLA ESTADUAL / MUNICIPAL:                 ESCOLA MUNICIPAL SEBASTIÃO TRIGUEIRO                                                                                                                                  </t>
  </si>
  <si>
    <t xml:space="preserve">MUNICÍPIO:                    BONFIM                                                                                                                                     </t>
  </si>
  <si>
    <t>((12,14+28,63)*2,2)+(3,5*2,1)+(3*2,1)+(3,67*4,44*2)+(0,9*2,1*4*2)+(2,75*1*2)+(4,4*1,1*2)+(6,6*1,1) GRADE EXTERNA + PORTÃO BIBLIOTECA+ GRADE ACESSO  QUADRA+PORTÃO QUADRA EXTERNO+PORTAS BANHEIROS+CORRIMÃO ESCADAS ARQUIBANCADA+CORRMIÃO FINAL DO CORREDOR E LATERAIS DA RAMPA</t>
  </si>
  <si>
    <t>6+8 SANITÁRIOS  QUADRA+SANITÁRIOS INFANTIS</t>
  </si>
  <si>
    <t>((((((7,3*24)+(70,19*2)))+((7,2*24)+(70,19*2)*1,9)+((70,19+70,19+7,3+7,3+7,2+7,2)*3,4)+(25,53*1,9*2)+(12,08*1,9*2)+(12,08*1,45)+(13,03*1,45*2)+(11,9*5,5)+((48*2+17*2)*2,2)+((5,04*3)+(3,38*3*2)+(70,19*7,3)+(70,19*7,2)+(12*25,4)+(5,04*3,38)-(3*2)-(2,59*2))-((2,5*1,4)*9)-((2,5*1,5)*9)-((2,2*1,5)*2)-(3*2,1)-(2,46*3)))) PAREDES BLOCO I+PAREDES BLOCO+MURO QUADRA+BANHEIROS QUADRA EXTERNO</t>
  </si>
  <si>
    <t>(3,3*35,8)+(0,4*6*35,8)+(20*1) ARQUIBANCADA +PALCO</t>
  </si>
  <si>
    <t>(1,2*4*1,8)+(3,38*2*1,8)-(0,6*1,8*6)+(1,8*1,5*2)+(1,8*1,2*7)+(((3+6,1)*1,8)-(8*0,6*1,8)) BANHEIROS QUADRA+ BANHEIROS INFANTIS-SANITÁRIOS</t>
  </si>
  <si>
    <t>14 - BANHEIROS</t>
  </si>
  <si>
    <t>2 -VASOS SANITÁRIOS</t>
  </si>
  <si>
    <t>((1,1-0,6)*2,2*2)+((4*0,6*4)+(1,7*0,6*6)+(1,8*0,6*2)+(3,5*0,6*2)+(3,55*0,6*1)+(1,9*0,6*1)+(4*0,6*1))PREENCHIMENTO JANELA DOS BANHEIROS+FECHAMENTO COBOGÓS</t>
  </si>
  <si>
    <t>((70,19*4,5)*2)+((70,19*3,15)+(37,89*3,15)+(1,9*1,5*2*2)+((7,2*4*2)+(7,2*4*2)+(5,21*2*1,65)+(7,2*2*1,65)+(2,5*0,8)+(1*0,8*2)+((0,21*1,5*12)+(0,3*1,5*12))+((4*0,6*4)+(1,7*0,6*6)+(1,8*0,6*2)+(3,5*0,6*2)+(3,55*0,6*1)+(1,9*0,6*1)+(4*0,6*1)-((2,5*1,4)*8)-((2,5*1,5)*9)-((2,2*1,5)*2)))-(3*2,1))CORREDOR CENTRAL+ PAREDE EXTERNA Bloco 1+PAREDE EXTERNA (Trecho) bloco 2+FACHADA FRONTAL E TRASEIRA COM ALTURA DO ARRIMO+SALA COM PAREDE DE BLOCO+BIBLIOTECA AREA DEMOLIDA DE AZULEJO+ÁREA DEMOLIDA DA ARQUIBANCADA PARA VAGA DE ACESSIBILIDADE+ESPELHOS DEGRAUS ESCADA+PROFUNDIDADE DEGRAUS ESCADA+ ALVENARIA DE COBOGÓS REMOVIDOS- Vãos de janelas -PORTÃO BIBLIOTECA</t>
  </si>
  <si>
    <r>
      <t xml:space="preserve">        SECRETARIA DE ESTADO DE EDUCAÇÃO - SUPERINTENDÊNCIA DE INFRAESTRUTURA E LOGÍSTICA - DIRETORIA DE GESTÃO DE PARCERIAS E FISCALIZAÇÃO -</t>
    </r>
    <r>
      <rPr>
        <b/>
        <sz val="14"/>
        <rFont val="Calibri"/>
        <family val="2"/>
      </rPr>
      <t xml:space="preserve"> PLANILHA DE SERVIÇOS - SEM DESONERAÇÃO</t>
    </r>
  </si>
  <si>
    <t>(25,35*0,15*3)+(1,2*4*0,15*1,65)+(3,38*2*0,15*1,65)+(2,34*3,37)+(1,8*1,5*0,2*2)+(1,8*1,2*0,2*7)+(((3+6,1)*1,8*0,2)-(8*0,6*1,8))+(4*0,6*0,2*4)+(1,7*0,6*0,2*6)+(1,8*0,6*0,2*2)+(3,5*0,6*0,2*2)+(3,55*0,6*0,2*1)+(1,9*0,6*0,2*1)+(4*0,6*0,2*1) ENTULHOS MURO+ALVENARIAS DEMOLIDAS</t>
  </si>
  <si>
    <t>(70,19*7,3)+(70,19*7,2)+(12*25,4)+(5,04*3,38) ANDAIME PARA PINTURA TETOS E REMOÇÃO DE ALVENARIA DE COBOGÓ</t>
  </si>
  <si>
    <t>(2,5*1,5*9)+(2,5*1,4*8)+(2,2*1,5*2)+(1,8*1,4)+(0,7*0,7*4)+(2,1*1,5*2)+(2,2*1,1*2)+(2*0,6)+(2*0,3*2)+(9*1,5*1,3)+(9*1,5*1,2) JANELAS TODAS AS SALAS</t>
  </si>
  <si>
    <t>30 PORTAS DE ACESSO AS SALAS</t>
  </si>
  <si>
    <t xml:space="preserve"> MUROS E CONTENÇÕES</t>
  </si>
  <si>
    <t>25,35 COMPRIMENTO MURO</t>
  </si>
  <si>
    <t>((70,19*4,5)*2)+((70,19*3,15)+(37,89*3,15)+(1,9*1,5*2*2)+((7,2*4*2)+(7,2*4*2)+(5,21*2*1,65)+(7,2*2*1,65)+(2,5*0,8)+(1*0,8*2)+((0,21*1,5*10)+(0,3*1,5*10))+((4*0,6*4)+(1,7*0,6*6)+(1,8*0,6*2)+(3,5*0,6*2)+(3,55*0,6*1)+(1,9*0,6*1)+(4*0,6*1)-((2,5*1,4)*8)-((2,5*1,5)*9)-((2,2*1,5)*2)))-(3*2,1)) CORREDOR CENTRAL+ PAREDE EXTERNA Bloco 1+PAREDE EXTERNA (Trecho) bloco 2+FACHADA FRONTAL E TRASEIRA COM ALTURA DO ARRIMO+SALA COM PAREDE DE BLOCO+BIBLIOTECA AREA DEMOLIDA DE AZULEJO+ÁREA DEMOLIDA DA ARQUIBANCADA PARA VAGA DE ACESSIBILIDADE+ESPELHOS DEGRAUS ESCADA+PROFUNDIDADE DEGRAUS ESCADA+VÃOS DE COBOGÓS DEMOLIDOS- Vãos de janelas -PORTÃO BIBLIOTECA</t>
  </si>
  <si>
    <t>(1,2*4*0,15*1,65)+(3,38*2*0,15*1,65)+(2,34*3,37)DEMOLIÇÃO DE DIVISÓRIAS EM ALVENARIA BANHEIROS DA QUADRA BANHEIROS INFANTIS E DEMOLIÇÃO DE COBOGÓ QUADRA E SALAS EXISTENTES</t>
  </si>
  <si>
    <t>0,3*0,2*25,35*3) ESTRUTURA</t>
  </si>
  <si>
    <t>((0,3*0,21*1,5*5)*2) DEGRAUS ESCADA ACESSIBILIDADE</t>
  </si>
  <si>
    <t xml:space="preserve">PISOS </t>
  </si>
  <si>
    <t>BANCADAS, SOLEIRAS E DIVISÓRIAS</t>
  </si>
  <si>
    <t>REFORMA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</si>
</sst>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_(&quot;R$ &quot;* #,##0.00_);_(&quot;R$ &quot;* \(#,##0.00\);_(&quot;R$ &quot;* &quot;-&quot;??_);_(@_)"/>
    <numFmt numFmtId="177" formatCode="_(* #,##0.00_);_(* \(#,##0.00\);_(* &quot;-&quot;??_);_(@_)"/>
    <numFmt numFmtId="178" formatCode="#,##0.00\ ;&quot; (&quot;#,##0.00\);&quot; -&quot;#\ ;@\ "/>
    <numFmt numFmtId="179" formatCode="0.00_);\(0.00\)"/>
    <numFmt numFmtId="184" formatCode="_(* #,##0.000_);_(* \(#,##0.000\);_(* &quot;-&quot;??_);_(@_)"/>
    <numFmt numFmtId="197" formatCode="dd/mm/yy;@"/>
  </numFmts>
  <fonts count="47" x14ac:knownFonts="1">
    <font>
      <sz val="11"/>
      <color theme="1"/>
      <name val="Calibri"/>
      <family val="2"/>
      <scheme val="minor"/>
    </font>
    <font>
      <b/>
      <sz val="12"/>
      <name val="Arial"/>
      <family val="2"/>
    </font>
    <font>
      <b/>
      <sz val="10"/>
      <name val="Arial"/>
      <family val="2"/>
    </font>
    <font>
      <b/>
      <sz val="10"/>
      <color indexed="8"/>
      <name val="Arial"/>
      <family val="2"/>
    </font>
    <font>
      <sz val="14"/>
      <name val="Arial"/>
      <family val="2"/>
    </font>
    <font>
      <b/>
      <sz val="12"/>
      <name val="Calibri"/>
      <family val="2"/>
    </font>
    <font>
      <sz val="12"/>
      <name val="Calibri"/>
      <family val="2"/>
    </font>
    <font>
      <vertAlign val="superscript"/>
      <sz val="14"/>
      <name val="Calibri"/>
      <family val="2"/>
    </font>
    <font>
      <b/>
      <u/>
      <sz val="12"/>
      <name val="Calibri"/>
      <family val="2"/>
    </font>
    <font>
      <b/>
      <vertAlign val="superscript"/>
      <sz val="12"/>
      <name val="Calibri"/>
      <family val="2"/>
    </font>
    <font>
      <b/>
      <i/>
      <u/>
      <sz val="12"/>
      <name val="Calibri"/>
      <family val="2"/>
    </font>
    <font>
      <sz val="11"/>
      <name val="Comic Sans MS"/>
      <family val="4"/>
    </font>
    <font>
      <sz val="14"/>
      <name val="Calibri"/>
      <family val="2"/>
    </font>
    <font>
      <sz val="10"/>
      <name val="Arial"/>
      <family val="2"/>
    </font>
    <font>
      <b/>
      <sz val="14"/>
      <name val="Arial"/>
      <family val="2"/>
    </font>
    <font>
      <b/>
      <sz val="18"/>
      <name val="Arial"/>
      <family val="2"/>
    </font>
    <font>
      <b/>
      <sz val="10"/>
      <name val="Calibri"/>
      <family val="2"/>
    </font>
    <font>
      <sz val="12"/>
      <name val="Cambria"/>
      <family val="1"/>
    </font>
    <font>
      <b/>
      <sz val="12"/>
      <name val="Cambria"/>
      <family val="1"/>
    </font>
    <font>
      <b/>
      <sz val="12"/>
      <color indexed="10"/>
      <name val="Calibri"/>
      <family val="2"/>
    </font>
    <font>
      <b/>
      <sz val="12"/>
      <name val="Calibri"/>
      <family val="2"/>
    </font>
    <font>
      <b/>
      <sz val="12"/>
      <name val="Comic Sans MS"/>
      <family val="4"/>
    </font>
    <font>
      <sz val="12"/>
      <name val="Comic Sans MS"/>
      <family val="4"/>
    </font>
    <font>
      <sz val="14"/>
      <name val="Comic Sans MS"/>
      <family val="4"/>
    </font>
    <font>
      <b/>
      <sz val="14"/>
      <name val="Calibri"/>
      <family val="2"/>
    </font>
    <font>
      <sz val="11"/>
      <color theme="1"/>
      <name val="Calibri"/>
      <family val="2"/>
      <scheme val="minor"/>
    </font>
    <font>
      <sz val="12"/>
      <color theme="1"/>
      <name val="Calibri"/>
      <family val="2"/>
      <scheme val="minor"/>
    </font>
    <font>
      <sz val="12"/>
      <name val="Calibri"/>
      <family val="2"/>
      <scheme val="minor"/>
    </font>
    <font>
      <b/>
      <sz val="12"/>
      <color rgb="FFFF0000"/>
      <name val="Calibri"/>
      <family val="2"/>
      <scheme val="minor"/>
    </font>
    <font>
      <b/>
      <sz val="14"/>
      <name val="Calibri"/>
      <family val="2"/>
      <scheme val="minor"/>
    </font>
    <font>
      <b/>
      <sz val="12"/>
      <name val="Calibri"/>
      <family val="2"/>
      <scheme val="minor"/>
    </font>
    <font>
      <sz val="14"/>
      <name val="Calibri"/>
      <family val="2"/>
      <scheme val="minor"/>
    </font>
    <font>
      <sz val="10"/>
      <name val="Calibri"/>
      <family val="2"/>
      <scheme val="minor"/>
    </font>
    <font>
      <b/>
      <sz val="10"/>
      <name val="Calibri"/>
      <family val="2"/>
      <scheme val="minor"/>
    </font>
    <font>
      <sz val="11"/>
      <name val="Calibri"/>
      <family val="2"/>
      <scheme val="minor"/>
    </font>
    <font>
      <sz val="14"/>
      <color rgb="FFFF0000"/>
      <name val="Calibri"/>
      <family val="2"/>
      <scheme val="minor"/>
    </font>
    <font>
      <b/>
      <u/>
      <sz val="12"/>
      <name val="Calibri"/>
      <family val="2"/>
      <scheme val="minor"/>
    </font>
    <font>
      <b/>
      <sz val="16"/>
      <color rgb="FFFF0000"/>
      <name val="Calibri"/>
      <family val="2"/>
    </font>
    <font>
      <sz val="12"/>
      <color rgb="FFFF0000"/>
      <name val="Calibri"/>
      <family val="2"/>
      <scheme val="minor"/>
    </font>
    <font>
      <b/>
      <sz val="11"/>
      <name val="Calibri"/>
      <family val="2"/>
      <scheme val="minor"/>
    </font>
    <font>
      <b/>
      <sz val="11"/>
      <name val="Calibri"/>
      <family val="2"/>
    </font>
    <font>
      <b/>
      <sz val="11"/>
      <name val="Comic Sans MS"/>
      <family val="4"/>
    </font>
    <font>
      <b/>
      <sz val="11"/>
      <color indexed="8"/>
      <name val="Arial"/>
      <family val="2"/>
    </font>
    <font>
      <b/>
      <sz val="11"/>
      <color rgb="FFFF0000"/>
      <name val="Calibri"/>
      <family val="2"/>
      <scheme val="minor"/>
    </font>
    <font>
      <b/>
      <sz val="11"/>
      <color rgb="FFFF0000"/>
      <name val="Arial"/>
      <family val="2"/>
    </font>
    <font>
      <b/>
      <sz val="11"/>
      <name val="Arial"/>
      <family val="2"/>
    </font>
    <font>
      <sz val="9"/>
      <name val="Arial"/>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D4D4D4"/>
        <bgColor indexed="64"/>
      </patternFill>
    </fill>
  </fills>
  <borders count="31">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diagonal/>
    </border>
    <border>
      <left style="thin">
        <color indexed="64"/>
      </left>
      <right/>
      <top/>
      <bottom style="thin">
        <color indexed="64"/>
      </bottom>
      <diagonal/>
    </border>
    <border>
      <left style="thin">
        <color indexed="8"/>
      </left>
      <right style="thin">
        <color indexed="8"/>
      </right>
      <top/>
      <bottom/>
      <diagonal/>
    </border>
    <border>
      <left/>
      <right style="thin">
        <color indexed="8"/>
      </right>
      <top/>
      <bottom/>
      <diagonal/>
    </border>
    <border>
      <left/>
      <right style="thin">
        <color indexed="64"/>
      </right>
      <top/>
      <bottom style="thin">
        <color indexed="64"/>
      </bottom>
      <diagonal/>
    </border>
    <border>
      <left style="thin">
        <color indexed="8"/>
      </left>
      <right style="thin">
        <color indexed="64"/>
      </right>
      <top/>
      <bottom/>
      <diagonal/>
    </border>
    <border>
      <left style="medium">
        <color indexed="64"/>
      </left>
      <right/>
      <top style="thin">
        <color indexed="64"/>
      </top>
      <bottom/>
      <diagonal/>
    </border>
    <border>
      <left/>
      <right/>
      <top/>
      <bottom style="thin">
        <color indexed="64"/>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8"/>
      </right>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4">
    <xf numFmtId="0" fontId="0" fillId="0" borderId="0"/>
    <xf numFmtId="9" fontId="25" fillId="0" borderId="0" applyFont="0" applyFill="0" applyBorder="0" applyAlignment="0" applyProtection="0"/>
    <xf numFmtId="177" fontId="25" fillId="0" borderId="0" applyFont="0" applyFill="0" applyBorder="0" applyAlignment="0" applyProtection="0"/>
    <xf numFmtId="0" fontId="13" fillId="0" borderId="0"/>
  </cellStyleXfs>
  <cellXfs count="435">
    <xf numFmtId="0" fontId="0" fillId="0" borderId="0" xfId="0"/>
    <xf numFmtId="0" fontId="0" fillId="2" borderId="0" xfId="0" applyFont="1" applyFill="1" applyAlignment="1">
      <alignment vertical="center"/>
    </xf>
    <xf numFmtId="0" fontId="0" fillId="2" borderId="0" xfId="0" applyFont="1" applyFill="1"/>
    <xf numFmtId="0" fontId="3" fillId="2" borderId="0" xfId="0" applyFont="1" applyFill="1" applyBorder="1"/>
    <xf numFmtId="0" fontId="0" fillId="2" borderId="0" xfId="0" applyFont="1" applyFill="1" applyBorder="1" applyAlignment="1">
      <alignment horizontal="justify" wrapText="1"/>
    </xf>
    <xf numFmtId="0" fontId="4" fillId="2" borderId="0" xfId="0" applyFont="1" applyFill="1" applyBorder="1" applyAlignment="1">
      <alignment vertical="center"/>
    </xf>
    <xf numFmtId="0" fontId="2" fillId="2" borderId="0" xfId="0" applyFont="1" applyFill="1" applyBorder="1" applyAlignment="1">
      <alignment horizontal="left" vertical="center" wrapText="1"/>
    </xf>
    <xf numFmtId="0" fontId="1" fillId="2" borderId="0" xfId="0" applyFont="1" applyFill="1" applyBorder="1" applyAlignment="1">
      <alignment horizontal="justify" vertical="top" wrapText="1"/>
    </xf>
    <xf numFmtId="0" fontId="4" fillId="2" borderId="0" xfId="0" applyFont="1" applyFill="1" applyAlignment="1">
      <alignment horizontal="center" vertical="center"/>
    </xf>
    <xf numFmtId="0" fontId="0" fillId="2" borderId="0" xfId="0" applyFont="1" applyFill="1" applyAlignment="1">
      <alignment horizontal="justify" wrapText="1"/>
    </xf>
    <xf numFmtId="0" fontId="4" fillId="2" borderId="0" xfId="0" applyFont="1" applyFill="1" applyAlignment="1">
      <alignment vertical="center"/>
    </xf>
    <xf numFmtId="4" fontId="4" fillId="2" borderId="0" xfId="2" applyNumberFormat="1" applyFont="1" applyFill="1" applyAlignment="1">
      <alignment horizontal="center" vertical="center"/>
    </xf>
    <xf numFmtId="4" fontId="0" fillId="2" borderId="0" xfId="0" applyNumberFormat="1" applyFont="1" applyFill="1" applyAlignment="1">
      <alignment vertical="center"/>
    </xf>
    <xf numFmtId="0" fontId="29" fillId="2" borderId="2" xfId="0" applyFont="1" applyFill="1" applyBorder="1" applyAlignment="1" applyProtection="1">
      <alignment horizontal="center" vertical="center" wrapText="1"/>
      <protection locked="0"/>
    </xf>
    <xf numFmtId="4" fontId="29" fillId="2" borderId="2" xfId="2" applyNumberFormat="1" applyFont="1" applyFill="1" applyBorder="1" applyAlignment="1" applyProtection="1">
      <alignment horizontal="center" vertical="center" wrapText="1"/>
      <protection locked="0"/>
    </xf>
    <xf numFmtId="0" fontId="29" fillId="2" borderId="2" xfId="0" applyFont="1" applyFill="1" applyBorder="1" applyAlignment="1" applyProtection="1">
      <alignment horizontal="justify" vertical="center" wrapText="1"/>
      <protection locked="0"/>
    </xf>
    <xf numFmtId="0" fontId="31" fillId="2" borderId="5" xfId="0" applyFont="1" applyFill="1" applyBorder="1" applyAlignment="1" applyProtection="1">
      <alignment horizontal="center" vertical="center" wrapText="1"/>
      <protection locked="0"/>
    </xf>
    <xf numFmtId="4" fontId="31" fillId="2" borderId="5" xfId="0" applyNumberFormat="1" applyFont="1" applyFill="1" applyBorder="1" applyAlignment="1" applyProtection="1">
      <alignment horizontal="center" vertical="center" wrapText="1"/>
      <protection locked="0"/>
    </xf>
    <xf numFmtId="178" fontId="31" fillId="2" borderId="5" xfId="0" applyNumberFormat="1" applyFont="1" applyFill="1" applyBorder="1" applyAlignment="1" applyProtection="1">
      <alignment horizontal="center" vertical="center" wrapText="1"/>
      <protection locked="0"/>
    </xf>
    <xf numFmtId="49" fontId="30" fillId="2" borderId="6" xfId="0" applyNumberFormat="1" applyFont="1" applyFill="1" applyBorder="1" applyAlignment="1" applyProtection="1">
      <alignment horizontal="center" vertical="center" wrapText="1"/>
      <protection locked="0"/>
    </xf>
    <xf numFmtId="0" fontId="27" fillId="2" borderId="5" xfId="0" applyFont="1" applyFill="1" applyBorder="1" applyAlignment="1" applyProtection="1">
      <alignment horizontal="justify" vertical="center" wrapText="1"/>
      <protection locked="0"/>
    </xf>
    <xf numFmtId="0" fontId="30" fillId="2" borderId="5" xfId="0" applyFont="1" applyFill="1" applyBorder="1" applyAlignment="1" applyProtection="1">
      <alignment horizontal="justify" vertical="center" wrapText="1"/>
      <protection locked="0"/>
    </xf>
    <xf numFmtId="0" fontId="27" fillId="2" borderId="0" xfId="0" applyFont="1" applyFill="1" applyBorder="1" applyAlignment="1" applyProtection="1">
      <alignment horizontal="justify" vertical="center" wrapText="1"/>
      <protection locked="0"/>
    </xf>
    <xf numFmtId="2" fontId="31" fillId="2" borderId="5" xfId="0" applyNumberFormat="1" applyFont="1" applyFill="1" applyBorder="1" applyAlignment="1" applyProtection="1">
      <alignment horizontal="center" vertical="center" wrapText="1"/>
      <protection locked="0"/>
    </xf>
    <xf numFmtId="178" fontId="29" fillId="2" borderId="1" xfId="0" applyNumberFormat="1" applyFont="1" applyFill="1" applyBorder="1" applyAlignment="1" applyProtection="1">
      <alignment horizontal="center" vertical="center" wrapText="1"/>
      <protection locked="0"/>
    </xf>
    <xf numFmtId="4" fontId="31" fillId="2" borderId="5" xfId="2" applyNumberFormat="1" applyFont="1" applyFill="1" applyBorder="1" applyAlignment="1" applyProtection="1">
      <alignment horizontal="center" vertical="center" wrapText="1"/>
      <protection locked="0"/>
    </xf>
    <xf numFmtId="0" fontId="32" fillId="2" borderId="7" xfId="0" applyFont="1" applyFill="1" applyBorder="1" applyAlignment="1" applyProtection="1">
      <alignment horizontal="justify" vertical="center" wrapText="1"/>
      <protection locked="0"/>
    </xf>
    <xf numFmtId="0" fontId="31" fillId="2" borderId="7" xfId="0" applyNumberFormat="1" applyFont="1" applyFill="1" applyBorder="1" applyAlignment="1" applyProtection="1">
      <alignment horizontal="center" vertical="center" wrapText="1"/>
      <protection locked="0"/>
    </xf>
    <xf numFmtId="2" fontId="31" fillId="2" borderId="7" xfId="0" applyNumberFormat="1" applyFont="1" applyFill="1" applyBorder="1" applyAlignment="1" applyProtection="1">
      <alignment horizontal="center" vertical="center" wrapText="1"/>
      <protection locked="0"/>
    </xf>
    <xf numFmtId="4" fontId="31" fillId="2" borderId="7" xfId="2" applyNumberFormat="1" applyFont="1" applyFill="1" applyBorder="1" applyAlignment="1" applyProtection="1">
      <alignment horizontal="center" vertical="center" wrapText="1"/>
      <protection locked="0"/>
    </xf>
    <xf numFmtId="178" fontId="31" fillId="2" borderId="7" xfId="0" applyNumberFormat="1" applyFont="1" applyFill="1" applyBorder="1" applyAlignment="1" applyProtection="1">
      <alignment horizontal="center" vertical="center" wrapText="1"/>
      <protection locked="0"/>
    </xf>
    <xf numFmtId="0" fontId="30" fillId="2" borderId="0" xfId="0" applyFont="1" applyFill="1" applyBorder="1" applyProtection="1">
      <protection locked="0"/>
    </xf>
    <xf numFmtId="0" fontId="2" fillId="2" borderId="0" xfId="0" applyFont="1" applyFill="1" applyBorder="1" applyAlignment="1">
      <alignment vertical="center" wrapText="1"/>
    </xf>
    <xf numFmtId="0" fontId="29" fillId="2" borderId="8" xfId="0" applyFont="1" applyFill="1" applyBorder="1" applyAlignment="1" applyProtection="1">
      <alignment horizontal="justify" vertical="center" wrapText="1"/>
      <protection locked="0"/>
    </xf>
    <xf numFmtId="0" fontId="12" fillId="2" borderId="5" xfId="0" applyNumberFormat="1" applyFont="1" applyFill="1" applyBorder="1" applyAlignment="1">
      <alignment horizontal="center" vertical="center" wrapText="1"/>
    </xf>
    <xf numFmtId="49" fontId="29" fillId="2" borderId="10" xfId="0" applyNumberFormat="1" applyFont="1" applyFill="1" applyBorder="1" applyAlignment="1" applyProtection="1">
      <alignment vertical="center"/>
      <protection locked="0"/>
    </xf>
    <xf numFmtId="0" fontId="29" fillId="2" borderId="0" xfId="0" applyFont="1" applyFill="1" applyBorder="1" applyAlignment="1" applyProtection="1">
      <alignment horizontal="justify" vertical="center" wrapText="1"/>
      <protection locked="0"/>
    </xf>
    <xf numFmtId="178" fontId="29" fillId="2" borderId="11" xfId="0" applyNumberFormat="1" applyFont="1" applyFill="1" applyBorder="1" applyAlignment="1" applyProtection="1">
      <alignment horizontal="center" vertical="center" wrapText="1"/>
      <protection locked="0"/>
    </xf>
    <xf numFmtId="10" fontId="29" fillId="2" borderId="2" xfId="0" applyNumberFormat="1" applyFont="1" applyFill="1" applyBorder="1" applyAlignment="1" applyProtection="1">
      <alignment horizontal="right" vertical="center" wrapText="1"/>
      <protection locked="0"/>
    </xf>
    <xf numFmtId="10" fontId="29" fillId="2" borderId="2" xfId="0" applyNumberFormat="1" applyFont="1" applyFill="1" applyBorder="1" applyAlignment="1" applyProtection="1">
      <alignment horizontal="center" vertical="center"/>
      <protection locked="0"/>
    </xf>
    <xf numFmtId="0" fontId="31" fillId="2" borderId="5" xfId="0" applyNumberFormat="1" applyFont="1" applyFill="1" applyBorder="1" applyAlignment="1" applyProtection="1">
      <alignment horizontal="center" vertical="center" wrapText="1"/>
      <protection locked="0"/>
    </xf>
    <xf numFmtId="0" fontId="33" fillId="2" borderId="0" xfId="0" applyFont="1" applyFill="1" applyBorder="1" applyAlignment="1" applyProtection="1">
      <alignment horizontal="justify" vertical="center" wrapText="1"/>
      <protection locked="0"/>
    </xf>
    <xf numFmtId="0" fontId="2" fillId="2" borderId="0" xfId="0" applyFont="1" applyFill="1" applyBorder="1"/>
    <xf numFmtId="0" fontId="34" fillId="2" borderId="0" xfId="0" applyFont="1" applyFill="1"/>
    <xf numFmtId="0" fontId="31" fillId="2" borderId="0" xfId="0" applyFont="1" applyFill="1"/>
    <xf numFmtId="0" fontId="5" fillId="2" borderId="5" xfId="0" applyFont="1" applyFill="1" applyBorder="1" applyAlignment="1">
      <alignment horizontal="justify" vertical="center" wrapText="1"/>
    </xf>
    <xf numFmtId="4" fontId="12" fillId="2" borderId="5" xfId="0" applyNumberFormat="1" applyFont="1" applyFill="1" applyBorder="1" applyAlignment="1" applyProtection="1">
      <alignment horizontal="center" vertical="center" wrapText="1"/>
      <protection locked="0"/>
    </xf>
    <xf numFmtId="178" fontId="12" fillId="2" borderId="5" xfId="0" applyNumberFormat="1" applyFont="1" applyFill="1" applyBorder="1" applyAlignment="1" applyProtection="1">
      <alignment horizontal="center" vertical="center" wrapText="1"/>
      <protection locked="0"/>
    </xf>
    <xf numFmtId="178" fontId="31" fillId="2" borderId="14" xfId="0" applyNumberFormat="1" applyFont="1" applyFill="1" applyBorder="1" applyAlignment="1" applyProtection="1">
      <alignment horizontal="center" vertical="center" wrapText="1"/>
      <protection locked="0"/>
    </xf>
    <xf numFmtId="2" fontId="12" fillId="2" borderId="5" xfId="0" applyNumberFormat="1" applyFont="1" applyFill="1" applyBorder="1" applyAlignment="1" applyProtection="1">
      <alignment horizontal="center" vertical="center" wrapText="1"/>
      <protection locked="0"/>
    </xf>
    <xf numFmtId="4" fontId="31" fillId="2" borderId="14" xfId="0" applyNumberFormat="1" applyFont="1" applyFill="1" applyBorder="1" applyAlignment="1" applyProtection="1">
      <alignment horizontal="center" vertical="center" wrapText="1"/>
      <protection locked="0"/>
    </xf>
    <xf numFmtId="4" fontId="31" fillId="2" borderId="7" xfId="0" applyNumberFormat="1" applyFont="1" applyFill="1" applyBorder="1" applyAlignment="1" applyProtection="1">
      <alignment horizontal="center" vertical="center" wrapText="1"/>
      <protection locked="0"/>
    </xf>
    <xf numFmtId="0" fontId="6" fillId="2" borderId="5" xfId="0" applyNumberFormat="1" applyFont="1" applyFill="1" applyBorder="1" applyAlignment="1">
      <alignment horizontal="center" vertical="center" wrapText="1"/>
    </xf>
    <xf numFmtId="0" fontId="12" fillId="2" borderId="5" xfId="0" applyNumberFormat="1" applyFont="1" applyFill="1" applyBorder="1" applyAlignment="1" applyProtection="1">
      <alignment horizontal="center" vertical="center" wrapText="1"/>
      <protection locked="0"/>
    </xf>
    <xf numFmtId="4" fontId="12" fillId="2" borderId="5" xfId="2" applyNumberFormat="1" applyFont="1" applyFill="1" applyBorder="1" applyAlignment="1" applyProtection="1">
      <alignment horizontal="center" vertical="center" wrapText="1"/>
      <protection locked="0"/>
    </xf>
    <xf numFmtId="0" fontId="12" fillId="2" borderId="5" xfId="0" applyFont="1" applyFill="1" applyBorder="1" applyAlignment="1">
      <alignment horizontal="center" vertical="center" wrapText="1"/>
    </xf>
    <xf numFmtId="0" fontId="31" fillId="2" borderId="14" xfId="0" applyFont="1" applyFill="1" applyBorder="1" applyAlignment="1" applyProtection="1">
      <alignment horizontal="center" vertical="center" wrapText="1"/>
      <protection locked="0"/>
    </xf>
    <xf numFmtId="0" fontId="31" fillId="2" borderId="14" xfId="0" applyNumberFormat="1" applyFont="1" applyFill="1" applyBorder="1" applyAlignment="1" applyProtection="1">
      <alignment horizontal="center" vertical="center" wrapText="1"/>
      <protection locked="0"/>
    </xf>
    <xf numFmtId="179" fontId="31" fillId="2" borderId="5" xfId="0" applyNumberFormat="1" applyFont="1" applyFill="1" applyBorder="1" applyAlignment="1" applyProtection="1">
      <alignment horizontal="center" vertical="center" wrapText="1"/>
      <protection locked="0"/>
    </xf>
    <xf numFmtId="0" fontId="13" fillId="2" borderId="0" xfId="0" applyFont="1" applyFill="1" applyBorder="1" applyAlignment="1">
      <alignment vertical="center" wrapText="1"/>
    </xf>
    <xf numFmtId="0" fontId="5" fillId="2" borderId="5" xfId="0" applyFont="1" applyFill="1" applyBorder="1" applyAlignment="1" applyProtection="1">
      <alignment horizontal="justify" vertical="center" wrapText="1"/>
      <protection locked="0"/>
    </xf>
    <xf numFmtId="49" fontId="30" fillId="2" borderId="5" xfId="0" applyNumberFormat="1" applyFont="1" applyFill="1" applyBorder="1" applyAlignment="1" applyProtection="1">
      <alignment horizontal="center" vertical="center" wrapText="1"/>
      <protection locked="0"/>
    </xf>
    <xf numFmtId="0" fontId="16" fillId="2" borderId="0" xfId="0" applyFont="1" applyFill="1" applyBorder="1" applyAlignment="1">
      <alignment vertical="center" wrapText="1"/>
    </xf>
    <xf numFmtId="0" fontId="33" fillId="2" borderId="5" xfId="0" applyFont="1" applyFill="1" applyBorder="1" applyAlignment="1" applyProtection="1">
      <alignment horizontal="center" vertical="center" wrapText="1"/>
      <protection locked="0"/>
    </xf>
    <xf numFmtId="0" fontId="31" fillId="2" borderId="5" xfId="0" applyFont="1" applyFill="1" applyBorder="1" applyAlignment="1">
      <alignment horizontal="center" vertical="center" wrapText="1"/>
    </xf>
    <xf numFmtId="0" fontId="33" fillId="2" borderId="0" xfId="0" applyFont="1" applyFill="1" applyBorder="1" applyAlignment="1" applyProtection="1">
      <alignment vertical="center" wrapText="1"/>
      <protection locked="0"/>
    </xf>
    <xf numFmtId="0" fontId="31" fillId="2" borderId="5" xfId="0" applyFont="1" applyFill="1" applyBorder="1" applyAlignment="1" applyProtection="1">
      <alignment horizontal="center" vertical="top"/>
      <protection locked="0"/>
    </xf>
    <xf numFmtId="4" fontId="31" fillId="2" borderId="5" xfId="0" applyNumberFormat="1" applyFont="1" applyFill="1" applyBorder="1" applyAlignment="1" applyProtection="1">
      <alignment horizontal="center" vertical="top"/>
      <protection locked="0"/>
    </xf>
    <xf numFmtId="4" fontId="12" fillId="2" borderId="5" xfId="0" applyNumberFormat="1" applyFont="1" applyFill="1" applyBorder="1" applyAlignment="1">
      <alignment horizontal="center" vertical="center" wrapText="1"/>
    </xf>
    <xf numFmtId="0" fontId="23" fillId="2" borderId="5"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30" fillId="2" borderId="0" xfId="0" applyFont="1" applyFill="1" applyBorder="1" applyAlignment="1" applyProtection="1">
      <alignment horizontal="left" vertical="center" wrapText="1"/>
      <protection locked="0"/>
    </xf>
    <xf numFmtId="0" fontId="6" fillId="2" borderId="5" xfId="0" applyFont="1" applyFill="1" applyBorder="1" applyAlignment="1">
      <alignment horizontal="justify" vertical="center" wrapText="1"/>
    </xf>
    <xf numFmtId="0" fontId="36" fillId="2" borderId="5" xfId="0" applyFont="1" applyFill="1" applyBorder="1" applyAlignment="1" applyProtection="1">
      <alignment horizontal="justify" vertical="center" wrapText="1"/>
      <protection locked="0"/>
    </xf>
    <xf numFmtId="0" fontId="8" fillId="2" borderId="5" xfId="0" applyFont="1" applyFill="1" applyBorder="1" applyAlignment="1">
      <alignment horizontal="justify" vertical="center" wrapText="1"/>
    </xf>
    <xf numFmtId="2" fontId="27" fillId="2" borderId="5" xfId="0" applyNumberFormat="1" applyFont="1" applyFill="1" applyBorder="1" applyAlignment="1" applyProtection="1">
      <alignment horizontal="justify" vertical="center" wrapText="1"/>
      <protection locked="0"/>
    </xf>
    <xf numFmtId="0" fontId="30" fillId="2" borderId="0" xfId="0" applyFont="1" applyFill="1" applyBorder="1" applyAlignment="1" applyProtection="1">
      <alignment horizontal="justify" vertical="center" wrapText="1"/>
      <protection locked="0"/>
    </xf>
    <xf numFmtId="0" fontId="5" fillId="2" borderId="0" xfId="0" applyFont="1" applyFill="1" applyBorder="1" applyAlignment="1" applyProtection="1">
      <alignment horizontal="justify" vertical="center" wrapText="1"/>
      <protection locked="0"/>
    </xf>
    <xf numFmtId="0" fontId="5" fillId="2" borderId="19" xfId="0" applyFont="1" applyFill="1" applyBorder="1" applyAlignment="1" applyProtection="1">
      <alignment horizontal="justify" vertical="center" wrapText="1"/>
      <protection locked="0"/>
    </xf>
    <xf numFmtId="0" fontId="6" fillId="2" borderId="5" xfId="0" applyFont="1" applyFill="1" applyBorder="1" applyAlignment="1" applyProtection="1">
      <alignment horizontal="justify" vertical="center" wrapText="1"/>
      <protection locked="0"/>
    </xf>
    <xf numFmtId="0" fontId="36" fillId="2" borderId="4" xfId="0" applyFont="1" applyFill="1" applyBorder="1" applyAlignment="1" applyProtection="1">
      <alignment horizontal="justify" vertical="center" wrapText="1"/>
      <protection locked="0"/>
    </xf>
    <xf numFmtId="0" fontId="5" fillId="2" borderId="5" xfId="0" applyFont="1" applyFill="1" applyBorder="1" applyAlignment="1">
      <alignment horizontal="left" vertical="center" wrapText="1"/>
    </xf>
    <xf numFmtId="0" fontId="27" fillId="2" borderId="5" xfId="0" applyFont="1" applyFill="1" applyBorder="1" applyAlignment="1">
      <alignment horizontal="justify" vertical="center" wrapText="1"/>
    </xf>
    <xf numFmtId="0" fontId="30" fillId="2" borderId="5" xfId="0" applyFont="1" applyFill="1" applyBorder="1" applyAlignment="1" applyProtection="1">
      <alignment horizontal="justify" vertical="top" wrapText="1"/>
      <protection locked="0"/>
    </xf>
    <xf numFmtId="0" fontId="34" fillId="2" borderId="0" xfId="0" applyFont="1" applyFill="1" applyBorder="1" applyAlignment="1" applyProtection="1">
      <alignment horizontal="justify" vertical="center" wrapText="1"/>
      <protection locked="0"/>
    </xf>
    <xf numFmtId="0" fontId="5" fillId="2" borderId="0" xfId="0" applyFont="1" applyFill="1" applyBorder="1" applyAlignment="1">
      <alignment horizontal="justify" vertical="center" wrapText="1"/>
    </xf>
    <xf numFmtId="0" fontId="27" fillId="2" borderId="0" xfId="0" applyFont="1" applyFill="1" applyBorder="1" applyAlignment="1" applyProtection="1">
      <alignment wrapText="1"/>
      <protection locked="0"/>
    </xf>
    <xf numFmtId="0" fontId="30" fillId="2" borderId="0" xfId="0" applyFont="1" applyFill="1" applyBorder="1" applyAlignment="1" applyProtection="1">
      <alignment wrapText="1"/>
      <protection locked="0"/>
    </xf>
    <xf numFmtId="0" fontId="8" fillId="2" borderId="0" xfId="0" applyFont="1" applyFill="1" applyBorder="1" applyAlignment="1">
      <alignment wrapText="1"/>
    </xf>
    <xf numFmtId="0" fontId="30" fillId="2" borderId="0" xfId="0" applyFont="1" applyFill="1" applyBorder="1" applyAlignment="1">
      <alignment wrapText="1"/>
    </xf>
    <xf numFmtId="0" fontId="30" fillId="2" borderId="0" xfId="0" applyFont="1" applyFill="1" applyBorder="1" applyAlignment="1">
      <alignment horizontal="justify" vertical="center" wrapText="1"/>
    </xf>
    <xf numFmtId="0" fontId="27" fillId="2" borderId="0" xfId="0" applyFont="1" applyFill="1" applyBorder="1" applyAlignment="1">
      <alignment horizontal="justify" vertical="center" wrapText="1"/>
    </xf>
    <xf numFmtId="0" fontId="5" fillId="2" borderId="4" xfId="0" applyFont="1" applyFill="1" applyBorder="1" applyAlignment="1">
      <alignment horizontal="justify" vertical="center" wrapText="1"/>
    </xf>
    <xf numFmtId="0" fontId="28" fillId="2" borderId="5" xfId="0" applyFont="1" applyFill="1" applyBorder="1" applyAlignment="1" applyProtection="1">
      <alignment horizontal="justify" vertical="center" wrapText="1"/>
      <protection locked="0"/>
    </xf>
    <xf numFmtId="0" fontId="27" fillId="2" borderId="5" xfId="0" applyFont="1" applyFill="1" applyBorder="1" applyAlignment="1" applyProtection="1">
      <alignment horizontal="justify" vertical="center" wrapText="1" shrinkToFit="1"/>
      <protection locked="0"/>
    </xf>
    <xf numFmtId="0" fontId="21" fillId="2" borderId="5" xfId="0" applyFont="1" applyFill="1" applyBorder="1" applyAlignment="1">
      <alignment horizontal="justify" vertical="center" wrapText="1" shrinkToFit="1"/>
    </xf>
    <xf numFmtId="0" fontId="22" fillId="2" borderId="5" xfId="0" applyFont="1" applyFill="1" applyBorder="1" applyAlignment="1">
      <alignment horizontal="justify" vertical="center" wrapText="1" shrinkToFit="1"/>
    </xf>
    <xf numFmtId="0" fontId="36" fillId="2" borderId="5" xfId="0" applyFont="1" applyFill="1" applyBorder="1" applyAlignment="1" applyProtection="1">
      <alignment horizontal="justify" vertical="center" wrapText="1" shrinkToFit="1"/>
      <protection locked="0"/>
    </xf>
    <xf numFmtId="0" fontId="18" fillId="2" borderId="5" xfId="0" applyFont="1" applyFill="1" applyBorder="1" applyAlignment="1">
      <alignment horizontal="justify" vertical="center" wrapText="1"/>
    </xf>
    <xf numFmtId="0" fontId="30" fillId="2" borderId="0" xfId="0" applyFont="1" applyFill="1" applyBorder="1" applyAlignment="1" applyProtection="1">
      <alignment horizontal="justify"/>
      <protection locked="0"/>
    </xf>
    <xf numFmtId="49" fontId="6" fillId="2" borderId="0" xfId="0" applyNumberFormat="1" applyFont="1" applyFill="1" applyBorder="1" applyAlignment="1">
      <alignment horizontal="left" vertical="center" wrapText="1"/>
    </xf>
    <xf numFmtId="0" fontId="36" fillId="2" borderId="5" xfId="0" applyFont="1" applyFill="1" applyBorder="1" applyAlignment="1" applyProtection="1">
      <alignment horizontal="left" vertical="center" wrapText="1"/>
      <protection locked="0"/>
    </xf>
    <xf numFmtId="0" fontId="27" fillId="2" borderId="5" xfId="0" applyFont="1" applyFill="1" applyBorder="1" applyAlignment="1" applyProtection="1">
      <alignment horizontal="left" vertical="center" wrapText="1"/>
      <protection locked="0"/>
    </xf>
    <xf numFmtId="0" fontId="6" fillId="2" borderId="0" xfId="0" applyFont="1" applyFill="1" applyBorder="1" applyAlignment="1" applyProtection="1">
      <alignment horizontal="left" vertical="center" wrapText="1"/>
      <protection locked="0"/>
    </xf>
    <xf numFmtId="0" fontId="5" fillId="2" borderId="0" xfId="0" applyFont="1" applyFill="1" applyBorder="1" applyAlignment="1" applyProtection="1">
      <alignment horizontal="left" vertical="center" wrapText="1"/>
      <protection locked="0"/>
    </xf>
    <xf numFmtId="0" fontId="5" fillId="2" borderId="0" xfId="0" applyFont="1" applyFill="1" applyBorder="1" applyAlignment="1">
      <alignment horizontal="left" vertical="center" wrapText="1"/>
    </xf>
    <xf numFmtId="0" fontId="36" fillId="2" borderId="0" xfId="0" applyFont="1" applyFill="1" applyBorder="1" applyAlignment="1" applyProtection="1">
      <alignment horizontal="left" vertical="center" wrapText="1"/>
      <protection locked="0"/>
    </xf>
    <xf numFmtId="0" fontId="6" fillId="2" borderId="0" xfId="0" applyFont="1" applyFill="1" applyBorder="1" applyAlignment="1">
      <alignment horizontal="left" vertical="center" wrapText="1"/>
    </xf>
    <xf numFmtId="0" fontId="27" fillId="2" borderId="0" xfId="0" applyFont="1" applyFill="1" applyBorder="1" applyAlignment="1" applyProtection="1">
      <alignment horizontal="left" vertical="center" wrapText="1"/>
      <protection locked="0"/>
    </xf>
    <xf numFmtId="0" fontId="29" fillId="2" borderId="0" xfId="0" applyNumberFormat="1" applyFont="1" applyFill="1" applyBorder="1" applyAlignment="1" applyProtection="1">
      <alignment horizontal="right" vertical="center" wrapText="1"/>
      <protection locked="0"/>
    </xf>
    <xf numFmtId="4" fontId="4" fillId="2" borderId="0" xfId="0" applyNumberFormat="1" applyFont="1" applyFill="1" applyAlignment="1">
      <alignment horizontal="center" vertical="center"/>
    </xf>
    <xf numFmtId="184" fontId="4" fillId="2" borderId="0" xfId="2" applyNumberFormat="1" applyFont="1" applyFill="1" applyAlignment="1">
      <alignment horizontal="center" vertical="center"/>
    </xf>
    <xf numFmtId="49" fontId="29" fillId="2" borderId="2" xfId="0" applyNumberFormat="1" applyFont="1" applyFill="1" applyBorder="1" applyAlignment="1" applyProtection="1">
      <alignment horizontal="center" vertical="center"/>
      <protection locked="0"/>
    </xf>
    <xf numFmtId="0" fontId="29" fillId="2" borderId="2" xfId="0" applyNumberFormat="1" applyFont="1" applyFill="1" applyBorder="1" applyAlignment="1" applyProtection="1">
      <alignment vertical="center"/>
      <protection locked="0"/>
    </xf>
    <xf numFmtId="178" fontId="29" fillId="2" borderId="2" xfId="0" applyNumberFormat="1" applyFont="1" applyFill="1" applyBorder="1" applyAlignment="1" applyProtection="1">
      <alignment horizontal="center" vertical="center" wrapText="1"/>
      <protection locked="0"/>
    </xf>
    <xf numFmtId="178" fontId="29" fillId="2" borderId="21" xfId="0" applyNumberFormat="1" applyFont="1" applyFill="1" applyBorder="1" applyAlignment="1" applyProtection="1">
      <alignment horizontal="center" vertical="center" wrapText="1"/>
      <protection locked="0"/>
    </xf>
    <xf numFmtId="49" fontId="27" fillId="2" borderId="7" xfId="0" applyNumberFormat="1" applyFont="1" applyFill="1" applyBorder="1" applyAlignment="1" applyProtection="1">
      <alignment vertical="center" wrapText="1"/>
      <protection locked="0"/>
    </xf>
    <xf numFmtId="49" fontId="26" fillId="2" borderId="0" xfId="0" applyNumberFormat="1" applyFont="1" applyFill="1" applyBorder="1"/>
    <xf numFmtId="49" fontId="26" fillId="2" borderId="0" xfId="0" applyNumberFormat="1" applyFont="1" applyFill="1"/>
    <xf numFmtId="0" fontId="26" fillId="2" borderId="0" xfId="0" applyFont="1" applyFill="1"/>
    <xf numFmtId="0" fontId="29" fillId="2" borderId="11" xfId="0" applyNumberFormat="1" applyFont="1" applyFill="1" applyBorder="1" applyAlignment="1" applyProtection="1">
      <alignment horizontal="center" vertical="center" wrapText="1"/>
      <protection locked="0"/>
    </xf>
    <xf numFmtId="0" fontId="29" fillId="2" borderId="1" xfId="0" applyNumberFormat="1" applyFont="1" applyFill="1" applyBorder="1" applyAlignment="1" applyProtection="1">
      <alignment horizontal="center" vertical="center" wrapText="1"/>
      <protection locked="0"/>
    </xf>
    <xf numFmtId="4" fontId="29" fillId="2" borderId="1" xfId="2" applyNumberFormat="1" applyFont="1" applyFill="1" applyBorder="1" applyAlignment="1" applyProtection="1">
      <alignment horizontal="center" vertical="center"/>
      <protection locked="0"/>
    </xf>
    <xf numFmtId="49" fontId="29" fillId="2" borderId="10" xfId="0" applyNumberFormat="1" applyFont="1" applyFill="1" applyBorder="1" applyAlignment="1" applyProtection="1">
      <alignment horizontal="center" vertical="center"/>
      <protection locked="0"/>
    </xf>
    <xf numFmtId="0" fontId="29" fillId="2" borderId="11" xfId="0" applyNumberFormat="1" applyFont="1" applyFill="1" applyBorder="1" applyAlignment="1" applyProtection="1">
      <alignment horizontal="right" vertical="center" wrapText="1"/>
      <protection locked="0"/>
    </xf>
    <xf numFmtId="0" fontId="31" fillId="2" borderId="5" xfId="0" applyNumberFormat="1" applyFont="1" applyFill="1" applyBorder="1" applyAlignment="1" applyProtection="1">
      <alignment horizontal="center" vertical="top" wrapText="1"/>
      <protection locked="0"/>
    </xf>
    <xf numFmtId="0" fontId="29" fillId="2" borderId="10" xfId="0" applyNumberFormat="1" applyFont="1" applyFill="1" applyBorder="1" applyAlignment="1" applyProtection="1">
      <alignment horizontal="right" vertical="center" wrapText="1"/>
      <protection locked="0"/>
    </xf>
    <xf numFmtId="0" fontId="29" fillId="2" borderId="11" xfId="0" applyNumberFormat="1" applyFont="1" applyFill="1" applyBorder="1" applyAlignment="1" applyProtection="1">
      <alignment horizontal="right" vertical="center" wrapText="1"/>
      <protection locked="0"/>
    </xf>
    <xf numFmtId="0" fontId="29" fillId="2" borderId="1" xfId="0" applyNumberFormat="1" applyFont="1" applyFill="1" applyBorder="1" applyAlignment="1" applyProtection="1">
      <alignment horizontal="right" vertical="center" wrapText="1"/>
      <protection locked="0"/>
    </xf>
    <xf numFmtId="0" fontId="29" fillId="2" borderId="9" xfId="0" applyFont="1" applyFill="1" applyBorder="1" applyAlignment="1" applyProtection="1">
      <alignment horizontal="left" vertical="center" wrapText="1"/>
      <protection locked="0"/>
    </xf>
    <xf numFmtId="0" fontId="2" fillId="2" borderId="0" xfId="0" applyFont="1" applyFill="1" applyBorder="1" applyAlignment="1">
      <alignment horizontal="center" vertical="center" wrapText="1"/>
    </xf>
    <xf numFmtId="0" fontId="29" fillId="2" borderId="10" xfId="0" applyNumberFormat="1" applyFont="1" applyFill="1" applyBorder="1" applyAlignment="1" applyProtection="1">
      <alignment horizontal="center" vertical="center" wrapText="1"/>
      <protection locked="0"/>
    </xf>
    <xf numFmtId="0" fontId="29" fillId="2" borderId="11" xfId="0" applyNumberFormat="1" applyFont="1" applyFill="1" applyBorder="1" applyAlignment="1" applyProtection="1">
      <alignment horizontal="center" vertical="center" wrapText="1"/>
      <protection locked="0"/>
    </xf>
    <xf numFmtId="0" fontId="29" fillId="2" borderId="1" xfId="0" applyNumberFormat="1" applyFont="1" applyFill="1" applyBorder="1" applyAlignment="1" applyProtection="1">
      <alignment horizontal="center" vertical="center" wrapText="1"/>
      <protection locked="0"/>
    </xf>
    <xf numFmtId="0" fontId="15" fillId="2" borderId="0" xfId="0" applyFont="1" applyFill="1" applyBorder="1" applyAlignment="1">
      <alignment horizontal="center" vertical="center" wrapText="1"/>
    </xf>
    <xf numFmtId="0" fontId="31" fillId="2" borderId="5" xfId="0" applyNumberFormat="1" applyFont="1" applyFill="1" applyBorder="1" applyAlignment="1" applyProtection="1">
      <alignment horizontal="center" vertical="top" wrapText="1"/>
      <protection locked="0"/>
    </xf>
    <xf numFmtId="49" fontId="29" fillId="2" borderId="10" xfId="0" applyNumberFormat="1" applyFont="1" applyFill="1" applyBorder="1" applyAlignment="1" applyProtection="1">
      <alignment horizontal="left" vertical="center"/>
      <protection locked="0"/>
    </xf>
    <xf numFmtId="49" fontId="29" fillId="2" borderId="1" xfId="0" applyNumberFormat="1" applyFont="1" applyFill="1" applyBorder="1" applyAlignment="1" applyProtection="1">
      <alignment horizontal="left" vertical="center"/>
      <protection locked="0"/>
    </xf>
    <xf numFmtId="0" fontId="29" fillId="2" borderId="10" xfId="0" applyFont="1" applyFill="1" applyBorder="1" applyAlignment="1" applyProtection="1">
      <alignment horizontal="center" vertical="center" wrapText="1"/>
      <protection locked="0"/>
    </xf>
    <xf numFmtId="0" fontId="29" fillId="2" borderId="11" xfId="0" applyFont="1" applyFill="1" applyBorder="1" applyAlignment="1" applyProtection="1">
      <alignment horizontal="center" vertical="center" wrapText="1"/>
      <protection locked="0"/>
    </xf>
    <xf numFmtId="0" fontId="29" fillId="2" borderId="10" xfId="0" applyFont="1" applyFill="1" applyBorder="1" applyAlignment="1" applyProtection="1">
      <alignment horizontal="center" vertical="center"/>
      <protection locked="0"/>
    </xf>
    <xf numFmtId="0" fontId="29" fillId="2" borderId="1" xfId="0" applyFont="1" applyFill="1" applyBorder="1" applyAlignment="1" applyProtection="1">
      <alignment horizontal="center" vertical="center"/>
      <protection locked="0"/>
    </xf>
    <xf numFmtId="49" fontId="29" fillId="2" borderId="11" xfId="0" applyNumberFormat="1" applyFont="1" applyFill="1" applyBorder="1" applyAlignment="1" applyProtection="1">
      <alignment horizontal="left" vertical="center"/>
      <protection locked="0"/>
    </xf>
    <xf numFmtId="0" fontId="29" fillId="2" borderId="4" xfId="0" applyFont="1" applyFill="1" applyBorder="1" applyAlignment="1" applyProtection="1">
      <alignment horizontal="center" vertical="center" wrapText="1"/>
      <protection locked="0"/>
    </xf>
    <xf numFmtId="0" fontId="29" fillId="2" borderId="7" xfId="0" applyFont="1" applyFill="1" applyBorder="1" applyAlignment="1" applyProtection="1">
      <alignment horizontal="center" vertical="center" wrapText="1"/>
      <protection locked="0"/>
    </xf>
    <xf numFmtId="49" fontId="29" fillId="2" borderId="10" xfId="0" applyNumberFormat="1" applyFont="1" applyFill="1" applyBorder="1" applyAlignment="1" applyProtection="1">
      <alignment horizontal="center" vertical="center"/>
      <protection locked="0"/>
    </xf>
    <xf numFmtId="49" fontId="29" fillId="2" borderId="11" xfId="0" applyNumberFormat="1" applyFont="1" applyFill="1" applyBorder="1" applyAlignment="1" applyProtection="1">
      <alignment horizontal="center" vertical="center"/>
      <protection locked="0"/>
    </xf>
    <xf numFmtId="49" fontId="29" fillId="2" borderId="1" xfId="0" applyNumberFormat="1" applyFont="1" applyFill="1" applyBorder="1" applyAlignment="1" applyProtection="1">
      <alignment horizontal="center" vertical="center"/>
      <protection locked="0"/>
    </xf>
    <xf numFmtId="0" fontId="14" fillId="2" borderId="0" xfId="0" applyFont="1" applyFill="1" applyBorder="1" applyAlignment="1">
      <alignment horizontal="center" vertical="center" wrapText="1"/>
    </xf>
    <xf numFmtId="4" fontId="29" fillId="2" borderId="10" xfId="2" applyNumberFormat="1" applyFont="1" applyFill="1" applyBorder="1" applyAlignment="1" applyProtection="1">
      <alignment horizontal="center" vertical="center"/>
      <protection locked="0"/>
    </xf>
    <xf numFmtId="4" fontId="29" fillId="2" borderId="11" xfId="2" applyNumberFormat="1" applyFont="1" applyFill="1" applyBorder="1" applyAlignment="1" applyProtection="1">
      <alignment horizontal="center" vertical="center"/>
      <protection locked="0"/>
    </xf>
    <xf numFmtId="4" fontId="29" fillId="2" borderId="1" xfId="2" applyNumberFormat="1" applyFont="1" applyFill="1" applyBorder="1" applyAlignment="1" applyProtection="1">
      <alignment horizontal="center" vertical="center"/>
      <protection locked="0"/>
    </xf>
    <xf numFmtId="0" fontId="29" fillId="2" borderId="9" xfId="0" applyFont="1" applyFill="1" applyBorder="1" applyAlignment="1" applyProtection="1">
      <alignment horizontal="center" vertical="center" wrapText="1"/>
      <protection locked="0"/>
    </xf>
    <xf numFmtId="0" fontId="0" fillId="2" borderId="0" xfId="0" applyFont="1" applyFill="1" applyBorder="1" applyAlignment="1">
      <alignment horizontal="center"/>
    </xf>
    <xf numFmtId="0" fontId="27" fillId="4" borderId="5" xfId="0" applyFont="1" applyFill="1" applyBorder="1" applyAlignment="1" applyProtection="1">
      <alignment horizontal="justify" vertical="center" wrapText="1"/>
      <protection locked="0"/>
    </xf>
    <xf numFmtId="0" fontId="31" fillId="4" borderId="5" xfId="0" applyFont="1" applyFill="1" applyBorder="1" applyAlignment="1" applyProtection="1">
      <alignment horizontal="center" vertical="center" wrapText="1"/>
      <protection locked="0"/>
    </xf>
    <xf numFmtId="0" fontId="30" fillId="4" borderId="5" xfId="0" applyFont="1" applyFill="1" applyBorder="1" applyAlignment="1" applyProtection="1">
      <alignment horizontal="justify" vertical="center" wrapText="1"/>
      <protection locked="0"/>
    </xf>
    <xf numFmtId="4" fontId="31" fillId="4" borderId="5" xfId="0" applyNumberFormat="1" applyFont="1" applyFill="1" applyBorder="1" applyAlignment="1" applyProtection="1">
      <alignment horizontal="center" vertical="center" wrapText="1"/>
      <protection locked="0"/>
    </xf>
    <xf numFmtId="0" fontId="36" fillId="4" borderId="5" xfId="0" applyFont="1" applyFill="1" applyBorder="1" applyAlignment="1" applyProtection="1">
      <alignment horizontal="justify" vertical="center" wrapText="1"/>
      <protection locked="0"/>
    </xf>
    <xf numFmtId="2" fontId="31" fillId="4" borderId="5" xfId="0" applyNumberFormat="1" applyFont="1" applyFill="1" applyBorder="1" applyAlignment="1" applyProtection="1">
      <alignment horizontal="center" vertical="center" wrapText="1"/>
      <protection locked="0"/>
    </xf>
    <xf numFmtId="49" fontId="30" fillId="0" borderId="6" xfId="0" applyNumberFormat="1" applyFont="1" applyFill="1" applyBorder="1" applyAlignment="1" applyProtection="1">
      <alignment horizontal="center" vertical="center" wrapText="1"/>
      <protection locked="0"/>
    </xf>
    <xf numFmtId="0" fontId="36" fillId="0" borderId="5" xfId="0" applyFont="1" applyFill="1" applyBorder="1" applyAlignment="1" applyProtection="1">
      <alignment horizontal="justify" vertical="center" wrapText="1"/>
      <protection locked="0"/>
    </xf>
    <xf numFmtId="0" fontId="31" fillId="0" borderId="5" xfId="0" applyFont="1" applyFill="1" applyBorder="1" applyAlignment="1" applyProtection="1">
      <alignment horizontal="center" vertical="center" wrapText="1"/>
      <protection locked="0"/>
    </xf>
    <xf numFmtId="2" fontId="31" fillId="0" borderId="5" xfId="0" applyNumberFormat="1" applyFont="1" applyFill="1" applyBorder="1" applyAlignment="1" applyProtection="1">
      <alignment horizontal="center" vertical="center" wrapText="1"/>
      <protection locked="0"/>
    </xf>
    <xf numFmtId="4" fontId="31" fillId="0" borderId="5" xfId="0" applyNumberFormat="1" applyFont="1" applyFill="1" applyBorder="1" applyAlignment="1" applyProtection="1">
      <alignment horizontal="center" vertical="center" wrapText="1"/>
      <protection locked="0"/>
    </xf>
    <xf numFmtId="0" fontId="30" fillId="0" borderId="5" xfId="0" applyFont="1" applyFill="1" applyBorder="1" applyAlignment="1" applyProtection="1">
      <alignment horizontal="justify" vertical="center" wrapText="1"/>
      <protection locked="0"/>
    </xf>
    <xf numFmtId="0" fontId="27" fillId="0" borderId="5" xfId="0" applyFont="1" applyFill="1" applyBorder="1" applyAlignment="1" applyProtection="1">
      <alignment horizontal="justify" vertical="center" wrapText="1"/>
      <protection locked="0"/>
    </xf>
    <xf numFmtId="0" fontId="30" fillId="2" borderId="0" xfId="0" applyFont="1" applyFill="1" applyBorder="1" applyAlignment="1" applyProtection="1">
      <alignment horizontal="center" vertical="center" wrapText="1"/>
      <protection locked="0"/>
    </xf>
    <xf numFmtId="0" fontId="27" fillId="2" borderId="0" xfId="0" applyFont="1" applyFill="1" applyBorder="1" applyAlignment="1" applyProtection="1">
      <alignment horizontal="center" vertical="center" wrapText="1"/>
      <protection locked="0"/>
    </xf>
    <xf numFmtId="0" fontId="6" fillId="0" borderId="5" xfId="0" applyFont="1" applyFill="1" applyBorder="1" applyAlignment="1">
      <alignment horizontal="justify" vertical="center" wrapText="1"/>
    </xf>
    <xf numFmtId="0" fontId="5" fillId="0" borderId="5" xfId="0" applyFont="1" applyFill="1" applyBorder="1" applyAlignment="1">
      <alignment horizontal="justify" vertical="center" wrapText="1"/>
    </xf>
    <xf numFmtId="178" fontId="31" fillId="0" borderId="5" xfId="0" applyNumberFormat="1" applyFont="1" applyFill="1" applyBorder="1" applyAlignment="1" applyProtection="1">
      <alignment horizontal="center" vertical="center" wrapText="1"/>
      <protection locked="0"/>
    </xf>
    <xf numFmtId="4" fontId="31" fillId="0" borderId="5" xfId="2" applyNumberFormat="1" applyFont="1" applyFill="1" applyBorder="1" applyAlignment="1" applyProtection="1">
      <alignment horizontal="center" vertical="center" wrapText="1"/>
      <protection locked="0"/>
    </xf>
    <xf numFmtId="0" fontId="29" fillId="3" borderId="2" xfId="0" applyFont="1" applyFill="1" applyBorder="1" applyAlignment="1" applyProtection="1">
      <alignment horizontal="justify" vertical="center" wrapText="1"/>
      <protection locked="0"/>
    </xf>
    <xf numFmtId="0" fontId="31" fillId="3" borderId="4" xfId="0" applyNumberFormat="1" applyFont="1" applyFill="1" applyBorder="1" applyAlignment="1" applyProtection="1">
      <alignment horizontal="center" vertical="center" wrapText="1"/>
      <protection locked="0"/>
    </xf>
    <xf numFmtId="4" fontId="31" fillId="3" borderId="4" xfId="0" applyNumberFormat="1" applyFont="1" applyFill="1" applyBorder="1" applyAlignment="1" applyProtection="1">
      <alignment horizontal="center" vertical="center" wrapText="1"/>
      <protection locked="0"/>
    </xf>
    <xf numFmtId="4" fontId="31" fillId="3" borderId="4" xfId="2" applyNumberFormat="1" applyFont="1" applyFill="1" applyBorder="1" applyAlignment="1" applyProtection="1">
      <alignment horizontal="center" vertical="center" wrapText="1"/>
      <protection locked="0"/>
    </xf>
    <xf numFmtId="178" fontId="31" fillId="3" borderId="4" xfId="0" applyNumberFormat="1" applyFont="1" applyFill="1" applyBorder="1" applyAlignment="1" applyProtection="1">
      <alignment horizontal="center" vertical="center" wrapText="1"/>
      <protection locked="0"/>
    </xf>
    <xf numFmtId="0" fontId="30" fillId="3" borderId="5" xfId="0" applyFont="1" applyFill="1" applyBorder="1" applyAlignment="1" applyProtection="1">
      <alignment horizontal="justify" vertical="center" wrapText="1"/>
      <protection locked="0"/>
    </xf>
    <xf numFmtId="0" fontId="29" fillId="3" borderId="10" xfId="0" applyNumberFormat="1" applyFont="1" applyFill="1" applyBorder="1" applyAlignment="1" applyProtection="1">
      <alignment horizontal="center" vertical="center" wrapText="1"/>
      <protection locked="0"/>
    </xf>
    <xf numFmtId="0" fontId="29" fillId="3" borderId="11" xfId="0" applyNumberFormat="1" applyFont="1" applyFill="1" applyBorder="1" applyAlignment="1" applyProtection="1">
      <alignment horizontal="center" vertical="center" wrapText="1"/>
      <protection locked="0"/>
    </xf>
    <xf numFmtId="0" fontId="29" fillId="3" borderId="1" xfId="0" applyNumberFormat="1" applyFont="1" applyFill="1" applyBorder="1" applyAlignment="1" applyProtection="1">
      <alignment horizontal="center" vertical="center" wrapText="1"/>
      <protection locked="0"/>
    </xf>
    <xf numFmtId="0" fontId="29" fillId="3" borderId="11" xfId="0" applyNumberFormat="1" applyFont="1" applyFill="1" applyBorder="1" applyAlignment="1" applyProtection="1">
      <alignment horizontal="center" vertical="center" wrapText="1"/>
      <protection locked="0"/>
    </xf>
    <xf numFmtId="178" fontId="29" fillId="3" borderId="2" xfId="0" applyNumberFormat="1" applyFont="1" applyFill="1" applyBorder="1" applyAlignment="1" applyProtection="1">
      <alignment horizontal="center" vertical="center" wrapText="1"/>
      <protection locked="0"/>
    </xf>
    <xf numFmtId="49" fontId="30" fillId="3" borderId="2" xfId="0" applyNumberFormat="1" applyFont="1" applyFill="1" applyBorder="1" applyAlignment="1" applyProtection="1">
      <alignment horizontal="center" vertical="center" wrapText="1"/>
      <protection locked="0"/>
    </xf>
    <xf numFmtId="0" fontId="30" fillId="3" borderId="2" xfId="0" applyFont="1" applyFill="1" applyBorder="1" applyAlignment="1" applyProtection="1">
      <alignment horizontal="justify" vertical="center" wrapText="1"/>
      <protection locked="0"/>
    </xf>
    <xf numFmtId="0" fontId="29" fillId="3" borderId="2" xfId="0" applyNumberFormat="1" applyFont="1" applyFill="1" applyBorder="1" applyAlignment="1" applyProtection="1">
      <alignment horizontal="center" vertical="center" wrapText="1"/>
      <protection locked="0"/>
    </xf>
    <xf numFmtId="0" fontId="29" fillId="3" borderId="2" xfId="0" applyNumberFormat="1" applyFont="1" applyFill="1" applyBorder="1" applyAlignment="1" applyProtection="1">
      <alignment horizontal="center" vertical="center" wrapText="1"/>
      <protection locked="0"/>
    </xf>
    <xf numFmtId="0" fontId="29" fillId="2" borderId="7" xfId="0" applyFont="1" applyFill="1" applyBorder="1" applyAlignment="1" applyProtection="1">
      <alignment horizontal="justify" vertical="center" wrapText="1"/>
      <protection locked="0"/>
    </xf>
    <xf numFmtId="0" fontId="30" fillId="3" borderId="10" xfId="0" applyFont="1" applyFill="1" applyBorder="1" applyAlignment="1" applyProtection="1">
      <alignment horizontal="center" vertical="center" wrapText="1"/>
      <protection locked="0"/>
    </xf>
    <xf numFmtId="0" fontId="30" fillId="3" borderId="11" xfId="0" applyFont="1" applyFill="1" applyBorder="1" applyAlignment="1" applyProtection="1">
      <alignment horizontal="center" vertical="center" wrapText="1"/>
      <protection locked="0"/>
    </xf>
    <xf numFmtId="0" fontId="30" fillId="3" borderId="1" xfId="0" applyFont="1" applyFill="1" applyBorder="1" applyAlignment="1" applyProtection="1">
      <alignment horizontal="center" vertical="center" wrapText="1"/>
      <protection locked="0"/>
    </xf>
    <xf numFmtId="0" fontId="31" fillId="3" borderId="2" xfId="0" applyNumberFormat="1" applyFont="1" applyFill="1" applyBorder="1" applyAlignment="1" applyProtection="1">
      <alignment horizontal="center" vertical="center" wrapText="1"/>
      <protection locked="0"/>
    </xf>
    <xf numFmtId="4" fontId="31" fillId="3" borderId="2" xfId="0" applyNumberFormat="1" applyFont="1" applyFill="1" applyBorder="1" applyAlignment="1" applyProtection="1">
      <alignment horizontal="center" vertical="center" wrapText="1"/>
      <protection locked="0"/>
    </xf>
    <xf numFmtId="4" fontId="31" fillId="3" borderId="2" xfId="2" applyNumberFormat="1" applyFont="1" applyFill="1" applyBorder="1" applyAlignment="1" applyProtection="1">
      <alignment horizontal="center" vertical="center" wrapText="1"/>
      <protection locked="0"/>
    </xf>
    <xf numFmtId="178" fontId="31" fillId="3" borderId="2" xfId="0" applyNumberFormat="1" applyFont="1" applyFill="1" applyBorder="1" applyAlignment="1" applyProtection="1">
      <alignment horizontal="center" vertical="center" wrapText="1"/>
      <protection locked="0"/>
    </xf>
    <xf numFmtId="49" fontId="30" fillId="2" borderId="2" xfId="0" applyNumberFormat="1" applyFont="1" applyFill="1" applyBorder="1" applyAlignment="1" applyProtection="1">
      <alignment horizontal="center" vertical="center" wrapText="1"/>
      <protection locked="0"/>
    </xf>
    <xf numFmtId="0" fontId="31" fillId="3" borderId="5" xfId="0" applyNumberFormat="1" applyFont="1" applyFill="1" applyBorder="1" applyAlignment="1" applyProtection="1">
      <alignment horizontal="center" vertical="center" wrapText="1"/>
      <protection locked="0"/>
    </xf>
    <xf numFmtId="2" fontId="31" fillId="3" borderId="5" xfId="0" applyNumberFormat="1" applyFont="1" applyFill="1" applyBorder="1" applyAlignment="1" applyProtection="1">
      <alignment horizontal="center" vertical="center" wrapText="1"/>
      <protection locked="0"/>
    </xf>
    <xf numFmtId="4" fontId="31" fillId="3" borderId="5" xfId="2" applyNumberFormat="1" applyFont="1" applyFill="1" applyBorder="1" applyAlignment="1" applyProtection="1">
      <alignment horizontal="center" vertical="center" wrapText="1"/>
      <protection locked="0"/>
    </xf>
    <xf numFmtId="178" fontId="31" fillId="3" borderId="5" xfId="0" applyNumberFormat="1" applyFont="1" applyFill="1" applyBorder="1" applyAlignment="1" applyProtection="1">
      <alignment horizontal="center" vertical="center" wrapText="1"/>
      <protection locked="0"/>
    </xf>
    <xf numFmtId="2" fontId="31" fillId="3" borderId="2" xfId="0" applyNumberFormat="1" applyFont="1" applyFill="1" applyBorder="1" applyAlignment="1" applyProtection="1">
      <alignment horizontal="center" vertical="center" wrapText="1"/>
      <protection locked="0"/>
    </xf>
    <xf numFmtId="0" fontId="33" fillId="3" borderId="2" xfId="0" applyFont="1" applyFill="1" applyBorder="1" applyAlignment="1" applyProtection="1">
      <alignment horizontal="justify" vertical="center" wrapText="1"/>
      <protection locked="0"/>
    </xf>
    <xf numFmtId="4" fontId="31" fillId="3" borderId="5" xfId="0" applyNumberFormat="1" applyFont="1" applyFill="1" applyBorder="1" applyAlignment="1" applyProtection="1">
      <alignment horizontal="center" vertical="center" wrapText="1"/>
      <protection locked="0"/>
    </xf>
    <xf numFmtId="49" fontId="30" fillId="3" borderId="4" xfId="0" applyNumberFormat="1" applyFont="1" applyFill="1" applyBorder="1" applyAlignment="1" applyProtection="1">
      <alignment horizontal="center" vertical="center" wrapText="1"/>
      <protection locked="0"/>
    </xf>
    <xf numFmtId="0" fontId="33" fillId="3" borderId="4" xfId="0" applyFont="1" applyFill="1" applyBorder="1" applyAlignment="1" applyProtection="1">
      <alignment horizontal="justify" vertical="center" wrapText="1"/>
      <protection locked="0"/>
    </xf>
    <xf numFmtId="0" fontId="29" fillId="3" borderId="4" xfId="0" applyNumberFormat="1" applyFont="1" applyFill="1" applyBorder="1" applyAlignment="1" applyProtection="1">
      <alignment horizontal="center" vertical="center" wrapText="1"/>
      <protection locked="0"/>
    </xf>
    <xf numFmtId="0" fontId="29" fillId="3" borderId="4" xfId="0" applyNumberFormat="1" applyFont="1" applyFill="1" applyBorder="1" applyAlignment="1" applyProtection="1">
      <alignment horizontal="center" vertical="center" wrapText="1"/>
      <protection locked="0"/>
    </xf>
    <xf numFmtId="178" fontId="29" fillId="3" borderId="4" xfId="0" applyNumberFormat="1" applyFont="1" applyFill="1" applyBorder="1" applyAlignment="1" applyProtection="1">
      <alignment horizontal="center" vertical="center" wrapText="1"/>
      <protection locked="0"/>
    </xf>
    <xf numFmtId="0" fontId="30" fillId="3" borderId="23" xfId="0" applyFont="1" applyFill="1" applyBorder="1" applyAlignment="1" applyProtection="1">
      <alignment horizontal="center" vertical="center" wrapText="1"/>
      <protection locked="0"/>
    </xf>
    <xf numFmtId="0" fontId="30" fillId="3" borderId="24" xfId="0" applyFont="1" applyFill="1" applyBorder="1" applyAlignment="1" applyProtection="1">
      <alignment horizontal="center" vertical="center" wrapText="1"/>
      <protection locked="0"/>
    </xf>
    <xf numFmtId="0" fontId="30" fillId="3" borderId="8" xfId="0" applyFont="1" applyFill="1" applyBorder="1" applyAlignment="1" applyProtection="1">
      <alignment horizontal="center" vertical="center" wrapText="1"/>
      <protection locked="0"/>
    </xf>
    <xf numFmtId="178" fontId="31" fillId="3" borderId="10" xfId="0" applyNumberFormat="1" applyFont="1" applyFill="1" applyBorder="1" applyAlignment="1" applyProtection="1">
      <alignment horizontal="center" vertical="center" wrapText="1"/>
      <protection locked="0"/>
    </xf>
    <xf numFmtId="0" fontId="30" fillId="3" borderId="1" xfId="0" applyFont="1" applyFill="1" applyBorder="1" applyAlignment="1" applyProtection="1">
      <alignment horizontal="justify" vertical="center" wrapText="1"/>
      <protection locked="0"/>
    </xf>
    <xf numFmtId="0" fontId="27" fillId="2" borderId="5" xfId="0" applyFont="1" applyFill="1" applyBorder="1" applyAlignment="1" applyProtection="1">
      <alignment horizontal="center" vertical="center" wrapText="1"/>
      <protection locked="0"/>
    </xf>
    <xf numFmtId="49" fontId="30" fillId="2" borderId="7" xfId="0" applyNumberFormat="1" applyFont="1" applyFill="1" applyBorder="1" applyAlignment="1" applyProtection="1">
      <alignment horizontal="center" vertical="center" wrapText="1"/>
      <protection locked="0"/>
    </xf>
    <xf numFmtId="49" fontId="30" fillId="3" borderId="5" xfId="0" applyNumberFormat="1" applyFont="1" applyFill="1" applyBorder="1" applyAlignment="1" applyProtection="1">
      <alignment horizontal="center" vertical="center" wrapText="1"/>
      <protection locked="0"/>
    </xf>
    <xf numFmtId="0" fontId="27" fillId="3" borderId="5" xfId="0" applyFont="1" applyFill="1" applyBorder="1" applyAlignment="1" applyProtection="1">
      <alignment horizontal="justify" vertical="center" wrapText="1"/>
      <protection locked="0"/>
    </xf>
    <xf numFmtId="0" fontId="31" fillId="3" borderId="5" xfId="0" applyFont="1" applyFill="1" applyBorder="1" applyAlignment="1" applyProtection="1">
      <alignment horizontal="center" vertical="center" wrapText="1"/>
      <protection locked="0"/>
    </xf>
    <xf numFmtId="49" fontId="30" fillId="3" borderId="7" xfId="0" applyNumberFormat="1" applyFont="1" applyFill="1" applyBorder="1" applyAlignment="1" applyProtection="1">
      <alignment horizontal="center" vertical="center" wrapText="1"/>
      <protection locked="0"/>
    </xf>
    <xf numFmtId="0" fontId="30" fillId="3" borderId="7" xfId="0" applyFont="1" applyFill="1" applyBorder="1" applyAlignment="1" applyProtection="1">
      <alignment horizontal="justify" vertical="center" wrapText="1"/>
      <protection locked="0"/>
    </xf>
    <xf numFmtId="2" fontId="31" fillId="3" borderId="7" xfId="0" applyNumberFormat="1" applyFont="1" applyFill="1" applyBorder="1" applyAlignment="1" applyProtection="1">
      <alignment horizontal="center" vertical="center" wrapText="1"/>
      <protection locked="0"/>
    </xf>
    <xf numFmtId="4" fontId="31" fillId="3" borderId="7" xfId="0" applyNumberFormat="1" applyFont="1" applyFill="1" applyBorder="1" applyAlignment="1" applyProtection="1">
      <alignment horizontal="center" vertical="center" wrapText="1"/>
      <protection locked="0"/>
    </xf>
    <xf numFmtId="178" fontId="31" fillId="3" borderId="7" xfId="0" applyNumberFormat="1" applyFont="1" applyFill="1" applyBorder="1" applyAlignment="1" applyProtection="1">
      <alignment horizontal="center" vertical="center" wrapText="1"/>
      <protection locked="0"/>
    </xf>
    <xf numFmtId="49" fontId="5" fillId="2" borderId="5" xfId="0" applyNumberFormat="1" applyFont="1" applyFill="1" applyBorder="1" applyAlignment="1">
      <alignment horizontal="center" vertical="center" wrapText="1"/>
    </xf>
    <xf numFmtId="2" fontId="31" fillId="3" borderId="4" xfId="0" applyNumberFormat="1" applyFont="1" applyFill="1" applyBorder="1" applyAlignment="1" applyProtection="1">
      <alignment horizontal="center" vertical="center" wrapText="1"/>
      <protection locked="0"/>
    </xf>
    <xf numFmtId="0" fontId="36" fillId="3" borderId="5" xfId="0" applyFont="1" applyFill="1" applyBorder="1" applyAlignment="1" applyProtection="1">
      <alignment horizontal="justify" vertical="center" wrapText="1"/>
      <protection locked="0"/>
    </xf>
    <xf numFmtId="0" fontId="5" fillId="3" borderId="5" xfId="0" applyFont="1" applyFill="1" applyBorder="1" applyAlignment="1" applyProtection="1">
      <alignment horizontal="justify" vertical="center" wrapText="1"/>
      <protection locked="0"/>
    </xf>
    <xf numFmtId="0" fontId="6" fillId="3" borderId="5" xfId="0" applyFont="1" applyFill="1" applyBorder="1" applyAlignment="1" applyProtection="1">
      <alignment horizontal="justify" vertical="center" wrapText="1"/>
      <protection locked="0"/>
    </xf>
    <xf numFmtId="0" fontId="5" fillId="3" borderId="5" xfId="0" applyFont="1" applyFill="1" applyBorder="1" applyAlignment="1">
      <alignment horizontal="justify" vertical="center" wrapText="1"/>
    </xf>
    <xf numFmtId="0" fontId="6" fillId="3" borderId="5" xfId="0" applyFont="1" applyFill="1" applyBorder="1" applyAlignment="1">
      <alignment horizontal="justify" vertical="center" wrapText="1"/>
    </xf>
    <xf numFmtId="49" fontId="5" fillId="3" borderId="5" xfId="0" applyNumberFormat="1" applyFont="1" applyFill="1" applyBorder="1" applyAlignment="1">
      <alignment horizontal="center" vertical="center" wrapText="1"/>
    </xf>
    <xf numFmtId="0" fontId="12" fillId="3" borderId="5" xfId="0" applyFont="1" applyFill="1" applyBorder="1" applyAlignment="1">
      <alignment horizontal="center" vertical="center" wrapText="1"/>
    </xf>
    <xf numFmtId="4" fontId="5" fillId="3" borderId="5" xfId="0" applyNumberFormat="1" applyFont="1" applyFill="1" applyBorder="1" applyAlignment="1">
      <alignment horizontal="center" vertical="center" wrapText="1"/>
    </xf>
    <xf numFmtId="0" fontId="8" fillId="3" borderId="5" xfId="0" applyFont="1" applyFill="1" applyBorder="1" applyAlignment="1" applyProtection="1">
      <alignment horizontal="justify" vertical="center" wrapText="1"/>
      <protection locked="0"/>
    </xf>
    <xf numFmtId="4" fontId="31" fillId="3" borderId="14" xfId="0" applyNumberFormat="1" applyFont="1" applyFill="1" applyBorder="1" applyAlignment="1" applyProtection="1">
      <alignment horizontal="center" vertical="center" wrapText="1"/>
      <protection locked="0"/>
    </xf>
    <xf numFmtId="178" fontId="31" fillId="3" borderId="14" xfId="0" applyNumberFormat="1" applyFont="1" applyFill="1" applyBorder="1" applyAlignment="1" applyProtection="1">
      <alignment horizontal="center" vertical="center" wrapText="1"/>
      <protection locked="0"/>
    </xf>
    <xf numFmtId="2" fontId="30" fillId="3" borderId="5" xfId="0" applyNumberFormat="1" applyFont="1" applyFill="1" applyBorder="1" applyAlignment="1" applyProtection="1">
      <alignment horizontal="justify" vertical="center" wrapText="1"/>
      <protection locked="0"/>
    </xf>
    <xf numFmtId="2" fontId="27" fillId="3" borderId="5" xfId="0" applyNumberFormat="1" applyFont="1" applyFill="1" applyBorder="1" applyAlignment="1" applyProtection="1">
      <alignment horizontal="justify" vertical="center" wrapText="1"/>
      <protection locked="0"/>
    </xf>
    <xf numFmtId="49" fontId="5" fillId="3" borderId="5" xfId="0" applyNumberFormat="1" applyFont="1" applyFill="1" applyBorder="1" applyAlignment="1" applyProtection="1">
      <alignment horizontal="center" vertical="center" wrapText="1"/>
      <protection locked="0"/>
    </xf>
    <xf numFmtId="0" fontId="16" fillId="3" borderId="0" xfId="0" applyFont="1" applyFill="1" applyBorder="1" applyAlignment="1">
      <alignment vertical="center" wrapText="1"/>
    </xf>
    <xf numFmtId="0" fontId="30" fillId="3" borderId="5" xfId="0" applyFont="1" applyFill="1" applyBorder="1" applyAlignment="1">
      <alignment horizontal="justify" vertical="center" wrapText="1"/>
    </xf>
    <xf numFmtId="0" fontId="27" fillId="3" borderId="5" xfId="0" applyFont="1" applyFill="1" applyBorder="1" applyAlignment="1">
      <alignment horizontal="justify" vertical="center" wrapText="1"/>
    </xf>
    <xf numFmtId="0" fontId="17" fillId="3" borderId="5" xfId="0" applyFont="1" applyFill="1" applyBorder="1" applyAlignment="1">
      <alignment horizontal="justify" vertical="center" wrapText="1"/>
    </xf>
    <xf numFmtId="0" fontId="37" fillId="3" borderId="5" xfId="0" applyFont="1" applyFill="1" applyBorder="1" applyAlignment="1">
      <alignment horizontal="justify" vertical="center" wrapText="1"/>
    </xf>
    <xf numFmtId="49" fontId="21" fillId="3" borderId="5" xfId="0" applyNumberFormat="1" applyFont="1" applyFill="1" applyBorder="1" applyAlignment="1">
      <alignment horizontal="center" vertical="center" wrapText="1"/>
    </xf>
    <xf numFmtId="4" fontId="31" fillId="3" borderId="7" xfId="2" applyNumberFormat="1" applyFont="1" applyFill="1" applyBorder="1" applyAlignment="1" applyProtection="1">
      <alignment horizontal="center" vertical="center" wrapText="1"/>
      <protection locked="0"/>
    </xf>
    <xf numFmtId="0" fontId="36" fillId="3" borderId="4" xfId="0" applyFont="1" applyFill="1" applyBorder="1" applyAlignment="1" applyProtection="1">
      <alignment horizontal="justify" vertical="center" wrapText="1"/>
      <protection locked="0"/>
    </xf>
    <xf numFmtId="0" fontId="27" fillId="3" borderId="0" xfId="0" applyFont="1" applyFill="1" applyBorder="1" applyAlignment="1" applyProtection="1">
      <alignment horizontal="justify" vertical="center" wrapText="1"/>
      <protection locked="0"/>
    </xf>
    <xf numFmtId="2" fontId="31" fillId="3" borderId="12" xfId="0" applyNumberFormat="1" applyFont="1" applyFill="1" applyBorder="1" applyAlignment="1" applyProtection="1">
      <alignment horizontal="center" vertical="center" wrapText="1"/>
      <protection locked="0"/>
    </xf>
    <xf numFmtId="0" fontId="30" fillId="3" borderId="0" xfId="0" applyFont="1" applyFill="1" applyBorder="1" applyAlignment="1" applyProtection="1">
      <alignment horizontal="justify" vertical="center" wrapText="1"/>
      <protection locked="0"/>
    </xf>
    <xf numFmtId="1" fontId="30" fillId="3" borderId="2" xfId="0" applyNumberFormat="1" applyFont="1" applyFill="1" applyBorder="1" applyAlignment="1" applyProtection="1">
      <alignment horizontal="center" vertical="center" wrapText="1"/>
      <protection locked="0"/>
    </xf>
    <xf numFmtId="0" fontId="30" fillId="3" borderId="7" xfId="0" applyFont="1" applyFill="1" applyBorder="1" applyAlignment="1" applyProtection="1">
      <alignment horizontal="center" vertical="center" wrapText="1"/>
      <protection locked="0"/>
    </xf>
    <xf numFmtId="0" fontId="30" fillId="3" borderId="2" xfId="0" applyFont="1" applyFill="1" applyBorder="1" applyAlignment="1" applyProtection="1">
      <alignment horizontal="justify" vertical="center" wrapText="1" shrinkToFit="1"/>
      <protection locked="0"/>
    </xf>
    <xf numFmtId="0" fontId="30" fillId="3" borderId="4" xfId="0" applyFont="1" applyFill="1" applyBorder="1" applyAlignment="1" applyProtection="1">
      <alignment horizontal="justify" vertical="center" wrapText="1"/>
      <protection locked="0"/>
    </xf>
    <xf numFmtId="49" fontId="27" fillId="3" borderId="2" xfId="0" applyNumberFormat="1" applyFont="1" applyFill="1" applyBorder="1" applyAlignment="1" applyProtection="1">
      <alignment vertical="center" wrapText="1"/>
      <protection locked="0"/>
    </xf>
    <xf numFmtId="0" fontId="32" fillId="3" borderId="2" xfId="0" applyFont="1" applyFill="1" applyBorder="1" applyAlignment="1" applyProtection="1">
      <alignment horizontal="justify" vertical="center" wrapText="1"/>
      <protection locked="0"/>
    </xf>
    <xf numFmtId="0" fontId="30" fillId="0" borderId="5" xfId="0" applyFont="1" applyFill="1" applyBorder="1" applyAlignment="1">
      <alignment horizontal="justify" vertical="center" wrapText="1"/>
    </xf>
    <xf numFmtId="0" fontId="27" fillId="0" borderId="0" xfId="0" applyFont="1" applyFill="1" applyBorder="1" applyAlignment="1" applyProtection="1">
      <alignment horizontal="justify" vertical="center" wrapText="1"/>
      <protection locked="0"/>
    </xf>
    <xf numFmtId="2" fontId="30" fillId="0" borderId="5" xfId="0" applyNumberFormat="1" applyFont="1" applyFill="1" applyBorder="1" applyAlignment="1" applyProtection="1">
      <alignment horizontal="justify" vertical="center" wrapText="1"/>
      <protection locked="0"/>
    </xf>
    <xf numFmtId="2" fontId="27" fillId="0" borderId="5" xfId="0" applyNumberFormat="1" applyFont="1" applyFill="1" applyBorder="1" applyAlignment="1" applyProtection="1">
      <alignment horizontal="justify" vertical="center" wrapText="1"/>
      <protection locked="0"/>
    </xf>
    <xf numFmtId="2" fontId="5" fillId="0" borderId="5" xfId="0" applyNumberFormat="1" applyFont="1" applyFill="1" applyBorder="1" applyAlignment="1">
      <alignment horizontal="justify" vertical="center" wrapText="1"/>
    </xf>
    <xf numFmtId="2" fontId="27" fillId="0" borderId="0" xfId="0" applyNumberFormat="1" applyFont="1" applyFill="1" applyBorder="1" applyAlignment="1" applyProtection="1">
      <alignment horizontal="justify" vertical="center" wrapText="1"/>
      <protection locked="0"/>
    </xf>
    <xf numFmtId="2" fontId="30" fillId="0" borderId="0" xfId="0" applyNumberFormat="1" applyFont="1" applyFill="1" applyBorder="1" applyAlignment="1" applyProtection="1">
      <alignment horizontal="justify" vertical="center" wrapText="1"/>
      <protection locked="0"/>
    </xf>
    <xf numFmtId="0" fontId="30" fillId="0" borderId="16" xfId="0" applyFont="1" applyFill="1" applyBorder="1" applyAlignment="1" applyProtection="1">
      <alignment horizontal="justify" vertical="center" wrapText="1"/>
      <protection locked="0"/>
    </xf>
    <xf numFmtId="0" fontId="27" fillId="0" borderId="16" xfId="0" applyFont="1" applyFill="1" applyBorder="1" applyAlignment="1" applyProtection="1">
      <alignment horizontal="justify" vertical="center" wrapText="1"/>
      <protection locked="0"/>
    </xf>
    <xf numFmtId="0" fontId="5" fillId="0" borderId="17" xfId="0" applyFont="1" applyFill="1" applyBorder="1" applyAlignment="1">
      <alignment horizontal="justify" vertical="center" wrapText="1"/>
    </xf>
    <xf numFmtId="2" fontId="6" fillId="0" borderId="0" xfId="0" applyNumberFormat="1" applyFont="1" applyFill="1" applyBorder="1" applyAlignment="1">
      <alignment horizontal="justify" vertical="center" wrapText="1"/>
    </xf>
    <xf numFmtId="4" fontId="27" fillId="0" borderId="5" xfId="0" applyNumberFormat="1" applyFont="1" applyFill="1" applyBorder="1" applyAlignment="1" applyProtection="1">
      <alignment horizontal="center" vertical="center" wrapText="1"/>
      <protection locked="0"/>
    </xf>
    <xf numFmtId="0" fontId="27" fillId="0" borderId="0" xfId="0" applyFont="1" applyFill="1" applyBorder="1" applyAlignment="1" applyProtection="1">
      <alignment horizontal="center" vertical="center" wrapText="1"/>
      <protection locked="0"/>
    </xf>
    <xf numFmtId="4" fontId="31" fillId="0" borderId="14" xfId="0" applyNumberFormat="1" applyFont="1" applyFill="1" applyBorder="1" applyAlignment="1" applyProtection="1">
      <alignment horizontal="center" vertical="center" wrapText="1"/>
      <protection locked="0"/>
    </xf>
    <xf numFmtId="178" fontId="31" fillId="0" borderId="14" xfId="0" applyNumberFormat="1" applyFont="1" applyFill="1" applyBorder="1" applyAlignment="1" applyProtection="1">
      <alignment horizontal="center" vertical="center" wrapText="1"/>
      <protection locked="0"/>
    </xf>
    <xf numFmtId="0" fontId="30" fillId="0" borderId="0" xfId="0" applyFont="1" applyFill="1" applyBorder="1" applyAlignment="1" applyProtection="1">
      <alignment horizontal="justify" vertical="center" wrapText="1"/>
      <protection locked="0"/>
    </xf>
    <xf numFmtId="0" fontId="31" fillId="0" borderId="5" xfId="0" applyNumberFormat="1" applyFont="1" applyFill="1" applyBorder="1" applyAlignment="1" applyProtection="1">
      <alignment horizontal="center" vertical="center" wrapText="1"/>
      <protection locked="0"/>
    </xf>
    <xf numFmtId="0" fontId="12" fillId="0" borderId="5" xfId="0" applyFont="1" applyFill="1" applyBorder="1" applyAlignment="1">
      <alignment horizontal="center" vertical="center" wrapText="1"/>
    </xf>
    <xf numFmtId="0" fontId="5" fillId="0" borderId="5"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5" fillId="0" borderId="5" xfId="0" applyFont="1" applyFill="1" applyBorder="1" applyAlignment="1">
      <alignment horizontal="left" vertical="center" wrapText="1"/>
    </xf>
    <xf numFmtId="0" fontId="32" fillId="2" borderId="12" xfId="0" applyFont="1" applyFill="1" applyBorder="1" applyAlignment="1" applyProtection="1">
      <alignment horizontal="center" vertical="center" wrapText="1"/>
      <protection locked="0"/>
    </xf>
    <xf numFmtId="0" fontId="32" fillId="2" borderId="0" xfId="0" applyFont="1" applyFill="1" applyBorder="1" applyAlignment="1" applyProtection="1">
      <alignment horizontal="center" vertical="center" wrapText="1"/>
      <protection locked="0"/>
    </xf>
    <xf numFmtId="0" fontId="5" fillId="0" borderId="0" xfId="0" applyFont="1" applyFill="1" applyBorder="1" applyAlignment="1">
      <alignment horizontal="justify" vertical="center" wrapText="1"/>
    </xf>
    <xf numFmtId="0" fontId="6" fillId="0" borderId="0" xfId="0" applyFont="1" applyFill="1" applyBorder="1" applyAlignment="1">
      <alignment horizontal="justify" vertical="center" wrapText="1"/>
    </xf>
    <xf numFmtId="0" fontId="35" fillId="0" borderId="5" xfId="0" applyFont="1" applyFill="1" applyBorder="1" applyAlignment="1" applyProtection="1">
      <alignment horizontal="center" vertical="center" wrapText="1"/>
      <protection locked="0"/>
    </xf>
    <xf numFmtId="2" fontId="35" fillId="0" borderId="5" xfId="0" applyNumberFormat="1" applyFont="1" applyFill="1" applyBorder="1" applyAlignment="1" applyProtection="1">
      <alignment horizontal="center" vertical="center" wrapText="1"/>
      <protection locked="0"/>
    </xf>
    <xf numFmtId="4" fontId="35" fillId="0" borderId="5" xfId="0" applyNumberFormat="1" applyFont="1" applyFill="1" applyBorder="1" applyAlignment="1" applyProtection="1">
      <alignment horizontal="center" vertical="center" wrapText="1"/>
      <protection locked="0"/>
    </xf>
    <xf numFmtId="49" fontId="30" fillId="0" borderId="2" xfId="0" applyNumberFormat="1" applyFont="1" applyFill="1" applyBorder="1" applyAlignment="1" applyProtection="1">
      <alignment horizontal="center" vertical="center" wrapText="1"/>
      <protection locked="0"/>
    </xf>
    <xf numFmtId="0" fontId="29" fillId="0" borderId="2" xfId="0" applyFont="1" applyFill="1" applyBorder="1" applyAlignment="1" applyProtection="1">
      <alignment horizontal="justify" vertical="center" wrapText="1"/>
      <protection locked="0"/>
    </xf>
    <xf numFmtId="0" fontId="29" fillId="0" borderId="2" xfId="0" applyNumberFormat="1" applyFont="1" applyFill="1" applyBorder="1" applyAlignment="1" applyProtection="1">
      <alignment horizontal="center" vertical="center" wrapText="1"/>
      <protection locked="0"/>
    </xf>
    <xf numFmtId="2" fontId="31" fillId="0" borderId="2" xfId="0" applyNumberFormat="1" applyFont="1" applyFill="1" applyBorder="1" applyAlignment="1" applyProtection="1">
      <alignment horizontal="center" vertical="center" wrapText="1"/>
      <protection locked="0"/>
    </xf>
    <xf numFmtId="4" fontId="31" fillId="0" borderId="2" xfId="2" applyNumberFormat="1" applyFont="1" applyFill="1" applyBorder="1" applyAlignment="1" applyProtection="1">
      <alignment horizontal="center" vertical="center" wrapText="1"/>
      <protection locked="0"/>
    </xf>
    <xf numFmtId="4" fontId="31" fillId="0" borderId="7" xfId="2" applyNumberFormat="1" applyFont="1" applyFill="1" applyBorder="1" applyAlignment="1" applyProtection="1">
      <alignment horizontal="center" vertical="center" wrapText="1"/>
      <protection locked="0"/>
    </xf>
    <xf numFmtId="178" fontId="31" fillId="0" borderId="7" xfId="0" applyNumberFormat="1" applyFont="1" applyFill="1" applyBorder="1" applyAlignment="1" applyProtection="1">
      <alignment horizontal="center" vertical="center" wrapText="1"/>
      <protection locked="0"/>
    </xf>
    <xf numFmtId="0" fontId="28" fillId="0" borderId="5" xfId="0" applyFont="1" applyFill="1" applyBorder="1" applyAlignment="1" applyProtection="1">
      <alignment horizontal="justify" vertical="center" wrapText="1"/>
      <protection locked="0"/>
    </xf>
    <xf numFmtId="178" fontId="35" fillId="0" borderId="5" xfId="0" applyNumberFormat="1" applyFont="1" applyFill="1" applyBorder="1" applyAlignment="1" applyProtection="1">
      <alignment horizontal="center" vertical="center" wrapText="1"/>
      <protection locked="0"/>
    </xf>
    <xf numFmtId="0" fontId="38" fillId="0" borderId="5" xfId="0" applyFont="1" applyFill="1" applyBorder="1" applyAlignment="1" applyProtection="1">
      <alignment horizontal="justify" vertical="center" wrapText="1"/>
      <protection locked="0"/>
    </xf>
    <xf numFmtId="0" fontId="29" fillId="0" borderId="5" xfId="0" applyFont="1" applyFill="1" applyBorder="1" applyAlignment="1" applyProtection="1">
      <alignment horizontal="center" vertical="center" wrapText="1"/>
      <protection locked="0"/>
    </xf>
    <xf numFmtId="0" fontId="30" fillId="2" borderId="23" xfId="0" applyFont="1" applyFill="1" applyBorder="1" applyAlignment="1" applyProtection="1">
      <alignment horizontal="center" vertical="center"/>
      <protection locked="0"/>
    </xf>
    <xf numFmtId="0" fontId="29" fillId="2" borderId="20" xfId="0" applyFont="1" applyFill="1" applyBorder="1" applyAlignment="1" applyProtection="1">
      <alignment horizontal="center" vertical="center" wrapText="1"/>
      <protection locked="0"/>
    </xf>
    <xf numFmtId="0" fontId="29" fillId="2" borderId="24" xfId="0" applyFont="1" applyFill="1" applyBorder="1" applyAlignment="1" applyProtection="1">
      <alignment horizontal="center" vertical="center" wrapText="1"/>
      <protection locked="0"/>
    </xf>
    <xf numFmtId="0" fontId="29" fillId="2" borderId="8" xfId="0" applyFont="1" applyFill="1" applyBorder="1" applyAlignment="1" applyProtection="1">
      <alignment horizontal="center" vertical="center" wrapText="1"/>
      <protection locked="0"/>
    </xf>
    <xf numFmtId="49" fontId="29" fillId="2" borderId="4" xfId="0" applyNumberFormat="1" applyFont="1" applyFill="1" applyBorder="1" applyAlignment="1" applyProtection="1">
      <alignment horizontal="center" vertical="center"/>
      <protection locked="0"/>
    </xf>
    <xf numFmtId="0" fontId="29" fillId="2" borderId="1" xfId="0" applyFont="1" applyFill="1" applyBorder="1" applyAlignment="1" applyProtection="1">
      <alignment horizontal="center" vertical="center" wrapText="1"/>
      <protection locked="0"/>
    </xf>
    <xf numFmtId="49" fontId="29" fillId="2" borderId="7" xfId="0" applyNumberFormat="1" applyFont="1" applyFill="1" applyBorder="1" applyAlignment="1" applyProtection="1">
      <alignment horizontal="center" vertical="center"/>
      <protection locked="0"/>
    </xf>
    <xf numFmtId="49" fontId="30" fillId="0" borderId="5" xfId="0" applyNumberFormat="1" applyFont="1" applyFill="1" applyBorder="1" applyAlignment="1" applyProtection="1">
      <alignment horizontal="center" vertical="center" wrapText="1"/>
      <protection locked="0"/>
    </xf>
    <xf numFmtId="49" fontId="30" fillId="2" borderId="12" xfId="0" applyNumberFormat="1" applyFont="1" applyFill="1" applyBorder="1" applyAlignment="1" applyProtection="1">
      <alignment horizontal="center" vertical="center" wrapText="1"/>
      <protection locked="0"/>
    </xf>
    <xf numFmtId="49" fontId="30" fillId="0" borderId="25" xfId="0" applyNumberFormat="1" applyFont="1" applyFill="1" applyBorder="1" applyAlignment="1" applyProtection="1">
      <alignment horizontal="center" vertical="center" wrapText="1"/>
      <protection locked="0"/>
    </xf>
    <xf numFmtId="49" fontId="30" fillId="2" borderId="25" xfId="0" applyNumberFormat="1" applyFont="1" applyFill="1" applyBorder="1" applyAlignment="1" applyProtection="1">
      <alignment horizontal="center" vertical="center" wrapText="1"/>
      <protection locked="0"/>
    </xf>
    <xf numFmtId="49" fontId="5" fillId="0" borderId="5" xfId="0" applyNumberFormat="1" applyFont="1" applyFill="1" applyBorder="1" applyAlignment="1">
      <alignment horizontal="center" vertical="center" wrapText="1"/>
    </xf>
    <xf numFmtId="49" fontId="30" fillId="4" borderId="5" xfId="0" applyNumberFormat="1" applyFont="1" applyFill="1" applyBorder="1" applyAlignment="1" applyProtection="1">
      <alignment horizontal="center" vertical="center" wrapText="1"/>
      <protection locked="0"/>
    </xf>
    <xf numFmtId="49" fontId="21" fillId="0" borderId="5" xfId="0" applyNumberFormat="1" applyFont="1" applyFill="1" applyBorder="1" applyAlignment="1">
      <alignment horizontal="center" vertical="center" wrapText="1"/>
    </xf>
    <xf numFmtId="0" fontId="32" fillId="2" borderId="14" xfId="0" applyFont="1" applyFill="1" applyBorder="1" applyAlignment="1" applyProtection="1">
      <alignment horizontal="center" vertical="center" wrapText="1"/>
      <protection locked="0"/>
    </xf>
    <xf numFmtId="0" fontId="30" fillId="2" borderId="5" xfId="0" applyFont="1" applyFill="1" applyBorder="1" applyAlignment="1" applyProtection="1">
      <alignment vertical="center" wrapText="1"/>
      <protection locked="0"/>
    </xf>
    <xf numFmtId="1" fontId="30" fillId="2" borderId="5" xfId="0" applyNumberFormat="1" applyFont="1" applyFill="1" applyBorder="1" applyAlignment="1" applyProtection="1">
      <alignment horizontal="center" vertical="center" wrapText="1"/>
      <protection locked="0"/>
    </xf>
    <xf numFmtId="1" fontId="30" fillId="0" borderId="5" xfId="0" applyNumberFormat="1" applyFont="1" applyFill="1" applyBorder="1" applyAlignment="1" applyProtection="1">
      <alignment horizontal="center" vertical="center" wrapText="1"/>
      <protection locked="0"/>
    </xf>
    <xf numFmtId="1" fontId="28" fillId="0" borderId="5" xfId="0" applyNumberFormat="1" applyFont="1" applyFill="1" applyBorder="1" applyAlignment="1" applyProtection="1">
      <alignment horizontal="center" vertical="center" wrapText="1"/>
      <protection locked="0"/>
    </xf>
    <xf numFmtId="49" fontId="28" fillId="0" borderId="5" xfId="0" applyNumberFormat="1" applyFont="1" applyFill="1" applyBorder="1" applyAlignment="1" applyProtection="1">
      <alignment horizontal="center" vertical="center" wrapText="1"/>
      <protection locked="0"/>
    </xf>
    <xf numFmtId="49" fontId="30" fillId="2" borderId="5" xfId="0" applyNumberFormat="1" applyFont="1" applyFill="1" applyBorder="1" applyAlignment="1">
      <alignment horizontal="center" vertical="center" wrapText="1"/>
    </xf>
    <xf numFmtId="1" fontId="27" fillId="0" borderId="5" xfId="0" applyNumberFormat="1" applyFont="1" applyFill="1" applyBorder="1" applyAlignment="1" applyProtection="1">
      <alignment horizontal="center" vertical="center" wrapText="1"/>
      <protection locked="0"/>
    </xf>
    <xf numFmtId="1" fontId="21" fillId="2" borderId="5" xfId="0" applyNumberFormat="1" applyFont="1" applyFill="1" applyBorder="1" applyAlignment="1">
      <alignment horizontal="center" vertical="center" wrapText="1"/>
    </xf>
    <xf numFmtId="49" fontId="30" fillId="2" borderId="4" xfId="0" applyNumberFormat="1" applyFont="1" applyFill="1" applyBorder="1" applyAlignment="1" applyProtection="1">
      <alignment horizontal="center" vertical="center" wrapText="1"/>
      <protection locked="0"/>
    </xf>
    <xf numFmtId="0" fontId="5" fillId="2" borderId="0" xfId="0" applyFont="1" applyFill="1" applyBorder="1" applyAlignment="1">
      <alignment horizontal="left" vertical="center"/>
    </xf>
    <xf numFmtId="0" fontId="5" fillId="2" borderId="0" xfId="0" applyFont="1" applyFill="1" applyBorder="1" applyAlignment="1">
      <alignment wrapText="1"/>
    </xf>
    <xf numFmtId="0" fontId="5" fillId="2" borderId="0" xfId="0" applyFont="1" applyFill="1" applyBorder="1" applyAlignment="1">
      <alignment vertical="center" wrapText="1"/>
    </xf>
    <xf numFmtId="49" fontId="27" fillId="2" borderId="12" xfId="0" applyNumberFormat="1" applyFont="1" applyFill="1" applyBorder="1" applyAlignment="1" applyProtection="1">
      <alignment horizontal="center" vertical="center" wrapText="1"/>
      <protection locked="0"/>
    </xf>
    <xf numFmtId="0" fontId="11" fillId="2" borderId="27" xfId="0" applyFont="1" applyFill="1" applyBorder="1" applyAlignment="1" applyProtection="1">
      <alignment horizontal="center" vertical="center" wrapText="1"/>
      <protection locked="0"/>
    </xf>
    <xf numFmtId="0" fontId="29" fillId="2" borderId="26" xfId="0" applyFont="1" applyFill="1" applyBorder="1" applyAlignment="1" applyProtection="1">
      <alignment horizontal="left" vertical="center" wrapText="1"/>
      <protection locked="0"/>
    </xf>
    <xf numFmtId="0" fontId="29" fillId="2" borderId="28" xfId="0" applyFont="1" applyFill="1" applyBorder="1" applyAlignment="1" applyProtection="1">
      <alignment horizontal="left" vertical="center" wrapText="1"/>
      <protection locked="0"/>
    </xf>
    <xf numFmtId="0" fontId="29" fillId="2" borderId="29" xfId="0" applyFont="1" applyFill="1" applyBorder="1" applyAlignment="1" applyProtection="1">
      <alignment horizontal="left" vertical="center" wrapText="1"/>
      <protection locked="0"/>
    </xf>
    <xf numFmtId="0" fontId="29" fillId="2" borderId="29" xfId="0" applyFont="1" applyFill="1" applyBorder="1" applyAlignment="1" applyProtection="1">
      <alignment horizontal="center" vertical="center" wrapText="1"/>
      <protection locked="0"/>
    </xf>
    <xf numFmtId="0" fontId="39" fillId="3" borderId="0" xfId="0" applyFont="1" applyFill="1" applyBorder="1" applyAlignment="1" applyProtection="1">
      <alignment horizontal="center" vertical="center" wrapText="1"/>
      <protection locked="0"/>
    </xf>
    <xf numFmtId="178" fontId="39" fillId="2" borderId="0" xfId="0" applyNumberFormat="1" applyFont="1" applyFill="1" applyBorder="1" applyAlignment="1" applyProtection="1">
      <alignment horizontal="center" vertical="center" wrapText="1"/>
      <protection locked="0"/>
    </xf>
    <xf numFmtId="178" fontId="39" fillId="3" borderId="11" xfId="0" applyNumberFormat="1" applyFont="1" applyFill="1" applyBorder="1" applyAlignment="1" applyProtection="1">
      <alignment horizontal="center" vertical="center" wrapText="1"/>
      <protection locked="0"/>
    </xf>
    <xf numFmtId="0" fontId="39" fillId="2" borderId="0" xfId="0" applyFont="1" applyFill="1" applyBorder="1" applyAlignment="1" applyProtection="1">
      <alignment vertical="center" wrapText="1"/>
      <protection locked="0"/>
    </xf>
    <xf numFmtId="178" fontId="39" fillId="3" borderId="0" xfId="0" applyNumberFormat="1" applyFont="1" applyFill="1" applyBorder="1" applyAlignment="1" applyProtection="1">
      <alignment horizontal="center" vertical="center" wrapText="1"/>
      <protection locked="0"/>
    </xf>
    <xf numFmtId="178" fontId="39" fillId="3" borderId="21" xfId="0" applyNumberFormat="1" applyFont="1" applyFill="1" applyBorder="1" applyAlignment="1" applyProtection="1">
      <alignment horizontal="center" vertical="center" wrapText="1"/>
      <protection locked="0"/>
    </xf>
    <xf numFmtId="178" fontId="39" fillId="3" borderId="24" xfId="0" applyNumberFormat="1" applyFont="1" applyFill="1" applyBorder="1" applyAlignment="1" applyProtection="1">
      <alignment horizontal="center" vertical="center" wrapText="1"/>
      <protection locked="0"/>
    </xf>
    <xf numFmtId="178" fontId="40" fillId="3" borderId="0" xfId="0" applyNumberFormat="1" applyFont="1" applyFill="1" applyBorder="1" applyAlignment="1" applyProtection="1">
      <alignment horizontal="center" vertical="center" wrapText="1"/>
      <protection locked="0"/>
    </xf>
    <xf numFmtId="178" fontId="39" fillId="2" borderId="0" xfId="0" applyNumberFormat="1" applyFont="1" applyFill="1" applyBorder="1" applyAlignment="1" applyProtection="1">
      <alignment vertical="center" wrapText="1"/>
      <protection locked="0"/>
    </xf>
    <xf numFmtId="2" fontId="34" fillId="3" borderId="21" xfId="0" applyNumberFormat="1" applyFont="1" applyFill="1" applyBorder="1" applyAlignment="1" applyProtection="1">
      <alignment vertical="center" wrapText="1"/>
      <protection locked="0"/>
    </xf>
    <xf numFmtId="178" fontId="39" fillId="0" borderId="0" xfId="0" applyNumberFormat="1" applyFont="1" applyFill="1" applyBorder="1" applyAlignment="1" applyProtection="1">
      <alignment horizontal="center" vertical="center" wrapText="1"/>
      <protection locked="0"/>
    </xf>
    <xf numFmtId="178" fontId="39" fillId="0" borderId="21" xfId="0" applyNumberFormat="1" applyFont="1" applyFill="1" applyBorder="1" applyAlignment="1" applyProtection="1">
      <alignment horizontal="center" vertical="center" wrapText="1"/>
      <protection locked="0"/>
    </xf>
    <xf numFmtId="0" fontId="39" fillId="2" borderId="0" xfId="0" applyFont="1" applyFill="1" applyBorder="1" applyAlignment="1" applyProtection="1">
      <alignment horizontal="center"/>
      <protection locked="0"/>
    </xf>
    <xf numFmtId="0" fontId="41" fillId="2" borderId="9" xfId="0" applyFont="1" applyFill="1" applyBorder="1" applyAlignment="1" applyProtection="1">
      <alignment horizontal="center" vertical="center" wrapText="1"/>
      <protection locked="0"/>
    </xf>
    <xf numFmtId="0" fontId="39" fillId="2" borderId="9" xfId="0" applyFont="1" applyFill="1" applyBorder="1" applyAlignment="1" applyProtection="1">
      <alignment horizontal="right" vertical="center" wrapText="1"/>
      <protection locked="0"/>
    </xf>
    <xf numFmtId="0" fontId="39" fillId="2" borderId="29" xfId="0" applyFont="1" applyFill="1" applyBorder="1" applyAlignment="1" applyProtection="1">
      <alignment horizontal="right" vertical="center" wrapText="1"/>
      <protection locked="0"/>
    </xf>
    <xf numFmtId="0" fontId="42" fillId="2" borderId="0" xfId="0" applyFont="1" applyFill="1" applyBorder="1" applyAlignment="1">
      <alignment horizontal="center"/>
    </xf>
    <xf numFmtId="0" fontId="0" fillId="2" borderId="0" xfId="0" applyFont="1" applyFill="1" applyAlignment="1">
      <alignment horizontal="center"/>
    </xf>
    <xf numFmtId="0" fontId="39" fillId="2" borderId="0" xfId="0" applyFont="1" applyFill="1" applyBorder="1" applyAlignment="1" applyProtection="1">
      <alignment horizontal="center" vertical="center" wrapText="1"/>
      <protection locked="0"/>
    </xf>
    <xf numFmtId="0" fontId="39" fillId="3" borderId="11" xfId="0" applyFont="1" applyFill="1" applyBorder="1" applyAlignment="1" applyProtection="1">
      <alignment horizontal="center" vertical="center" wrapText="1"/>
      <protection locked="0"/>
    </xf>
    <xf numFmtId="0" fontId="39" fillId="2" borderId="12" xfId="0" applyFont="1" applyFill="1" applyBorder="1" applyAlignment="1" applyProtection="1">
      <alignment vertical="center" wrapText="1"/>
      <protection locked="0"/>
    </xf>
    <xf numFmtId="0" fontId="39" fillId="3" borderId="21" xfId="0" applyFont="1" applyFill="1" applyBorder="1" applyAlignment="1" applyProtection="1">
      <alignment horizontal="center" vertical="center" wrapText="1"/>
      <protection locked="0"/>
    </xf>
    <xf numFmtId="0" fontId="39" fillId="3" borderId="24" xfId="0" applyFont="1" applyFill="1" applyBorder="1" applyAlignment="1" applyProtection="1">
      <alignment horizontal="center" vertical="center" wrapText="1"/>
      <protection locked="0"/>
    </xf>
    <xf numFmtId="2" fontId="39" fillId="3" borderId="0" xfId="0" applyNumberFormat="1" applyFont="1" applyFill="1" applyBorder="1" applyAlignment="1" applyProtection="1">
      <alignment horizontal="center" vertical="center" wrapText="1"/>
      <protection locked="0"/>
    </xf>
    <xf numFmtId="177" fontId="39" fillId="3" borderId="0" xfId="2" applyFont="1" applyFill="1" applyBorder="1" applyAlignment="1" applyProtection="1">
      <alignment horizontal="center" vertical="center" wrapText="1"/>
      <protection locked="0"/>
    </xf>
    <xf numFmtId="13" fontId="39" fillId="3" borderId="0" xfId="2" applyNumberFormat="1" applyFont="1" applyFill="1" applyBorder="1" applyAlignment="1" applyProtection="1">
      <alignment horizontal="center" vertical="center" wrapText="1"/>
      <protection locked="0"/>
    </xf>
    <xf numFmtId="0" fontId="40" fillId="3" borderId="0" xfId="0" applyFont="1" applyFill="1" applyBorder="1" applyAlignment="1" applyProtection="1">
      <alignment horizontal="center" vertical="center" wrapText="1"/>
      <protection locked="0"/>
    </xf>
    <xf numFmtId="2" fontId="39" fillId="2" borderId="0" xfId="0" applyNumberFormat="1" applyFont="1" applyFill="1" applyBorder="1" applyAlignment="1" applyProtection="1">
      <alignment horizontal="center" vertical="center" wrapText="1"/>
      <protection locked="0"/>
    </xf>
    <xf numFmtId="2" fontId="34" fillId="3" borderId="15" xfId="0" applyNumberFormat="1" applyFont="1" applyFill="1" applyBorder="1" applyAlignment="1" applyProtection="1">
      <alignment vertical="center" wrapText="1"/>
      <protection locked="0"/>
    </xf>
    <xf numFmtId="0" fontId="39" fillId="0" borderId="0" xfId="0" applyFont="1" applyFill="1" applyBorder="1" applyAlignment="1" applyProtection="1">
      <alignment horizontal="center" vertical="center" wrapText="1"/>
      <protection locked="0"/>
    </xf>
    <xf numFmtId="0" fontId="43" fillId="3" borderId="0" xfId="0" applyFont="1" applyFill="1" applyBorder="1" applyAlignment="1" applyProtection="1">
      <alignment horizontal="center" vertical="center" wrapText="1"/>
      <protection locked="0"/>
    </xf>
    <xf numFmtId="0" fontId="39" fillId="0" borderId="21" xfId="0" applyFont="1" applyFill="1" applyBorder="1" applyAlignment="1" applyProtection="1">
      <alignment horizontal="center" vertical="center" wrapText="1"/>
      <protection locked="0"/>
    </xf>
    <xf numFmtId="0" fontId="39" fillId="2" borderId="12" xfId="0" applyFont="1" applyFill="1" applyBorder="1" applyAlignment="1" applyProtection="1">
      <alignment horizontal="center" vertical="center" wrapText="1"/>
      <protection locked="0"/>
    </xf>
    <xf numFmtId="0" fontId="39" fillId="2" borderId="13" xfId="0" applyFont="1" applyFill="1" applyBorder="1" applyAlignment="1" applyProtection="1">
      <alignment horizontal="center" vertical="center" wrapText="1"/>
      <protection locked="0"/>
    </xf>
    <xf numFmtId="0" fontId="39" fillId="2" borderId="9" xfId="0" applyFont="1" applyFill="1" applyBorder="1" applyAlignment="1" applyProtection="1">
      <alignment vertical="center" wrapText="1"/>
      <protection locked="0"/>
    </xf>
    <xf numFmtId="0" fontId="39" fillId="2" borderId="29" xfId="0" applyFont="1" applyFill="1" applyBorder="1" applyAlignment="1" applyProtection="1">
      <alignment vertical="center" wrapText="1"/>
      <protection locked="0"/>
    </xf>
    <xf numFmtId="0" fontId="44" fillId="2" borderId="0" xfId="0" applyFont="1" applyFill="1" applyBorder="1" applyAlignment="1">
      <alignment horizontal="center"/>
    </xf>
    <xf numFmtId="0" fontId="43" fillId="2" borderId="0" xfId="0" applyFont="1" applyFill="1" applyBorder="1" applyAlignment="1">
      <alignment horizontal="center"/>
    </xf>
    <xf numFmtId="0" fontId="39" fillId="3" borderId="14" xfId="0" applyFont="1" applyFill="1" applyBorder="1" applyAlignment="1" applyProtection="1">
      <alignment vertical="center" wrapText="1"/>
      <protection locked="0"/>
    </xf>
    <xf numFmtId="0" fontId="39" fillId="2" borderId="14" xfId="0" applyFont="1" applyFill="1" applyBorder="1" applyAlignment="1" applyProtection="1">
      <alignment vertical="center" wrapText="1"/>
      <protection locked="0"/>
    </xf>
    <xf numFmtId="0" fontId="39" fillId="3" borderId="1" xfId="0" applyFont="1" applyFill="1" applyBorder="1" applyAlignment="1" applyProtection="1">
      <alignment vertical="center" wrapText="1"/>
      <protection locked="0"/>
    </xf>
    <xf numFmtId="10" fontId="39" fillId="2" borderId="14" xfId="1" applyNumberFormat="1" applyFont="1" applyFill="1" applyBorder="1" applyAlignment="1" applyProtection="1">
      <alignment vertical="center" wrapText="1"/>
      <protection locked="0"/>
    </xf>
    <xf numFmtId="0" fontId="39" fillId="3" borderId="8" xfId="0" applyFont="1" applyFill="1" applyBorder="1" applyAlignment="1" applyProtection="1">
      <alignment vertical="center" wrapText="1"/>
      <protection locked="0"/>
    </xf>
    <xf numFmtId="0" fontId="39" fillId="3" borderId="18" xfId="0" applyFont="1" applyFill="1" applyBorder="1" applyAlignment="1" applyProtection="1">
      <alignment vertical="center" wrapText="1"/>
      <protection locked="0"/>
    </xf>
    <xf numFmtId="10" fontId="39" fillId="3" borderId="14" xfId="1" applyNumberFormat="1" applyFont="1" applyFill="1" applyBorder="1" applyAlignment="1" applyProtection="1">
      <alignment vertical="center" wrapText="1"/>
      <protection locked="0"/>
    </xf>
    <xf numFmtId="0" fontId="40" fillId="3" borderId="14" xfId="0" applyFont="1" applyFill="1" applyBorder="1" applyAlignment="1" applyProtection="1">
      <alignment vertical="center" wrapText="1"/>
      <protection locked="0"/>
    </xf>
    <xf numFmtId="178" fontId="39" fillId="2" borderId="14" xfId="0" applyNumberFormat="1" applyFont="1" applyFill="1" applyBorder="1" applyAlignment="1" applyProtection="1">
      <alignment vertical="center" wrapText="1"/>
      <protection locked="0"/>
    </xf>
    <xf numFmtId="2" fontId="34" fillId="3" borderId="18" xfId="0" applyNumberFormat="1" applyFont="1" applyFill="1" applyBorder="1" applyAlignment="1" applyProtection="1">
      <alignment vertical="center" wrapText="1"/>
      <protection locked="0"/>
    </xf>
    <xf numFmtId="0" fontId="39" fillId="0" borderId="14" xfId="0" applyFont="1" applyFill="1" applyBorder="1" applyAlignment="1" applyProtection="1">
      <alignment vertical="center" wrapText="1"/>
      <protection locked="0"/>
    </xf>
    <xf numFmtId="0" fontId="39" fillId="0" borderId="18" xfId="0" applyFont="1" applyFill="1" applyBorder="1" applyAlignment="1" applyProtection="1">
      <alignment vertical="center" wrapText="1"/>
      <protection locked="0"/>
    </xf>
    <xf numFmtId="10" fontId="39" fillId="0" borderId="14" xfId="1" applyNumberFormat="1" applyFont="1" applyFill="1" applyBorder="1" applyAlignment="1" applyProtection="1">
      <alignment vertical="center" wrapText="1"/>
      <protection locked="0"/>
    </xf>
    <xf numFmtId="0" fontId="34" fillId="0" borderId="14" xfId="0" applyFont="1" applyFill="1" applyBorder="1" applyAlignment="1" applyProtection="1">
      <alignment vertical="center" wrapText="1"/>
      <protection locked="0"/>
    </xf>
    <xf numFmtId="10" fontId="39" fillId="2" borderId="14" xfId="0" applyNumberFormat="1" applyFont="1" applyFill="1" applyBorder="1" applyAlignment="1" applyProtection="1">
      <alignment vertical="center" wrapText="1"/>
      <protection locked="0"/>
    </xf>
    <xf numFmtId="2" fontId="34" fillId="2" borderId="14" xfId="0" applyNumberFormat="1" applyFont="1" applyFill="1" applyBorder="1" applyAlignment="1" applyProtection="1">
      <alignment vertical="center" wrapText="1"/>
      <protection locked="0"/>
    </xf>
    <xf numFmtId="0" fontId="39" fillId="2" borderId="14" xfId="0" applyFont="1" applyFill="1" applyBorder="1" applyAlignment="1" applyProtection="1">
      <alignment horizontal="center" vertical="center" wrapText="1"/>
      <protection locked="0"/>
    </xf>
    <xf numFmtId="0" fontId="39" fillId="2" borderId="14" xfId="0" applyFont="1" applyFill="1" applyBorder="1" applyProtection="1">
      <protection locked="0"/>
    </xf>
    <xf numFmtId="178" fontId="39" fillId="2" borderId="14" xfId="0" applyNumberFormat="1" applyFont="1" applyFill="1" applyBorder="1" applyProtection="1">
      <protection locked="0"/>
    </xf>
    <xf numFmtId="197" fontId="39" fillId="2" borderId="27" xfId="0" applyNumberFormat="1" applyFont="1" applyFill="1" applyBorder="1" applyAlignment="1" applyProtection="1">
      <alignment vertical="center" wrapText="1"/>
      <protection locked="0"/>
    </xf>
    <xf numFmtId="197" fontId="39" fillId="2" borderId="30" xfId="0" applyNumberFormat="1" applyFont="1" applyFill="1" applyBorder="1" applyAlignment="1" applyProtection="1">
      <alignment vertical="center" wrapText="1"/>
      <protection locked="0"/>
    </xf>
    <xf numFmtId="0" fontId="45" fillId="2" borderId="0" xfId="0" applyFont="1" applyFill="1" applyBorder="1"/>
    <xf numFmtId="0" fontId="32" fillId="0" borderId="12" xfId="0" applyFont="1" applyFill="1" applyBorder="1" applyAlignment="1" applyProtection="1">
      <alignment horizontal="center" vertical="center" wrapText="1"/>
      <protection locked="0"/>
    </xf>
    <xf numFmtId="0" fontId="32" fillId="0" borderId="0" xfId="0" applyFont="1" applyFill="1" applyBorder="1" applyAlignment="1" applyProtection="1">
      <alignment horizontal="center" vertical="center" wrapText="1"/>
      <protection locked="0"/>
    </xf>
    <xf numFmtId="0" fontId="32" fillId="0" borderId="14" xfId="0" applyFont="1" applyFill="1" applyBorder="1" applyAlignment="1" applyProtection="1">
      <alignment horizontal="center" vertical="center" wrapText="1"/>
      <protection locked="0"/>
    </xf>
    <xf numFmtId="0" fontId="32" fillId="0" borderId="15" xfId="0" applyFont="1" applyFill="1" applyBorder="1" applyAlignment="1" applyProtection="1">
      <alignment horizontal="center" vertical="center" wrapText="1"/>
      <protection locked="0"/>
    </xf>
    <xf numFmtId="0" fontId="32" fillId="0" borderId="21" xfId="0" applyFont="1" applyFill="1" applyBorder="1" applyAlignment="1" applyProtection="1">
      <alignment horizontal="center" vertical="center" wrapText="1"/>
      <protection locked="0"/>
    </xf>
    <xf numFmtId="0" fontId="32" fillId="0" borderId="18" xfId="0" applyFont="1" applyFill="1" applyBorder="1" applyAlignment="1" applyProtection="1">
      <alignment horizontal="center" vertical="center" wrapText="1"/>
      <protection locked="0"/>
    </xf>
    <xf numFmtId="2" fontId="32" fillId="2" borderId="12" xfId="0" applyNumberFormat="1" applyFont="1" applyFill="1" applyBorder="1" applyAlignment="1" applyProtection="1">
      <alignment horizontal="center" vertical="center" wrapText="1"/>
      <protection locked="0"/>
    </xf>
    <xf numFmtId="2" fontId="32" fillId="2" borderId="0" xfId="0" applyNumberFormat="1" applyFont="1" applyFill="1" applyBorder="1" applyAlignment="1" applyProtection="1">
      <alignment horizontal="center" vertical="center" wrapText="1"/>
      <protection locked="0"/>
    </xf>
    <xf numFmtId="2" fontId="32" fillId="2" borderId="14" xfId="0" applyNumberFormat="1" applyFont="1" applyFill="1" applyBorder="1" applyAlignment="1" applyProtection="1">
      <alignment horizontal="center" vertical="center" wrapText="1"/>
      <protection locked="0"/>
    </xf>
    <xf numFmtId="178" fontId="33" fillId="2" borderId="0" xfId="0" applyNumberFormat="1" applyFont="1" applyFill="1" applyBorder="1" applyAlignment="1" applyProtection="1">
      <alignment horizontal="center" vertical="center" wrapText="1"/>
      <protection locked="0"/>
    </xf>
    <xf numFmtId="178" fontId="32" fillId="0" borderId="12" xfId="0" applyNumberFormat="1" applyFont="1" applyFill="1" applyBorder="1" applyAlignment="1" applyProtection="1">
      <alignment horizontal="center" vertical="center" wrapText="1"/>
      <protection locked="0"/>
    </xf>
    <xf numFmtId="178" fontId="32" fillId="0" borderId="0" xfId="0" applyNumberFormat="1" applyFont="1" applyFill="1" applyBorder="1" applyAlignment="1" applyProtection="1">
      <alignment horizontal="center" vertical="center" wrapText="1"/>
      <protection locked="0"/>
    </xf>
    <xf numFmtId="178" fontId="32" fillId="0" borderId="14" xfId="0" applyNumberFormat="1" applyFont="1" applyFill="1" applyBorder="1" applyAlignment="1" applyProtection="1">
      <alignment horizontal="center" vertical="center" wrapText="1"/>
      <protection locked="0"/>
    </xf>
    <xf numFmtId="2" fontId="32" fillId="2" borderId="23" xfId="0" applyNumberFormat="1" applyFont="1" applyFill="1" applyBorder="1" applyAlignment="1" applyProtection="1">
      <alignment horizontal="center" vertical="center" wrapText="1"/>
      <protection locked="0"/>
    </xf>
    <xf numFmtId="2" fontId="32" fillId="2" borderId="24" xfId="0" applyNumberFormat="1" applyFont="1" applyFill="1" applyBorder="1" applyAlignment="1" applyProtection="1">
      <alignment horizontal="center" vertical="center" wrapText="1"/>
      <protection locked="0"/>
    </xf>
    <xf numFmtId="2" fontId="32" fillId="2" borderId="8" xfId="0" applyNumberFormat="1" applyFont="1" applyFill="1" applyBorder="1" applyAlignment="1" applyProtection="1">
      <alignment horizontal="center" vertical="center" wrapText="1"/>
      <protection locked="0"/>
    </xf>
    <xf numFmtId="0" fontId="32" fillId="2" borderId="15" xfId="0" applyFont="1" applyFill="1" applyBorder="1" applyAlignment="1" applyProtection="1">
      <alignment horizontal="center" vertical="center" wrapText="1"/>
      <protection locked="0"/>
    </xf>
    <xf numFmtId="0" fontId="32" fillId="2" borderId="21" xfId="0" applyFont="1" applyFill="1" applyBorder="1" applyAlignment="1" applyProtection="1">
      <alignment horizontal="center" vertical="center" wrapText="1"/>
      <protection locked="0"/>
    </xf>
    <xf numFmtId="0" fontId="32" fillId="2" borderId="18" xfId="0" applyFont="1" applyFill="1" applyBorder="1" applyAlignment="1" applyProtection="1">
      <alignment horizontal="center" vertical="center" wrapText="1"/>
      <protection locked="0"/>
    </xf>
    <xf numFmtId="178" fontId="32" fillId="2" borderId="0" xfId="0" applyNumberFormat="1" applyFont="1" applyFill="1" applyBorder="1" applyAlignment="1" applyProtection="1">
      <alignment horizontal="center" vertical="center" wrapText="1"/>
      <protection locked="0"/>
    </xf>
    <xf numFmtId="0" fontId="32" fillId="2" borderId="23" xfId="0" applyFont="1" applyFill="1" applyBorder="1" applyAlignment="1" applyProtection="1">
      <alignment horizontal="center" vertical="center" wrapText="1"/>
      <protection locked="0"/>
    </xf>
    <xf numFmtId="0" fontId="32" fillId="2" borderId="24" xfId="0" applyFont="1" applyFill="1" applyBorder="1" applyAlignment="1" applyProtection="1">
      <alignment horizontal="center" vertical="center" wrapText="1"/>
      <protection locked="0"/>
    </xf>
    <xf numFmtId="0" fontId="32" fillId="2" borderId="8" xfId="0" applyFont="1" applyFill="1" applyBorder="1" applyAlignment="1" applyProtection="1">
      <alignment horizontal="center" vertical="center" wrapText="1"/>
      <protection locked="0"/>
    </xf>
    <xf numFmtId="178" fontId="32" fillId="2" borderId="12" xfId="0" applyNumberFormat="1" applyFont="1" applyFill="1" applyBorder="1" applyAlignment="1" applyProtection="1">
      <alignment horizontal="center" vertical="center" wrapText="1"/>
      <protection locked="0"/>
    </xf>
    <xf numFmtId="178" fontId="32" fillId="2" borderId="0" xfId="0" applyNumberFormat="1" applyFont="1" applyFill="1" applyBorder="1" applyAlignment="1" applyProtection="1">
      <alignment horizontal="center" vertical="center" wrapText="1"/>
      <protection locked="0"/>
    </xf>
    <xf numFmtId="178" fontId="32" fillId="2" borderId="14" xfId="0" applyNumberFormat="1" applyFont="1" applyFill="1" applyBorder="1" applyAlignment="1" applyProtection="1">
      <alignment horizontal="center" vertical="center" wrapText="1"/>
      <protection locked="0"/>
    </xf>
    <xf numFmtId="0" fontId="29" fillId="2" borderId="26" xfId="0" applyFont="1" applyFill="1" applyBorder="1" applyAlignment="1" applyProtection="1">
      <alignment horizontal="center" vertical="center" wrapText="1"/>
      <protection locked="0"/>
    </xf>
    <xf numFmtId="0" fontId="29" fillId="2" borderId="22" xfId="0" applyFont="1" applyFill="1" applyBorder="1" applyAlignment="1" applyProtection="1">
      <alignment horizontal="center" vertical="center" wrapText="1"/>
      <protection locked="0"/>
    </xf>
    <xf numFmtId="0" fontId="29" fillId="3" borderId="10" xfId="0" applyNumberFormat="1" applyFont="1" applyFill="1" applyBorder="1" applyAlignment="1" applyProtection="1">
      <alignment horizontal="center" vertical="center" wrapText="1"/>
      <protection locked="0"/>
    </xf>
    <xf numFmtId="0" fontId="29" fillId="3" borderId="1" xfId="0" applyNumberFormat="1" applyFont="1" applyFill="1" applyBorder="1" applyAlignment="1" applyProtection="1">
      <alignment horizontal="center" vertical="center" wrapText="1"/>
      <protection locked="0"/>
    </xf>
    <xf numFmtId="0" fontId="39" fillId="3" borderId="11" xfId="0" applyFont="1" applyFill="1" applyBorder="1" applyAlignment="1" applyProtection="1">
      <alignment horizontal="center" vertical="center" wrapText="1"/>
      <protection locked="0"/>
    </xf>
    <xf numFmtId="0" fontId="32" fillId="0" borderId="23" xfId="0" applyFont="1" applyFill="1" applyBorder="1" applyAlignment="1" applyProtection="1">
      <alignment horizontal="center" vertical="center" wrapText="1"/>
      <protection locked="0"/>
    </xf>
    <xf numFmtId="0" fontId="32" fillId="0" borderId="24" xfId="0" applyFont="1" applyFill="1" applyBorder="1" applyAlignment="1" applyProtection="1">
      <alignment horizontal="center" vertical="center" wrapText="1"/>
      <protection locked="0"/>
    </xf>
    <xf numFmtId="0" fontId="32" fillId="0" borderId="8" xfId="0" applyFont="1" applyFill="1" applyBorder="1" applyAlignment="1" applyProtection="1">
      <alignment horizontal="center" vertical="center" wrapText="1"/>
      <protection locked="0"/>
    </xf>
    <xf numFmtId="49" fontId="30" fillId="5" borderId="3" xfId="0" applyNumberFormat="1" applyFont="1" applyFill="1" applyBorder="1" applyAlignment="1" applyProtection="1">
      <alignment horizontal="center" vertical="center" wrapText="1"/>
      <protection locked="0"/>
    </xf>
    <xf numFmtId="0" fontId="29" fillId="5" borderId="2" xfId="0" applyFont="1" applyFill="1" applyBorder="1" applyAlignment="1" applyProtection="1">
      <alignment horizontal="justify" vertical="center" wrapText="1"/>
      <protection locked="0"/>
    </xf>
    <xf numFmtId="0" fontId="39" fillId="3" borderId="10" xfId="0" applyFont="1" applyFill="1" applyBorder="1" applyAlignment="1" applyProtection="1">
      <alignment horizontal="center" vertical="center" wrapText="1"/>
      <protection locked="0"/>
    </xf>
    <xf numFmtId="0" fontId="39" fillId="3" borderId="1" xfId="0" applyFont="1" applyFill="1" applyBorder="1" applyAlignment="1" applyProtection="1">
      <alignment horizontal="center" vertical="center" wrapText="1"/>
      <protection locked="0"/>
    </xf>
    <xf numFmtId="178" fontId="31" fillId="0" borderId="4" xfId="0" applyNumberFormat="1" applyFont="1" applyFill="1" applyBorder="1" applyAlignment="1" applyProtection="1">
      <alignment horizontal="center" vertical="top" wrapText="1"/>
      <protection locked="0"/>
    </xf>
    <xf numFmtId="178" fontId="31" fillId="0" borderId="7" xfId="0" applyNumberFormat="1" applyFont="1" applyFill="1" applyBorder="1" applyAlignment="1" applyProtection="1">
      <alignment horizontal="center" vertical="top" wrapText="1"/>
      <protection locked="0"/>
    </xf>
    <xf numFmtId="4" fontId="31" fillId="0" borderId="4" xfId="0" applyNumberFormat="1" applyFont="1" applyFill="1" applyBorder="1" applyAlignment="1" applyProtection="1">
      <alignment horizontal="center" vertical="top" wrapText="1"/>
      <protection locked="0"/>
    </xf>
    <xf numFmtId="4" fontId="31" fillId="0" borderId="7" xfId="0" applyNumberFormat="1" applyFont="1" applyFill="1" applyBorder="1" applyAlignment="1" applyProtection="1">
      <alignment horizontal="center" vertical="top" wrapText="1"/>
      <protection locked="0"/>
    </xf>
    <xf numFmtId="4" fontId="31" fillId="2" borderId="4" xfId="0" applyNumberFormat="1" applyFont="1" applyFill="1" applyBorder="1" applyAlignment="1" applyProtection="1">
      <alignment horizontal="center" vertical="top" wrapText="1"/>
      <protection locked="0"/>
    </xf>
    <xf numFmtId="4" fontId="31" fillId="2" borderId="7" xfId="0" applyNumberFormat="1" applyFont="1" applyFill="1" applyBorder="1" applyAlignment="1" applyProtection="1">
      <alignment horizontal="center" vertical="top" wrapText="1"/>
      <protection locked="0"/>
    </xf>
    <xf numFmtId="2" fontId="31" fillId="2" borderId="4" xfId="0" applyNumberFormat="1" applyFont="1" applyFill="1" applyBorder="1" applyAlignment="1" applyProtection="1">
      <alignment horizontal="center" vertical="top" wrapText="1"/>
      <protection locked="0"/>
    </xf>
    <xf numFmtId="2" fontId="31" fillId="2" borderId="7" xfId="0" applyNumberFormat="1" applyFont="1" applyFill="1" applyBorder="1" applyAlignment="1" applyProtection="1">
      <alignment horizontal="center" vertical="top" wrapText="1"/>
      <protection locked="0"/>
    </xf>
  </cellXfs>
  <cellStyles count="4">
    <cellStyle name="Normal" xfId="0" builtinId="0"/>
    <cellStyle name="Normal 2" xfId="3" xr:uid="{D0C0B342-FD9D-4E6E-8BCE-8442ADE9B953}"/>
    <cellStyle name="Porcentagem" xfId="1" builtinId="5"/>
    <cellStyle name="Vírgula" xfId="2"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0</xdr:colOff>
      <xdr:row>1</xdr:row>
      <xdr:rowOff>0</xdr:rowOff>
    </xdr:to>
    <xdr:grpSp>
      <xdr:nvGrpSpPr>
        <xdr:cNvPr id="27724" name="Group 1">
          <a:extLst>
            <a:ext uri="{FF2B5EF4-FFF2-40B4-BE49-F238E27FC236}">
              <a16:creationId xmlns:a16="http://schemas.microsoft.com/office/drawing/2014/main" id="{DD56F7F1-D74A-BDDB-B5DB-0A9EDE9111C7}"/>
            </a:ext>
          </a:extLst>
        </xdr:cNvPr>
        <xdr:cNvGrpSpPr>
          <a:grpSpLocks/>
        </xdr:cNvGrpSpPr>
      </xdr:nvGrpSpPr>
      <xdr:grpSpPr bwMode="auto">
        <a:xfrm>
          <a:off x="0" y="0"/>
          <a:ext cx="775607" cy="625929"/>
          <a:chOff x="0" y="0"/>
          <a:chExt cx="879" cy="701"/>
        </a:xfrm>
      </xdr:grpSpPr>
      <xdr:sp macro="" textlink="">
        <xdr:nvSpPr>
          <xdr:cNvPr id="27729" name="Rectangle 2">
            <a:extLst>
              <a:ext uri="{FF2B5EF4-FFF2-40B4-BE49-F238E27FC236}">
                <a16:creationId xmlns:a16="http://schemas.microsoft.com/office/drawing/2014/main" id="{2FDC35A0-5AFB-924D-A763-3C240106FDEC}"/>
              </a:ext>
            </a:extLst>
          </xdr:cNvPr>
          <xdr:cNvSpPr>
            <a:spLocks noChangeArrowheads="1"/>
          </xdr:cNvSpPr>
        </xdr:nvSpPr>
        <xdr:spPr bwMode="auto">
          <a:xfrm>
            <a:off x="0" y="0"/>
            <a:ext cx="879" cy="701"/>
          </a:xfrm>
          <a:prstGeom prst="rect">
            <a:avLst/>
          </a:prstGeom>
          <a:blipFill dpi="0" rotWithShape="0">
            <a:blip xmlns:r="http://schemas.openxmlformats.org/officeDocument/2006/relationships"/>
            <a:srcRect/>
            <a:tile tx="0" ty="0" sx="100000" sy="100000" flip="none" algn="tl"/>
          </a:blipFill>
          <a:ln w="9360">
            <a:solidFill>
              <a:srgbClr val="000000"/>
            </a:solidFill>
            <a:miter lim="800000"/>
            <a:headEnd/>
            <a:tailEnd/>
          </a:ln>
        </xdr:spPr>
      </xdr:sp>
      <xdr:pic>
        <xdr:nvPicPr>
          <xdr:cNvPr id="27730" name="Picture 3">
            <a:extLst>
              <a:ext uri="{FF2B5EF4-FFF2-40B4-BE49-F238E27FC236}">
                <a16:creationId xmlns:a16="http://schemas.microsoft.com/office/drawing/2014/main" id="{9514C63E-F685-73FA-495B-835E37265B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9" cy="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sp macro="" textlink="">
        <xdr:nvSpPr>
          <xdr:cNvPr id="27731" name="Rectangle 4">
            <a:extLst>
              <a:ext uri="{FF2B5EF4-FFF2-40B4-BE49-F238E27FC236}">
                <a16:creationId xmlns:a16="http://schemas.microsoft.com/office/drawing/2014/main" id="{86E46115-811B-789E-F9C3-1A360B49A48C}"/>
              </a:ext>
            </a:extLst>
          </xdr:cNvPr>
          <xdr:cNvSpPr>
            <a:spLocks noChangeArrowheads="1"/>
          </xdr:cNvSpPr>
        </xdr:nvSpPr>
        <xdr:spPr bwMode="auto">
          <a:xfrm>
            <a:off x="0" y="0"/>
            <a:ext cx="879" cy="701"/>
          </a:xfrm>
          <a:prstGeom prst="rect">
            <a:avLst/>
          </a:prstGeom>
          <a:noFill/>
          <a:ln w="9360">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0</xdr:colOff>
      <xdr:row>0</xdr:row>
      <xdr:rowOff>0</xdr:rowOff>
    </xdr:from>
    <xdr:to>
      <xdr:col>1</xdr:col>
      <xdr:colOff>0</xdr:colOff>
      <xdr:row>1</xdr:row>
      <xdr:rowOff>0</xdr:rowOff>
    </xdr:to>
    <xdr:grpSp>
      <xdr:nvGrpSpPr>
        <xdr:cNvPr id="27725" name="Group 1">
          <a:extLst>
            <a:ext uri="{FF2B5EF4-FFF2-40B4-BE49-F238E27FC236}">
              <a16:creationId xmlns:a16="http://schemas.microsoft.com/office/drawing/2014/main" id="{18BCDC8A-1323-EDAB-FED2-F3DAF21A60D5}"/>
            </a:ext>
          </a:extLst>
        </xdr:cNvPr>
        <xdr:cNvGrpSpPr>
          <a:grpSpLocks/>
        </xdr:cNvGrpSpPr>
      </xdr:nvGrpSpPr>
      <xdr:grpSpPr bwMode="auto">
        <a:xfrm>
          <a:off x="0" y="0"/>
          <a:ext cx="775607" cy="625929"/>
          <a:chOff x="0" y="0"/>
          <a:chExt cx="879" cy="701"/>
        </a:xfrm>
      </xdr:grpSpPr>
      <xdr:sp macro="" textlink="">
        <xdr:nvSpPr>
          <xdr:cNvPr id="27726" name="Rectangle 2">
            <a:extLst>
              <a:ext uri="{FF2B5EF4-FFF2-40B4-BE49-F238E27FC236}">
                <a16:creationId xmlns:a16="http://schemas.microsoft.com/office/drawing/2014/main" id="{C9702566-C981-2AB4-343B-AAC06D1562F0}"/>
              </a:ext>
            </a:extLst>
          </xdr:cNvPr>
          <xdr:cNvSpPr>
            <a:spLocks noChangeArrowheads="1"/>
          </xdr:cNvSpPr>
        </xdr:nvSpPr>
        <xdr:spPr bwMode="auto">
          <a:xfrm>
            <a:off x="0" y="0"/>
            <a:ext cx="879" cy="701"/>
          </a:xfrm>
          <a:prstGeom prst="rect">
            <a:avLst/>
          </a:prstGeom>
          <a:blipFill dpi="0" rotWithShape="0">
            <a:blip xmlns:r="http://schemas.openxmlformats.org/officeDocument/2006/relationships"/>
            <a:srcRect/>
            <a:tile tx="0" ty="0" sx="100000" sy="100000" flip="none" algn="tl"/>
          </a:blipFill>
          <a:ln w="9360">
            <a:solidFill>
              <a:srgbClr val="000000"/>
            </a:solidFill>
            <a:miter lim="800000"/>
            <a:headEnd/>
            <a:tailEnd/>
          </a:ln>
        </xdr:spPr>
      </xdr:sp>
      <xdr:pic>
        <xdr:nvPicPr>
          <xdr:cNvPr id="27727" name="Picture 3">
            <a:extLst>
              <a:ext uri="{FF2B5EF4-FFF2-40B4-BE49-F238E27FC236}">
                <a16:creationId xmlns:a16="http://schemas.microsoft.com/office/drawing/2014/main" id="{C20B3608-5E19-EBBB-7EAD-37DB30C8D1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9" cy="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sp macro="" textlink="">
        <xdr:nvSpPr>
          <xdr:cNvPr id="27728" name="Rectangle 4">
            <a:extLst>
              <a:ext uri="{FF2B5EF4-FFF2-40B4-BE49-F238E27FC236}">
                <a16:creationId xmlns:a16="http://schemas.microsoft.com/office/drawing/2014/main" id="{8724BBFE-EF4E-A110-B9CF-758D0322912B}"/>
              </a:ext>
            </a:extLst>
          </xdr:cNvPr>
          <xdr:cNvSpPr>
            <a:spLocks noChangeArrowheads="1"/>
          </xdr:cNvSpPr>
        </xdr:nvSpPr>
        <xdr:spPr bwMode="auto">
          <a:xfrm>
            <a:off x="0" y="0"/>
            <a:ext cx="879" cy="701"/>
          </a:xfrm>
          <a:prstGeom prst="rect">
            <a:avLst/>
          </a:prstGeom>
          <a:noFill/>
          <a:ln w="9360">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EBDC5B-ED67-4FB4-B087-7AF5FE73D7D0}">
  <sheetPr>
    <pageSetUpPr fitToPage="1"/>
  </sheetPr>
  <dimension ref="A1:R1262"/>
  <sheetViews>
    <sheetView tabSelected="1" view="pageBreakPreview" zoomScale="70" zoomScaleNormal="93" zoomScaleSheetLayoutView="70" workbookViewId="0">
      <pane xSplit="2" ySplit="5" topLeftCell="C878" activePane="bottomRight" state="frozen"/>
      <selection pane="topRight" activeCell="C1" sqref="C1"/>
      <selection pane="bottomLeft" activeCell="A6" sqref="A6"/>
      <selection pane="bottomRight" activeCell="G1186" sqref="G1186"/>
    </sheetView>
  </sheetViews>
  <sheetFormatPr defaultColWidth="8.42578125" defaultRowHeight="18" x14ac:dyDescent="0.25"/>
  <cols>
    <col min="1" max="1" width="11.5703125" style="118" customWidth="1"/>
    <col min="2" max="2" width="96.85546875" style="9" customWidth="1"/>
    <col min="3" max="3" width="10.5703125" style="10" customWidth="1"/>
    <col min="4" max="4" width="12" style="8" bestFit="1" customWidth="1"/>
    <col min="5" max="6" width="19.85546875" style="11" customWidth="1"/>
    <col min="7" max="7" width="20" style="8" bestFit="1" customWidth="1"/>
    <col min="8" max="8" width="20.5703125" style="366" customWidth="1"/>
    <col min="9" max="9" width="17.42578125" style="346" customWidth="1"/>
    <col min="10" max="10" width="18.5703125" style="43" customWidth="1"/>
    <col min="11" max="16384" width="8.42578125" style="2"/>
  </cols>
  <sheetData>
    <row r="1" spans="1:13" s="43" customFormat="1" ht="50.1" customHeight="1" x14ac:dyDescent="0.25">
      <c r="A1" s="296"/>
      <c r="B1" s="297" t="s">
        <v>1231</v>
      </c>
      <c r="C1" s="298"/>
      <c r="D1" s="298"/>
      <c r="E1" s="298"/>
      <c r="F1" s="298"/>
      <c r="G1" s="298"/>
      <c r="H1" s="298"/>
      <c r="I1" s="298"/>
      <c r="J1" s="299"/>
    </row>
    <row r="2" spans="1:13" s="44" customFormat="1" ht="24.95" customHeight="1" x14ac:dyDescent="0.3">
      <c r="A2" s="136" t="s">
        <v>1220</v>
      </c>
      <c r="B2" s="137"/>
      <c r="C2" s="140" t="s">
        <v>681</v>
      </c>
      <c r="D2" s="141"/>
      <c r="E2" s="113">
        <v>31272141</v>
      </c>
      <c r="F2" s="112" t="s">
        <v>382</v>
      </c>
      <c r="G2" s="145"/>
      <c r="H2" s="146"/>
      <c r="I2" s="146"/>
      <c r="J2" s="147"/>
    </row>
    <row r="3" spans="1:13" s="44" customFormat="1" ht="24.95" customHeight="1" x14ac:dyDescent="0.3">
      <c r="A3" s="136" t="s">
        <v>1221</v>
      </c>
      <c r="B3" s="142"/>
      <c r="C3" s="123" t="s">
        <v>760</v>
      </c>
      <c r="D3" s="39">
        <v>0.05</v>
      </c>
      <c r="E3" s="35" t="s">
        <v>383</v>
      </c>
      <c r="F3" s="136" t="s">
        <v>1244</v>
      </c>
      <c r="G3" s="142"/>
      <c r="H3" s="142"/>
      <c r="I3" s="142"/>
      <c r="J3" s="137"/>
    </row>
    <row r="4" spans="1:13" s="43" customFormat="1" ht="26.25" customHeight="1" x14ac:dyDescent="0.25">
      <c r="A4" s="300" t="s">
        <v>0</v>
      </c>
      <c r="B4" s="143" t="s">
        <v>1</v>
      </c>
      <c r="C4" s="143" t="s">
        <v>6</v>
      </c>
      <c r="D4" s="149" t="s">
        <v>318</v>
      </c>
      <c r="E4" s="150"/>
      <c r="F4" s="151"/>
      <c r="G4" s="122">
        <f>G1189</f>
        <v>627660.41491262836</v>
      </c>
      <c r="H4" s="139" t="s">
        <v>369</v>
      </c>
      <c r="I4" s="139"/>
      <c r="J4" s="301"/>
    </row>
    <row r="5" spans="1:13" s="42" customFormat="1" ht="37.5" x14ac:dyDescent="0.2">
      <c r="A5" s="302"/>
      <c r="B5" s="144"/>
      <c r="C5" s="144"/>
      <c r="D5" s="13" t="s">
        <v>2</v>
      </c>
      <c r="E5" s="14" t="s">
        <v>1175</v>
      </c>
      <c r="F5" s="14" t="s">
        <v>1176</v>
      </c>
      <c r="G5" s="13" t="s">
        <v>1177</v>
      </c>
      <c r="H5" s="138" t="s">
        <v>662</v>
      </c>
      <c r="I5" s="139"/>
      <c r="J5" s="301"/>
    </row>
    <row r="6" spans="1:13" s="32" customFormat="1" ht="18.75" x14ac:dyDescent="0.25">
      <c r="A6" s="184" t="s">
        <v>3</v>
      </c>
      <c r="B6" s="173" t="s">
        <v>765</v>
      </c>
      <c r="C6" s="174"/>
      <c r="D6" s="175"/>
      <c r="E6" s="176"/>
      <c r="F6" s="176"/>
      <c r="G6" s="177"/>
      <c r="H6" s="329"/>
      <c r="I6" s="329"/>
      <c r="J6" s="367"/>
    </row>
    <row r="7" spans="1:13" s="32" customFormat="1" ht="31.5" x14ac:dyDescent="0.25">
      <c r="A7" s="303" t="s">
        <v>5</v>
      </c>
      <c r="B7" s="257" t="s">
        <v>767</v>
      </c>
      <c r="C7" s="162" t="s">
        <v>6</v>
      </c>
      <c r="D7" s="164">
        <v>1</v>
      </c>
      <c r="E7" s="164">
        <v>1230.21</v>
      </c>
      <c r="F7" s="17">
        <f>E7*(1+C$1188)</f>
        <v>1530.750303</v>
      </c>
      <c r="G7" s="18">
        <f>D7*F7</f>
        <v>1530.750303</v>
      </c>
      <c r="H7" s="412">
        <v>1</v>
      </c>
      <c r="I7" s="413"/>
      <c r="J7" s="414"/>
    </row>
    <row r="8" spans="1:13" s="32" customFormat="1" ht="126" x14ac:dyDescent="0.25">
      <c r="A8" s="303"/>
      <c r="B8" s="258" t="s">
        <v>653</v>
      </c>
      <c r="C8" s="162"/>
      <c r="D8" s="164"/>
      <c r="E8" s="164"/>
      <c r="F8" s="17"/>
      <c r="G8" s="18"/>
      <c r="H8" s="412"/>
      <c r="I8" s="413"/>
      <c r="J8" s="414"/>
    </row>
    <row r="9" spans="1:13" s="32" customFormat="1" ht="18.75" x14ac:dyDescent="0.25">
      <c r="A9" s="61"/>
      <c r="B9" s="21"/>
      <c r="C9" s="16"/>
      <c r="D9" s="17"/>
      <c r="E9" s="17"/>
      <c r="F9" s="17"/>
      <c r="G9" s="18"/>
      <c r="H9" s="412"/>
      <c r="I9" s="413"/>
      <c r="J9" s="414"/>
    </row>
    <row r="10" spans="1:13" s="32" customFormat="1" ht="18" customHeight="1" x14ac:dyDescent="0.25">
      <c r="A10" s="184"/>
      <c r="B10" s="185"/>
      <c r="C10" s="186" t="s">
        <v>7</v>
      </c>
      <c r="D10" s="186"/>
      <c r="E10" s="186"/>
      <c r="F10" s="187"/>
      <c r="G10" s="183">
        <f>SUM(G7:G9)</f>
        <v>1530.750303</v>
      </c>
      <c r="H10" s="189"/>
      <c r="I10" s="190"/>
      <c r="J10" s="191"/>
      <c r="K10" s="130"/>
      <c r="L10" s="130"/>
      <c r="M10" s="130"/>
    </row>
    <row r="11" spans="1:13" s="32" customFormat="1" ht="18.75" x14ac:dyDescent="0.25">
      <c r="A11" s="184" t="s">
        <v>8</v>
      </c>
      <c r="B11" s="173" t="s">
        <v>9</v>
      </c>
      <c r="C11" s="192"/>
      <c r="D11" s="201"/>
      <c r="E11" s="194"/>
      <c r="F11" s="194"/>
      <c r="G11" s="195"/>
      <c r="H11" s="189"/>
      <c r="I11" s="190"/>
      <c r="J11" s="191"/>
      <c r="K11" s="130"/>
      <c r="L11" s="130"/>
      <c r="M11" s="130"/>
    </row>
    <row r="12" spans="1:13" s="32" customFormat="1" ht="31.5" x14ac:dyDescent="0.25">
      <c r="A12" s="303" t="s">
        <v>10</v>
      </c>
      <c r="B12" s="259" t="s">
        <v>373</v>
      </c>
      <c r="C12" s="162" t="s">
        <v>670</v>
      </c>
      <c r="D12" s="163">
        <f>(1.2*4*0.15*1.65)+(3.38*2*0.15*1.65)+(2.34*3.37)+(1.8*1.5*0.2*2)+(1.8*1.2*0.2*7)+(((3+6.1)*1.8*0.2)-(8*0.6*1.8))+(4*0.6*0.2*4)+(1.7*0.6*0.2*6)+(1.8*0.6*0.2*2)+(3.5*0.6*0.2*2)+(3.55*0.6*0.2*1)+(1.9*0.6*0.2*1)+(4*0.6*0.2*1)</f>
        <v>15.036900000000001</v>
      </c>
      <c r="E12" s="17">
        <v>106.5</v>
      </c>
      <c r="F12" s="17">
        <f>E12*(1+C$1188)</f>
        <v>132.51794999999998</v>
      </c>
      <c r="G12" s="18">
        <f>D12*F12</f>
        <v>1992.6591623549998</v>
      </c>
      <c r="H12" s="278" t="s">
        <v>1239</v>
      </c>
      <c r="I12" s="279"/>
      <c r="J12" s="310"/>
    </row>
    <row r="13" spans="1:13" s="32" customFormat="1" ht="126.75" customHeight="1" x14ac:dyDescent="0.25">
      <c r="A13" s="303"/>
      <c r="B13" s="260" t="s">
        <v>11</v>
      </c>
      <c r="C13" s="162"/>
      <c r="D13" s="23"/>
      <c r="E13" s="17"/>
      <c r="F13" s="17"/>
      <c r="G13" s="18"/>
      <c r="H13" s="278"/>
      <c r="I13" s="279"/>
      <c r="J13" s="310"/>
    </row>
    <row r="14" spans="1:13" s="32" customFormat="1" ht="18.75" x14ac:dyDescent="0.25">
      <c r="A14" s="303"/>
      <c r="B14" s="260"/>
      <c r="C14" s="16"/>
      <c r="D14" s="23"/>
      <c r="E14" s="17"/>
      <c r="F14" s="17"/>
      <c r="G14" s="18"/>
      <c r="H14" s="395" t="s">
        <v>1186</v>
      </c>
      <c r="I14" s="396"/>
      <c r="J14" s="397"/>
    </row>
    <row r="15" spans="1:13" s="32" customFormat="1" ht="18.75" customHeight="1" x14ac:dyDescent="0.25">
      <c r="A15" s="303" t="s">
        <v>12</v>
      </c>
      <c r="B15" s="259" t="s">
        <v>13</v>
      </c>
      <c r="C15" s="16" t="s">
        <v>4</v>
      </c>
      <c r="D15" s="23">
        <f>(7.2*1.65*2)+(5.21*1.65*2)-(3*2.1)+((7.2*4*3)+(2.5*4*3)+(3.36*2*3)+(3.54*2*3)+(5.52*2*3)+(7.2*2*3))+(5.54*1.65*2)+(3.38*1.65*2)</f>
        <v>298.209</v>
      </c>
      <c r="E15" s="17">
        <v>21.08</v>
      </c>
      <c r="F15" s="17">
        <f>E15*(1+C$1188)</f>
        <v>26.229843999999996</v>
      </c>
      <c r="G15" s="18">
        <f>D15*F15</f>
        <v>7821.9755493959992</v>
      </c>
      <c r="H15" s="395"/>
      <c r="I15" s="396"/>
      <c r="J15" s="397"/>
    </row>
    <row r="16" spans="1:13" s="32" customFormat="1" ht="126" x14ac:dyDescent="0.25">
      <c r="A16" s="303"/>
      <c r="B16" s="260" t="s">
        <v>14</v>
      </c>
      <c r="C16" s="16"/>
      <c r="D16" s="23"/>
      <c r="E16" s="17"/>
      <c r="F16" s="17"/>
      <c r="G16" s="18"/>
      <c r="H16" s="395"/>
      <c r="I16" s="396"/>
      <c r="J16" s="397"/>
    </row>
    <row r="17" spans="1:12" s="32" customFormat="1" ht="18.75" x14ac:dyDescent="0.25">
      <c r="A17" s="303"/>
      <c r="B17" s="259"/>
      <c r="C17" s="16"/>
      <c r="D17" s="23"/>
      <c r="E17" s="17"/>
      <c r="F17" s="17"/>
      <c r="G17" s="18"/>
      <c r="H17" s="347"/>
      <c r="I17" s="330"/>
      <c r="J17" s="368"/>
    </row>
    <row r="18" spans="1:12" s="32" customFormat="1" ht="63" customHeight="1" x14ac:dyDescent="0.25">
      <c r="A18" s="303" t="s">
        <v>15</v>
      </c>
      <c r="B18" s="259" t="s">
        <v>1191</v>
      </c>
      <c r="C18" s="162" t="s">
        <v>670</v>
      </c>
      <c r="D18" s="163">
        <f>(2.5*0.5*0.4)+(2.5*0.8*0.5)</f>
        <v>1.5</v>
      </c>
      <c r="E18" s="164">
        <v>295.06</v>
      </c>
      <c r="F18" s="164">
        <f>E18*(1+C$1188)</f>
        <v>367.14315799999997</v>
      </c>
      <c r="G18" s="171">
        <f>D18*F18</f>
        <v>550.71473700000001</v>
      </c>
      <c r="H18" s="389" t="s">
        <v>1197</v>
      </c>
      <c r="I18" s="390"/>
      <c r="J18" s="391"/>
    </row>
    <row r="19" spans="1:12" s="32" customFormat="1" ht="110.25" x14ac:dyDescent="0.25">
      <c r="A19" s="303"/>
      <c r="B19" s="260" t="s">
        <v>16</v>
      </c>
      <c r="C19" s="162"/>
      <c r="D19" s="163"/>
      <c r="E19" s="164"/>
      <c r="F19" s="164"/>
      <c r="G19" s="171"/>
      <c r="H19" s="389"/>
      <c r="I19" s="390"/>
      <c r="J19" s="391"/>
    </row>
    <row r="20" spans="1:12" s="32" customFormat="1" ht="18.75" x14ac:dyDescent="0.25">
      <c r="A20" s="303"/>
      <c r="B20" s="259"/>
      <c r="C20" s="162"/>
      <c r="D20" s="163"/>
      <c r="E20" s="164"/>
      <c r="F20" s="164"/>
      <c r="G20" s="171"/>
      <c r="H20" s="347"/>
      <c r="I20" s="330"/>
      <c r="J20" s="368"/>
    </row>
    <row r="21" spans="1:12" s="32" customFormat="1" ht="47.25" customHeight="1" x14ac:dyDescent="0.25">
      <c r="A21" s="303" t="s">
        <v>17</v>
      </c>
      <c r="B21" s="259" t="s">
        <v>1089</v>
      </c>
      <c r="C21" s="162" t="s">
        <v>670</v>
      </c>
      <c r="D21" s="163">
        <f>(25.35*3*0.15)</f>
        <v>11.407500000000001</v>
      </c>
      <c r="E21" s="164">
        <v>252.36</v>
      </c>
      <c r="F21" s="164">
        <f>E21*(1+C$1188)</f>
        <v>314.011548</v>
      </c>
      <c r="G21" s="171">
        <f>D21*F21</f>
        <v>3582.0867338100002</v>
      </c>
      <c r="H21" s="389" t="s">
        <v>1198</v>
      </c>
      <c r="I21" s="390"/>
      <c r="J21" s="391"/>
    </row>
    <row r="22" spans="1:12" s="32" customFormat="1" ht="126" x14ac:dyDescent="0.25">
      <c r="A22" s="303"/>
      <c r="B22" s="260" t="s">
        <v>18</v>
      </c>
      <c r="C22" s="162"/>
      <c r="D22" s="163"/>
      <c r="E22" s="164"/>
      <c r="F22" s="164"/>
      <c r="G22" s="171"/>
      <c r="H22" s="389"/>
      <c r="I22" s="390"/>
      <c r="J22" s="391"/>
    </row>
    <row r="23" spans="1:12" s="32" customFormat="1" ht="18.75" x14ac:dyDescent="0.25">
      <c r="A23" s="303"/>
      <c r="B23" s="260"/>
      <c r="C23" s="162"/>
      <c r="D23" s="163"/>
      <c r="E23" s="164"/>
      <c r="F23" s="164"/>
      <c r="G23" s="171"/>
      <c r="H23" s="347"/>
      <c r="I23" s="330"/>
      <c r="J23" s="368"/>
    </row>
    <row r="24" spans="1:12" s="32" customFormat="1" ht="94.5" customHeight="1" x14ac:dyDescent="0.25">
      <c r="A24" s="303" t="s">
        <v>21</v>
      </c>
      <c r="B24" s="261" t="s">
        <v>897</v>
      </c>
      <c r="C24" s="162" t="s">
        <v>4</v>
      </c>
      <c r="D24" s="269">
        <f>((70.19*4.5)*2)+((70.19*3.15)+(37.89*3.15)+(1.9*1.5*2*2)+((7.2*4*2)+(7.2*4*2)-((2.5*1.4)*8)-((2.5*1.5)*9)-((2.2*1.5)*2)))-(3*2.1*2)</f>
        <v>1017.812</v>
      </c>
      <c r="E24" s="164">
        <v>10.119999999999999</v>
      </c>
      <c r="F24" s="164">
        <f>E24*(1+C$1188)</f>
        <v>12.592315999999999</v>
      </c>
      <c r="G24" s="171">
        <f>F24*D24</f>
        <v>12816.610332591999</v>
      </c>
      <c r="H24" s="278" t="s">
        <v>1184</v>
      </c>
      <c r="I24" s="279"/>
      <c r="J24" s="310"/>
      <c r="K24" s="167"/>
      <c r="L24" s="167"/>
    </row>
    <row r="25" spans="1:12" s="32" customFormat="1" ht="126" x14ac:dyDescent="0.25">
      <c r="A25" s="303"/>
      <c r="B25" s="260" t="s">
        <v>19</v>
      </c>
      <c r="C25" s="162"/>
      <c r="D25" s="163"/>
      <c r="E25" s="164"/>
      <c r="F25" s="164"/>
      <c r="G25" s="171"/>
      <c r="H25" s="347"/>
      <c r="I25" s="330"/>
      <c r="J25" s="368"/>
    </row>
    <row r="26" spans="1:12" s="32" customFormat="1" ht="18.75" x14ac:dyDescent="0.25">
      <c r="A26" s="303"/>
      <c r="B26" s="259"/>
      <c r="C26" s="162"/>
      <c r="D26" s="163"/>
      <c r="E26" s="164"/>
      <c r="F26" s="164"/>
      <c r="G26" s="171"/>
      <c r="H26" s="278" t="s">
        <v>1187</v>
      </c>
      <c r="I26" s="279"/>
      <c r="J26" s="310"/>
    </row>
    <row r="27" spans="1:12" s="32" customFormat="1" ht="18.75" x14ac:dyDescent="0.25">
      <c r="A27" s="303" t="s">
        <v>23</v>
      </c>
      <c r="B27" s="259" t="s">
        <v>1179</v>
      </c>
      <c r="C27" s="162" t="s">
        <v>4</v>
      </c>
      <c r="D27" s="163">
        <f>(7.2*2.49)+(7.2*2.52)+(3.36*5.52)+(3.54*7.2)+(5.04*3.38)</f>
        <v>97.142400000000009</v>
      </c>
      <c r="E27" s="164">
        <v>16.87</v>
      </c>
      <c r="F27" s="164">
        <f>E27*(1+C$1188)</f>
        <v>20.991341000000002</v>
      </c>
      <c r="G27" s="171">
        <f>D27*F27</f>
        <v>2039.1492439584003</v>
      </c>
      <c r="H27" s="278"/>
      <c r="I27" s="279"/>
      <c r="J27" s="310"/>
    </row>
    <row r="28" spans="1:12" s="32" customFormat="1" ht="138.75" customHeight="1" x14ac:dyDescent="0.25">
      <c r="A28" s="303"/>
      <c r="B28" s="260" t="s">
        <v>22</v>
      </c>
      <c r="C28" s="162"/>
      <c r="D28" s="163"/>
      <c r="E28" s="164"/>
      <c r="F28" s="164"/>
      <c r="G28" s="171"/>
      <c r="H28" s="278"/>
      <c r="I28" s="279"/>
      <c r="J28" s="310"/>
    </row>
    <row r="29" spans="1:12" s="32" customFormat="1" ht="18.75" x14ac:dyDescent="0.25">
      <c r="A29" s="303"/>
      <c r="B29" s="259"/>
      <c r="C29" s="162"/>
      <c r="D29" s="163"/>
      <c r="E29" s="164"/>
      <c r="F29" s="164"/>
      <c r="G29" s="171"/>
      <c r="H29" s="347"/>
      <c r="I29" s="330"/>
      <c r="J29" s="368"/>
    </row>
    <row r="30" spans="1:12" s="32" customFormat="1" ht="18.75" x14ac:dyDescent="0.25">
      <c r="A30" s="303" t="s">
        <v>25</v>
      </c>
      <c r="B30" s="259" t="s">
        <v>521</v>
      </c>
      <c r="C30" s="162" t="s">
        <v>4</v>
      </c>
      <c r="D30" s="163">
        <f>(2.5*1.5*9)+(2.5*1.4*8)+(2.2*1.5*2)+(1.8*1.4)+(0.7*0.7*4)+(2.1*1.5*2)+(2.2*1.1*2)+(2*0.6)+(2*0.3*2)+(9*1.5*1.3)+(9*1.5*1.2)</f>
        <v>120.11999999999999</v>
      </c>
      <c r="E30" s="164">
        <v>18.93</v>
      </c>
      <c r="F30" s="164">
        <f>E30*(1+C$1188)</f>
        <v>23.554599</v>
      </c>
      <c r="G30" s="171">
        <f>D30*F30</f>
        <v>2829.3784318799999</v>
      </c>
      <c r="H30" s="278" t="s">
        <v>1234</v>
      </c>
      <c r="I30" s="279"/>
      <c r="J30" s="310"/>
    </row>
    <row r="31" spans="1:12" s="32" customFormat="1" ht="126" x14ac:dyDescent="0.25">
      <c r="A31" s="303"/>
      <c r="B31" s="262" t="s">
        <v>337</v>
      </c>
      <c r="C31" s="162"/>
      <c r="D31" s="163"/>
      <c r="E31" s="164"/>
      <c r="F31" s="164"/>
      <c r="G31" s="171"/>
      <c r="H31" s="278"/>
      <c r="I31" s="279"/>
      <c r="J31" s="310"/>
    </row>
    <row r="32" spans="1:12" s="32" customFormat="1" ht="18.75" x14ac:dyDescent="0.25">
      <c r="A32" s="303"/>
      <c r="B32" s="263"/>
      <c r="C32" s="162"/>
      <c r="D32" s="163"/>
      <c r="E32" s="164"/>
      <c r="F32" s="164"/>
      <c r="G32" s="171"/>
      <c r="H32" s="278"/>
      <c r="I32" s="279"/>
      <c r="J32" s="310"/>
    </row>
    <row r="33" spans="1:10" s="32" customFormat="1" ht="18.75" x14ac:dyDescent="0.25">
      <c r="A33" s="303" t="s">
        <v>333</v>
      </c>
      <c r="B33" s="264" t="s">
        <v>24</v>
      </c>
      <c r="C33" s="162" t="s">
        <v>4</v>
      </c>
      <c r="D33" s="163">
        <v>30</v>
      </c>
      <c r="E33" s="164">
        <v>9.2100000000000009</v>
      </c>
      <c r="F33" s="164">
        <f>E33*(1+C$1188)</f>
        <v>11.460003</v>
      </c>
      <c r="G33" s="171">
        <f>D33*F33</f>
        <v>343.80009000000001</v>
      </c>
      <c r="H33" s="278" t="s">
        <v>1235</v>
      </c>
      <c r="I33" s="279"/>
      <c r="J33" s="310"/>
    </row>
    <row r="34" spans="1:10" s="32" customFormat="1" ht="126" x14ac:dyDescent="0.25">
      <c r="A34" s="303"/>
      <c r="B34" s="265" t="s">
        <v>338</v>
      </c>
      <c r="C34" s="162"/>
      <c r="D34" s="163"/>
      <c r="E34" s="268"/>
      <c r="F34" s="268"/>
      <c r="G34" s="171"/>
      <c r="H34" s="278"/>
      <c r="I34" s="279"/>
      <c r="J34" s="310"/>
    </row>
    <row r="35" spans="1:10" s="32" customFormat="1" ht="18.75" customHeight="1" x14ac:dyDescent="0.25">
      <c r="A35" s="303"/>
      <c r="B35" s="265"/>
      <c r="C35" s="162"/>
      <c r="D35" s="163"/>
      <c r="E35" s="268"/>
      <c r="F35" s="268"/>
      <c r="G35" s="171"/>
      <c r="H35" s="347"/>
      <c r="I35" s="330"/>
      <c r="J35" s="368"/>
    </row>
    <row r="36" spans="1:10" s="32" customFormat="1" ht="18.75" x14ac:dyDescent="0.25">
      <c r="A36" s="303" t="s">
        <v>334</v>
      </c>
      <c r="B36" s="264" t="s">
        <v>319</v>
      </c>
      <c r="C36" s="162" t="s">
        <v>6</v>
      </c>
      <c r="D36" s="163">
        <v>30</v>
      </c>
      <c r="E36" s="268">
        <v>18.46</v>
      </c>
      <c r="F36" s="164">
        <f>E36*(1+C$1188)</f>
        <v>22.969778000000002</v>
      </c>
      <c r="G36" s="171">
        <f>D36*F36</f>
        <v>689.09334000000001</v>
      </c>
      <c r="H36" s="278" t="s">
        <v>1199</v>
      </c>
      <c r="I36" s="279"/>
      <c r="J36" s="310"/>
    </row>
    <row r="37" spans="1:10" s="32" customFormat="1" ht="125.25" customHeight="1" x14ac:dyDescent="0.25">
      <c r="A37" s="303"/>
      <c r="B37" s="265" t="s">
        <v>717</v>
      </c>
      <c r="C37" s="162"/>
      <c r="D37" s="163"/>
      <c r="E37" s="268"/>
      <c r="F37" s="268"/>
      <c r="G37" s="171"/>
      <c r="H37" s="278"/>
      <c r="I37" s="279"/>
      <c r="J37" s="310"/>
    </row>
    <row r="38" spans="1:10" s="32" customFormat="1" ht="18.75" x14ac:dyDescent="0.25">
      <c r="A38" s="303"/>
      <c r="B38" s="264"/>
      <c r="C38" s="162"/>
      <c r="D38" s="163"/>
      <c r="E38" s="268"/>
      <c r="F38" s="268"/>
      <c r="G38" s="171"/>
      <c r="H38" s="347"/>
      <c r="I38" s="330"/>
      <c r="J38" s="368"/>
    </row>
    <row r="39" spans="1:10" s="32" customFormat="1" ht="47.25" customHeight="1" x14ac:dyDescent="0.25">
      <c r="A39" s="303" t="s">
        <v>335</v>
      </c>
      <c r="B39" s="264" t="s">
        <v>320</v>
      </c>
      <c r="C39" s="162" t="s">
        <v>6</v>
      </c>
      <c r="D39" s="163">
        <f>3+23</f>
        <v>26</v>
      </c>
      <c r="E39" s="268">
        <v>43.83</v>
      </c>
      <c r="F39" s="164">
        <f>E39*(1+C$1188)</f>
        <v>54.537668999999994</v>
      </c>
      <c r="G39" s="171">
        <f>D39*F39</f>
        <v>1417.979394</v>
      </c>
      <c r="H39" s="278" t="s">
        <v>1200</v>
      </c>
      <c r="I39" s="279"/>
      <c r="J39" s="310"/>
    </row>
    <row r="40" spans="1:10" s="32" customFormat="1" ht="135" customHeight="1" x14ac:dyDescent="0.25">
      <c r="A40" s="303"/>
      <c r="B40" s="262" t="s">
        <v>339</v>
      </c>
      <c r="C40" s="162"/>
      <c r="D40" s="163"/>
      <c r="E40" s="268"/>
      <c r="F40" s="268"/>
      <c r="G40" s="171"/>
      <c r="H40" s="278"/>
      <c r="I40" s="279"/>
      <c r="J40" s="310"/>
    </row>
    <row r="41" spans="1:10" s="32" customFormat="1" ht="18.75" x14ac:dyDescent="0.25">
      <c r="A41" s="303"/>
      <c r="B41" s="265"/>
      <c r="C41" s="162"/>
      <c r="D41" s="163"/>
      <c r="E41" s="268"/>
      <c r="F41" s="268"/>
      <c r="G41" s="171"/>
      <c r="H41" s="278" t="s">
        <v>1201</v>
      </c>
      <c r="I41" s="279"/>
      <c r="J41" s="310"/>
    </row>
    <row r="42" spans="1:10" s="32" customFormat="1" ht="18.75" x14ac:dyDescent="0.25">
      <c r="A42" s="303" t="s">
        <v>336</v>
      </c>
      <c r="B42" s="266" t="s">
        <v>1090</v>
      </c>
      <c r="C42" s="162" t="s">
        <v>4</v>
      </c>
      <c r="D42" s="163">
        <f>(1.95*0.52)+(1.28*0.53)+(2*0.6)+(3.5*0.6)+(1.54*0.3)</f>
        <v>5.4543999999999997</v>
      </c>
      <c r="E42" s="164">
        <v>54.61</v>
      </c>
      <c r="F42" s="164">
        <f>E42*(1+C$1188)</f>
        <v>67.951222999999999</v>
      </c>
      <c r="G42" s="171">
        <f>D42*F42</f>
        <v>370.63315073119998</v>
      </c>
      <c r="H42" s="278"/>
      <c r="I42" s="279"/>
      <c r="J42" s="310"/>
    </row>
    <row r="43" spans="1:10" s="32" customFormat="1" ht="141.75" x14ac:dyDescent="0.25">
      <c r="A43" s="303"/>
      <c r="B43" s="267" t="s">
        <v>898</v>
      </c>
      <c r="C43" s="162"/>
      <c r="D43" s="163"/>
      <c r="E43" s="164"/>
      <c r="F43" s="164"/>
      <c r="G43" s="171"/>
      <c r="H43" s="278"/>
      <c r="I43" s="279"/>
      <c r="J43" s="310"/>
    </row>
    <row r="44" spans="1:10" s="32" customFormat="1" ht="18.75" x14ac:dyDescent="0.25">
      <c r="A44" s="304"/>
      <c r="B44" s="75"/>
      <c r="C44" s="56"/>
      <c r="D44" s="23"/>
      <c r="E44" s="17"/>
      <c r="F44" s="50"/>
      <c r="G44" s="48"/>
      <c r="H44" s="347"/>
      <c r="I44" s="330"/>
      <c r="J44" s="368"/>
    </row>
    <row r="45" spans="1:10" s="32" customFormat="1" ht="18" customHeight="1" x14ac:dyDescent="0.25">
      <c r="A45" s="204"/>
      <c r="B45" s="205"/>
      <c r="C45" s="206" t="s">
        <v>7</v>
      </c>
      <c r="D45" s="206"/>
      <c r="E45" s="206"/>
      <c r="F45" s="207"/>
      <c r="G45" s="208">
        <f>SUM(G11:G44)</f>
        <v>34454.080165722597</v>
      </c>
      <c r="H45" s="209"/>
      <c r="I45" s="210"/>
      <c r="J45" s="211"/>
    </row>
    <row r="46" spans="1:10" s="32" customFormat="1" ht="18.75" x14ac:dyDescent="0.25">
      <c r="A46" s="184" t="s">
        <v>26</v>
      </c>
      <c r="B46" s="173" t="s">
        <v>27</v>
      </c>
      <c r="C46" s="192"/>
      <c r="D46" s="192"/>
      <c r="E46" s="193"/>
      <c r="F46" s="193"/>
      <c r="G46" s="212"/>
      <c r="H46" s="348"/>
      <c r="I46" s="331"/>
      <c r="J46" s="369"/>
    </row>
    <row r="47" spans="1:10" s="32" customFormat="1" ht="18.75" x14ac:dyDescent="0.25">
      <c r="A47" s="61"/>
      <c r="B47" s="21"/>
      <c r="C47" s="16"/>
      <c r="D47" s="23"/>
      <c r="E47" s="17"/>
      <c r="F47" s="17"/>
      <c r="G47" s="18"/>
      <c r="H47" s="409" t="s">
        <v>1202</v>
      </c>
      <c r="I47" s="410"/>
      <c r="J47" s="411"/>
    </row>
    <row r="48" spans="1:10" s="32" customFormat="1" ht="21" x14ac:dyDescent="0.25">
      <c r="A48" s="303" t="s">
        <v>28</v>
      </c>
      <c r="B48" s="165" t="s">
        <v>1180</v>
      </c>
      <c r="C48" s="16" t="s">
        <v>670</v>
      </c>
      <c r="D48" s="17">
        <f>(0.6*25.35*1)</f>
        <v>15.21</v>
      </c>
      <c r="E48" s="17">
        <v>69.650000000000006</v>
      </c>
      <c r="F48" s="17">
        <f>E48*(1+C$1188)</f>
        <v>86.665495000000007</v>
      </c>
      <c r="G48" s="18">
        <f>D48*F48</f>
        <v>1318.1821789500002</v>
      </c>
      <c r="H48" s="278"/>
      <c r="I48" s="279"/>
      <c r="J48" s="310"/>
    </row>
    <row r="49" spans="1:16" s="32" customFormat="1" ht="63" x14ac:dyDescent="0.25">
      <c r="A49" s="303"/>
      <c r="B49" s="166" t="s">
        <v>701</v>
      </c>
      <c r="C49" s="16"/>
      <c r="D49" s="17"/>
      <c r="E49" s="17"/>
      <c r="F49" s="17"/>
      <c r="G49" s="18"/>
      <c r="H49" s="278"/>
      <c r="I49" s="279"/>
      <c r="J49" s="310"/>
    </row>
    <row r="50" spans="1:16" s="32" customFormat="1" ht="18.75" x14ac:dyDescent="0.25">
      <c r="A50" s="303"/>
      <c r="B50" s="165"/>
      <c r="C50" s="16"/>
      <c r="D50" s="17"/>
      <c r="E50" s="17"/>
      <c r="F50" s="17"/>
      <c r="G50" s="18"/>
      <c r="H50" s="278" t="s">
        <v>1203</v>
      </c>
      <c r="I50" s="279"/>
      <c r="J50" s="310"/>
    </row>
    <row r="51" spans="1:16" s="32" customFormat="1" ht="18.75" x14ac:dyDescent="0.25">
      <c r="A51" s="303"/>
      <c r="B51" s="165"/>
      <c r="C51" s="16"/>
      <c r="D51" s="17"/>
      <c r="E51" s="17"/>
      <c r="F51" s="17"/>
      <c r="G51" s="18"/>
      <c r="H51" s="278"/>
      <c r="I51" s="279"/>
      <c r="J51" s="310"/>
    </row>
    <row r="52" spans="1:16" s="32" customFormat="1" ht="21" x14ac:dyDescent="0.25">
      <c r="A52" s="303" t="s">
        <v>29</v>
      </c>
      <c r="B52" s="165" t="s">
        <v>1181</v>
      </c>
      <c r="C52" s="16" t="s">
        <v>669</v>
      </c>
      <c r="D52" s="17">
        <f>(0.3*25.35)</f>
        <v>7.6050000000000004</v>
      </c>
      <c r="E52" s="17">
        <v>23.48</v>
      </c>
      <c r="F52" s="17">
        <f>E52*(1+C$1188)</f>
        <v>29.216163999999999</v>
      </c>
      <c r="G52" s="18">
        <f>D52*F52</f>
        <v>222.18892722000001</v>
      </c>
      <c r="H52" s="278"/>
      <c r="I52" s="279"/>
      <c r="J52" s="310"/>
    </row>
    <row r="53" spans="1:16" s="32" customFormat="1" ht="47.25" x14ac:dyDescent="0.25">
      <c r="A53" s="303"/>
      <c r="B53" s="166" t="s">
        <v>31</v>
      </c>
      <c r="C53" s="16"/>
      <c r="D53" s="17"/>
      <c r="E53" s="17"/>
      <c r="F53" s="17"/>
      <c r="G53" s="18"/>
      <c r="H53" s="278"/>
      <c r="I53" s="279"/>
      <c r="J53" s="310"/>
    </row>
    <row r="54" spans="1:16" s="32" customFormat="1" ht="18.75" x14ac:dyDescent="0.25">
      <c r="A54" s="61"/>
      <c r="B54" s="21"/>
      <c r="C54" s="16"/>
      <c r="D54" s="17"/>
      <c r="E54" s="17"/>
      <c r="F54" s="17"/>
      <c r="G54" s="18"/>
      <c r="H54" s="405"/>
      <c r="I54" s="406"/>
      <c r="J54" s="407"/>
    </row>
    <row r="55" spans="1:16" s="32" customFormat="1" ht="18" customHeight="1" x14ac:dyDescent="0.25">
      <c r="A55" s="184"/>
      <c r="B55" s="202" t="s">
        <v>32</v>
      </c>
      <c r="C55" s="179" t="s">
        <v>7</v>
      </c>
      <c r="D55" s="180"/>
      <c r="E55" s="181"/>
      <c r="F55" s="182"/>
      <c r="G55" s="183">
        <f>SUM(G47:G54)</f>
        <v>1540.3711061700003</v>
      </c>
      <c r="H55" s="348"/>
      <c r="I55" s="331"/>
      <c r="J55" s="369"/>
    </row>
    <row r="56" spans="1:16" s="32" customFormat="1" ht="25.5" customHeight="1" x14ac:dyDescent="0.25">
      <c r="A56" s="184" t="s">
        <v>33</v>
      </c>
      <c r="B56" s="173" t="s">
        <v>1236</v>
      </c>
      <c r="C56" s="192"/>
      <c r="D56" s="193"/>
      <c r="E56" s="194"/>
      <c r="F56" s="194"/>
      <c r="G56" s="195"/>
      <c r="H56" s="348"/>
      <c r="I56" s="331"/>
      <c r="J56" s="369"/>
      <c r="K56" s="130"/>
      <c r="L56" s="130"/>
      <c r="M56" s="130"/>
      <c r="N56" s="130"/>
      <c r="O56" s="130"/>
      <c r="P56" s="130"/>
    </row>
    <row r="57" spans="1:16" s="32" customFormat="1" ht="18.75" hidden="1" x14ac:dyDescent="0.25">
      <c r="A57" s="303" t="s">
        <v>34</v>
      </c>
      <c r="B57" s="165" t="s">
        <v>773</v>
      </c>
      <c r="C57" s="16" t="s">
        <v>35</v>
      </c>
      <c r="D57" s="58"/>
      <c r="E57" s="17">
        <v>11.74</v>
      </c>
      <c r="F57" s="17">
        <f>E57*(1+C$1188)</f>
        <v>14.608082</v>
      </c>
      <c r="G57" s="18">
        <f>D57*F57</f>
        <v>0</v>
      </c>
      <c r="H57" s="347"/>
      <c r="I57" s="330"/>
      <c r="J57" s="370"/>
      <c r="K57" s="130"/>
      <c r="L57" s="130"/>
      <c r="M57" s="130"/>
      <c r="N57" s="130"/>
      <c r="O57" s="130"/>
      <c r="P57" s="130"/>
    </row>
    <row r="58" spans="1:16" s="32" customFormat="1" ht="78.75" hidden="1" x14ac:dyDescent="0.25">
      <c r="A58" s="303"/>
      <c r="B58" s="166" t="s">
        <v>374</v>
      </c>
      <c r="C58" s="16"/>
      <c r="D58" s="58"/>
      <c r="E58" s="17"/>
      <c r="F58" s="17"/>
      <c r="G58" s="18"/>
      <c r="H58" s="347"/>
      <c r="I58" s="330"/>
      <c r="J58" s="368"/>
      <c r="K58" s="130"/>
      <c r="L58" s="130"/>
      <c r="M58" s="130"/>
      <c r="N58" s="130"/>
      <c r="O58" s="130"/>
      <c r="P58" s="130"/>
    </row>
    <row r="59" spans="1:16" s="32" customFormat="1" ht="18.75" hidden="1" x14ac:dyDescent="0.25">
      <c r="A59" s="303"/>
      <c r="B59" s="166"/>
      <c r="C59" s="16"/>
      <c r="D59" s="58"/>
      <c r="E59" s="17"/>
      <c r="F59" s="17"/>
      <c r="G59" s="18"/>
      <c r="H59" s="347"/>
      <c r="I59" s="330"/>
      <c r="J59" s="368"/>
    </row>
    <row r="60" spans="1:16" s="32" customFormat="1" ht="47.25" customHeight="1" x14ac:dyDescent="0.25">
      <c r="A60" s="305" t="s">
        <v>36</v>
      </c>
      <c r="B60" s="165" t="s">
        <v>321</v>
      </c>
      <c r="C60" s="162" t="s">
        <v>670</v>
      </c>
      <c r="D60" s="164">
        <f>(0.6*0.2)*25.35+(11*0.2*0.2*3)</f>
        <v>4.3620000000000001</v>
      </c>
      <c r="E60" s="164">
        <v>2038.38</v>
      </c>
      <c r="F60" s="164">
        <f>E60*(1+C$1188)</f>
        <v>2536.3562339999999</v>
      </c>
      <c r="G60" s="171">
        <f>D60*F60</f>
        <v>11063.585892707999</v>
      </c>
      <c r="H60" s="389" t="s">
        <v>1204</v>
      </c>
      <c r="I60" s="390"/>
      <c r="J60" s="391"/>
      <c r="K60" s="130"/>
      <c r="L60" s="130"/>
      <c r="M60" s="130"/>
      <c r="N60" s="130"/>
      <c r="O60" s="130"/>
      <c r="P60" s="130"/>
    </row>
    <row r="61" spans="1:16" s="32" customFormat="1" ht="174.75" customHeight="1" x14ac:dyDescent="0.25">
      <c r="A61" s="303"/>
      <c r="B61" s="166" t="s">
        <v>1091</v>
      </c>
      <c r="C61" s="162"/>
      <c r="D61" s="164"/>
      <c r="E61" s="164"/>
      <c r="F61" s="270"/>
      <c r="G61" s="271"/>
      <c r="H61" s="389"/>
      <c r="I61" s="390"/>
      <c r="J61" s="391"/>
      <c r="K61" s="130"/>
      <c r="L61" s="130"/>
      <c r="M61" s="130"/>
      <c r="N61" s="130"/>
      <c r="O61" s="130"/>
      <c r="P61" s="130"/>
    </row>
    <row r="62" spans="1:16" s="32" customFormat="1" ht="18.75" x14ac:dyDescent="0.25">
      <c r="A62" s="61"/>
      <c r="B62" s="76"/>
      <c r="C62" s="16"/>
      <c r="D62" s="17"/>
      <c r="E62" s="17"/>
      <c r="F62" s="50"/>
      <c r="G62" s="48"/>
      <c r="H62" s="389"/>
      <c r="I62" s="390"/>
      <c r="J62" s="391"/>
      <c r="K62" s="130"/>
      <c r="L62" s="130"/>
      <c r="M62" s="130"/>
      <c r="N62" s="130"/>
      <c r="O62" s="130"/>
      <c r="P62" s="130"/>
    </row>
    <row r="63" spans="1:16" s="32" customFormat="1" ht="47.25" customHeight="1" x14ac:dyDescent="0.25">
      <c r="A63" s="303" t="s">
        <v>37</v>
      </c>
      <c r="B63" s="165" t="s">
        <v>1092</v>
      </c>
      <c r="C63" s="162" t="s">
        <v>38</v>
      </c>
      <c r="D63" s="164">
        <f>(0.3*0.2*25.35*3)</f>
        <v>4.5630000000000006</v>
      </c>
      <c r="E63" s="164">
        <v>685.7</v>
      </c>
      <c r="F63" s="164">
        <f>E63*(1+C$1188)</f>
        <v>853.21651000000008</v>
      </c>
      <c r="G63" s="171">
        <f>D63*F63</f>
        <v>3893.226935130001</v>
      </c>
      <c r="H63" s="389" t="s">
        <v>1240</v>
      </c>
      <c r="I63" s="390"/>
      <c r="J63" s="391"/>
    </row>
    <row r="64" spans="1:16" s="32" customFormat="1" ht="78" customHeight="1" x14ac:dyDescent="0.25">
      <c r="A64" s="303"/>
      <c r="B64" s="166" t="s">
        <v>643</v>
      </c>
      <c r="C64" s="162"/>
      <c r="D64" s="164"/>
      <c r="E64" s="164"/>
      <c r="F64" s="164"/>
      <c r="G64" s="171"/>
      <c r="H64" s="389"/>
      <c r="I64" s="390"/>
      <c r="J64" s="391"/>
    </row>
    <row r="65" spans="1:10" s="32" customFormat="1" ht="18.75" x14ac:dyDescent="0.25">
      <c r="A65" s="61"/>
      <c r="B65" s="20"/>
      <c r="C65" s="16"/>
      <c r="D65" s="17"/>
      <c r="E65" s="17"/>
      <c r="F65" s="17"/>
      <c r="G65" s="18"/>
      <c r="H65" s="347"/>
      <c r="I65" s="330"/>
      <c r="J65" s="368"/>
    </row>
    <row r="66" spans="1:10" s="32" customFormat="1" ht="47.25" x14ac:dyDescent="0.25">
      <c r="A66" s="160" t="s">
        <v>39</v>
      </c>
      <c r="B66" s="170" t="s">
        <v>1093</v>
      </c>
      <c r="C66" s="162" t="s">
        <v>20</v>
      </c>
      <c r="D66" s="163">
        <f>25.35</f>
        <v>25.35</v>
      </c>
      <c r="E66" s="164">
        <v>508.76</v>
      </c>
      <c r="F66" s="164">
        <f>E66*(1+C$2032)</f>
        <v>508.76</v>
      </c>
      <c r="G66" s="171">
        <f>D66*F66</f>
        <v>12897.066000000001</v>
      </c>
      <c r="H66" s="420" t="s">
        <v>1237</v>
      </c>
      <c r="I66" s="421"/>
      <c r="J66" s="422"/>
    </row>
    <row r="67" spans="1:10" s="32" customFormat="1" ht="173.25" x14ac:dyDescent="0.25">
      <c r="A67" s="160"/>
      <c r="B67" s="169" t="s">
        <v>1094</v>
      </c>
      <c r="C67" s="162"/>
      <c r="D67" s="163"/>
      <c r="E67" s="164"/>
      <c r="F67" s="164"/>
      <c r="G67" s="171"/>
      <c r="H67" s="389"/>
      <c r="I67" s="390"/>
      <c r="J67" s="391"/>
    </row>
    <row r="68" spans="1:10" s="32" customFormat="1" ht="18.75" x14ac:dyDescent="0.25">
      <c r="A68" s="305" t="s">
        <v>341</v>
      </c>
      <c r="B68" s="272" t="s">
        <v>331</v>
      </c>
      <c r="C68" s="16" t="s">
        <v>20</v>
      </c>
      <c r="D68" s="17">
        <f>25.35</f>
        <v>25.35</v>
      </c>
      <c r="E68" s="17">
        <v>13.47</v>
      </c>
      <c r="F68" s="17">
        <f>E68*(1+C$1188)</f>
        <v>16.760721</v>
      </c>
      <c r="G68" s="18">
        <f>D68*F68</f>
        <v>424.88427735000005</v>
      </c>
      <c r="H68" s="278" t="s">
        <v>1205</v>
      </c>
      <c r="I68" s="279"/>
      <c r="J68" s="310"/>
    </row>
    <row r="69" spans="1:10" s="32" customFormat="1" ht="63" x14ac:dyDescent="0.25">
      <c r="A69" s="305"/>
      <c r="B69" s="258" t="s">
        <v>340</v>
      </c>
      <c r="C69" s="16"/>
      <c r="D69" s="17"/>
      <c r="E69" s="17"/>
      <c r="F69" s="50"/>
      <c r="G69" s="48"/>
      <c r="H69" s="278"/>
      <c r="I69" s="279"/>
      <c r="J69" s="310"/>
    </row>
    <row r="70" spans="1:10" s="32" customFormat="1" ht="18.75" x14ac:dyDescent="0.25">
      <c r="A70" s="306"/>
      <c r="B70" s="22"/>
      <c r="C70" s="16"/>
      <c r="D70" s="17"/>
      <c r="E70" s="17"/>
      <c r="F70" s="50"/>
      <c r="G70" s="48"/>
      <c r="H70" s="278"/>
      <c r="I70" s="279"/>
      <c r="J70" s="310"/>
    </row>
    <row r="71" spans="1:10" s="32" customFormat="1" ht="18.75" x14ac:dyDescent="0.25">
      <c r="A71" s="306"/>
      <c r="B71" s="76"/>
      <c r="C71" s="16"/>
      <c r="D71" s="17"/>
      <c r="E71" s="17"/>
      <c r="F71" s="50"/>
      <c r="G71" s="48"/>
      <c r="H71" s="278"/>
      <c r="I71" s="279"/>
      <c r="J71" s="310"/>
    </row>
    <row r="72" spans="1:10" s="32" customFormat="1" ht="18.75" x14ac:dyDescent="0.25">
      <c r="A72" s="305" t="s">
        <v>342</v>
      </c>
      <c r="B72" s="272" t="s">
        <v>332</v>
      </c>
      <c r="C72" s="162" t="s">
        <v>4</v>
      </c>
      <c r="D72" s="164">
        <f>25.35*1.2</f>
        <v>30.42</v>
      </c>
      <c r="E72" s="164">
        <v>11.58</v>
      </c>
      <c r="F72" s="164">
        <f>E72*(1+C$1188)</f>
        <v>14.408994</v>
      </c>
      <c r="G72" s="171">
        <f>D72*F72</f>
        <v>438.32159748000004</v>
      </c>
      <c r="H72" s="389" t="s">
        <v>1206</v>
      </c>
      <c r="I72" s="390"/>
      <c r="J72" s="391"/>
    </row>
    <row r="73" spans="1:10" s="32" customFormat="1" ht="63" x14ac:dyDescent="0.25">
      <c r="A73" s="305"/>
      <c r="B73" s="258" t="s">
        <v>343</v>
      </c>
      <c r="C73" s="162"/>
      <c r="D73" s="164"/>
      <c r="E73" s="164"/>
      <c r="F73" s="270"/>
      <c r="G73" s="271"/>
      <c r="H73" s="389"/>
      <c r="I73" s="390"/>
      <c r="J73" s="391"/>
    </row>
    <row r="74" spans="1:10" s="32" customFormat="1" ht="18.75" x14ac:dyDescent="0.25">
      <c r="A74" s="306"/>
      <c r="B74" s="76"/>
      <c r="C74" s="16"/>
      <c r="D74" s="17"/>
      <c r="E74" s="17"/>
      <c r="F74" s="50"/>
      <c r="G74" s="48"/>
      <c r="H74" s="347"/>
      <c r="I74" s="330"/>
      <c r="J74" s="368"/>
    </row>
    <row r="75" spans="1:10" s="32" customFormat="1" ht="18" customHeight="1" x14ac:dyDescent="0.25">
      <c r="A75" s="184"/>
      <c r="B75" s="185"/>
      <c r="C75" s="186" t="s">
        <v>7</v>
      </c>
      <c r="D75" s="186"/>
      <c r="E75" s="186"/>
      <c r="F75" s="187"/>
      <c r="G75" s="183">
        <f>SUM(G57:G74)</f>
        <v>28717.084702668002</v>
      </c>
      <c r="H75" s="425"/>
      <c r="I75" s="419"/>
      <c r="J75" s="426"/>
    </row>
    <row r="76" spans="1:10" s="32" customFormat="1" ht="18" customHeight="1" x14ac:dyDescent="0.25">
      <c r="A76" s="423" t="s">
        <v>40</v>
      </c>
      <c r="B76" s="424" t="s">
        <v>41</v>
      </c>
      <c r="C76" s="417"/>
      <c r="D76" s="182"/>
      <c r="E76" s="418"/>
      <c r="F76" s="182"/>
      <c r="G76" s="183"/>
      <c r="H76" s="348"/>
      <c r="I76" s="331"/>
      <c r="J76" s="369"/>
    </row>
    <row r="77" spans="1:10" s="32" customFormat="1" ht="31.5" x14ac:dyDescent="0.25">
      <c r="A77" s="19" t="s">
        <v>419</v>
      </c>
      <c r="B77" s="78" t="s">
        <v>768</v>
      </c>
      <c r="C77" s="16" t="s">
        <v>670</v>
      </c>
      <c r="D77" s="433">
        <f>((0.3*0.21*1.5*5)*2)</f>
        <v>0.94500000000000006</v>
      </c>
      <c r="E77" s="431">
        <v>750.87</v>
      </c>
      <c r="F77" s="429">
        <f>E77*(1+C$1188)</f>
        <v>934.30754100000001</v>
      </c>
      <c r="G77" s="427">
        <f>D77*F77</f>
        <v>882.92062624500011</v>
      </c>
      <c r="H77" s="421" t="s">
        <v>1241</v>
      </c>
      <c r="I77" s="421"/>
      <c r="J77" s="422"/>
    </row>
    <row r="78" spans="1:10" s="32" customFormat="1" ht="78.75" x14ac:dyDescent="0.25">
      <c r="A78" s="19"/>
      <c r="B78" s="79" t="s">
        <v>700</v>
      </c>
      <c r="C78" s="16"/>
      <c r="D78" s="434"/>
      <c r="E78" s="432"/>
      <c r="F78" s="430"/>
      <c r="G78" s="428"/>
      <c r="H78" s="392"/>
      <c r="I78" s="393"/>
      <c r="J78" s="394"/>
    </row>
    <row r="79" spans="1:10" s="32" customFormat="1" ht="18" customHeight="1" x14ac:dyDescent="0.25">
      <c r="A79" s="184"/>
      <c r="B79" s="213"/>
      <c r="C79" s="179" t="s">
        <v>7</v>
      </c>
      <c r="D79" s="180"/>
      <c r="E79" s="181"/>
      <c r="F79" s="182"/>
      <c r="G79" s="183">
        <f>SUM(G76:G78)</f>
        <v>882.92062624500011</v>
      </c>
      <c r="H79" s="348"/>
      <c r="I79" s="331"/>
      <c r="J79" s="369"/>
    </row>
    <row r="80" spans="1:10" s="32" customFormat="1" ht="18.75" x14ac:dyDescent="0.25">
      <c r="A80" s="184" t="s">
        <v>42</v>
      </c>
      <c r="B80" s="173" t="s">
        <v>43</v>
      </c>
      <c r="C80" s="187"/>
      <c r="D80" s="201"/>
      <c r="E80" s="194"/>
      <c r="F80" s="194"/>
      <c r="G80" s="195"/>
      <c r="H80" s="189"/>
      <c r="I80" s="190"/>
      <c r="J80" s="191"/>
    </row>
    <row r="81" spans="1:10" s="32" customFormat="1" ht="18.75" x14ac:dyDescent="0.25">
      <c r="A81" s="61"/>
      <c r="B81" s="20"/>
      <c r="C81" s="16"/>
      <c r="D81" s="23"/>
      <c r="E81" s="17"/>
      <c r="F81" s="17"/>
      <c r="G81" s="18"/>
      <c r="H81" s="349"/>
      <c r="I81" s="332"/>
      <c r="J81" s="368"/>
    </row>
    <row r="82" spans="1:10" s="32" customFormat="1" ht="47.25" x14ac:dyDescent="0.25">
      <c r="A82" s="61" t="s">
        <v>45</v>
      </c>
      <c r="B82" s="21" t="s">
        <v>385</v>
      </c>
      <c r="C82" s="16" t="s">
        <v>669</v>
      </c>
      <c r="D82" s="163">
        <f>((1.1-0.6)*2.2*2)+((4*0.6*4)+(1.7*0.6*6)+(1.8*0.6*2)+(3.5*0.6*2)+(3.55*0.6*1)+(1.9*0.6*1)+(4*0.6*1))</f>
        <v>29.949999999999996</v>
      </c>
      <c r="E82" s="17">
        <v>84.35</v>
      </c>
      <c r="F82" s="17">
        <f>E82*(1+C$1188)</f>
        <v>104.95670499999999</v>
      </c>
      <c r="G82" s="18">
        <f>D82*F82</f>
        <v>3143.4533147499992</v>
      </c>
      <c r="H82" s="278" t="s">
        <v>1229</v>
      </c>
      <c r="I82" s="279"/>
      <c r="J82" s="310"/>
    </row>
    <row r="83" spans="1:10" s="32" customFormat="1" ht="94.5" x14ac:dyDescent="0.25">
      <c r="A83" s="61"/>
      <c r="B83" s="20" t="s">
        <v>322</v>
      </c>
      <c r="C83" s="16"/>
      <c r="D83" s="23"/>
      <c r="E83" s="17"/>
      <c r="F83" s="17"/>
      <c r="G83" s="18"/>
      <c r="H83" s="278"/>
      <c r="I83" s="279"/>
      <c r="J83" s="310"/>
    </row>
    <row r="84" spans="1:10" s="32" customFormat="1" ht="18.75" x14ac:dyDescent="0.25">
      <c r="A84" s="61"/>
      <c r="B84" s="20"/>
      <c r="C84" s="16"/>
      <c r="D84" s="23"/>
      <c r="E84" s="17"/>
      <c r="F84" s="17"/>
      <c r="G84" s="18"/>
      <c r="H84" s="347"/>
      <c r="I84" s="330"/>
      <c r="J84" s="368"/>
    </row>
    <row r="85" spans="1:10" s="32" customFormat="1" ht="21" customHeight="1" x14ac:dyDescent="0.25">
      <c r="A85" s="303" t="s">
        <v>46</v>
      </c>
      <c r="B85" s="165" t="s">
        <v>323</v>
      </c>
      <c r="C85" s="162" t="s">
        <v>4</v>
      </c>
      <c r="D85" s="164">
        <f>25.35*1.2</f>
        <v>30.42</v>
      </c>
      <c r="E85" s="164">
        <v>259.01</v>
      </c>
      <c r="F85" s="164">
        <f>E85*(1+C$1188)</f>
        <v>322.28614299999998</v>
      </c>
      <c r="G85" s="171">
        <f>D85*F85</f>
        <v>9803.9444700599997</v>
      </c>
      <c r="H85" s="278" t="s">
        <v>1207</v>
      </c>
      <c r="I85" s="279"/>
      <c r="J85" s="310"/>
    </row>
    <row r="86" spans="1:10" s="32" customFormat="1" ht="98.25" customHeight="1" x14ac:dyDescent="0.25">
      <c r="A86" s="303"/>
      <c r="B86" s="166" t="s">
        <v>1095</v>
      </c>
      <c r="C86" s="162"/>
      <c r="D86" s="273"/>
      <c r="E86" s="164"/>
      <c r="F86" s="164"/>
      <c r="G86" s="171"/>
      <c r="H86" s="405"/>
      <c r="I86" s="406"/>
      <c r="J86" s="407"/>
    </row>
    <row r="87" spans="1:10" s="32" customFormat="1" ht="18" customHeight="1" x14ac:dyDescent="0.25">
      <c r="A87" s="219"/>
      <c r="B87" s="220"/>
      <c r="C87" s="179" t="s">
        <v>7</v>
      </c>
      <c r="D87" s="180"/>
      <c r="E87" s="181"/>
      <c r="F87" s="182"/>
      <c r="G87" s="183">
        <f>SUM(G80:G86)</f>
        <v>12947.397784809998</v>
      </c>
      <c r="H87" s="329"/>
      <c r="I87" s="333"/>
      <c r="J87" s="367"/>
    </row>
    <row r="88" spans="1:10" s="32" customFormat="1" ht="18" customHeight="1" x14ac:dyDescent="0.25">
      <c r="A88" s="184" t="s">
        <v>47</v>
      </c>
      <c r="B88" s="173" t="s">
        <v>48</v>
      </c>
      <c r="C88" s="192"/>
      <c r="D88" s="221"/>
      <c r="E88" s="222"/>
      <c r="F88" s="222"/>
      <c r="G88" s="223"/>
      <c r="H88" s="350"/>
      <c r="I88" s="334"/>
      <c r="J88" s="372"/>
    </row>
    <row r="89" spans="1:10" s="32" customFormat="1" ht="18.75" x14ac:dyDescent="0.25">
      <c r="A89" s="303" t="s">
        <v>420</v>
      </c>
      <c r="B89" s="165" t="s">
        <v>1192</v>
      </c>
      <c r="C89" s="162" t="s">
        <v>6</v>
      </c>
      <c r="D89" s="163">
        <v>21</v>
      </c>
      <c r="E89" s="164">
        <v>546.19000000000005</v>
      </c>
      <c r="F89" s="164">
        <f>E89*(1+C$1188)</f>
        <v>679.62421700000004</v>
      </c>
      <c r="G89" s="171">
        <f>D89*F89</f>
        <v>14272.108557000001</v>
      </c>
      <c r="H89" s="409" t="s">
        <v>1208</v>
      </c>
      <c r="I89" s="410"/>
      <c r="J89" s="411"/>
    </row>
    <row r="90" spans="1:10" s="32" customFormat="1" ht="94.5" customHeight="1" x14ac:dyDescent="0.25">
      <c r="A90" s="303"/>
      <c r="B90" s="166" t="s">
        <v>1058</v>
      </c>
      <c r="C90" s="162"/>
      <c r="D90" s="163"/>
      <c r="E90" s="164"/>
      <c r="F90" s="164"/>
      <c r="G90" s="171"/>
      <c r="H90" s="278"/>
      <c r="I90" s="279"/>
      <c r="J90" s="310"/>
    </row>
    <row r="91" spans="1:10" s="32" customFormat="1" ht="18.75" x14ac:dyDescent="0.25">
      <c r="A91" s="61"/>
      <c r="B91" s="20"/>
      <c r="C91" s="16"/>
      <c r="D91" s="23"/>
      <c r="E91" s="17"/>
      <c r="F91" s="17"/>
      <c r="G91" s="18"/>
      <c r="H91" s="347"/>
      <c r="I91" s="330"/>
      <c r="J91" s="368"/>
    </row>
    <row r="92" spans="1:10" s="32" customFormat="1" ht="31.5" x14ac:dyDescent="0.25">
      <c r="A92" s="307" t="s">
        <v>1055</v>
      </c>
      <c r="B92" s="170" t="s">
        <v>1056</v>
      </c>
      <c r="C92" s="274" t="s">
        <v>6</v>
      </c>
      <c r="D92" s="163">
        <v>2</v>
      </c>
      <c r="E92" s="164">
        <v>785.98</v>
      </c>
      <c r="F92" s="164">
        <f>E92*(1+C$1188)</f>
        <v>977.99491399999999</v>
      </c>
      <c r="G92" s="18">
        <f>D92*F92</f>
        <v>1955.989828</v>
      </c>
      <c r="H92" s="278" t="s">
        <v>1228</v>
      </c>
      <c r="I92" s="279"/>
      <c r="J92" s="310"/>
    </row>
    <row r="93" spans="1:10" s="32" customFormat="1" ht="94.5" x14ac:dyDescent="0.25">
      <c r="A93" s="307"/>
      <c r="B93" s="169" t="s">
        <v>1057</v>
      </c>
      <c r="C93" s="162"/>
      <c r="D93" s="163"/>
      <c r="E93" s="164"/>
      <c r="F93" s="164"/>
      <c r="G93" s="18"/>
      <c r="H93" s="278"/>
      <c r="I93" s="279"/>
      <c r="J93" s="310"/>
    </row>
    <row r="94" spans="1:10" s="32" customFormat="1" ht="18.75" x14ac:dyDescent="0.25">
      <c r="A94" s="303"/>
      <c r="B94" s="166"/>
      <c r="C94" s="162"/>
      <c r="D94" s="163"/>
      <c r="E94" s="164"/>
      <c r="F94" s="164"/>
      <c r="G94" s="18"/>
      <c r="H94" s="278" t="s">
        <v>1227</v>
      </c>
      <c r="I94" s="279"/>
      <c r="J94" s="310"/>
    </row>
    <row r="95" spans="1:10" s="32" customFormat="1" ht="18.75" x14ac:dyDescent="0.25">
      <c r="A95" s="303" t="s">
        <v>421</v>
      </c>
      <c r="B95" s="165" t="s">
        <v>51</v>
      </c>
      <c r="C95" s="162" t="s">
        <v>6</v>
      </c>
      <c r="D95" s="163">
        <v>14</v>
      </c>
      <c r="E95" s="164">
        <v>496.38</v>
      </c>
      <c r="F95" s="164">
        <f>E95*(1+C$1188)</f>
        <v>617.64563399999997</v>
      </c>
      <c r="G95" s="18">
        <f>D95*F95</f>
        <v>8647.0388759999987</v>
      </c>
      <c r="H95" s="278"/>
      <c r="I95" s="279"/>
      <c r="J95" s="310"/>
    </row>
    <row r="96" spans="1:10" s="32" customFormat="1" ht="83.25" customHeight="1" x14ac:dyDescent="0.25">
      <c r="A96" s="303"/>
      <c r="B96" s="166" t="s">
        <v>394</v>
      </c>
      <c r="C96" s="162"/>
      <c r="D96" s="163"/>
      <c r="E96" s="164"/>
      <c r="F96" s="164"/>
      <c r="G96" s="18"/>
      <c r="H96" s="405"/>
      <c r="I96" s="406"/>
      <c r="J96" s="407"/>
    </row>
    <row r="97" spans="1:10" s="32" customFormat="1" ht="18" customHeight="1" x14ac:dyDescent="0.25">
      <c r="A97" s="184"/>
      <c r="B97" s="202"/>
      <c r="C97" s="179" t="s">
        <v>7</v>
      </c>
      <c r="D97" s="180"/>
      <c r="E97" s="181"/>
      <c r="F97" s="182"/>
      <c r="G97" s="183">
        <f>SUM(G89:G96)</f>
        <v>24875.137261</v>
      </c>
      <c r="H97" s="351"/>
      <c r="I97" s="335"/>
      <c r="J97" s="371"/>
    </row>
    <row r="98" spans="1:10" s="32" customFormat="1" ht="18.75" hidden="1" x14ac:dyDescent="0.25">
      <c r="A98" s="184" t="s">
        <v>52</v>
      </c>
      <c r="B98" s="173" t="s">
        <v>53</v>
      </c>
      <c r="C98" s="174"/>
      <c r="D98" s="225"/>
      <c r="E98" s="203"/>
      <c r="F98" s="203"/>
      <c r="G98" s="200"/>
      <c r="H98" s="329"/>
      <c r="I98" s="333"/>
      <c r="J98" s="367"/>
    </row>
    <row r="99" spans="1:10" s="32" customFormat="1" ht="18.75" hidden="1" x14ac:dyDescent="0.25">
      <c r="A99" s="216" t="s">
        <v>54</v>
      </c>
      <c r="B99" s="226" t="s">
        <v>44</v>
      </c>
      <c r="C99" s="218"/>
      <c r="D99" s="198"/>
      <c r="E99" s="203"/>
      <c r="F99" s="203"/>
      <c r="G99" s="200"/>
      <c r="H99" s="329"/>
      <c r="I99" s="333"/>
      <c r="J99" s="373"/>
    </row>
    <row r="100" spans="1:10" s="32" customFormat="1" ht="31.5" hidden="1" x14ac:dyDescent="0.25">
      <c r="A100" s="216" t="s">
        <v>55</v>
      </c>
      <c r="B100" s="178" t="s">
        <v>325</v>
      </c>
      <c r="C100" s="218" t="s">
        <v>6</v>
      </c>
      <c r="D100" s="198"/>
      <c r="E100" s="203">
        <v>540.12</v>
      </c>
      <c r="F100" s="203">
        <f>E100*(1+C$1188)</f>
        <v>672.07131600000002</v>
      </c>
      <c r="G100" s="200">
        <f>D100*F100</f>
        <v>0</v>
      </c>
      <c r="H100" s="329"/>
      <c r="I100" s="333"/>
      <c r="J100" s="373"/>
    </row>
    <row r="101" spans="1:10" s="32" customFormat="1" ht="108.75" hidden="1" customHeight="1" x14ac:dyDescent="0.25">
      <c r="A101" s="216"/>
      <c r="B101" s="217" t="s">
        <v>1101</v>
      </c>
      <c r="C101" s="218"/>
      <c r="D101" s="198"/>
      <c r="E101" s="203"/>
      <c r="F101" s="203"/>
      <c r="G101" s="200"/>
      <c r="H101" s="329"/>
      <c r="I101" s="333"/>
      <c r="J101" s="367"/>
    </row>
    <row r="102" spans="1:10" s="32" customFormat="1" ht="18.75" hidden="1" x14ac:dyDescent="0.25">
      <c r="A102" s="216"/>
      <c r="B102" s="217"/>
      <c r="C102" s="218"/>
      <c r="D102" s="198"/>
      <c r="E102" s="203"/>
      <c r="F102" s="203"/>
      <c r="G102" s="200"/>
      <c r="H102" s="329"/>
      <c r="I102" s="333"/>
      <c r="J102" s="367"/>
    </row>
    <row r="103" spans="1:10" s="32" customFormat="1" ht="31.5" hidden="1" x14ac:dyDescent="0.25">
      <c r="A103" s="216" t="s">
        <v>422</v>
      </c>
      <c r="B103" s="178" t="s">
        <v>324</v>
      </c>
      <c r="C103" s="218" t="s">
        <v>6</v>
      </c>
      <c r="D103" s="198"/>
      <c r="E103" s="203">
        <v>795.67</v>
      </c>
      <c r="F103" s="203">
        <f>E103*(1+C$1188)</f>
        <v>990.0521809999999</v>
      </c>
      <c r="G103" s="200">
        <f>D103*F103</f>
        <v>0</v>
      </c>
      <c r="H103" s="329"/>
      <c r="I103" s="333"/>
      <c r="J103" s="373"/>
    </row>
    <row r="104" spans="1:10" s="32" customFormat="1" ht="94.5" hidden="1" x14ac:dyDescent="0.25">
      <c r="A104" s="216"/>
      <c r="B104" s="217" t="s">
        <v>1102</v>
      </c>
      <c r="C104" s="218"/>
      <c r="D104" s="198"/>
      <c r="E104" s="203"/>
      <c r="F104" s="203"/>
      <c r="G104" s="200"/>
      <c r="H104" s="329"/>
      <c r="I104" s="333"/>
      <c r="J104" s="367"/>
    </row>
    <row r="105" spans="1:10" s="32" customFormat="1" ht="18.75" hidden="1" x14ac:dyDescent="0.25">
      <c r="A105" s="216"/>
      <c r="B105" s="217"/>
      <c r="C105" s="218"/>
      <c r="D105" s="198"/>
      <c r="E105" s="203"/>
      <c r="F105" s="203"/>
      <c r="G105" s="200"/>
      <c r="H105" s="329"/>
      <c r="I105" s="333"/>
      <c r="J105" s="367"/>
    </row>
    <row r="106" spans="1:10" s="32" customFormat="1" ht="31.5" hidden="1" x14ac:dyDescent="0.25">
      <c r="A106" s="216" t="s">
        <v>423</v>
      </c>
      <c r="B106" s="178" t="s">
        <v>663</v>
      </c>
      <c r="C106" s="218" t="s">
        <v>6</v>
      </c>
      <c r="D106" s="198"/>
      <c r="E106" s="203">
        <v>440.69</v>
      </c>
      <c r="F106" s="203">
        <f>E106*(1+C$1188)</f>
        <v>548.35056699999996</v>
      </c>
      <c r="G106" s="200">
        <f>D106*F106</f>
        <v>0</v>
      </c>
      <c r="H106" s="329"/>
      <c r="I106" s="333"/>
      <c r="J106" s="373"/>
    </row>
    <row r="107" spans="1:10" s="32" customFormat="1" ht="94.5" hidden="1" x14ac:dyDescent="0.25">
      <c r="A107" s="216"/>
      <c r="B107" s="217" t="s">
        <v>1103</v>
      </c>
      <c r="C107" s="218"/>
      <c r="D107" s="198"/>
      <c r="E107" s="203"/>
      <c r="F107" s="203"/>
      <c r="G107" s="200"/>
      <c r="H107" s="329"/>
      <c r="I107" s="333"/>
      <c r="J107" s="367"/>
    </row>
    <row r="108" spans="1:10" s="32" customFormat="1" ht="18.75" hidden="1" x14ac:dyDescent="0.25">
      <c r="A108" s="216"/>
      <c r="B108" s="217"/>
      <c r="C108" s="218"/>
      <c r="D108" s="198"/>
      <c r="E108" s="203"/>
      <c r="F108" s="203"/>
      <c r="G108" s="200"/>
      <c r="H108" s="329"/>
      <c r="I108" s="333"/>
      <c r="J108" s="367"/>
    </row>
    <row r="109" spans="1:10" s="32" customFormat="1" ht="18.75" hidden="1" x14ac:dyDescent="0.25">
      <c r="A109" s="216" t="s">
        <v>424</v>
      </c>
      <c r="B109" s="227" t="s">
        <v>1104</v>
      </c>
      <c r="C109" s="218" t="s">
        <v>6</v>
      </c>
      <c r="D109" s="198"/>
      <c r="E109" s="203">
        <v>308.74</v>
      </c>
      <c r="F109" s="203">
        <f>E109*(1+C$1188)</f>
        <v>384.16518200000002</v>
      </c>
      <c r="G109" s="200">
        <f>D109*F109</f>
        <v>0</v>
      </c>
      <c r="H109" s="329"/>
      <c r="I109" s="333"/>
      <c r="J109" s="373"/>
    </row>
    <row r="110" spans="1:10" s="32" customFormat="1" ht="63" hidden="1" x14ac:dyDescent="0.25">
      <c r="A110" s="216"/>
      <c r="B110" s="228" t="s">
        <v>1105</v>
      </c>
      <c r="C110" s="218"/>
      <c r="D110" s="198"/>
      <c r="E110" s="203"/>
      <c r="F110" s="203"/>
      <c r="G110" s="200"/>
      <c r="H110" s="329"/>
      <c r="I110" s="333"/>
      <c r="J110" s="367"/>
    </row>
    <row r="111" spans="1:10" s="32" customFormat="1" ht="18.75" hidden="1" x14ac:dyDescent="0.25">
      <c r="A111" s="216"/>
      <c r="B111" s="217"/>
      <c r="C111" s="218"/>
      <c r="D111" s="198"/>
      <c r="E111" s="203"/>
      <c r="F111" s="203"/>
      <c r="G111" s="200"/>
      <c r="H111" s="329"/>
      <c r="I111" s="333"/>
      <c r="J111" s="367"/>
    </row>
    <row r="112" spans="1:10" s="32" customFormat="1" ht="31.5" hidden="1" x14ac:dyDescent="0.25">
      <c r="A112" s="216" t="s">
        <v>425</v>
      </c>
      <c r="B112" s="229" t="s">
        <v>774</v>
      </c>
      <c r="C112" s="218" t="s">
        <v>20</v>
      </c>
      <c r="D112" s="198"/>
      <c r="E112" s="203">
        <v>302.52999999999997</v>
      </c>
      <c r="F112" s="203">
        <f>E112*(1+C$1188)</f>
        <v>376.43807899999996</v>
      </c>
      <c r="G112" s="200">
        <f>D112*F112</f>
        <v>0</v>
      </c>
      <c r="H112" s="329"/>
      <c r="I112" s="333"/>
      <c r="J112" s="373"/>
    </row>
    <row r="113" spans="1:10" s="32" customFormat="1" ht="126" hidden="1" x14ac:dyDescent="0.25">
      <c r="A113" s="216"/>
      <c r="B113" s="230" t="s">
        <v>1106</v>
      </c>
      <c r="C113" s="218"/>
      <c r="D113" s="198"/>
      <c r="E113" s="203"/>
      <c r="F113" s="203"/>
      <c r="G113" s="200"/>
      <c r="H113" s="329"/>
      <c r="I113" s="333"/>
      <c r="J113" s="367"/>
    </row>
    <row r="114" spans="1:10" s="32" customFormat="1" ht="18.75" hidden="1" x14ac:dyDescent="0.25">
      <c r="A114" s="216"/>
      <c r="B114" s="217"/>
      <c r="C114" s="218"/>
      <c r="D114" s="198"/>
      <c r="E114" s="203"/>
      <c r="F114" s="203"/>
      <c r="G114" s="200"/>
      <c r="H114" s="329"/>
      <c r="I114" s="333"/>
      <c r="J114" s="367"/>
    </row>
    <row r="115" spans="1:10" s="32" customFormat="1" ht="31.5" hidden="1" x14ac:dyDescent="0.25">
      <c r="A115" s="216" t="s">
        <v>426</v>
      </c>
      <c r="B115" s="227" t="s">
        <v>724</v>
      </c>
      <c r="C115" s="218" t="s">
        <v>20</v>
      </c>
      <c r="D115" s="198"/>
      <c r="E115" s="203">
        <v>262.25</v>
      </c>
      <c r="F115" s="203">
        <f>E115*(1+C$1188)</f>
        <v>326.31767500000001</v>
      </c>
      <c r="G115" s="200">
        <f>D115*F115</f>
        <v>0</v>
      </c>
      <c r="H115" s="352"/>
      <c r="I115" s="333"/>
      <c r="J115" s="373"/>
    </row>
    <row r="116" spans="1:10" s="32" customFormat="1" ht="157.5" hidden="1" x14ac:dyDescent="0.25">
      <c r="A116" s="216"/>
      <c r="B116" s="228" t="s">
        <v>1107</v>
      </c>
      <c r="C116" s="218"/>
      <c r="D116" s="198"/>
      <c r="E116" s="203"/>
      <c r="F116" s="203"/>
      <c r="G116" s="200"/>
      <c r="H116" s="329"/>
      <c r="I116" s="333"/>
      <c r="J116" s="367"/>
    </row>
    <row r="117" spans="1:10" s="32" customFormat="1" ht="18.75" hidden="1" x14ac:dyDescent="0.25">
      <c r="A117" s="216"/>
      <c r="B117" s="217"/>
      <c r="C117" s="218"/>
      <c r="D117" s="198"/>
      <c r="E117" s="203"/>
      <c r="F117" s="203"/>
      <c r="G117" s="200"/>
      <c r="H117" s="329"/>
      <c r="I117" s="333"/>
      <c r="J117" s="367"/>
    </row>
    <row r="118" spans="1:10" s="32" customFormat="1" ht="18.75" hidden="1" x14ac:dyDescent="0.25">
      <c r="A118" s="216" t="s">
        <v>522</v>
      </c>
      <c r="B118" s="229" t="s">
        <v>775</v>
      </c>
      <c r="C118" s="218" t="s">
        <v>20</v>
      </c>
      <c r="D118" s="198"/>
      <c r="E118" s="203">
        <v>44.45</v>
      </c>
      <c r="F118" s="203">
        <f>E118*(1+C$1188)</f>
        <v>55.309135000000005</v>
      </c>
      <c r="G118" s="200">
        <f>D118*F118</f>
        <v>0</v>
      </c>
      <c r="H118" s="329"/>
      <c r="I118" s="333"/>
      <c r="J118" s="373"/>
    </row>
    <row r="119" spans="1:10" s="32" customFormat="1" ht="78.75" hidden="1" customHeight="1" x14ac:dyDescent="0.25">
      <c r="A119" s="216"/>
      <c r="B119" s="230" t="s">
        <v>1108</v>
      </c>
      <c r="C119" s="218"/>
      <c r="D119" s="198"/>
      <c r="E119" s="203"/>
      <c r="F119" s="203"/>
      <c r="G119" s="200"/>
      <c r="H119" s="329"/>
      <c r="I119" s="333"/>
      <c r="J119" s="367"/>
    </row>
    <row r="120" spans="1:10" s="32" customFormat="1" ht="18.75" hidden="1" x14ac:dyDescent="0.25">
      <c r="A120" s="216"/>
      <c r="B120" s="217"/>
      <c r="C120" s="218"/>
      <c r="D120" s="198"/>
      <c r="E120" s="203"/>
      <c r="F120" s="203"/>
      <c r="G120" s="200"/>
      <c r="H120" s="329"/>
      <c r="I120" s="333"/>
      <c r="J120" s="367"/>
    </row>
    <row r="121" spans="1:10" s="32" customFormat="1" ht="18.75" hidden="1" x14ac:dyDescent="0.25">
      <c r="A121" s="231" t="s">
        <v>811</v>
      </c>
      <c r="B121" s="229" t="s">
        <v>812</v>
      </c>
      <c r="C121" s="232" t="s">
        <v>20</v>
      </c>
      <c r="D121" s="233"/>
      <c r="E121" s="233">
        <v>210.27</v>
      </c>
      <c r="F121" s="203">
        <f>E121*(1+C$1188)</f>
        <v>261.63896099999999</v>
      </c>
      <c r="G121" s="200">
        <f>D121*F121</f>
        <v>0</v>
      </c>
      <c r="H121" s="329"/>
      <c r="I121" s="333"/>
      <c r="J121" s="367"/>
    </row>
    <row r="122" spans="1:10" s="32" customFormat="1" ht="78.75" hidden="1" x14ac:dyDescent="0.25">
      <c r="A122" s="231"/>
      <c r="B122" s="230" t="s">
        <v>1109</v>
      </c>
      <c r="C122" s="232"/>
      <c r="D122" s="233"/>
      <c r="E122" s="233"/>
      <c r="F122" s="233"/>
      <c r="G122" s="233"/>
      <c r="H122" s="329"/>
      <c r="I122" s="333"/>
      <c r="J122" s="367"/>
    </row>
    <row r="123" spans="1:10" s="32" customFormat="1" ht="18.75" hidden="1" x14ac:dyDescent="0.25">
      <c r="A123" s="216"/>
      <c r="B123" s="217"/>
      <c r="C123" s="218"/>
      <c r="D123" s="198"/>
      <c r="E123" s="203"/>
      <c r="F123" s="203"/>
      <c r="G123" s="200"/>
      <c r="H123" s="329"/>
      <c r="I123" s="333"/>
      <c r="J123" s="367"/>
    </row>
    <row r="124" spans="1:10" s="32" customFormat="1" ht="18.75" hidden="1" x14ac:dyDescent="0.25">
      <c r="A124" s="216" t="s">
        <v>56</v>
      </c>
      <c r="B124" s="234" t="s">
        <v>395</v>
      </c>
      <c r="C124" s="218"/>
      <c r="D124" s="198"/>
      <c r="E124" s="203"/>
      <c r="F124" s="203"/>
      <c r="G124" s="200"/>
      <c r="H124" s="329"/>
      <c r="I124" s="333"/>
      <c r="J124" s="367"/>
    </row>
    <row r="125" spans="1:10" s="32" customFormat="1" ht="126" hidden="1" x14ac:dyDescent="0.25">
      <c r="A125" s="216"/>
      <c r="B125" s="228" t="s">
        <v>1110</v>
      </c>
      <c r="C125" s="218"/>
      <c r="D125" s="198"/>
      <c r="E125" s="203"/>
      <c r="F125" s="203"/>
      <c r="G125" s="200"/>
      <c r="H125" s="329"/>
      <c r="I125" s="333"/>
      <c r="J125" s="367"/>
    </row>
    <row r="126" spans="1:10" s="32" customFormat="1" ht="18.75" hidden="1" x14ac:dyDescent="0.25">
      <c r="A126" s="216"/>
      <c r="B126" s="226"/>
      <c r="C126" s="218"/>
      <c r="D126" s="198"/>
      <c r="E126" s="203"/>
      <c r="F126" s="203"/>
      <c r="G126" s="200"/>
      <c r="H126" s="329"/>
      <c r="I126" s="333"/>
      <c r="J126" s="367"/>
    </row>
    <row r="127" spans="1:10" s="32" customFormat="1" ht="18.75" hidden="1" x14ac:dyDescent="0.25">
      <c r="A127" s="216" t="s">
        <v>57</v>
      </c>
      <c r="B127" s="178" t="s">
        <v>387</v>
      </c>
      <c r="C127" s="218" t="s">
        <v>20</v>
      </c>
      <c r="D127" s="198"/>
      <c r="E127" s="203">
        <v>99.57</v>
      </c>
      <c r="F127" s="203">
        <f>E127*(1+C$1188)</f>
        <v>123.89495099999999</v>
      </c>
      <c r="G127" s="200">
        <f>D127*F127</f>
        <v>0</v>
      </c>
      <c r="H127" s="329"/>
      <c r="I127" s="333"/>
      <c r="J127" s="373"/>
    </row>
    <row r="128" spans="1:10" s="32" customFormat="1" ht="18.75" hidden="1" x14ac:dyDescent="0.25">
      <c r="A128" s="216"/>
      <c r="B128" s="217"/>
      <c r="C128" s="218"/>
      <c r="D128" s="198"/>
      <c r="E128" s="203"/>
      <c r="F128" s="203"/>
      <c r="G128" s="200"/>
      <c r="H128" s="329"/>
      <c r="I128" s="333"/>
      <c r="J128" s="367"/>
    </row>
    <row r="129" spans="1:10" s="32" customFormat="1" ht="18.75" hidden="1" x14ac:dyDescent="0.25">
      <c r="A129" s="216" t="s">
        <v>58</v>
      </c>
      <c r="B129" s="178" t="s">
        <v>388</v>
      </c>
      <c r="C129" s="218" t="s">
        <v>20</v>
      </c>
      <c r="D129" s="198"/>
      <c r="E129" s="203">
        <v>137.03</v>
      </c>
      <c r="F129" s="203">
        <f>E129*(1+C$1188)</f>
        <v>170.506429</v>
      </c>
      <c r="G129" s="200">
        <f>D129*F129</f>
        <v>0</v>
      </c>
      <c r="H129" s="329"/>
      <c r="I129" s="333"/>
      <c r="J129" s="373"/>
    </row>
    <row r="130" spans="1:10" s="32" customFormat="1" ht="18.75" hidden="1" x14ac:dyDescent="0.25">
      <c r="A130" s="216"/>
      <c r="B130" s="217"/>
      <c r="C130" s="218"/>
      <c r="D130" s="198"/>
      <c r="E130" s="203"/>
      <c r="F130" s="203"/>
      <c r="G130" s="200"/>
      <c r="H130" s="329"/>
      <c r="I130" s="333"/>
      <c r="J130" s="367"/>
    </row>
    <row r="131" spans="1:10" s="32" customFormat="1" ht="18.75" hidden="1" x14ac:dyDescent="0.25">
      <c r="A131" s="216" t="s">
        <v>59</v>
      </c>
      <c r="B131" s="178" t="s">
        <v>389</v>
      </c>
      <c r="C131" s="218" t="s">
        <v>20</v>
      </c>
      <c r="D131" s="198"/>
      <c r="E131" s="203">
        <v>172.59</v>
      </c>
      <c r="F131" s="203">
        <f>E131*(1+C$1188)</f>
        <v>214.753737</v>
      </c>
      <c r="G131" s="200">
        <f>D131*F131</f>
        <v>0</v>
      </c>
      <c r="H131" s="329"/>
      <c r="I131" s="333"/>
      <c r="J131" s="373"/>
    </row>
    <row r="132" spans="1:10" s="32" customFormat="1" ht="18.75" hidden="1" x14ac:dyDescent="0.25">
      <c r="A132" s="216"/>
      <c r="B132" s="178"/>
      <c r="C132" s="218"/>
      <c r="D132" s="198"/>
      <c r="E132" s="203"/>
      <c r="F132" s="203"/>
      <c r="G132" s="200"/>
      <c r="H132" s="329"/>
      <c r="I132" s="333"/>
      <c r="J132" s="373"/>
    </row>
    <row r="133" spans="1:10" s="32" customFormat="1" ht="18.75" hidden="1" x14ac:dyDescent="0.25">
      <c r="A133" s="216" t="s">
        <v>60</v>
      </c>
      <c r="B133" s="226" t="s">
        <v>1111</v>
      </c>
      <c r="C133" s="218"/>
      <c r="D133" s="198"/>
      <c r="E133" s="203"/>
      <c r="F133" s="203"/>
      <c r="G133" s="200"/>
      <c r="H133" s="329"/>
      <c r="I133" s="333"/>
      <c r="J133" s="367"/>
    </row>
    <row r="134" spans="1:10" s="32" customFormat="1" ht="94.5" hidden="1" x14ac:dyDescent="0.25">
      <c r="A134" s="216"/>
      <c r="B134" s="217" t="s">
        <v>64</v>
      </c>
      <c r="C134" s="218"/>
      <c r="D134" s="198"/>
      <c r="E134" s="203"/>
      <c r="F134" s="203"/>
      <c r="G134" s="200"/>
      <c r="H134" s="329"/>
      <c r="I134" s="333"/>
      <c r="J134" s="367"/>
    </row>
    <row r="135" spans="1:10" s="32" customFormat="1" ht="18.75" hidden="1" x14ac:dyDescent="0.25">
      <c r="A135" s="216"/>
      <c r="B135" s="226"/>
      <c r="C135" s="218"/>
      <c r="D135" s="198"/>
      <c r="E135" s="203"/>
      <c r="F135" s="203"/>
      <c r="G135" s="200"/>
      <c r="H135" s="329"/>
      <c r="I135" s="333"/>
      <c r="J135" s="367"/>
    </row>
    <row r="136" spans="1:10" s="32" customFormat="1" ht="18.75" hidden="1" x14ac:dyDescent="0.25">
      <c r="A136" s="216" t="s">
        <v>62</v>
      </c>
      <c r="B136" s="178" t="s">
        <v>65</v>
      </c>
      <c r="C136" s="218" t="s">
        <v>20</v>
      </c>
      <c r="D136" s="198"/>
      <c r="E136" s="203">
        <v>23.04</v>
      </c>
      <c r="F136" s="203">
        <f>E136*(1+C$1188)</f>
        <v>28.668671999999997</v>
      </c>
      <c r="G136" s="200">
        <f>D136*F136</f>
        <v>0</v>
      </c>
      <c r="H136" s="329"/>
      <c r="I136" s="333"/>
      <c r="J136" s="373"/>
    </row>
    <row r="137" spans="1:10" s="32" customFormat="1" ht="18.75" hidden="1" x14ac:dyDescent="0.25">
      <c r="A137" s="216"/>
      <c r="B137" s="217"/>
      <c r="C137" s="218"/>
      <c r="D137" s="198"/>
      <c r="E137" s="203"/>
      <c r="F137" s="203"/>
      <c r="G137" s="200"/>
      <c r="H137" s="353"/>
      <c r="I137" s="333"/>
      <c r="J137" s="367"/>
    </row>
    <row r="138" spans="1:10" s="32" customFormat="1" ht="18.75" hidden="1" x14ac:dyDescent="0.25">
      <c r="A138" s="216" t="s">
        <v>396</v>
      </c>
      <c r="B138" s="178" t="s">
        <v>67</v>
      </c>
      <c r="C138" s="218" t="s">
        <v>20</v>
      </c>
      <c r="D138" s="198"/>
      <c r="E138" s="203">
        <v>28.63</v>
      </c>
      <c r="F138" s="203">
        <f>E138*(1+C$1188)</f>
        <v>35.624308999999997</v>
      </c>
      <c r="G138" s="200">
        <f>D138*F138</f>
        <v>0</v>
      </c>
      <c r="H138" s="329"/>
      <c r="I138" s="333"/>
      <c r="J138" s="373"/>
    </row>
    <row r="139" spans="1:10" s="32" customFormat="1" ht="18.75" hidden="1" x14ac:dyDescent="0.25">
      <c r="A139" s="216"/>
      <c r="B139" s="217"/>
      <c r="C139" s="218"/>
      <c r="D139" s="198"/>
      <c r="E139" s="203"/>
      <c r="F139" s="203"/>
      <c r="G139" s="200"/>
      <c r="H139" s="329"/>
      <c r="I139" s="333"/>
      <c r="J139" s="367"/>
    </row>
    <row r="140" spans="1:10" s="32" customFormat="1" ht="18.75" hidden="1" x14ac:dyDescent="0.25">
      <c r="A140" s="216" t="s">
        <v>397</v>
      </c>
      <c r="B140" s="178" t="s">
        <v>69</v>
      </c>
      <c r="C140" s="218" t="s">
        <v>20</v>
      </c>
      <c r="D140" s="198"/>
      <c r="E140" s="203">
        <v>38.840000000000003</v>
      </c>
      <c r="F140" s="203">
        <f>E140*(1+C$1188)</f>
        <v>48.328612</v>
      </c>
      <c r="G140" s="200">
        <f>D140*F140</f>
        <v>0</v>
      </c>
      <c r="H140" s="329"/>
      <c r="I140" s="333"/>
      <c r="J140" s="373"/>
    </row>
    <row r="141" spans="1:10" s="32" customFormat="1" ht="18.75" hidden="1" x14ac:dyDescent="0.25">
      <c r="A141" s="216"/>
      <c r="B141" s="217"/>
      <c r="C141" s="218"/>
      <c r="D141" s="198"/>
      <c r="E141" s="203"/>
      <c r="F141" s="203"/>
      <c r="G141" s="200"/>
      <c r="H141" s="329"/>
      <c r="I141" s="333"/>
      <c r="J141" s="367"/>
    </row>
    <row r="142" spans="1:10" s="32" customFormat="1" ht="18.75" hidden="1" x14ac:dyDescent="0.25">
      <c r="A142" s="216" t="s">
        <v>427</v>
      </c>
      <c r="B142" s="178" t="s">
        <v>70</v>
      </c>
      <c r="C142" s="218" t="s">
        <v>20</v>
      </c>
      <c r="D142" s="198"/>
      <c r="E142" s="203">
        <v>40.229999999999997</v>
      </c>
      <c r="F142" s="203">
        <f>E142*(1+C$1188)</f>
        <v>50.058188999999992</v>
      </c>
      <c r="G142" s="200">
        <f>D142*F142</f>
        <v>0</v>
      </c>
      <c r="H142" s="329"/>
      <c r="I142" s="333"/>
      <c r="J142" s="373"/>
    </row>
    <row r="143" spans="1:10" s="32" customFormat="1" ht="18.75" hidden="1" x14ac:dyDescent="0.25">
      <c r="A143" s="216"/>
      <c r="B143" s="178"/>
      <c r="C143" s="218"/>
      <c r="D143" s="198"/>
      <c r="E143" s="203"/>
      <c r="F143" s="203"/>
      <c r="G143" s="200"/>
      <c r="H143" s="329"/>
      <c r="I143" s="333"/>
      <c r="J143" s="367"/>
    </row>
    <row r="144" spans="1:10" s="32" customFormat="1" ht="18.75" hidden="1" x14ac:dyDescent="0.25">
      <c r="A144" s="216" t="s">
        <v>428</v>
      </c>
      <c r="B144" s="178" t="s">
        <v>71</v>
      </c>
      <c r="C144" s="218" t="s">
        <v>20</v>
      </c>
      <c r="D144" s="198"/>
      <c r="E144" s="203">
        <v>62.63</v>
      </c>
      <c r="F144" s="203">
        <f>E144*(1+C$1188)</f>
        <v>77.930509000000001</v>
      </c>
      <c r="G144" s="200">
        <f>D144*F144</f>
        <v>0</v>
      </c>
      <c r="H144" s="329"/>
      <c r="I144" s="333"/>
      <c r="J144" s="373"/>
    </row>
    <row r="145" spans="1:10" s="32" customFormat="1" ht="18.75" hidden="1" x14ac:dyDescent="0.25">
      <c r="A145" s="216"/>
      <c r="B145" s="217"/>
      <c r="C145" s="218"/>
      <c r="D145" s="198"/>
      <c r="E145" s="203"/>
      <c r="F145" s="203"/>
      <c r="G145" s="200"/>
      <c r="H145" s="329"/>
      <c r="I145" s="333"/>
      <c r="J145" s="367"/>
    </row>
    <row r="146" spans="1:10" s="32" customFormat="1" ht="18.75" hidden="1" x14ac:dyDescent="0.25">
      <c r="A146" s="216" t="s">
        <v>63</v>
      </c>
      <c r="B146" s="226" t="s">
        <v>73</v>
      </c>
      <c r="C146" s="218"/>
      <c r="D146" s="198"/>
      <c r="E146" s="203"/>
      <c r="F146" s="203"/>
      <c r="G146" s="200"/>
      <c r="H146" s="329"/>
      <c r="I146" s="333"/>
      <c r="J146" s="367"/>
    </row>
    <row r="147" spans="1:10" s="32" customFormat="1" ht="18.75" hidden="1" x14ac:dyDescent="0.25">
      <c r="A147" s="216" t="s">
        <v>66</v>
      </c>
      <c r="B147" s="178" t="s">
        <v>682</v>
      </c>
      <c r="C147" s="218" t="s">
        <v>6</v>
      </c>
      <c r="D147" s="198"/>
      <c r="E147" s="203">
        <v>483.29</v>
      </c>
      <c r="F147" s="203">
        <f>E147*(1+C$1188)</f>
        <v>601.35774700000002</v>
      </c>
      <c r="G147" s="200">
        <f>D147*F147</f>
        <v>0</v>
      </c>
      <c r="H147" s="329"/>
      <c r="I147" s="333"/>
      <c r="J147" s="373"/>
    </row>
    <row r="148" spans="1:10" s="32" customFormat="1" ht="74.25" hidden="1" customHeight="1" x14ac:dyDescent="0.25">
      <c r="A148" s="216"/>
      <c r="B148" s="217" t="s">
        <v>683</v>
      </c>
      <c r="C148" s="218"/>
      <c r="D148" s="198"/>
      <c r="E148" s="203"/>
      <c r="F148" s="203"/>
      <c r="G148" s="200"/>
      <c r="H148" s="329"/>
      <c r="I148" s="333"/>
      <c r="J148" s="367"/>
    </row>
    <row r="149" spans="1:10" s="32" customFormat="1" ht="18.75" hidden="1" x14ac:dyDescent="0.25">
      <c r="A149" s="216"/>
      <c r="B149" s="217"/>
      <c r="C149" s="218"/>
      <c r="D149" s="198"/>
      <c r="E149" s="203"/>
      <c r="F149" s="203"/>
      <c r="G149" s="200"/>
      <c r="H149" s="329"/>
      <c r="I149" s="333"/>
      <c r="J149" s="367"/>
    </row>
    <row r="150" spans="1:10" s="32" customFormat="1" ht="31.5" hidden="1" x14ac:dyDescent="0.25">
      <c r="A150" s="216" t="s">
        <v>68</v>
      </c>
      <c r="B150" s="229" t="s">
        <v>776</v>
      </c>
      <c r="C150" s="218" t="s">
        <v>6</v>
      </c>
      <c r="D150" s="198"/>
      <c r="E150" s="203">
        <v>3252.03</v>
      </c>
      <c r="F150" s="203">
        <f>E150*(1+C$1188)</f>
        <v>4046.5009290000003</v>
      </c>
      <c r="G150" s="200">
        <f>D150*F150</f>
        <v>0</v>
      </c>
      <c r="H150" s="329"/>
      <c r="I150" s="333"/>
      <c r="J150" s="373"/>
    </row>
    <row r="151" spans="1:10" s="32" customFormat="1" ht="83.25" hidden="1" customHeight="1" x14ac:dyDescent="0.25">
      <c r="A151" s="216"/>
      <c r="B151" s="230" t="s">
        <v>777</v>
      </c>
      <c r="C151" s="218"/>
      <c r="D151" s="198"/>
      <c r="E151" s="203"/>
      <c r="F151" s="203"/>
      <c r="G151" s="200"/>
      <c r="H151" s="329"/>
      <c r="I151" s="333"/>
      <c r="J151" s="367"/>
    </row>
    <row r="152" spans="1:10" s="32" customFormat="1" ht="18.75" hidden="1" x14ac:dyDescent="0.25">
      <c r="A152" s="216"/>
      <c r="B152" s="217"/>
      <c r="C152" s="218"/>
      <c r="D152" s="198"/>
      <c r="E152" s="203"/>
      <c r="F152" s="203"/>
      <c r="G152" s="200"/>
      <c r="H152" s="329"/>
      <c r="I152" s="333"/>
      <c r="J152" s="367"/>
    </row>
    <row r="153" spans="1:10" s="32" customFormat="1" ht="18.75" hidden="1" x14ac:dyDescent="0.25">
      <c r="A153" s="216" t="s">
        <v>429</v>
      </c>
      <c r="B153" s="178" t="s">
        <v>75</v>
      </c>
      <c r="C153" s="218" t="s">
        <v>6</v>
      </c>
      <c r="D153" s="198"/>
      <c r="E153" s="203">
        <v>516.91999999999996</v>
      </c>
      <c r="F153" s="203">
        <f>E153*(1+C$1188)</f>
        <v>643.20355599999994</v>
      </c>
      <c r="G153" s="200">
        <f>D153*F153</f>
        <v>0</v>
      </c>
      <c r="H153" s="329"/>
      <c r="I153" s="333"/>
      <c r="J153" s="373"/>
    </row>
    <row r="154" spans="1:10" s="32" customFormat="1" ht="79.5" hidden="1" customHeight="1" x14ac:dyDescent="0.25">
      <c r="A154" s="216"/>
      <c r="B154" s="217" t="s">
        <v>76</v>
      </c>
      <c r="C154" s="218"/>
      <c r="D154" s="198"/>
      <c r="E154" s="203"/>
      <c r="F154" s="203"/>
      <c r="G154" s="200"/>
      <c r="H154" s="329"/>
      <c r="I154" s="333"/>
      <c r="J154" s="367"/>
    </row>
    <row r="155" spans="1:10" s="32" customFormat="1" ht="18.75" hidden="1" x14ac:dyDescent="0.25">
      <c r="A155" s="216"/>
      <c r="B155" s="217"/>
      <c r="C155" s="218"/>
      <c r="D155" s="198"/>
      <c r="E155" s="203"/>
      <c r="F155" s="235"/>
      <c r="G155" s="236"/>
      <c r="H155" s="329"/>
      <c r="I155" s="333"/>
      <c r="J155" s="367"/>
    </row>
    <row r="156" spans="1:10" s="32" customFormat="1" ht="18.75" hidden="1" x14ac:dyDescent="0.25">
      <c r="A156" s="216" t="s">
        <v>72</v>
      </c>
      <c r="B156" s="226" t="s">
        <v>61</v>
      </c>
      <c r="C156" s="218"/>
      <c r="D156" s="198"/>
      <c r="E156" s="203"/>
      <c r="F156" s="203"/>
      <c r="G156" s="200"/>
      <c r="H156" s="329"/>
      <c r="I156" s="333"/>
      <c r="J156" s="367"/>
    </row>
    <row r="157" spans="1:10" s="32" customFormat="1" ht="18.75" hidden="1" x14ac:dyDescent="0.25">
      <c r="A157" s="216" t="s">
        <v>74</v>
      </c>
      <c r="B157" s="229" t="s">
        <v>884</v>
      </c>
      <c r="C157" s="218" t="s">
        <v>6</v>
      </c>
      <c r="D157" s="198"/>
      <c r="E157" s="203">
        <v>84.2</v>
      </c>
      <c r="F157" s="203">
        <f>E157*(1+C$1188)</f>
        <v>104.77006</v>
      </c>
      <c r="G157" s="200">
        <f>D157*F157</f>
        <v>0</v>
      </c>
      <c r="H157" s="329"/>
      <c r="I157" s="333"/>
      <c r="J157" s="373"/>
    </row>
    <row r="158" spans="1:10" s="32" customFormat="1" ht="28.5" hidden="1" customHeight="1" x14ac:dyDescent="0.25">
      <c r="A158" s="216"/>
      <c r="B158" s="230" t="s">
        <v>885</v>
      </c>
      <c r="C158" s="218"/>
      <c r="D158" s="198"/>
      <c r="E158" s="203"/>
      <c r="F158" s="203"/>
      <c r="G158" s="200"/>
      <c r="H158" s="329"/>
      <c r="I158" s="333"/>
      <c r="J158" s="367"/>
    </row>
    <row r="159" spans="1:10" s="32" customFormat="1" ht="18" hidden="1" customHeight="1" x14ac:dyDescent="0.25">
      <c r="A159" s="219"/>
      <c r="B159" s="220"/>
      <c r="C159" s="179" t="s">
        <v>7</v>
      </c>
      <c r="D159" s="180"/>
      <c r="E159" s="181"/>
      <c r="F159" s="182"/>
      <c r="G159" s="183">
        <f>SUM(G99:G158)</f>
        <v>0</v>
      </c>
      <c r="H159" s="329"/>
      <c r="I159" s="333"/>
      <c r="J159" s="367"/>
    </row>
    <row r="160" spans="1:10" s="32" customFormat="1" ht="18.75" hidden="1" x14ac:dyDescent="0.25">
      <c r="A160" s="184">
        <v>100000</v>
      </c>
      <c r="B160" s="173" t="s">
        <v>77</v>
      </c>
      <c r="C160" s="174"/>
      <c r="D160" s="225"/>
      <c r="E160" s="203"/>
      <c r="F160" s="203"/>
      <c r="G160" s="200"/>
      <c r="H160" s="329"/>
      <c r="I160" s="333"/>
      <c r="J160" s="367"/>
    </row>
    <row r="161" spans="1:10" s="32" customFormat="1" ht="18.75" hidden="1" x14ac:dyDescent="0.25">
      <c r="A161" s="216" t="s">
        <v>430</v>
      </c>
      <c r="B161" s="226" t="s">
        <v>398</v>
      </c>
      <c r="C161" s="218"/>
      <c r="D161" s="198"/>
      <c r="E161" s="203"/>
      <c r="F161" s="203"/>
      <c r="G161" s="200"/>
      <c r="H161" s="329"/>
      <c r="I161" s="333"/>
      <c r="J161" s="367"/>
    </row>
    <row r="162" spans="1:10" s="32" customFormat="1" ht="18.75" hidden="1" x14ac:dyDescent="0.25">
      <c r="A162" s="216" t="s">
        <v>431</v>
      </c>
      <c r="B162" s="178" t="s">
        <v>400</v>
      </c>
      <c r="C162" s="218" t="s">
        <v>6</v>
      </c>
      <c r="D162" s="198"/>
      <c r="E162" s="203">
        <v>86.06</v>
      </c>
      <c r="F162" s="203">
        <f>E162*(1+C$1188)</f>
        <v>107.084458</v>
      </c>
      <c r="G162" s="200">
        <f>D162*F162</f>
        <v>0</v>
      </c>
      <c r="H162" s="329"/>
      <c r="I162" s="333"/>
      <c r="J162" s="373"/>
    </row>
    <row r="163" spans="1:10" s="32" customFormat="1" ht="47.25" hidden="1" x14ac:dyDescent="0.25">
      <c r="A163" s="216"/>
      <c r="B163" s="217" t="s">
        <v>80</v>
      </c>
      <c r="C163" s="218"/>
      <c r="D163" s="198"/>
      <c r="E163" s="203"/>
      <c r="F163" s="203"/>
      <c r="G163" s="200"/>
      <c r="H163" s="329"/>
      <c r="I163" s="333"/>
      <c r="J163" s="367"/>
    </row>
    <row r="164" spans="1:10" s="32" customFormat="1" ht="18.75" hidden="1" x14ac:dyDescent="0.25">
      <c r="A164" s="216"/>
      <c r="B164" s="217"/>
      <c r="C164" s="218"/>
      <c r="D164" s="198"/>
      <c r="E164" s="203"/>
      <c r="F164" s="203"/>
      <c r="G164" s="200"/>
      <c r="H164" s="329"/>
      <c r="I164" s="333"/>
      <c r="J164" s="367"/>
    </row>
    <row r="165" spans="1:10" s="32" customFormat="1" ht="18.75" hidden="1" x14ac:dyDescent="0.25">
      <c r="A165" s="216" t="s">
        <v>432</v>
      </c>
      <c r="B165" s="227" t="s">
        <v>399</v>
      </c>
      <c r="C165" s="218" t="s">
        <v>6</v>
      </c>
      <c r="D165" s="198"/>
      <c r="E165" s="203">
        <v>101.63</v>
      </c>
      <c r="F165" s="203">
        <f>E165*(1+C$1188)</f>
        <v>126.458209</v>
      </c>
      <c r="G165" s="200">
        <f>D165*F165</f>
        <v>0</v>
      </c>
      <c r="H165" s="329"/>
      <c r="I165" s="333"/>
      <c r="J165" s="373"/>
    </row>
    <row r="166" spans="1:10" s="32" customFormat="1" ht="78.75" hidden="1" x14ac:dyDescent="0.25">
      <c r="A166" s="216"/>
      <c r="B166" s="228" t="s">
        <v>725</v>
      </c>
      <c r="C166" s="218"/>
      <c r="D166" s="198"/>
      <c r="E166" s="203"/>
      <c r="F166" s="203"/>
      <c r="G166" s="200"/>
      <c r="H166" s="329"/>
      <c r="I166" s="333"/>
      <c r="J166" s="367"/>
    </row>
    <row r="167" spans="1:10" s="32" customFormat="1" ht="18.75" hidden="1" x14ac:dyDescent="0.25">
      <c r="A167" s="216"/>
      <c r="B167" s="217"/>
      <c r="C167" s="218"/>
      <c r="D167" s="198"/>
      <c r="E167" s="203"/>
      <c r="F167" s="203"/>
      <c r="G167" s="200"/>
      <c r="H167" s="329"/>
      <c r="I167" s="333"/>
      <c r="J167" s="367"/>
    </row>
    <row r="168" spans="1:10" s="32" customFormat="1" ht="18.75" hidden="1" x14ac:dyDescent="0.25">
      <c r="A168" s="216" t="s">
        <v>78</v>
      </c>
      <c r="B168" s="226" t="s">
        <v>49</v>
      </c>
      <c r="C168" s="218"/>
      <c r="D168" s="198"/>
      <c r="E168" s="203"/>
      <c r="F168" s="203"/>
      <c r="G168" s="200"/>
      <c r="H168" s="329"/>
      <c r="I168" s="333"/>
      <c r="J168" s="367"/>
    </row>
    <row r="169" spans="1:10" s="32" customFormat="1" ht="18.75" hidden="1" x14ac:dyDescent="0.25">
      <c r="A169" s="216" t="s">
        <v>79</v>
      </c>
      <c r="B169" s="178" t="s">
        <v>524</v>
      </c>
      <c r="C169" s="218" t="s">
        <v>6</v>
      </c>
      <c r="D169" s="198"/>
      <c r="E169" s="203">
        <v>225.32</v>
      </c>
      <c r="F169" s="203">
        <f>E169*(1+C$1188)</f>
        <v>280.36567600000001</v>
      </c>
      <c r="G169" s="200">
        <f>D169*F169</f>
        <v>0</v>
      </c>
      <c r="H169" s="329"/>
      <c r="I169" s="333"/>
      <c r="J169" s="373"/>
    </row>
    <row r="170" spans="1:10" s="32" customFormat="1" ht="78.75" hidden="1" x14ac:dyDescent="0.25">
      <c r="A170" s="216"/>
      <c r="B170" s="217" t="s">
        <v>1112</v>
      </c>
      <c r="C170" s="218"/>
      <c r="D170" s="198"/>
      <c r="E170" s="203"/>
      <c r="F170" s="203"/>
      <c r="G170" s="200"/>
      <c r="H170" s="329"/>
      <c r="I170" s="333"/>
      <c r="J170" s="367"/>
    </row>
    <row r="171" spans="1:10" s="32" customFormat="1" ht="18.75" hidden="1" x14ac:dyDescent="0.25">
      <c r="A171" s="216"/>
      <c r="B171" s="178"/>
      <c r="C171" s="218"/>
      <c r="D171" s="198"/>
      <c r="E171" s="203"/>
      <c r="F171" s="203"/>
      <c r="G171" s="200"/>
      <c r="H171" s="329"/>
      <c r="I171" s="333"/>
      <c r="J171" s="367"/>
    </row>
    <row r="172" spans="1:10" s="32" customFormat="1" ht="18.75" hidden="1" x14ac:dyDescent="0.25">
      <c r="A172" s="216" t="s">
        <v>81</v>
      </c>
      <c r="B172" s="226" t="s">
        <v>84</v>
      </c>
      <c r="C172" s="218"/>
      <c r="D172" s="198"/>
      <c r="E172" s="203"/>
      <c r="F172" s="203"/>
      <c r="G172" s="200"/>
      <c r="H172" s="329"/>
      <c r="I172" s="333"/>
      <c r="J172" s="367"/>
    </row>
    <row r="173" spans="1:10" s="32" customFormat="1" ht="94.5" hidden="1" x14ac:dyDescent="0.25">
      <c r="A173" s="216"/>
      <c r="B173" s="217" t="s">
        <v>819</v>
      </c>
      <c r="C173" s="218"/>
      <c r="D173" s="198"/>
      <c r="E173" s="203"/>
      <c r="F173" s="203"/>
      <c r="G173" s="200"/>
      <c r="H173" s="329"/>
      <c r="I173" s="333"/>
      <c r="J173" s="367"/>
    </row>
    <row r="174" spans="1:10" s="32" customFormat="1" ht="18.75" hidden="1" x14ac:dyDescent="0.25">
      <c r="A174" s="216"/>
      <c r="B174" s="226"/>
      <c r="C174" s="218"/>
      <c r="D174" s="198"/>
      <c r="E174" s="203"/>
      <c r="F174" s="203"/>
      <c r="G174" s="200"/>
      <c r="H174" s="329"/>
      <c r="I174" s="333"/>
      <c r="J174" s="367"/>
    </row>
    <row r="175" spans="1:10" s="32" customFormat="1" ht="18.75" hidden="1" x14ac:dyDescent="0.25">
      <c r="A175" s="216" t="s">
        <v>82</v>
      </c>
      <c r="B175" s="229" t="s">
        <v>778</v>
      </c>
      <c r="C175" s="218" t="s">
        <v>6</v>
      </c>
      <c r="D175" s="198"/>
      <c r="E175" s="203">
        <v>170.82</v>
      </c>
      <c r="F175" s="203">
        <f>E175*(1+C$1188)</f>
        <v>212.55132599999999</v>
      </c>
      <c r="G175" s="200">
        <f>D175*F175</f>
        <v>0</v>
      </c>
      <c r="H175" s="329"/>
      <c r="I175" s="333"/>
      <c r="J175" s="373"/>
    </row>
    <row r="176" spans="1:10" s="32" customFormat="1" ht="18.75" hidden="1" x14ac:dyDescent="0.25">
      <c r="A176" s="216"/>
      <c r="B176" s="230"/>
      <c r="C176" s="218"/>
      <c r="D176" s="198"/>
      <c r="E176" s="203"/>
      <c r="F176" s="203"/>
      <c r="G176" s="200"/>
      <c r="H176" s="329"/>
      <c r="I176" s="333"/>
      <c r="J176" s="367"/>
    </row>
    <row r="177" spans="1:10" s="32" customFormat="1" ht="18.75" hidden="1" x14ac:dyDescent="0.25">
      <c r="A177" s="216" t="s">
        <v>433</v>
      </c>
      <c r="B177" s="229" t="s">
        <v>779</v>
      </c>
      <c r="C177" s="218" t="s">
        <v>6</v>
      </c>
      <c r="D177" s="198"/>
      <c r="E177" s="203">
        <v>242.49</v>
      </c>
      <c r="F177" s="203">
        <f>E177*(1+C$1188)</f>
        <v>301.73030699999998</v>
      </c>
      <c r="G177" s="200">
        <f>D177*F177</f>
        <v>0</v>
      </c>
      <c r="H177" s="329"/>
      <c r="I177" s="333"/>
      <c r="J177" s="373"/>
    </row>
    <row r="178" spans="1:10" s="32" customFormat="1" ht="18.75" hidden="1" x14ac:dyDescent="0.25">
      <c r="A178" s="216"/>
      <c r="B178" s="230"/>
      <c r="C178" s="218"/>
      <c r="D178" s="198"/>
      <c r="E178" s="203"/>
      <c r="F178" s="203"/>
      <c r="G178" s="200"/>
      <c r="H178" s="352"/>
      <c r="I178" s="333"/>
      <c r="J178" s="367"/>
    </row>
    <row r="179" spans="1:10" s="32" customFormat="1" ht="18.75" hidden="1" x14ac:dyDescent="0.25">
      <c r="A179" s="216" t="s">
        <v>434</v>
      </c>
      <c r="B179" s="229" t="s">
        <v>780</v>
      </c>
      <c r="C179" s="218" t="s">
        <v>6</v>
      </c>
      <c r="D179" s="198"/>
      <c r="E179" s="203">
        <v>178.79</v>
      </c>
      <c r="F179" s="203">
        <f>E179*(1+C$1188)</f>
        <v>222.46839699999998</v>
      </c>
      <c r="G179" s="200">
        <f>D179*F179</f>
        <v>0</v>
      </c>
      <c r="H179" s="329"/>
      <c r="I179" s="333"/>
      <c r="J179" s="373"/>
    </row>
    <row r="180" spans="1:10" s="32" customFormat="1" ht="18.75" hidden="1" x14ac:dyDescent="0.25">
      <c r="A180" s="216"/>
      <c r="B180" s="230"/>
      <c r="C180" s="218"/>
      <c r="D180" s="198"/>
      <c r="E180" s="203"/>
      <c r="F180" s="203"/>
      <c r="G180" s="200"/>
      <c r="H180" s="329"/>
      <c r="I180" s="333"/>
      <c r="J180" s="367"/>
    </row>
    <row r="181" spans="1:10" s="32" customFormat="1" ht="18.75" hidden="1" x14ac:dyDescent="0.25">
      <c r="A181" s="216" t="s">
        <v>435</v>
      </c>
      <c r="B181" s="229" t="s">
        <v>781</v>
      </c>
      <c r="C181" s="218" t="s">
        <v>6</v>
      </c>
      <c r="D181" s="198"/>
      <c r="E181" s="203">
        <v>244.31</v>
      </c>
      <c r="F181" s="203">
        <f>E181*(1+C$1188)</f>
        <v>303.994933</v>
      </c>
      <c r="G181" s="200">
        <f>D181*F181</f>
        <v>0</v>
      </c>
      <c r="H181" s="329"/>
      <c r="I181" s="333"/>
      <c r="J181" s="373"/>
    </row>
    <row r="182" spans="1:10" s="32" customFormat="1" ht="18.75" hidden="1" x14ac:dyDescent="0.25">
      <c r="A182" s="216"/>
      <c r="B182" s="230"/>
      <c r="C182" s="218"/>
      <c r="D182" s="198"/>
      <c r="E182" s="203"/>
      <c r="F182" s="203"/>
      <c r="G182" s="200"/>
      <c r="H182" s="329"/>
      <c r="I182" s="333"/>
      <c r="J182" s="367"/>
    </row>
    <row r="183" spans="1:10" s="32" customFormat="1" ht="18.75" hidden="1" x14ac:dyDescent="0.25">
      <c r="A183" s="216" t="s">
        <v>436</v>
      </c>
      <c r="B183" s="229" t="s">
        <v>782</v>
      </c>
      <c r="C183" s="218" t="s">
        <v>6</v>
      </c>
      <c r="D183" s="198"/>
      <c r="E183" s="203">
        <v>435.42</v>
      </c>
      <c r="F183" s="203">
        <f>E183*(1+C$1188)</f>
        <v>541.79310599999997</v>
      </c>
      <c r="G183" s="200">
        <f>D183*F183</f>
        <v>0</v>
      </c>
      <c r="H183" s="329"/>
      <c r="I183" s="333"/>
      <c r="J183" s="373"/>
    </row>
    <row r="184" spans="1:10" s="32" customFormat="1" ht="18.75" hidden="1" x14ac:dyDescent="0.25">
      <c r="A184" s="216"/>
      <c r="B184" s="178"/>
      <c r="C184" s="218"/>
      <c r="D184" s="198"/>
      <c r="E184" s="203"/>
      <c r="F184" s="203"/>
      <c r="G184" s="200"/>
      <c r="H184" s="329"/>
      <c r="I184" s="333"/>
      <c r="J184" s="367"/>
    </row>
    <row r="185" spans="1:10" s="32" customFormat="1" ht="18.75" hidden="1" x14ac:dyDescent="0.25">
      <c r="A185" s="216" t="s">
        <v>518</v>
      </c>
      <c r="B185" s="178" t="s">
        <v>920</v>
      </c>
      <c r="C185" s="218" t="s">
        <v>6</v>
      </c>
      <c r="D185" s="198"/>
      <c r="E185" s="203">
        <v>299.52999999999997</v>
      </c>
      <c r="F185" s="203">
        <f>E185*(1+C$1188)</f>
        <v>372.70517899999993</v>
      </c>
      <c r="G185" s="200">
        <f>D185*F185</f>
        <v>0</v>
      </c>
      <c r="H185" s="329"/>
      <c r="I185" s="333"/>
      <c r="J185" s="373"/>
    </row>
    <row r="186" spans="1:10" s="32" customFormat="1" ht="18.75" hidden="1" x14ac:dyDescent="0.25">
      <c r="A186" s="216"/>
      <c r="B186" s="178"/>
      <c r="C186" s="218"/>
      <c r="D186" s="198"/>
      <c r="E186" s="203"/>
      <c r="F186" s="203"/>
      <c r="G186" s="200"/>
      <c r="H186" s="352"/>
      <c r="I186" s="333"/>
      <c r="J186" s="373"/>
    </row>
    <row r="187" spans="1:10" s="32" customFormat="1" ht="31.5" hidden="1" x14ac:dyDescent="0.25">
      <c r="A187" s="231" t="s">
        <v>644</v>
      </c>
      <c r="B187" s="229" t="s">
        <v>820</v>
      </c>
      <c r="C187" s="232" t="s">
        <v>6</v>
      </c>
      <c r="D187" s="198"/>
      <c r="E187" s="203">
        <v>116.55</v>
      </c>
      <c r="F187" s="203">
        <f>E187*(1+C$1188)</f>
        <v>145.02316500000001</v>
      </c>
      <c r="G187" s="200">
        <f>D187*F187</f>
        <v>0</v>
      </c>
      <c r="H187" s="329"/>
      <c r="I187" s="333"/>
      <c r="J187" s="367"/>
    </row>
    <row r="188" spans="1:10" s="32" customFormat="1" ht="18.75" hidden="1" x14ac:dyDescent="0.25">
      <c r="A188" s="231"/>
      <c r="B188" s="229"/>
      <c r="C188" s="232"/>
      <c r="D188" s="198"/>
      <c r="E188" s="203"/>
      <c r="F188" s="203"/>
      <c r="G188" s="200"/>
      <c r="H188" s="329"/>
      <c r="I188" s="333"/>
      <c r="J188" s="367"/>
    </row>
    <row r="189" spans="1:10" s="32" customFormat="1" ht="31.5" hidden="1" x14ac:dyDescent="0.25">
      <c r="A189" s="231" t="s">
        <v>813</v>
      </c>
      <c r="B189" s="229" t="s">
        <v>821</v>
      </c>
      <c r="C189" s="232" t="s">
        <v>6</v>
      </c>
      <c r="D189" s="198"/>
      <c r="E189" s="203">
        <v>129.99</v>
      </c>
      <c r="F189" s="203">
        <f>E189*(1+C$1188)</f>
        <v>161.746557</v>
      </c>
      <c r="G189" s="200">
        <f>D189*F189</f>
        <v>0</v>
      </c>
      <c r="H189" s="329"/>
      <c r="I189" s="333"/>
      <c r="J189" s="367"/>
    </row>
    <row r="190" spans="1:10" s="32" customFormat="1" ht="18.75" hidden="1" x14ac:dyDescent="0.25">
      <c r="A190" s="231"/>
      <c r="B190" s="229"/>
      <c r="C190" s="232"/>
      <c r="D190" s="198"/>
      <c r="E190" s="203"/>
      <c r="F190" s="203"/>
      <c r="G190" s="200"/>
      <c r="H190" s="329"/>
      <c r="I190" s="333"/>
      <c r="J190" s="367"/>
    </row>
    <row r="191" spans="1:10" s="32" customFormat="1" ht="31.5" hidden="1" x14ac:dyDescent="0.25">
      <c r="A191" s="231" t="s">
        <v>814</v>
      </c>
      <c r="B191" s="229" t="s">
        <v>822</v>
      </c>
      <c r="C191" s="232" t="s">
        <v>6</v>
      </c>
      <c r="D191" s="198"/>
      <c r="E191" s="203">
        <v>172.02</v>
      </c>
      <c r="F191" s="203">
        <f>E191*(1+C$1188)</f>
        <v>214.04448600000001</v>
      </c>
      <c r="G191" s="200">
        <f>D191*F191</f>
        <v>0</v>
      </c>
      <c r="H191" s="329"/>
      <c r="I191" s="333"/>
      <c r="J191" s="367"/>
    </row>
    <row r="192" spans="1:10" s="32" customFormat="1" ht="18.75" hidden="1" x14ac:dyDescent="0.25">
      <c r="A192" s="231"/>
      <c r="B192" s="229"/>
      <c r="C192" s="232"/>
      <c r="D192" s="198"/>
      <c r="E192" s="203"/>
      <c r="F192" s="203"/>
      <c r="G192" s="200"/>
      <c r="H192" s="329"/>
      <c r="I192" s="333"/>
      <c r="J192" s="367"/>
    </row>
    <row r="193" spans="1:10" s="32" customFormat="1" ht="31.5" hidden="1" x14ac:dyDescent="0.25">
      <c r="A193" s="231" t="s">
        <v>815</v>
      </c>
      <c r="B193" s="229" t="s">
        <v>823</v>
      </c>
      <c r="C193" s="232" t="s">
        <v>6</v>
      </c>
      <c r="D193" s="198"/>
      <c r="E193" s="203">
        <v>184.21</v>
      </c>
      <c r="F193" s="203">
        <f>E193*(1+C$1188)</f>
        <v>229.212503</v>
      </c>
      <c r="G193" s="200">
        <f>D193*F193</f>
        <v>0</v>
      </c>
      <c r="H193" s="329"/>
      <c r="I193" s="333"/>
      <c r="J193" s="367"/>
    </row>
    <row r="194" spans="1:10" s="32" customFormat="1" ht="18.75" hidden="1" x14ac:dyDescent="0.25">
      <c r="A194" s="231"/>
      <c r="B194" s="229"/>
      <c r="C194" s="232"/>
      <c r="D194" s="198"/>
      <c r="E194" s="203"/>
      <c r="F194" s="203"/>
      <c r="G194" s="200"/>
      <c r="H194" s="329"/>
      <c r="I194" s="333"/>
      <c r="J194" s="367"/>
    </row>
    <row r="195" spans="1:10" s="32" customFormat="1" ht="31.5" hidden="1" x14ac:dyDescent="0.25">
      <c r="A195" s="231" t="s">
        <v>816</v>
      </c>
      <c r="B195" s="229" t="s">
        <v>824</v>
      </c>
      <c r="C195" s="232" t="s">
        <v>6</v>
      </c>
      <c r="D195" s="198"/>
      <c r="E195" s="203">
        <v>279.48</v>
      </c>
      <c r="F195" s="203">
        <f>E195*(1+C$1188)</f>
        <v>347.75696400000004</v>
      </c>
      <c r="G195" s="200">
        <f>D195*F195</f>
        <v>0</v>
      </c>
      <c r="H195" s="329"/>
      <c r="I195" s="333"/>
      <c r="J195" s="367"/>
    </row>
    <row r="196" spans="1:10" s="32" customFormat="1" ht="18.75" hidden="1" x14ac:dyDescent="0.25">
      <c r="A196" s="231"/>
      <c r="B196" s="229"/>
      <c r="C196" s="232"/>
      <c r="D196" s="198"/>
      <c r="E196" s="203"/>
      <c r="F196" s="203"/>
      <c r="G196" s="200"/>
      <c r="H196" s="329"/>
      <c r="I196" s="333"/>
      <c r="J196" s="367"/>
    </row>
    <row r="197" spans="1:10" s="32" customFormat="1" ht="31.5" hidden="1" x14ac:dyDescent="0.25">
      <c r="A197" s="231" t="s">
        <v>817</v>
      </c>
      <c r="B197" s="229" t="s">
        <v>825</v>
      </c>
      <c r="C197" s="232" t="s">
        <v>6</v>
      </c>
      <c r="D197" s="198"/>
      <c r="E197" s="203">
        <v>315.22000000000003</v>
      </c>
      <c r="F197" s="203">
        <f>E197*(1+C$1188)</f>
        <v>392.22824600000001</v>
      </c>
      <c r="G197" s="200">
        <f>D197*F197</f>
        <v>0</v>
      </c>
      <c r="H197" s="329"/>
      <c r="I197" s="333"/>
      <c r="J197" s="367"/>
    </row>
    <row r="198" spans="1:10" s="32" customFormat="1" ht="18.75" hidden="1" x14ac:dyDescent="0.25">
      <c r="A198" s="216"/>
      <c r="B198" s="217"/>
      <c r="C198" s="218"/>
      <c r="D198" s="198"/>
      <c r="E198" s="203"/>
      <c r="F198" s="203"/>
      <c r="G198" s="200"/>
      <c r="H198" s="329"/>
      <c r="I198" s="333"/>
      <c r="J198" s="367"/>
    </row>
    <row r="199" spans="1:10" s="32" customFormat="1" ht="18.75" hidden="1" x14ac:dyDescent="0.25">
      <c r="A199" s="216" t="s">
        <v>818</v>
      </c>
      <c r="B199" s="229" t="s">
        <v>656</v>
      </c>
      <c r="C199" s="218" t="s">
        <v>6</v>
      </c>
      <c r="D199" s="198"/>
      <c r="E199" s="203">
        <v>79.599999999999994</v>
      </c>
      <c r="F199" s="203">
        <f>E199*(1+C$1188)</f>
        <v>99.046279999999996</v>
      </c>
      <c r="G199" s="200">
        <f>D199*F199</f>
        <v>0</v>
      </c>
      <c r="H199" s="329"/>
      <c r="I199" s="333"/>
      <c r="J199" s="367"/>
    </row>
    <row r="200" spans="1:10" s="32" customFormat="1" ht="47.25" hidden="1" x14ac:dyDescent="0.25">
      <c r="A200" s="216"/>
      <c r="B200" s="230" t="s">
        <v>899</v>
      </c>
      <c r="C200" s="218"/>
      <c r="D200" s="198"/>
      <c r="E200" s="203"/>
      <c r="F200" s="203"/>
      <c r="G200" s="200"/>
      <c r="H200" s="329"/>
      <c r="I200" s="333"/>
      <c r="J200" s="367"/>
    </row>
    <row r="201" spans="1:10" s="32" customFormat="1" ht="18.75" hidden="1" x14ac:dyDescent="0.25">
      <c r="A201" s="216"/>
      <c r="B201" s="217"/>
      <c r="C201" s="218"/>
      <c r="D201" s="198"/>
      <c r="E201" s="203"/>
      <c r="F201" s="203"/>
      <c r="G201" s="200"/>
      <c r="H201" s="329"/>
      <c r="I201" s="333"/>
      <c r="J201" s="367"/>
    </row>
    <row r="202" spans="1:10" s="32" customFormat="1" ht="18.75" hidden="1" x14ac:dyDescent="0.25">
      <c r="A202" s="216" t="s">
        <v>83</v>
      </c>
      <c r="B202" s="226" t="s">
        <v>89</v>
      </c>
      <c r="C202" s="218"/>
      <c r="D202" s="198"/>
      <c r="E202" s="203"/>
      <c r="F202" s="203"/>
      <c r="G202" s="200"/>
      <c r="H202" s="329"/>
      <c r="I202" s="333"/>
      <c r="J202" s="367"/>
    </row>
    <row r="203" spans="1:10" s="32" customFormat="1" ht="18.75" hidden="1" x14ac:dyDescent="0.25">
      <c r="A203" s="216" t="s">
        <v>87</v>
      </c>
      <c r="B203" s="178" t="s">
        <v>922</v>
      </c>
      <c r="C203" s="218" t="s">
        <v>6</v>
      </c>
      <c r="D203" s="198"/>
      <c r="E203" s="203">
        <v>27.32</v>
      </c>
      <c r="F203" s="203">
        <f>E203*(1+C$1188)</f>
        <v>33.994275999999999</v>
      </c>
      <c r="G203" s="200">
        <f>D203*F203</f>
        <v>0</v>
      </c>
      <c r="H203" s="329"/>
      <c r="I203" s="333"/>
      <c r="J203" s="373"/>
    </row>
    <row r="204" spans="1:10" s="32" customFormat="1" ht="63" hidden="1" x14ac:dyDescent="0.25">
      <c r="A204" s="216"/>
      <c r="B204" s="217" t="s">
        <v>1113</v>
      </c>
      <c r="C204" s="218"/>
      <c r="D204" s="198"/>
      <c r="E204" s="203"/>
      <c r="F204" s="203"/>
      <c r="G204" s="200"/>
      <c r="H204" s="329"/>
      <c r="I204" s="333"/>
      <c r="J204" s="367"/>
    </row>
    <row r="205" spans="1:10" s="32" customFormat="1" ht="18.75" hidden="1" x14ac:dyDescent="0.25">
      <c r="A205" s="216"/>
      <c r="B205" s="217"/>
      <c r="C205" s="218"/>
      <c r="D205" s="198"/>
      <c r="E205" s="203"/>
      <c r="F205" s="203"/>
      <c r="G205" s="200"/>
      <c r="H205" s="329"/>
      <c r="I205" s="333"/>
      <c r="J205" s="367"/>
    </row>
    <row r="206" spans="1:10" s="32" customFormat="1" ht="18.75" hidden="1" x14ac:dyDescent="0.25">
      <c r="A206" s="231" t="s">
        <v>921</v>
      </c>
      <c r="B206" s="229" t="s">
        <v>923</v>
      </c>
      <c r="C206" s="232" t="s">
        <v>6</v>
      </c>
      <c r="D206" s="198"/>
      <c r="E206" s="203">
        <v>28.56</v>
      </c>
      <c r="F206" s="203">
        <f>E206*(1+C$1188)</f>
        <v>35.537208</v>
      </c>
      <c r="G206" s="200">
        <f>D206*F206</f>
        <v>0</v>
      </c>
      <c r="H206" s="329"/>
      <c r="I206" s="333"/>
      <c r="J206" s="367"/>
    </row>
    <row r="207" spans="1:10" s="32" customFormat="1" ht="63" hidden="1" x14ac:dyDescent="0.25">
      <c r="A207" s="231"/>
      <c r="B207" s="230" t="s">
        <v>1114</v>
      </c>
      <c r="C207" s="232"/>
      <c r="D207" s="233"/>
      <c r="E207" s="203"/>
      <c r="F207" s="203"/>
      <c r="G207" s="200"/>
      <c r="H207" s="329"/>
      <c r="I207" s="333"/>
      <c r="J207" s="367"/>
    </row>
    <row r="208" spans="1:10" s="32" customFormat="1" ht="18.75" hidden="1" x14ac:dyDescent="0.25">
      <c r="A208" s="216"/>
      <c r="B208" s="217"/>
      <c r="C208" s="218"/>
      <c r="D208" s="198"/>
      <c r="E208" s="203"/>
      <c r="F208" s="203"/>
      <c r="G208" s="200"/>
      <c r="H208" s="329"/>
      <c r="I208" s="333"/>
      <c r="J208" s="367"/>
    </row>
    <row r="209" spans="1:10" s="32" customFormat="1" ht="18.75" hidden="1" x14ac:dyDescent="0.25">
      <c r="A209" s="216" t="s">
        <v>86</v>
      </c>
      <c r="B209" s="178" t="s">
        <v>437</v>
      </c>
      <c r="C209" s="218" t="s">
        <v>6</v>
      </c>
      <c r="D209" s="198"/>
      <c r="E209" s="203">
        <v>28.65</v>
      </c>
      <c r="F209" s="203">
        <f>E209*(1+C$1188)</f>
        <v>35.649194999999999</v>
      </c>
      <c r="G209" s="200">
        <f>D209*F209</f>
        <v>0</v>
      </c>
      <c r="H209" s="329"/>
      <c r="I209" s="333"/>
      <c r="J209" s="373"/>
    </row>
    <row r="210" spans="1:10" s="32" customFormat="1" ht="63" hidden="1" x14ac:dyDescent="0.25">
      <c r="A210" s="216"/>
      <c r="B210" s="217" t="s">
        <v>93</v>
      </c>
      <c r="C210" s="218"/>
      <c r="D210" s="198"/>
      <c r="E210" s="203"/>
      <c r="F210" s="203"/>
      <c r="G210" s="200"/>
      <c r="H210" s="329"/>
      <c r="I210" s="333"/>
      <c r="J210" s="367"/>
    </row>
    <row r="211" spans="1:10" s="32" customFormat="1" ht="18.75" hidden="1" x14ac:dyDescent="0.25">
      <c r="A211" s="216"/>
      <c r="B211" s="217"/>
      <c r="C211" s="218"/>
      <c r="D211" s="198"/>
      <c r="E211" s="203"/>
      <c r="F211" s="203"/>
      <c r="G211" s="200"/>
      <c r="H211" s="329"/>
      <c r="I211" s="333"/>
      <c r="J211" s="367"/>
    </row>
    <row r="212" spans="1:10" s="32" customFormat="1" ht="18.75" hidden="1" x14ac:dyDescent="0.25">
      <c r="A212" s="216" t="s">
        <v>85</v>
      </c>
      <c r="B212" s="178" t="s">
        <v>95</v>
      </c>
      <c r="C212" s="218" t="s">
        <v>6</v>
      </c>
      <c r="D212" s="198"/>
      <c r="E212" s="203">
        <v>42.14</v>
      </c>
      <c r="F212" s="203">
        <f>E212*(1+C$1188)</f>
        <v>52.434801999999998</v>
      </c>
      <c r="G212" s="200">
        <f>D212*F212</f>
        <v>0</v>
      </c>
      <c r="H212" s="329"/>
      <c r="I212" s="333"/>
      <c r="J212" s="373"/>
    </row>
    <row r="213" spans="1:10" s="32" customFormat="1" ht="63" hidden="1" x14ac:dyDescent="0.25">
      <c r="A213" s="216"/>
      <c r="B213" s="217" t="s">
        <v>96</v>
      </c>
      <c r="C213" s="218"/>
      <c r="D213" s="198"/>
      <c r="E213" s="203"/>
      <c r="F213" s="203"/>
      <c r="G213" s="200"/>
      <c r="H213" s="329"/>
      <c r="I213" s="333"/>
      <c r="J213" s="367"/>
    </row>
    <row r="214" spans="1:10" s="32" customFormat="1" ht="18.75" hidden="1" x14ac:dyDescent="0.25">
      <c r="A214" s="216"/>
      <c r="B214" s="217"/>
      <c r="C214" s="218"/>
      <c r="D214" s="198"/>
      <c r="E214" s="203"/>
      <c r="F214" s="203"/>
      <c r="G214" s="200"/>
      <c r="H214" s="329"/>
      <c r="I214" s="333"/>
      <c r="J214" s="367"/>
    </row>
    <row r="215" spans="1:10" s="32" customFormat="1" ht="18.75" hidden="1" x14ac:dyDescent="0.25">
      <c r="A215" s="216" t="s">
        <v>370</v>
      </c>
      <c r="B215" s="178" t="s">
        <v>98</v>
      </c>
      <c r="C215" s="218" t="s">
        <v>6</v>
      </c>
      <c r="D215" s="198"/>
      <c r="E215" s="203">
        <v>58.56</v>
      </c>
      <c r="F215" s="203">
        <f>E215*(1+C$1188)</f>
        <v>72.866208</v>
      </c>
      <c r="G215" s="200">
        <f>D215*F215</f>
        <v>0</v>
      </c>
      <c r="H215" s="329"/>
      <c r="I215" s="333"/>
      <c r="J215" s="373"/>
    </row>
    <row r="216" spans="1:10" s="32" customFormat="1" ht="63" hidden="1" x14ac:dyDescent="0.25">
      <c r="A216" s="216"/>
      <c r="B216" s="217" t="s">
        <v>99</v>
      </c>
      <c r="C216" s="218"/>
      <c r="D216" s="198"/>
      <c r="E216" s="203"/>
      <c r="F216" s="203"/>
      <c r="G216" s="200"/>
      <c r="H216" s="329"/>
      <c r="I216" s="333"/>
      <c r="J216" s="367"/>
    </row>
    <row r="217" spans="1:10" s="32" customFormat="1" ht="18.75" hidden="1" x14ac:dyDescent="0.25">
      <c r="A217" s="216"/>
      <c r="B217" s="217"/>
      <c r="C217" s="218"/>
      <c r="D217" s="198"/>
      <c r="E217" s="203"/>
      <c r="F217" s="203"/>
      <c r="G217" s="200"/>
      <c r="H217" s="329"/>
      <c r="I217" s="333"/>
      <c r="J217" s="367"/>
    </row>
    <row r="218" spans="1:10" s="32" customFormat="1" ht="18.75" hidden="1" x14ac:dyDescent="0.25">
      <c r="A218" s="216" t="s">
        <v>438</v>
      </c>
      <c r="B218" s="237" t="s">
        <v>390</v>
      </c>
      <c r="C218" s="218" t="s">
        <v>6</v>
      </c>
      <c r="D218" s="198"/>
      <c r="E218" s="203">
        <v>36.340000000000003</v>
      </c>
      <c r="F218" s="203">
        <f>E218*(1+C$1188)</f>
        <v>45.217862000000004</v>
      </c>
      <c r="G218" s="200">
        <f>D218*F218</f>
        <v>0</v>
      </c>
      <c r="H218" s="329"/>
      <c r="I218" s="333"/>
      <c r="J218" s="373"/>
    </row>
    <row r="219" spans="1:10" s="32" customFormat="1" ht="63" hidden="1" x14ac:dyDescent="0.25">
      <c r="A219" s="216"/>
      <c r="B219" s="238" t="s">
        <v>391</v>
      </c>
      <c r="C219" s="218"/>
      <c r="D219" s="198"/>
      <c r="E219" s="203"/>
      <c r="F219" s="203"/>
      <c r="G219" s="200"/>
      <c r="H219" s="329"/>
      <c r="I219" s="333"/>
      <c r="J219" s="367"/>
    </row>
    <row r="220" spans="1:10" s="32" customFormat="1" ht="18.75" hidden="1" x14ac:dyDescent="0.25">
      <c r="A220" s="216"/>
      <c r="B220" s="238"/>
      <c r="C220" s="218"/>
      <c r="D220" s="198"/>
      <c r="E220" s="203"/>
      <c r="F220" s="203"/>
      <c r="G220" s="200"/>
      <c r="H220" s="329"/>
      <c r="I220" s="333"/>
      <c r="J220" s="367"/>
    </row>
    <row r="221" spans="1:10" s="32" customFormat="1" ht="18.75" hidden="1" x14ac:dyDescent="0.25">
      <c r="A221" s="216" t="s">
        <v>439</v>
      </c>
      <c r="B221" s="178" t="s">
        <v>100</v>
      </c>
      <c r="C221" s="218" t="s">
        <v>6</v>
      </c>
      <c r="D221" s="198"/>
      <c r="E221" s="203">
        <v>5.08</v>
      </c>
      <c r="F221" s="203">
        <f>E221*(1+C$1188)</f>
        <v>6.3210439999999997</v>
      </c>
      <c r="G221" s="200">
        <f>D221*F221</f>
        <v>0</v>
      </c>
      <c r="H221" s="329"/>
      <c r="I221" s="333"/>
      <c r="J221" s="373"/>
    </row>
    <row r="222" spans="1:10" s="32" customFormat="1" ht="31.5" hidden="1" x14ac:dyDescent="0.25">
      <c r="A222" s="216"/>
      <c r="B222" s="217" t="s">
        <v>101</v>
      </c>
      <c r="C222" s="218"/>
      <c r="D222" s="198"/>
      <c r="E222" s="203"/>
      <c r="F222" s="203"/>
      <c r="G222" s="200"/>
      <c r="H222" s="329"/>
      <c r="I222" s="333"/>
      <c r="J222" s="367"/>
    </row>
    <row r="223" spans="1:10" s="32" customFormat="1" ht="18.75" hidden="1" x14ac:dyDescent="0.25">
      <c r="A223" s="216"/>
      <c r="B223" s="217"/>
      <c r="C223" s="218"/>
      <c r="D223" s="198"/>
      <c r="E223" s="203"/>
      <c r="F223" s="203"/>
      <c r="G223" s="200"/>
      <c r="H223" s="329"/>
      <c r="I223" s="333"/>
      <c r="J223" s="367"/>
    </row>
    <row r="224" spans="1:10" s="32" customFormat="1" ht="18.75" hidden="1" x14ac:dyDescent="0.25">
      <c r="A224" s="216" t="s">
        <v>440</v>
      </c>
      <c r="B224" s="178" t="s">
        <v>102</v>
      </c>
      <c r="C224" s="218" t="s">
        <v>6</v>
      </c>
      <c r="D224" s="198"/>
      <c r="E224" s="203">
        <v>10.98</v>
      </c>
      <c r="F224" s="203">
        <f>E224*(1+C$1188)</f>
        <v>13.662414</v>
      </c>
      <c r="G224" s="200">
        <f>D224*F224</f>
        <v>0</v>
      </c>
      <c r="H224" s="329"/>
      <c r="I224" s="333"/>
      <c r="J224" s="373"/>
    </row>
    <row r="225" spans="1:10" s="32" customFormat="1" ht="31.5" hidden="1" x14ac:dyDescent="0.25">
      <c r="A225" s="216"/>
      <c r="B225" s="217" t="s">
        <v>101</v>
      </c>
      <c r="C225" s="218"/>
      <c r="D225" s="198"/>
      <c r="E225" s="203"/>
      <c r="F225" s="203"/>
      <c r="G225" s="200"/>
      <c r="H225" s="329"/>
      <c r="I225" s="333"/>
      <c r="J225" s="367"/>
    </row>
    <row r="226" spans="1:10" s="32" customFormat="1" ht="18.75" hidden="1" x14ac:dyDescent="0.25">
      <c r="A226" s="216"/>
      <c r="B226" s="217"/>
      <c r="C226" s="218"/>
      <c r="D226" s="198"/>
      <c r="E226" s="203"/>
      <c r="F226" s="203"/>
      <c r="G226" s="200"/>
      <c r="H226" s="329"/>
      <c r="I226" s="333"/>
      <c r="J226" s="367"/>
    </row>
    <row r="227" spans="1:10" s="32" customFormat="1" ht="18.75" hidden="1" x14ac:dyDescent="0.25">
      <c r="A227" s="216" t="s">
        <v>88</v>
      </c>
      <c r="B227" s="226" t="s">
        <v>104</v>
      </c>
      <c r="C227" s="218"/>
      <c r="D227" s="198"/>
      <c r="E227" s="203"/>
      <c r="F227" s="203"/>
      <c r="G227" s="200"/>
      <c r="H227" s="329"/>
      <c r="I227" s="333"/>
      <c r="J227" s="367"/>
    </row>
    <row r="228" spans="1:10" s="32" customFormat="1" ht="110.25" hidden="1" x14ac:dyDescent="0.25">
      <c r="A228" s="216"/>
      <c r="B228" s="230" t="s">
        <v>924</v>
      </c>
      <c r="C228" s="218"/>
      <c r="D228" s="198"/>
      <c r="E228" s="203"/>
      <c r="F228" s="203"/>
      <c r="G228" s="200"/>
      <c r="H228" s="329"/>
      <c r="I228" s="333"/>
      <c r="J228" s="367"/>
    </row>
    <row r="229" spans="1:10" s="32" customFormat="1" ht="18.75" hidden="1" x14ac:dyDescent="0.25">
      <c r="A229" s="216"/>
      <c r="B229" s="226"/>
      <c r="C229" s="218"/>
      <c r="D229" s="198"/>
      <c r="E229" s="203"/>
      <c r="F229" s="203"/>
      <c r="G229" s="200"/>
      <c r="H229" s="329"/>
      <c r="I229" s="333"/>
      <c r="J229" s="367"/>
    </row>
    <row r="230" spans="1:10" s="32" customFormat="1" ht="18.75" hidden="1" x14ac:dyDescent="0.25">
      <c r="A230" s="216" t="s">
        <v>90</v>
      </c>
      <c r="B230" s="178" t="s">
        <v>925</v>
      </c>
      <c r="C230" s="218" t="s">
        <v>6</v>
      </c>
      <c r="D230" s="198"/>
      <c r="E230" s="203">
        <v>16.25</v>
      </c>
      <c r="F230" s="203">
        <f>E230*(1+C$1188)</f>
        <v>20.219874999999998</v>
      </c>
      <c r="G230" s="200">
        <f>D230*F230</f>
        <v>0</v>
      </c>
      <c r="H230" s="329"/>
      <c r="I230" s="333"/>
      <c r="J230" s="373"/>
    </row>
    <row r="231" spans="1:10" s="32" customFormat="1" ht="18.75" hidden="1" x14ac:dyDescent="0.25">
      <c r="A231" s="216"/>
      <c r="B231" s="217"/>
      <c r="C231" s="218"/>
      <c r="D231" s="198"/>
      <c r="E231" s="203"/>
      <c r="F231" s="203"/>
      <c r="G231" s="200"/>
      <c r="H231" s="329"/>
      <c r="I231" s="333"/>
      <c r="J231" s="367"/>
    </row>
    <row r="232" spans="1:10" s="32" customFormat="1" ht="18.75" hidden="1" x14ac:dyDescent="0.25">
      <c r="A232" s="216" t="s">
        <v>91</v>
      </c>
      <c r="B232" s="178" t="s">
        <v>926</v>
      </c>
      <c r="C232" s="218" t="s">
        <v>6</v>
      </c>
      <c r="D232" s="198"/>
      <c r="E232" s="203">
        <v>21.62</v>
      </c>
      <c r="F232" s="203">
        <f>E232*(1+C$1188)</f>
        <v>26.901766000000002</v>
      </c>
      <c r="G232" s="200">
        <f>D232*F232</f>
        <v>0</v>
      </c>
      <c r="H232" s="329"/>
      <c r="I232" s="333"/>
      <c r="J232" s="373"/>
    </row>
    <row r="233" spans="1:10" s="32" customFormat="1" ht="18.75" hidden="1" x14ac:dyDescent="0.25">
      <c r="A233" s="216"/>
      <c r="B233" s="217"/>
      <c r="C233" s="218"/>
      <c r="D233" s="198"/>
      <c r="E233" s="203"/>
      <c r="F233" s="203"/>
      <c r="G233" s="200"/>
      <c r="H233" s="329"/>
      <c r="I233" s="333"/>
      <c r="J233" s="367"/>
    </row>
    <row r="234" spans="1:10" s="32" customFormat="1" ht="18.75" hidden="1" x14ac:dyDescent="0.25">
      <c r="A234" s="216" t="s">
        <v>92</v>
      </c>
      <c r="B234" s="178" t="s">
        <v>927</v>
      </c>
      <c r="C234" s="218" t="s">
        <v>6</v>
      </c>
      <c r="D234" s="198"/>
      <c r="E234" s="203">
        <v>44.98</v>
      </c>
      <c r="F234" s="203">
        <f>E234*(1+C$1188)</f>
        <v>55.968613999999995</v>
      </c>
      <c r="G234" s="200">
        <f>D234*F234</f>
        <v>0</v>
      </c>
      <c r="H234" s="329"/>
      <c r="I234" s="333"/>
      <c r="J234" s="373"/>
    </row>
    <row r="235" spans="1:10" s="32" customFormat="1" ht="18.75" hidden="1" x14ac:dyDescent="0.25">
      <c r="A235" s="216"/>
      <c r="B235" s="217"/>
      <c r="C235" s="218"/>
      <c r="D235" s="198"/>
      <c r="E235" s="203"/>
      <c r="F235" s="203"/>
      <c r="G235" s="200"/>
      <c r="H235" s="329"/>
      <c r="I235" s="333"/>
      <c r="J235" s="367"/>
    </row>
    <row r="236" spans="1:10" s="32" customFormat="1" ht="18.75" hidden="1" x14ac:dyDescent="0.25">
      <c r="A236" s="216" t="s">
        <v>94</v>
      </c>
      <c r="B236" s="178" t="s">
        <v>928</v>
      </c>
      <c r="C236" s="218" t="s">
        <v>6</v>
      </c>
      <c r="D236" s="198"/>
      <c r="E236" s="203">
        <v>44.8</v>
      </c>
      <c r="F236" s="203">
        <f>E236*(1+C$1188)</f>
        <v>55.744639999999997</v>
      </c>
      <c r="G236" s="200">
        <f>D236*F236</f>
        <v>0</v>
      </c>
      <c r="H236" s="329"/>
      <c r="I236" s="333"/>
      <c r="J236" s="373"/>
    </row>
    <row r="237" spans="1:10" s="32" customFormat="1" ht="18.75" hidden="1" x14ac:dyDescent="0.25">
      <c r="A237" s="216"/>
      <c r="B237" s="217"/>
      <c r="C237" s="218"/>
      <c r="D237" s="198"/>
      <c r="E237" s="203"/>
      <c r="F237" s="203"/>
      <c r="G237" s="200"/>
      <c r="H237" s="329"/>
      <c r="I237" s="333"/>
      <c r="J237" s="367"/>
    </row>
    <row r="238" spans="1:10" s="32" customFormat="1" ht="18.75" hidden="1" x14ac:dyDescent="0.25">
      <c r="A238" s="216" t="s">
        <v>97</v>
      </c>
      <c r="B238" s="178" t="s">
        <v>929</v>
      </c>
      <c r="C238" s="218" t="s">
        <v>6</v>
      </c>
      <c r="D238" s="198"/>
      <c r="E238" s="203">
        <v>82.85</v>
      </c>
      <c r="F238" s="203">
        <f>E238*(1+C$1188)</f>
        <v>103.09025499999998</v>
      </c>
      <c r="G238" s="200">
        <f>D238*F238</f>
        <v>0</v>
      </c>
      <c r="H238" s="329"/>
      <c r="I238" s="333"/>
      <c r="J238" s="373"/>
    </row>
    <row r="239" spans="1:10" s="32" customFormat="1" ht="18.75" hidden="1" x14ac:dyDescent="0.25">
      <c r="A239" s="216"/>
      <c r="B239" s="217"/>
      <c r="C239" s="218"/>
      <c r="D239" s="198"/>
      <c r="E239" s="203"/>
      <c r="F239" s="203"/>
      <c r="G239" s="200"/>
      <c r="H239" s="329"/>
      <c r="I239" s="333"/>
      <c r="J239" s="367"/>
    </row>
    <row r="240" spans="1:10" s="32" customFormat="1" ht="18.75" hidden="1" x14ac:dyDescent="0.25">
      <c r="A240" s="216" t="s">
        <v>783</v>
      </c>
      <c r="B240" s="178" t="s">
        <v>930</v>
      </c>
      <c r="C240" s="218" t="s">
        <v>6</v>
      </c>
      <c r="D240" s="198"/>
      <c r="E240" s="203">
        <v>102.69</v>
      </c>
      <c r="F240" s="203">
        <f>E240*(1+C$1188)</f>
        <v>127.77716699999999</v>
      </c>
      <c r="G240" s="200">
        <f>D240*F240</f>
        <v>0</v>
      </c>
      <c r="H240" s="329"/>
      <c r="I240" s="333"/>
      <c r="J240" s="367"/>
    </row>
    <row r="241" spans="1:10" s="32" customFormat="1" ht="18.75" hidden="1" x14ac:dyDescent="0.25">
      <c r="A241" s="216"/>
      <c r="B241" s="217"/>
      <c r="C241" s="218"/>
      <c r="D241" s="198"/>
      <c r="E241" s="203"/>
      <c r="F241" s="203"/>
      <c r="G241" s="200"/>
      <c r="H241" s="329"/>
      <c r="I241" s="333"/>
      <c r="J241" s="367"/>
    </row>
    <row r="242" spans="1:10" s="32" customFormat="1" ht="18.75" hidden="1" x14ac:dyDescent="0.25">
      <c r="A242" s="231" t="s">
        <v>784</v>
      </c>
      <c r="B242" s="229" t="s">
        <v>931</v>
      </c>
      <c r="C242" s="232" t="s">
        <v>6</v>
      </c>
      <c r="D242" s="198"/>
      <c r="E242" s="203">
        <v>186.65</v>
      </c>
      <c r="F242" s="203">
        <f>E242*(1+C$1188)</f>
        <v>232.24859499999999</v>
      </c>
      <c r="G242" s="200">
        <f>D242*F242</f>
        <v>0</v>
      </c>
      <c r="H242" s="329"/>
      <c r="I242" s="333"/>
      <c r="J242" s="367"/>
    </row>
    <row r="243" spans="1:10" s="32" customFormat="1" ht="18.75" hidden="1" x14ac:dyDescent="0.25">
      <c r="A243" s="231"/>
      <c r="B243" s="229"/>
      <c r="C243" s="232"/>
      <c r="D243" s="198"/>
      <c r="E243" s="203"/>
      <c r="F243" s="203"/>
      <c r="G243" s="200"/>
      <c r="H243" s="329"/>
      <c r="I243" s="333"/>
      <c r="J243" s="367"/>
    </row>
    <row r="244" spans="1:10" s="32" customFormat="1" ht="18.75" hidden="1" x14ac:dyDescent="0.25">
      <c r="A244" s="231" t="s">
        <v>785</v>
      </c>
      <c r="B244" s="229" t="s">
        <v>932</v>
      </c>
      <c r="C244" s="232" t="s">
        <v>6</v>
      </c>
      <c r="D244" s="198"/>
      <c r="E244" s="203">
        <v>186.79</v>
      </c>
      <c r="F244" s="203">
        <f>E244*(1+C$1188)</f>
        <v>232.42279699999997</v>
      </c>
      <c r="G244" s="200">
        <f>D244*F244</f>
        <v>0</v>
      </c>
      <c r="H244" s="329"/>
      <c r="I244" s="333"/>
      <c r="J244" s="367"/>
    </row>
    <row r="245" spans="1:10" s="32" customFormat="1" ht="18.75" hidden="1" x14ac:dyDescent="0.25">
      <c r="A245" s="231"/>
      <c r="B245" s="229"/>
      <c r="C245" s="232"/>
      <c r="D245" s="198"/>
      <c r="E245" s="203"/>
      <c r="F245" s="203"/>
      <c r="G245" s="200"/>
      <c r="H245" s="329"/>
      <c r="I245" s="333"/>
      <c r="J245" s="367"/>
    </row>
    <row r="246" spans="1:10" s="32" customFormat="1" ht="18.75" hidden="1" x14ac:dyDescent="0.25">
      <c r="A246" s="231" t="s">
        <v>826</v>
      </c>
      <c r="B246" s="229" t="s">
        <v>933</v>
      </c>
      <c r="C246" s="232" t="s">
        <v>6</v>
      </c>
      <c r="D246" s="198"/>
      <c r="E246" s="203">
        <v>305.94</v>
      </c>
      <c r="F246" s="203">
        <f>E246*(1+C$1188)</f>
        <v>380.68114199999997</v>
      </c>
      <c r="G246" s="200">
        <f>D246*F246</f>
        <v>0</v>
      </c>
      <c r="H246" s="329"/>
      <c r="I246" s="333"/>
      <c r="J246" s="367"/>
    </row>
    <row r="247" spans="1:10" s="32" customFormat="1" ht="18.75" hidden="1" x14ac:dyDescent="0.25">
      <c r="A247" s="231"/>
      <c r="B247" s="229"/>
      <c r="C247" s="218"/>
      <c r="D247" s="198"/>
      <c r="E247" s="203"/>
      <c r="F247" s="203"/>
      <c r="G247" s="200"/>
      <c r="H247" s="329"/>
      <c r="I247" s="333"/>
      <c r="J247" s="367"/>
    </row>
    <row r="248" spans="1:10" s="32" customFormat="1" ht="18.75" hidden="1" x14ac:dyDescent="0.25">
      <c r="A248" s="231" t="s">
        <v>900</v>
      </c>
      <c r="B248" s="229" t="s">
        <v>934</v>
      </c>
      <c r="C248" s="232" t="s">
        <v>6</v>
      </c>
      <c r="D248" s="198"/>
      <c r="E248" s="203">
        <v>560.49</v>
      </c>
      <c r="F248" s="203">
        <f>E248*(1+C$1188)</f>
        <v>697.41770699999995</v>
      </c>
      <c r="G248" s="200">
        <f>D248*F248</f>
        <v>0</v>
      </c>
      <c r="H248" s="329"/>
      <c r="I248" s="333"/>
      <c r="J248" s="367"/>
    </row>
    <row r="249" spans="1:10" s="32" customFormat="1" ht="18.75" hidden="1" x14ac:dyDescent="0.25">
      <c r="A249" s="231"/>
      <c r="B249" s="229"/>
      <c r="C249" s="218"/>
      <c r="D249" s="198"/>
      <c r="E249" s="203"/>
      <c r="F249" s="203"/>
      <c r="G249" s="200"/>
      <c r="H249" s="329"/>
      <c r="I249" s="333"/>
      <c r="J249" s="367"/>
    </row>
    <row r="250" spans="1:10" s="32" customFormat="1" ht="18.75" hidden="1" x14ac:dyDescent="0.25">
      <c r="A250" s="231" t="s">
        <v>902</v>
      </c>
      <c r="B250" s="229" t="s">
        <v>935</v>
      </c>
      <c r="C250" s="232" t="s">
        <v>6</v>
      </c>
      <c r="D250" s="198"/>
      <c r="E250" s="203">
        <v>554.73</v>
      </c>
      <c r="F250" s="203">
        <f>E250*(1+C$1188)</f>
        <v>690.250539</v>
      </c>
      <c r="G250" s="200">
        <f>D250*F250</f>
        <v>0</v>
      </c>
      <c r="H250" s="329"/>
      <c r="I250" s="333"/>
      <c r="J250" s="367"/>
    </row>
    <row r="251" spans="1:10" s="32" customFormat="1" ht="18.75" hidden="1" x14ac:dyDescent="0.25">
      <c r="A251" s="231"/>
      <c r="B251" s="229"/>
      <c r="C251" s="218"/>
      <c r="D251" s="198"/>
      <c r="E251" s="203"/>
      <c r="F251" s="203"/>
      <c r="G251" s="200"/>
      <c r="H251" s="329"/>
      <c r="I251" s="333"/>
      <c r="J251" s="367"/>
    </row>
    <row r="252" spans="1:10" s="32" customFormat="1" ht="18.75" hidden="1" x14ac:dyDescent="0.25">
      <c r="A252" s="231" t="s">
        <v>904</v>
      </c>
      <c r="B252" s="229" t="s">
        <v>936</v>
      </c>
      <c r="C252" s="232" t="s">
        <v>6</v>
      </c>
      <c r="D252" s="198"/>
      <c r="E252" s="203">
        <v>565</v>
      </c>
      <c r="F252" s="203">
        <f>E252*(1+C$1188)</f>
        <v>703.02949999999998</v>
      </c>
      <c r="G252" s="200">
        <f>D252*F252</f>
        <v>0</v>
      </c>
      <c r="H252" s="329"/>
      <c r="I252" s="333"/>
      <c r="J252" s="367"/>
    </row>
    <row r="253" spans="1:10" s="32" customFormat="1" ht="18.75" hidden="1" x14ac:dyDescent="0.25">
      <c r="A253" s="231"/>
      <c r="B253" s="229"/>
      <c r="C253" s="218"/>
      <c r="D253" s="198"/>
      <c r="E253" s="203"/>
      <c r="F253" s="203"/>
      <c r="G253" s="200"/>
      <c r="H253" s="329"/>
      <c r="I253" s="333"/>
      <c r="J253" s="367"/>
    </row>
    <row r="254" spans="1:10" s="32" customFormat="1" ht="18.75" hidden="1" x14ac:dyDescent="0.25">
      <c r="A254" s="231" t="s">
        <v>906</v>
      </c>
      <c r="B254" s="229" t="s">
        <v>937</v>
      </c>
      <c r="C254" s="232" t="s">
        <v>6</v>
      </c>
      <c r="D254" s="198"/>
      <c r="E254" s="203">
        <v>577.14</v>
      </c>
      <c r="F254" s="203">
        <f>E254*(1+C$1188)</f>
        <v>718.13530199999991</v>
      </c>
      <c r="G254" s="200">
        <f>D254*F254</f>
        <v>0</v>
      </c>
      <c r="H254" s="329"/>
      <c r="I254" s="333"/>
      <c r="J254" s="367"/>
    </row>
    <row r="255" spans="1:10" s="32" customFormat="1" ht="18.75" hidden="1" x14ac:dyDescent="0.25">
      <c r="A255" s="239"/>
      <c r="B255" s="228"/>
      <c r="C255" s="218"/>
      <c r="D255" s="198"/>
      <c r="E255" s="203"/>
      <c r="F255" s="203"/>
      <c r="G255" s="200"/>
      <c r="H255" s="329"/>
      <c r="I255" s="333"/>
      <c r="J255" s="367"/>
    </row>
    <row r="256" spans="1:10" s="32" customFormat="1" ht="18.75" hidden="1" x14ac:dyDescent="0.25">
      <c r="A256" s="231" t="s">
        <v>938</v>
      </c>
      <c r="B256" s="229" t="s">
        <v>939</v>
      </c>
      <c r="C256" s="232" t="s">
        <v>6</v>
      </c>
      <c r="D256" s="198"/>
      <c r="E256" s="203">
        <v>589.28</v>
      </c>
      <c r="F256" s="203">
        <f>E256*(1+C$1188)</f>
        <v>733.24110399999995</v>
      </c>
      <c r="G256" s="200">
        <f>D256*F256</f>
        <v>0</v>
      </c>
      <c r="H256" s="329"/>
      <c r="I256" s="333"/>
      <c r="J256" s="367"/>
    </row>
    <row r="257" spans="1:10" s="32" customFormat="1" ht="18.75" hidden="1" x14ac:dyDescent="0.25">
      <c r="A257" s="231"/>
      <c r="B257" s="229"/>
      <c r="C257" s="218"/>
      <c r="D257" s="198"/>
      <c r="E257" s="203"/>
      <c r="F257" s="203"/>
      <c r="G257" s="200"/>
      <c r="H257" s="329"/>
      <c r="I257" s="333"/>
      <c r="J257" s="367"/>
    </row>
    <row r="258" spans="1:10" s="32" customFormat="1" ht="18.75" hidden="1" x14ac:dyDescent="0.25">
      <c r="A258" s="231" t="s">
        <v>940</v>
      </c>
      <c r="B258" s="229" t="s">
        <v>941</v>
      </c>
      <c r="C258" s="232" t="s">
        <v>6</v>
      </c>
      <c r="D258" s="198"/>
      <c r="E258" s="203">
        <v>599.92999999999995</v>
      </c>
      <c r="F258" s="203">
        <f>E258*(1+C$1188)</f>
        <v>746.49289899999997</v>
      </c>
      <c r="G258" s="200">
        <f>D258*F258</f>
        <v>0</v>
      </c>
      <c r="H258" s="329"/>
      <c r="I258" s="333"/>
      <c r="J258" s="367"/>
    </row>
    <row r="259" spans="1:10" s="32" customFormat="1" ht="18.75" hidden="1" x14ac:dyDescent="0.25">
      <c r="A259" s="231"/>
      <c r="B259" s="229"/>
      <c r="C259" s="218"/>
      <c r="D259" s="198"/>
      <c r="E259" s="203"/>
      <c r="F259" s="203"/>
      <c r="G259" s="200"/>
      <c r="H259" s="329"/>
      <c r="I259" s="333"/>
      <c r="J259" s="367"/>
    </row>
    <row r="260" spans="1:10" s="32" customFormat="1" ht="18.75" hidden="1" x14ac:dyDescent="0.25">
      <c r="A260" s="231" t="s">
        <v>942</v>
      </c>
      <c r="B260" s="229" t="s">
        <v>943</v>
      </c>
      <c r="C260" s="232" t="s">
        <v>6</v>
      </c>
      <c r="D260" s="198"/>
      <c r="E260" s="203">
        <v>1449.92</v>
      </c>
      <c r="F260" s="203">
        <f>E260*(1+C$1188)</f>
        <v>1804.135456</v>
      </c>
      <c r="G260" s="200">
        <f>D260*F260</f>
        <v>0</v>
      </c>
      <c r="H260" s="329"/>
      <c r="I260" s="333"/>
      <c r="J260" s="367"/>
    </row>
    <row r="261" spans="1:10" s="32" customFormat="1" ht="18.75" hidden="1" x14ac:dyDescent="0.25">
      <c r="A261" s="231"/>
      <c r="B261" s="229"/>
      <c r="C261" s="218"/>
      <c r="D261" s="198"/>
      <c r="E261" s="203"/>
      <c r="F261" s="203"/>
      <c r="G261" s="200"/>
      <c r="H261" s="329"/>
      <c r="I261" s="333"/>
      <c r="J261" s="367"/>
    </row>
    <row r="262" spans="1:10" s="32" customFormat="1" ht="18.75" hidden="1" x14ac:dyDescent="0.25">
      <c r="A262" s="231" t="s">
        <v>945</v>
      </c>
      <c r="B262" s="229" t="s">
        <v>944</v>
      </c>
      <c r="C262" s="232" t="s">
        <v>6</v>
      </c>
      <c r="D262" s="198"/>
      <c r="E262" s="203">
        <v>1404.13</v>
      </c>
      <c r="F262" s="203">
        <f>E262*(1+C$1188)</f>
        <v>1747.1589590000001</v>
      </c>
      <c r="G262" s="200">
        <f>D262*F262</f>
        <v>0</v>
      </c>
      <c r="H262" s="329"/>
      <c r="I262" s="333"/>
      <c r="J262" s="367"/>
    </row>
    <row r="263" spans="1:10" s="32" customFormat="1" ht="18.75" hidden="1" x14ac:dyDescent="0.25">
      <c r="A263" s="231"/>
      <c r="B263" s="229"/>
      <c r="C263" s="232"/>
      <c r="D263" s="198"/>
      <c r="E263" s="203"/>
      <c r="F263" s="203"/>
      <c r="G263" s="200"/>
      <c r="H263" s="329"/>
      <c r="I263" s="333"/>
      <c r="J263" s="367"/>
    </row>
    <row r="264" spans="1:10" s="32" customFormat="1" ht="31.5" hidden="1" x14ac:dyDescent="0.25">
      <c r="A264" s="231" t="s">
        <v>947</v>
      </c>
      <c r="B264" s="229" t="s">
        <v>946</v>
      </c>
      <c r="C264" s="232" t="s">
        <v>6</v>
      </c>
      <c r="D264" s="198"/>
      <c r="E264" s="203">
        <v>137.53</v>
      </c>
      <c r="F264" s="203">
        <f>E264*(1+C$1188)</f>
        <v>171.128579</v>
      </c>
      <c r="G264" s="200">
        <f>D264*F264</f>
        <v>0</v>
      </c>
      <c r="H264" s="329"/>
      <c r="I264" s="333"/>
      <c r="J264" s="367"/>
    </row>
    <row r="265" spans="1:10" s="32" customFormat="1" ht="18.75" hidden="1" x14ac:dyDescent="0.25">
      <c r="A265" s="231"/>
      <c r="B265" s="240"/>
      <c r="C265" s="232"/>
      <c r="D265" s="198"/>
      <c r="E265" s="203"/>
      <c r="F265" s="203"/>
      <c r="G265" s="200"/>
      <c r="H265" s="329"/>
      <c r="I265" s="333"/>
      <c r="J265" s="367"/>
    </row>
    <row r="266" spans="1:10" s="32" customFormat="1" ht="31.5" hidden="1" x14ac:dyDescent="0.25">
      <c r="A266" s="231" t="s">
        <v>949</v>
      </c>
      <c r="B266" s="229" t="s">
        <v>948</v>
      </c>
      <c r="C266" s="232" t="s">
        <v>6</v>
      </c>
      <c r="D266" s="198"/>
      <c r="E266" s="203">
        <v>159.63</v>
      </c>
      <c r="F266" s="203">
        <f>E266*(1+C$1188)</f>
        <v>198.62760899999998</v>
      </c>
      <c r="G266" s="200">
        <f>D266*F266</f>
        <v>0</v>
      </c>
      <c r="H266" s="329"/>
      <c r="I266" s="333"/>
      <c r="J266" s="367"/>
    </row>
    <row r="267" spans="1:10" s="32" customFormat="1" ht="18.75" hidden="1" x14ac:dyDescent="0.25">
      <c r="A267" s="231"/>
      <c r="B267" s="230"/>
      <c r="C267" s="232"/>
      <c r="D267" s="198"/>
      <c r="E267" s="203"/>
      <c r="F267" s="203"/>
      <c r="G267" s="200"/>
      <c r="H267" s="329"/>
      <c r="I267" s="333"/>
      <c r="J267" s="367"/>
    </row>
    <row r="268" spans="1:10" s="32" customFormat="1" ht="31.5" hidden="1" x14ac:dyDescent="0.25">
      <c r="A268" s="231" t="s">
        <v>950</v>
      </c>
      <c r="B268" s="229" t="s">
        <v>786</v>
      </c>
      <c r="C268" s="232" t="s">
        <v>6</v>
      </c>
      <c r="D268" s="198"/>
      <c r="E268" s="203">
        <v>169.93</v>
      </c>
      <c r="F268" s="203">
        <f>E268*(1+C$1188)</f>
        <v>211.44389900000002</v>
      </c>
      <c r="G268" s="200">
        <f>D268*F268</f>
        <v>0</v>
      </c>
      <c r="H268" s="329"/>
      <c r="I268" s="333"/>
      <c r="J268" s="367"/>
    </row>
    <row r="269" spans="1:10" s="32" customFormat="1" ht="18.75" hidden="1" x14ac:dyDescent="0.25">
      <c r="A269" s="231"/>
      <c r="B269" s="230"/>
      <c r="C269" s="232"/>
      <c r="D269" s="198"/>
      <c r="E269" s="203"/>
      <c r="F269" s="203"/>
      <c r="G269" s="200"/>
      <c r="H269" s="329"/>
      <c r="I269" s="333"/>
      <c r="J269" s="367"/>
    </row>
    <row r="270" spans="1:10" s="32" customFormat="1" ht="18.75" hidden="1" x14ac:dyDescent="0.25">
      <c r="A270" s="231" t="s">
        <v>951</v>
      </c>
      <c r="B270" s="229" t="s">
        <v>901</v>
      </c>
      <c r="C270" s="232" t="s">
        <v>6</v>
      </c>
      <c r="D270" s="198"/>
      <c r="E270" s="203">
        <v>69.87</v>
      </c>
      <c r="F270" s="203">
        <f>E270*(1+C$1188)</f>
        <v>86.93924100000001</v>
      </c>
      <c r="G270" s="200">
        <f>D270*F270</f>
        <v>0</v>
      </c>
      <c r="H270" s="329"/>
      <c r="I270" s="333"/>
      <c r="J270" s="367"/>
    </row>
    <row r="271" spans="1:10" s="32" customFormat="1" ht="18.75" hidden="1" x14ac:dyDescent="0.25">
      <c r="A271" s="231"/>
      <c r="B271" s="229"/>
      <c r="C271" s="232"/>
      <c r="D271" s="198"/>
      <c r="E271" s="203"/>
      <c r="F271" s="203"/>
      <c r="G271" s="200"/>
      <c r="H271" s="329"/>
      <c r="I271" s="333"/>
      <c r="J271" s="367"/>
    </row>
    <row r="272" spans="1:10" s="32" customFormat="1" ht="18.75" hidden="1" x14ac:dyDescent="0.25">
      <c r="A272" s="231" t="s">
        <v>952</v>
      </c>
      <c r="B272" s="229" t="s">
        <v>903</v>
      </c>
      <c r="C272" s="232" t="s">
        <v>6</v>
      </c>
      <c r="D272" s="198"/>
      <c r="E272" s="203">
        <v>65</v>
      </c>
      <c r="F272" s="203">
        <f>E272*(1+C$1188)</f>
        <v>80.879499999999993</v>
      </c>
      <c r="G272" s="200">
        <f>D272*F272</f>
        <v>0</v>
      </c>
      <c r="H272" s="329"/>
      <c r="I272" s="333"/>
      <c r="J272" s="367"/>
    </row>
    <row r="273" spans="1:10" s="32" customFormat="1" ht="18.75" hidden="1" x14ac:dyDescent="0.25">
      <c r="A273" s="231"/>
      <c r="B273" s="229"/>
      <c r="C273" s="232"/>
      <c r="D273" s="198"/>
      <c r="E273" s="203"/>
      <c r="F273" s="203"/>
      <c r="G273" s="200"/>
      <c r="H273" s="329"/>
      <c r="I273" s="333"/>
      <c r="J273" s="367"/>
    </row>
    <row r="274" spans="1:10" s="32" customFormat="1" ht="18.75" hidden="1" x14ac:dyDescent="0.25">
      <c r="A274" s="231" t="s">
        <v>953</v>
      </c>
      <c r="B274" s="229" t="s">
        <v>905</v>
      </c>
      <c r="C274" s="232" t="s">
        <v>6</v>
      </c>
      <c r="D274" s="198"/>
      <c r="E274" s="203">
        <v>79.599999999999994</v>
      </c>
      <c r="F274" s="203">
        <f>E274*(1+C$1188)</f>
        <v>99.046279999999996</v>
      </c>
      <c r="G274" s="200">
        <f>D274*F274</f>
        <v>0</v>
      </c>
      <c r="H274" s="329"/>
      <c r="I274" s="333"/>
      <c r="J274" s="367"/>
    </row>
    <row r="275" spans="1:10" s="32" customFormat="1" ht="18.75" hidden="1" x14ac:dyDescent="0.25">
      <c r="A275" s="231"/>
      <c r="B275" s="229"/>
      <c r="C275" s="232"/>
      <c r="D275" s="198"/>
      <c r="E275" s="203"/>
      <c r="F275" s="203"/>
      <c r="G275" s="200"/>
      <c r="H275" s="329"/>
      <c r="I275" s="333"/>
      <c r="J275" s="367"/>
    </row>
    <row r="276" spans="1:10" s="32" customFormat="1" ht="18.75" hidden="1" x14ac:dyDescent="0.25">
      <c r="A276" s="231" t="s">
        <v>1173</v>
      </c>
      <c r="B276" s="229" t="s">
        <v>907</v>
      </c>
      <c r="C276" s="232" t="s">
        <v>6</v>
      </c>
      <c r="D276" s="198"/>
      <c r="E276" s="203">
        <v>87.3</v>
      </c>
      <c r="F276" s="203">
        <f>E276*(1+C$1188)</f>
        <v>108.62738999999999</v>
      </c>
      <c r="G276" s="200">
        <f>D276*F276</f>
        <v>0</v>
      </c>
      <c r="H276" s="329"/>
      <c r="I276" s="333"/>
      <c r="J276" s="367"/>
    </row>
    <row r="277" spans="1:10" s="32" customFormat="1" ht="18.75" hidden="1" x14ac:dyDescent="0.25">
      <c r="A277" s="216"/>
      <c r="B277" s="217"/>
      <c r="C277" s="218"/>
      <c r="D277" s="198"/>
      <c r="E277" s="203"/>
      <c r="F277" s="203"/>
      <c r="G277" s="200"/>
      <c r="H277" s="329"/>
      <c r="I277" s="333"/>
      <c r="J277" s="367"/>
    </row>
    <row r="278" spans="1:10" s="32" customFormat="1" ht="18.75" hidden="1" x14ac:dyDescent="0.25">
      <c r="A278" s="216" t="s">
        <v>103</v>
      </c>
      <c r="B278" s="226" t="s">
        <v>645</v>
      </c>
      <c r="C278" s="218"/>
      <c r="D278" s="198"/>
      <c r="E278" s="203"/>
      <c r="F278" s="203"/>
      <c r="G278" s="200"/>
      <c r="H278" s="329"/>
      <c r="I278" s="333"/>
      <c r="J278" s="367"/>
    </row>
    <row r="279" spans="1:10" s="32" customFormat="1" ht="78.75" hidden="1" x14ac:dyDescent="0.25">
      <c r="A279" s="216"/>
      <c r="B279" s="217" t="s">
        <v>110</v>
      </c>
      <c r="C279" s="218"/>
      <c r="D279" s="198"/>
      <c r="E279" s="203"/>
      <c r="F279" s="203"/>
      <c r="G279" s="200"/>
      <c r="H279" s="329"/>
      <c r="I279" s="333"/>
      <c r="J279" s="367"/>
    </row>
    <row r="280" spans="1:10" s="32" customFormat="1" ht="18.75" hidden="1" x14ac:dyDescent="0.25">
      <c r="A280" s="216"/>
      <c r="B280" s="226"/>
      <c r="C280" s="218"/>
      <c r="D280" s="198"/>
      <c r="E280" s="203"/>
      <c r="F280" s="203"/>
      <c r="G280" s="200"/>
      <c r="H280" s="329"/>
      <c r="I280" s="333"/>
      <c r="J280" s="367"/>
    </row>
    <row r="281" spans="1:10" s="32" customFormat="1" ht="18.75" hidden="1" x14ac:dyDescent="0.25">
      <c r="A281" s="216" t="s">
        <v>105</v>
      </c>
      <c r="B281" s="178" t="s">
        <v>671</v>
      </c>
      <c r="C281" s="218" t="s">
        <v>20</v>
      </c>
      <c r="D281" s="198"/>
      <c r="E281" s="203">
        <v>2.71</v>
      </c>
      <c r="F281" s="203">
        <f>E281*(1+C$1188)</f>
        <v>3.3720529999999997</v>
      </c>
      <c r="G281" s="200">
        <f>D281*F281</f>
        <v>0</v>
      </c>
      <c r="H281" s="329"/>
      <c r="I281" s="333"/>
      <c r="J281" s="373"/>
    </row>
    <row r="282" spans="1:10" s="32" customFormat="1" ht="18.75" hidden="1" x14ac:dyDescent="0.25">
      <c r="A282" s="216"/>
      <c r="B282" s="217"/>
      <c r="C282" s="218"/>
      <c r="D282" s="198"/>
      <c r="E282" s="203"/>
      <c r="F282" s="203"/>
      <c r="G282" s="200"/>
      <c r="H282" s="329"/>
      <c r="I282" s="333"/>
      <c r="J282" s="367"/>
    </row>
    <row r="283" spans="1:10" s="32" customFormat="1" ht="18.75" hidden="1" x14ac:dyDescent="0.25">
      <c r="A283" s="216" t="s">
        <v>106</v>
      </c>
      <c r="B283" s="178" t="s">
        <v>672</v>
      </c>
      <c r="C283" s="218" t="s">
        <v>20</v>
      </c>
      <c r="D283" s="198"/>
      <c r="E283" s="203">
        <v>3.8</v>
      </c>
      <c r="F283" s="203">
        <f>E283*(1+C$1188)</f>
        <v>4.7283399999999993</v>
      </c>
      <c r="G283" s="200">
        <f>D283*F283</f>
        <v>0</v>
      </c>
      <c r="H283" s="329"/>
      <c r="I283" s="333"/>
      <c r="J283" s="373"/>
    </row>
    <row r="284" spans="1:10" s="32" customFormat="1" ht="18.75" hidden="1" x14ac:dyDescent="0.25">
      <c r="A284" s="216"/>
      <c r="B284" s="217"/>
      <c r="C284" s="218"/>
      <c r="D284" s="198"/>
      <c r="E284" s="203"/>
      <c r="F284" s="203"/>
      <c r="G284" s="200"/>
      <c r="H284" s="329"/>
      <c r="I284" s="333"/>
      <c r="J284" s="367"/>
    </row>
    <row r="285" spans="1:10" s="32" customFormat="1" ht="18.75" hidden="1" x14ac:dyDescent="0.25">
      <c r="A285" s="216" t="s">
        <v>107</v>
      </c>
      <c r="B285" s="178" t="s">
        <v>673</v>
      </c>
      <c r="C285" s="218" t="s">
        <v>20</v>
      </c>
      <c r="D285" s="198"/>
      <c r="E285" s="203">
        <v>5.42</v>
      </c>
      <c r="F285" s="203">
        <f>E285*(1+C$1188)</f>
        <v>6.7441059999999995</v>
      </c>
      <c r="G285" s="200">
        <f>D285*F285</f>
        <v>0</v>
      </c>
      <c r="H285" s="329"/>
      <c r="I285" s="333"/>
      <c r="J285" s="373"/>
    </row>
    <row r="286" spans="1:10" s="32" customFormat="1" ht="18.75" hidden="1" x14ac:dyDescent="0.25">
      <c r="A286" s="216"/>
      <c r="B286" s="217"/>
      <c r="C286" s="218"/>
      <c r="D286" s="198"/>
      <c r="E286" s="203"/>
      <c r="F286" s="203"/>
      <c r="G286" s="200"/>
      <c r="H286" s="329"/>
      <c r="I286" s="333"/>
      <c r="J286" s="367"/>
    </row>
    <row r="287" spans="1:10" s="32" customFormat="1" ht="18.75" hidden="1" x14ac:dyDescent="0.25">
      <c r="A287" s="216" t="s">
        <v>108</v>
      </c>
      <c r="B287" s="178" t="s">
        <v>674</v>
      </c>
      <c r="C287" s="218" t="s">
        <v>20</v>
      </c>
      <c r="D287" s="198"/>
      <c r="E287" s="203">
        <v>7.54</v>
      </c>
      <c r="F287" s="203">
        <f>E287*(1+C$1188)</f>
        <v>9.3820219999999992</v>
      </c>
      <c r="G287" s="200">
        <f>D287*F287</f>
        <v>0</v>
      </c>
      <c r="H287" s="329"/>
      <c r="I287" s="333"/>
      <c r="J287" s="373"/>
    </row>
    <row r="288" spans="1:10" s="32" customFormat="1" ht="18.75" hidden="1" x14ac:dyDescent="0.25">
      <c r="A288" s="216"/>
      <c r="B288" s="217"/>
      <c r="C288" s="218"/>
      <c r="D288" s="198"/>
      <c r="E288" s="203"/>
      <c r="F288" s="203"/>
      <c r="G288" s="200"/>
      <c r="H288" s="329"/>
      <c r="I288" s="333"/>
      <c r="J288" s="367"/>
    </row>
    <row r="289" spans="1:10" s="32" customFormat="1" ht="18.75" hidden="1" x14ac:dyDescent="0.25">
      <c r="A289" s="216" t="s">
        <v>109</v>
      </c>
      <c r="B289" s="226" t="s">
        <v>116</v>
      </c>
      <c r="C289" s="218"/>
      <c r="D289" s="198"/>
      <c r="E289" s="203"/>
      <c r="F289" s="203"/>
      <c r="G289" s="200"/>
      <c r="H289" s="329"/>
      <c r="I289" s="333"/>
      <c r="J289" s="367"/>
    </row>
    <row r="290" spans="1:10" s="32" customFormat="1" ht="78.75" hidden="1" x14ac:dyDescent="0.25">
      <c r="A290" s="216"/>
      <c r="B290" s="217" t="s">
        <v>117</v>
      </c>
      <c r="C290" s="218"/>
      <c r="D290" s="198"/>
      <c r="E290" s="203"/>
      <c r="F290" s="203"/>
      <c r="G290" s="200"/>
      <c r="H290" s="329"/>
      <c r="I290" s="333"/>
      <c r="J290" s="367"/>
    </row>
    <row r="291" spans="1:10" s="32" customFormat="1" ht="18.75" hidden="1" x14ac:dyDescent="0.25">
      <c r="A291" s="216"/>
      <c r="B291" s="217"/>
      <c r="C291" s="218"/>
      <c r="D291" s="198"/>
      <c r="E291" s="203"/>
      <c r="F291" s="203"/>
      <c r="G291" s="200"/>
      <c r="H291" s="329"/>
      <c r="I291" s="333"/>
      <c r="J291" s="367"/>
    </row>
    <row r="292" spans="1:10" s="32" customFormat="1" ht="18.75" hidden="1" x14ac:dyDescent="0.25">
      <c r="A292" s="216" t="s">
        <v>111</v>
      </c>
      <c r="B292" s="178" t="s">
        <v>675</v>
      </c>
      <c r="C292" s="218" t="s">
        <v>20</v>
      </c>
      <c r="D292" s="198"/>
      <c r="E292" s="203">
        <v>13.11</v>
      </c>
      <c r="F292" s="203">
        <f>E292*(1+C$1188)</f>
        <v>16.312773</v>
      </c>
      <c r="G292" s="200">
        <f>D292*F292</f>
        <v>0</v>
      </c>
      <c r="H292" s="329"/>
      <c r="I292" s="333"/>
      <c r="J292" s="373"/>
    </row>
    <row r="293" spans="1:10" s="32" customFormat="1" ht="18.75" hidden="1" x14ac:dyDescent="0.25">
      <c r="A293" s="216"/>
      <c r="B293" s="217"/>
      <c r="C293" s="218"/>
      <c r="D293" s="198"/>
      <c r="E293" s="203"/>
      <c r="F293" s="203"/>
      <c r="G293" s="200"/>
      <c r="H293" s="329"/>
      <c r="I293" s="333"/>
      <c r="J293" s="367"/>
    </row>
    <row r="294" spans="1:10" s="32" customFormat="1" ht="18.75" hidden="1" x14ac:dyDescent="0.25">
      <c r="A294" s="216" t="s">
        <v>112</v>
      </c>
      <c r="B294" s="178" t="s">
        <v>676</v>
      </c>
      <c r="C294" s="218" t="s">
        <v>20</v>
      </c>
      <c r="D294" s="198"/>
      <c r="E294" s="203">
        <v>17.829999999999998</v>
      </c>
      <c r="F294" s="203">
        <f>E294*(1+C$1188)</f>
        <v>22.185868999999997</v>
      </c>
      <c r="G294" s="200">
        <f>D294*F294</f>
        <v>0</v>
      </c>
      <c r="H294" s="329"/>
      <c r="I294" s="333"/>
      <c r="J294" s="373"/>
    </row>
    <row r="295" spans="1:10" s="32" customFormat="1" ht="18.75" hidden="1" x14ac:dyDescent="0.25">
      <c r="A295" s="216"/>
      <c r="B295" s="217"/>
      <c r="C295" s="218"/>
      <c r="D295" s="198"/>
      <c r="E295" s="203"/>
      <c r="F295" s="203"/>
      <c r="G295" s="200"/>
      <c r="H295" s="329"/>
      <c r="I295" s="333"/>
      <c r="J295" s="367"/>
    </row>
    <row r="296" spans="1:10" s="32" customFormat="1" ht="18.75" hidden="1" x14ac:dyDescent="0.25">
      <c r="A296" s="216" t="s">
        <v>113</v>
      </c>
      <c r="B296" s="178" t="s">
        <v>677</v>
      </c>
      <c r="C296" s="218" t="s">
        <v>20</v>
      </c>
      <c r="D296" s="198"/>
      <c r="E296" s="203">
        <v>28.45</v>
      </c>
      <c r="F296" s="203">
        <f>E296*(1+C$1188)</f>
        <v>35.400334999999998</v>
      </c>
      <c r="G296" s="200">
        <f>D296*F296</f>
        <v>0</v>
      </c>
      <c r="H296" s="329"/>
      <c r="I296" s="333"/>
      <c r="J296" s="373"/>
    </row>
    <row r="297" spans="1:10" s="32" customFormat="1" ht="18.75" hidden="1" x14ac:dyDescent="0.25">
      <c r="A297" s="216"/>
      <c r="B297" s="217"/>
      <c r="C297" s="218"/>
      <c r="D297" s="198"/>
      <c r="E297" s="203"/>
      <c r="F297" s="203"/>
      <c r="G297" s="200"/>
      <c r="H297" s="329"/>
      <c r="I297" s="333"/>
      <c r="J297" s="367"/>
    </row>
    <row r="298" spans="1:10" s="32" customFormat="1" ht="18.75" hidden="1" x14ac:dyDescent="0.25">
      <c r="A298" s="216" t="s">
        <v>114</v>
      </c>
      <c r="B298" s="178" t="s">
        <v>678</v>
      </c>
      <c r="C298" s="218" t="s">
        <v>20</v>
      </c>
      <c r="D298" s="198"/>
      <c r="E298" s="203">
        <v>33.020000000000003</v>
      </c>
      <c r="F298" s="203">
        <f>E298*(1+C$1188)</f>
        <v>41.086786000000004</v>
      </c>
      <c r="G298" s="200">
        <f>D298*F298</f>
        <v>0</v>
      </c>
      <c r="H298" s="329"/>
      <c r="I298" s="333"/>
      <c r="J298" s="373"/>
    </row>
    <row r="299" spans="1:10" s="32" customFormat="1" ht="18.75" hidden="1" x14ac:dyDescent="0.25">
      <c r="A299" s="216"/>
      <c r="B299" s="217"/>
      <c r="C299" s="218"/>
      <c r="D299" s="198"/>
      <c r="E299" s="203"/>
      <c r="F299" s="203"/>
      <c r="G299" s="200"/>
      <c r="H299" s="329"/>
      <c r="I299" s="333"/>
      <c r="J299" s="367"/>
    </row>
    <row r="300" spans="1:10" s="32" customFormat="1" ht="18.75" hidden="1" x14ac:dyDescent="0.25">
      <c r="A300" s="216" t="s">
        <v>441</v>
      </c>
      <c r="B300" s="178" t="s">
        <v>679</v>
      </c>
      <c r="C300" s="218" t="s">
        <v>20</v>
      </c>
      <c r="D300" s="198"/>
      <c r="E300" s="203">
        <v>46.03</v>
      </c>
      <c r="F300" s="203">
        <f>E300*(1+C$1188)</f>
        <v>57.275129</v>
      </c>
      <c r="G300" s="200">
        <f>D300*F300</f>
        <v>0</v>
      </c>
      <c r="H300" s="329"/>
      <c r="I300" s="333"/>
      <c r="J300" s="373"/>
    </row>
    <row r="301" spans="1:10" s="32" customFormat="1" ht="18.75" hidden="1" x14ac:dyDescent="0.25">
      <c r="A301" s="216"/>
      <c r="B301" s="178"/>
      <c r="C301" s="218"/>
      <c r="D301" s="198"/>
      <c r="E301" s="203"/>
      <c r="F301" s="203"/>
      <c r="G301" s="200"/>
      <c r="H301" s="329"/>
      <c r="I301" s="333"/>
      <c r="J301" s="367"/>
    </row>
    <row r="302" spans="1:10" s="32" customFormat="1" ht="18.75" hidden="1" x14ac:dyDescent="0.25">
      <c r="A302" s="216" t="s">
        <v>442</v>
      </c>
      <c r="B302" s="178" t="s">
        <v>122</v>
      </c>
      <c r="C302" s="218" t="s">
        <v>20</v>
      </c>
      <c r="D302" s="198"/>
      <c r="E302" s="203">
        <v>76.290000000000006</v>
      </c>
      <c r="F302" s="203">
        <f>E302*(1+C$1188)</f>
        <v>94.927647000000007</v>
      </c>
      <c r="G302" s="200">
        <f>D302*F302</f>
        <v>0</v>
      </c>
      <c r="H302" s="329"/>
      <c r="I302" s="333"/>
      <c r="J302" s="373"/>
    </row>
    <row r="303" spans="1:10" s="32" customFormat="1" ht="18.75" hidden="1" x14ac:dyDescent="0.25">
      <c r="A303" s="216"/>
      <c r="B303" s="217"/>
      <c r="C303" s="218"/>
      <c r="D303" s="198"/>
      <c r="E303" s="203"/>
      <c r="F303" s="203"/>
      <c r="G303" s="200"/>
      <c r="H303" s="329"/>
      <c r="I303" s="333"/>
      <c r="J303" s="367"/>
    </row>
    <row r="304" spans="1:10" s="32" customFormat="1" ht="18.75" hidden="1" x14ac:dyDescent="0.25">
      <c r="A304" s="231" t="s">
        <v>443</v>
      </c>
      <c r="B304" s="229" t="s">
        <v>954</v>
      </c>
      <c r="C304" s="218" t="s">
        <v>20</v>
      </c>
      <c r="D304" s="198"/>
      <c r="E304" s="203">
        <v>97.88</v>
      </c>
      <c r="F304" s="203">
        <f>E304*(1+C$1188)</f>
        <v>121.79208399999999</v>
      </c>
      <c r="G304" s="200">
        <f>D304*F304</f>
        <v>0</v>
      </c>
      <c r="H304" s="329"/>
      <c r="I304" s="333"/>
      <c r="J304" s="367"/>
    </row>
    <row r="305" spans="1:10" s="32" customFormat="1" ht="18.75" hidden="1" x14ac:dyDescent="0.25">
      <c r="A305" s="231"/>
      <c r="B305" s="230"/>
      <c r="C305" s="218"/>
      <c r="D305" s="198"/>
      <c r="E305" s="203"/>
      <c r="F305" s="203"/>
      <c r="G305" s="200"/>
      <c r="H305" s="329"/>
      <c r="I305" s="333"/>
      <c r="J305" s="367"/>
    </row>
    <row r="306" spans="1:10" s="32" customFormat="1" ht="18.75" hidden="1" x14ac:dyDescent="0.25">
      <c r="A306" s="231" t="s">
        <v>955</v>
      </c>
      <c r="B306" s="229" t="s">
        <v>956</v>
      </c>
      <c r="C306" s="218" t="s">
        <v>20</v>
      </c>
      <c r="D306" s="198"/>
      <c r="E306" s="203">
        <v>120.6</v>
      </c>
      <c r="F306" s="203">
        <f>E306*(1+C$1188)</f>
        <v>150.06258</v>
      </c>
      <c r="G306" s="200">
        <f>D306*F306</f>
        <v>0</v>
      </c>
      <c r="H306" s="329"/>
      <c r="I306" s="333"/>
      <c r="J306" s="367"/>
    </row>
    <row r="307" spans="1:10" s="32" customFormat="1" ht="18.75" hidden="1" x14ac:dyDescent="0.25">
      <c r="A307" s="231"/>
      <c r="B307" s="230"/>
      <c r="C307" s="218"/>
      <c r="D307" s="198"/>
      <c r="E307" s="203"/>
      <c r="F307" s="203"/>
      <c r="G307" s="200"/>
      <c r="H307" s="329"/>
      <c r="I307" s="333"/>
      <c r="J307" s="367"/>
    </row>
    <row r="308" spans="1:10" s="32" customFormat="1" ht="18.75" hidden="1" x14ac:dyDescent="0.25">
      <c r="A308" s="231" t="s">
        <v>957</v>
      </c>
      <c r="B308" s="229" t="s">
        <v>958</v>
      </c>
      <c r="C308" s="218" t="s">
        <v>20</v>
      </c>
      <c r="D308" s="198"/>
      <c r="E308" s="203">
        <v>146.91</v>
      </c>
      <c r="F308" s="203">
        <f>E308*(1+C$1188)</f>
        <v>182.80011299999998</v>
      </c>
      <c r="G308" s="200">
        <f>D308*F308</f>
        <v>0</v>
      </c>
      <c r="H308" s="329"/>
      <c r="I308" s="333"/>
      <c r="J308" s="367"/>
    </row>
    <row r="309" spans="1:10" s="32" customFormat="1" ht="18.75" hidden="1" x14ac:dyDescent="0.25">
      <c r="A309" s="231"/>
      <c r="B309" s="230"/>
      <c r="C309" s="218"/>
      <c r="D309" s="198"/>
      <c r="E309" s="203"/>
      <c r="F309" s="203"/>
      <c r="G309" s="200"/>
      <c r="H309" s="329"/>
      <c r="I309" s="333"/>
      <c r="J309" s="367"/>
    </row>
    <row r="310" spans="1:10" s="32" customFormat="1" ht="18.75" hidden="1" x14ac:dyDescent="0.25">
      <c r="A310" s="231" t="s">
        <v>959</v>
      </c>
      <c r="B310" s="229" t="s">
        <v>960</v>
      </c>
      <c r="C310" s="218" t="s">
        <v>20</v>
      </c>
      <c r="D310" s="198"/>
      <c r="E310" s="203">
        <v>178.87</v>
      </c>
      <c r="F310" s="203">
        <f>E310*(1+C$1188)</f>
        <v>222.56794099999999</v>
      </c>
      <c r="G310" s="200">
        <f>D310*F310</f>
        <v>0</v>
      </c>
      <c r="H310" s="329"/>
      <c r="I310" s="333"/>
      <c r="J310" s="367"/>
    </row>
    <row r="311" spans="1:10" s="32" customFormat="1" ht="18.75" hidden="1" x14ac:dyDescent="0.25">
      <c r="A311" s="231"/>
      <c r="B311" s="230"/>
      <c r="C311" s="218"/>
      <c r="D311" s="198"/>
      <c r="E311" s="203"/>
      <c r="F311" s="203"/>
      <c r="G311" s="200"/>
      <c r="H311" s="329"/>
      <c r="I311" s="333"/>
      <c r="J311" s="367"/>
    </row>
    <row r="312" spans="1:10" s="32" customFormat="1" ht="18.75" hidden="1" x14ac:dyDescent="0.25">
      <c r="A312" s="231" t="s">
        <v>961</v>
      </c>
      <c r="B312" s="229" t="s">
        <v>962</v>
      </c>
      <c r="C312" s="218" t="s">
        <v>20</v>
      </c>
      <c r="D312" s="198"/>
      <c r="E312" s="203">
        <v>230.58</v>
      </c>
      <c r="F312" s="203">
        <f>E312*(1+C$1188)</f>
        <v>286.91069400000003</v>
      </c>
      <c r="G312" s="200">
        <f>D312*F312</f>
        <v>0</v>
      </c>
      <c r="H312" s="329"/>
      <c r="I312" s="333"/>
      <c r="J312" s="367"/>
    </row>
    <row r="313" spans="1:10" s="32" customFormat="1" ht="18.75" hidden="1" x14ac:dyDescent="0.25">
      <c r="A313" s="231"/>
      <c r="B313" s="229"/>
      <c r="C313" s="218"/>
      <c r="D313" s="198"/>
      <c r="E313" s="203"/>
      <c r="F313" s="203"/>
      <c r="G313" s="200"/>
      <c r="H313" s="329"/>
      <c r="I313" s="333"/>
      <c r="J313" s="367"/>
    </row>
    <row r="314" spans="1:10" s="32" customFormat="1" ht="18.75" hidden="1" x14ac:dyDescent="0.25">
      <c r="A314" s="231" t="s">
        <v>963</v>
      </c>
      <c r="B314" s="229" t="s">
        <v>964</v>
      </c>
      <c r="C314" s="218" t="s">
        <v>20</v>
      </c>
      <c r="D314" s="198"/>
      <c r="E314" s="203">
        <v>289.48</v>
      </c>
      <c r="F314" s="203">
        <f>E314*(1+C$1188)</f>
        <v>360.19996400000002</v>
      </c>
      <c r="G314" s="200">
        <f>D314*F314</f>
        <v>0</v>
      </c>
      <c r="H314" s="329"/>
      <c r="I314" s="333"/>
      <c r="J314" s="367"/>
    </row>
    <row r="315" spans="1:10" s="32" customFormat="1" ht="18.75" hidden="1" x14ac:dyDescent="0.25">
      <c r="A315" s="216"/>
      <c r="B315" s="217"/>
      <c r="C315" s="218"/>
      <c r="D315" s="198"/>
      <c r="E315" s="203"/>
      <c r="F315" s="203"/>
      <c r="G315" s="200"/>
      <c r="H315" s="329"/>
      <c r="I315" s="333"/>
      <c r="J315" s="367"/>
    </row>
    <row r="316" spans="1:10" s="32" customFormat="1" ht="18.75" hidden="1" x14ac:dyDescent="0.25">
      <c r="A316" s="216" t="s">
        <v>443</v>
      </c>
      <c r="B316" s="178" t="s">
        <v>1115</v>
      </c>
      <c r="C316" s="218" t="s">
        <v>20</v>
      </c>
      <c r="D316" s="198"/>
      <c r="E316" s="203">
        <v>12.78</v>
      </c>
      <c r="F316" s="203">
        <f>E316*(1+C$1188)</f>
        <v>15.902153999999999</v>
      </c>
      <c r="G316" s="200">
        <f>D316*F316</f>
        <v>0</v>
      </c>
      <c r="H316" s="329"/>
      <c r="I316" s="333"/>
      <c r="J316" s="373"/>
    </row>
    <row r="317" spans="1:10" s="32" customFormat="1" ht="78.75" hidden="1" x14ac:dyDescent="0.25">
      <c r="A317" s="216"/>
      <c r="B317" s="217" t="s">
        <v>124</v>
      </c>
      <c r="C317" s="218"/>
      <c r="D317" s="198"/>
      <c r="E317" s="203"/>
      <c r="F317" s="203"/>
      <c r="G317" s="200"/>
      <c r="H317" s="329"/>
      <c r="I317" s="333"/>
      <c r="J317" s="367"/>
    </row>
    <row r="318" spans="1:10" s="32" customFormat="1" ht="18.75" hidden="1" x14ac:dyDescent="0.25">
      <c r="A318" s="216"/>
      <c r="B318" s="217"/>
      <c r="C318" s="218"/>
      <c r="D318" s="198"/>
      <c r="E318" s="203"/>
      <c r="F318" s="203"/>
      <c r="G318" s="200"/>
      <c r="H318" s="329"/>
      <c r="I318" s="333"/>
      <c r="J318" s="367"/>
    </row>
    <row r="319" spans="1:10" s="32" customFormat="1" ht="18.75" hidden="1" x14ac:dyDescent="0.25">
      <c r="A319" s="216" t="s">
        <v>115</v>
      </c>
      <c r="B319" s="226" t="s">
        <v>1081</v>
      </c>
      <c r="C319" s="218"/>
      <c r="D319" s="198"/>
      <c r="E319" s="203"/>
      <c r="F319" s="203"/>
      <c r="G319" s="200"/>
      <c r="H319" s="329"/>
      <c r="I319" s="333"/>
      <c r="J319" s="367"/>
    </row>
    <row r="320" spans="1:10" s="32" customFormat="1" ht="110.25" hidden="1" x14ac:dyDescent="0.25">
      <c r="A320" s="216"/>
      <c r="B320" s="217" t="s">
        <v>1082</v>
      </c>
      <c r="C320" s="218"/>
      <c r="D320" s="198"/>
      <c r="E320" s="203"/>
      <c r="F320" s="203"/>
      <c r="G320" s="200"/>
      <c r="H320" s="329"/>
      <c r="I320" s="333"/>
      <c r="J320" s="367"/>
    </row>
    <row r="321" spans="1:10" s="32" customFormat="1" ht="18.75" hidden="1" x14ac:dyDescent="0.25">
      <c r="A321" s="216"/>
      <c r="B321" s="217"/>
      <c r="C321" s="218"/>
      <c r="D321" s="198"/>
      <c r="E321" s="203"/>
      <c r="F321" s="203"/>
      <c r="G321" s="200"/>
      <c r="H321" s="329"/>
      <c r="I321" s="333"/>
      <c r="J321" s="367"/>
    </row>
    <row r="322" spans="1:10" s="32" customFormat="1" ht="18.75" hidden="1" x14ac:dyDescent="0.25">
      <c r="A322" s="216" t="s">
        <v>118</v>
      </c>
      <c r="B322" s="178" t="s">
        <v>447</v>
      </c>
      <c r="C322" s="218" t="s">
        <v>6</v>
      </c>
      <c r="D322" s="198"/>
      <c r="E322" s="203">
        <v>33.64</v>
      </c>
      <c r="F322" s="203">
        <f>E322*(1+C$1188)</f>
        <v>41.858252</v>
      </c>
      <c r="G322" s="200">
        <f>D322*F322</f>
        <v>0</v>
      </c>
      <c r="H322" s="329"/>
      <c r="I322" s="333"/>
      <c r="J322" s="373"/>
    </row>
    <row r="323" spans="1:10" s="32" customFormat="1" ht="18.75" hidden="1" x14ac:dyDescent="0.25">
      <c r="A323" s="216"/>
      <c r="B323" s="178"/>
      <c r="C323" s="218"/>
      <c r="D323" s="198"/>
      <c r="E323" s="203"/>
      <c r="F323" s="203"/>
      <c r="G323" s="200"/>
      <c r="H323" s="352"/>
      <c r="I323" s="333"/>
      <c r="J323" s="367"/>
    </row>
    <row r="324" spans="1:10" s="32" customFormat="1" ht="18.75" hidden="1" x14ac:dyDescent="0.25">
      <c r="A324" s="216" t="s">
        <v>119</v>
      </c>
      <c r="B324" s="178" t="s">
        <v>448</v>
      </c>
      <c r="C324" s="218" t="s">
        <v>6</v>
      </c>
      <c r="D324" s="198"/>
      <c r="E324" s="203">
        <v>43.54</v>
      </c>
      <c r="F324" s="203">
        <f>E324*(1+C$1188)</f>
        <v>54.176821999999994</v>
      </c>
      <c r="G324" s="200">
        <f>D324*F324</f>
        <v>0</v>
      </c>
      <c r="H324" s="329"/>
      <c r="I324" s="333"/>
      <c r="J324" s="373"/>
    </row>
    <row r="325" spans="1:10" s="32" customFormat="1" ht="18.75" hidden="1" x14ac:dyDescent="0.25">
      <c r="A325" s="216"/>
      <c r="B325" s="178"/>
      <c r="C325" s="218"/>
      <c r="D325" s="198"/>
      <c r="E325" s="203"/>
      <c r="F325" s="203"/>
      <c r="G325" s="200"/>
      <c r="H325" s="352"/>
      <c r="I325" s="333"/>
      <c r="J325" s="367"/>
    </row>
    <row r="326" spans="1:10" s="32" customFormat="1" ht="18.75" hidden="1" x14ac:dyDescent="0.25">
      <c r="A326" s="216" t="s">
        <v>120</v>
      </c>
      <c r="B326" s="178" t="s">
        <v>449</v>
      </c>
      <c r="C326" s="218" t="s">
        <v>6</v>
      </c>
      <c r="D326" s="198"/>
      <c r="E326" s="203">
        <v>51.57</v>
      </c>
      <c r="F326" s="203">
        <f>E326*(1+C$1188)</f>
        <v>64.168550999999994</v>
      </c>
      <c r="G326" s="200">
        <f>D326*F326</f>
        <v>0</v>
      </c>
      <c r="H326" s="329"/>
      <c r="I326" s="333"/>
      <c r="J326" s="373"/>
    </row>
    <row r="327" spans="1:10" s="32" customFormat="1" ht="18.75" hidden="1" x14ac:dyDescent="0.25">
      <c r="A327" s="216"/>
      <c r="B327" s="178"/>
      <c r="C327" s="218"/>
      <c r="D327" s="198"/>
      <c r="E327" s="203"/>
      <c r="F327" s="203"/>
      <c r="G327" s="200"/>
      <c r="H327" s="329"/>
      <c r="I327" s="333"/>
      <c r="J327" s="367"/>
    </row>
    <row r="328" spans="1:10" s="32" customFormat="1" ht="18.75" hidden="1" x14ac:dyDescent="0.25">
      <c r="A328" s="216" t="s">
        <v>121</v>
      </c>
      <c r="B328" s="178" t="s">
        <v>450</v>
      </c>
      <c r="C328" s="218" t="s">
        <v>6</v>
      </c>
      <c r="D328" s="198"/>
      <c r="E328" s="203">
        <v>61.77</v>
      </c>
      <c r="F328" s="203">
        <f>E328*(1+C$1188)</f>
        <v>76.860410999999999</v>
      </c>
      <c r="G328" s="200">
        <f>D328*F328</f>
        <v>0</v>
      </c>
      <c r="H328" s="329"/>
      <c r="I328" s="333"/>
      <c r="J328" s="373"/>
    </row>
    <row r="329" spans="1:10" s="32" customFormat="1" ht="18.75" hidden="1" x14ac:dyDescent="0.25">
      <c r="A329" s="216"/>
      <c r="B329" s="217"/>
      <c r="C329" s="218"/>
      <c r="D329" s="198"/>
      <c r="E329" s="203"/>
      <c r="F329" s="203"/>
      <c r="G329" s="200"/>
      <c r="H329" s="352"/>
      <c r="I329" s="333"/>
      <c r="J329" s="367"/>
    </row>
    <row r="330" spans="1:10" s="32" customFormat="1" ht="18.75" hidden="1" x14ac:dyDescent="0.25">
      <c r="A330" s="216" t="s">
        <v>123</v>
      </c>
      <c r="B330" s="178" t="s">
        <v>451</v>
      </c>
      <c r="C330" s="218" t="s">
        <v>6</v>
      </c>
      <c r="D330" s="198"/>
      <c r="E330" s="203">
        <v>31.54</v>
      </c>
      <c r="F330" s="203">
        <f>E330*(1+C$1188)</f>
        <v>39.245221999999998</v>
      </c>
      <c r="G330" s="200">
        <f>D330*F330</f>
        <v>0</v>
      </c>
      <c r="H330" s="329"/>
      <c r="I330" s="333"/>
      <c r="J330" s="373"/>
    </row>
    <row r="331" spans="1:10" s="32" customFormat="1" ht="18.75" hidden="1" x14ac:dyDescent="0.25">
      <c r="A331" s="216"/>
      <c r="B331" s="178"/>
      <c r="C331" s="218"/>
      <c r="D331" s="198"/>
      <c r="E331" s="203"/>
      <c r="F331" s="203"/>
      <c r="G331" s="200"/>
      <c r="H331" s="352"/>
      <c r="I331" s="333"/>
      <c r="J331" s="373"/>
    </row>
    <row r="332" spans="1:10" s="32" customFormat="1" ht="18.75" hidden="1" x14ac:dyDescent="0.25">
      <c r="A332" s="216" t="s">
        <v>444</v>
      </c>
      <c r="B332" s="178" t="s">
        <v>452</v>
      </c>
      <c r="C332" s="218" t="s">
        <v>6</v>
      </c>
      <c r="D332" s="198"/>
      <c r="E332" s="203">
        <v>41.98</v>
      </c>
      <c r="F332" s="203">
        <f>E332*(1+C$1188)</f>
        <v>52.235713999999994</v>
      </c>
      <c r="G332" s="200">
        <f>D332*F332</f>
        <v>0</v>
      </c>
      <c r="H332" s="329"/>
      <c r="I332" s="333"/>
      <c r="J332" s="373"/>
    </row>
    <row r="333" spans="1:10" s="32" customFormat="1" ht="18.75" hidden="1" x14ac:dyDescent="0.25">
      <c r="A333" s="216"/>
      <c r="B333" s="178"/>
      <c r="C333" s="218"/>
      <c r="D333" s="198"/>
      <c r="E333" s="203"/>
      <c r="F333" s="203"/>
      <c r="G333" s="200"/>
      <c r="H333" s="329"/>
      <c r="I333" s="333"/>
      <c r="J333" s="367"/>
    </row>
    <row r="334" spans="1:10" s="32" customFormat="1" ht="18.75" hidden="1" x14ac:dyDescent="0.25">
      <c r="A334" s="216" t="s">
        <v>445</v>
      </c>
      <c r="B334" s="178" t="s">
        <v>453</v>
      </c>
      <c r="C334" s="218" t="s">
        <v>6</v>
      </c>
      <c r="D334" s="198"/>
      <c r="E334" s="203">
        <v>46.08</v>
      </c>
      <c r="F334" s="203">
        <f>E334*(1+C$1188)</f>
        <v>57.337343999999995</v>
      </c>
      <c r="G334" s="200">
        <f>D334*F334</f>
        <v>0</v>
      </c>
      <c r="H334" s="329"/>
      <c r="I334" s="333"/>
      <c r="J334" s="373"/>
    </row>
    <row r="335" spans="1:10" s="32" customFormat="1" ht="18.75" hidden="1" x14ac:dyDescent="0.25">
      <c r="A335" s="216"/>
      <c r="B335" s="178"/>
      <c r="C335" s="218"/>
      <c r="D335" s="198"/>
      <c r="E335" s="203"/>
      <c r="F335" s="203"/>
      <c r="G335" s="200"/>
      <c r="H335" s="329"/>
      <c r="I335" s="333"/>
      <c r="J335" s="367"/>
    </row>
    <row r="336" spans="1:10" s="32" customFormat="1" ht="18.75" hidden="1" x14ac:dyDescent="0.25">
      <c r="A336" s="216" t="s">
        <v>446</v>
      </c>
      <c r="B336" s="178" t="s">
        <v>454</v>
      </c>
      <c r="C336" s="218" t="s">
        <v>6</v>
      </c>
      <c r="D336" s="198"/>
      <c r="E336" s="203">
        <v>55.32</v>
      </c>
      <c r="F336" s="203">
        <f>E336*(1+C$1188)</f>
        <v>68.834676000000002</v>
      </c>
      <c r="G336" s="200">
        <f>D336*F336</f>
        <v>0</v>
      </c>
      <c r="H336" s="329"/>
      <c r="I336" s="333"/>
      <c r="J336" s="373"/>
    </row>
    <row r="337" spans="1:10" s="32" customFormat="1" ht="18.75" hidden="1" x14ac:dyDescent="0.25">
      <c r="A337" s="216"/>
      <c r="B337" s="217"/>
      <c r="C337" s="218"/>
      <c r="D337" s="198"/>
      <c r="E337" s="203"/>
      <c r="F337" s="203"/>
      <c r="G337" s="200"/>
      <c r="H337" s="329"/>
      <c r="I337" s="333"/>
      <c r="J337" s="367"/>
    </row>
    <row r="338" spans="1:10" s="32" customFormat="1" ht="18.75" hidden="1" x14ac:dyDescent="0.25">
      <c r="A338" s="216" t="s">
        <v>459</v>
      </c>
      <c r="B338" s="178" t="s">
        <v>455</v>
      </c>
      <c r="C338" s="218" t="s">
        <v>6</v>
      </c>
      <c r="D338" s="198"/>
      <c r="E338" s="203">
        <v>35.729999999999997</v>
      </c>
      <c r="F338" s="203">
        <f>E338*(1+C$1188)</f>
        <v>44.458838999999998</v>
      </c>
      <c r="G338" s="200">
        <f>D338*F338</f>
        <v>0</v>
      </c>
      <c r="H338" s="329"/>
      <c r="I338" s="333"/>
      <c r="J338" s="373"/>
    </row>
    <row r="339" spans="1:10" s="32" customFormat="1" ht="18.75" hidden="1" x14ac:dyDescent="0.25">
      <c r="A339" s="216"/>
      <c r="B339" s="178"/>
      <c r="C339" s="218"/>
      <c r="D339" s="198"/>
      <c r="E339" s="203"/>
      <c r="F339" s="203"/>
      <c r="G339" s="200"/>
      <c r="H339" s="329"/>
      <c r="I339" s="333"/>
      <c r="J339" s="367"/>
    </row>
    <row r="340" spans="1:10" s="32" customFormat="1" ht="18.75" hidden="1" x14ac:dyDescent="0.25">
      <c r="A340" s="216" t="s">
        <v>460</v>
      </c>
      <c r="B340" s="178" t="s">
        <v>456</v>
      </c>
      <c r="C340" s="218" t="s">
        <v>6</v>
      </c>
      <c r="D340" s="198"/>
      <c r="E340" s="203">
        <v>45.6</v>
      </c>
      <c r="F340" s="203">
        <f>E340*(1+C$1188)</f>
        <v>56.740079999999999</v>
      </c>
      <c r="G340" s="200">
        <f>D340*F340</f>
        <v>0</v>
      </c>
      <c r="H340" s="329"/>
      <c r="I340" s="333"/>
      <c r="J340" s="373"/>
    </row>
    <row r="341" spans="1:10" s="32" customFormat="1" ht="18.75" hidden="1" x14ac:dyDescent="0.25">
      <c r="A341" s="216"/>
      <c r="B341" s="178"/>
      <c r="C341" s="218"/>
      <c r="D341" s="198"/>
      <c r="E341" s="203"/>
      <c r="F341" s="203"/>
      <c r="G341" s="200"/>
      <c r="H341" s="329"/>
      <c r="I341" s="333"/>
      <c r="J341" s="367"/>
    </row>
    <row r="342" spans="1:10" s="32" customFormat="1" ht="18.75" hidden="1" x14ac:dyDescent="0.25">
      <c r="A342" s="216" t="s">
        <v>461</v>
      </c>
      <c r="B342" s="178" t="s">
        <v>457</v>
      </c>
      <c r="C342" s="218" t="s">
        <v>6</v>
      </c>
      <c r="D342" s="198"/>
      <c r="E342" s="203">
        <v>57.06</v>
      </c>
      <c r="F342" s="203">
        <f>E342*(1+C$1188)</f>
        <v>70.999758</v>
      </c>
      <c r="G342" s="200">
        <f>D342*F342</f>
        <v>0</v>
      </c>
      <c r="H342" s="329"/>
      <c r="I342" s="333"/>
      <c r="J342" s="373"/>
    </row>
    <row r="343" spans="1:10" s="32" customFormat="1" ht="18.75" hidden="1" x14ac:dyDescent="0.25">
      <c r="A343" s="216"/>
      <c r="B343" s="178"/>
      <c r="C343" s="218"/>
      <c r="D343" s="198"/>
      <c r="E343" s="203"/>
      <c r="F343" s="203"/>
      <c r="G343" s="200"/>
      <c r="H343" s="329"/>
      <c r="I343" s="333"/>
      <c r="J343" s="367"/>
    </row>
    <row r="344" spans="1:10" s="32" customFormat="1" ht="18.75" hidden="1" x14ac:dyDescent="0.25">
      <c r="A344" s="216" t="s">
        <v>462</v>
      </c>
      <c r="B344" s="178" t="s">
        <v>458</v>
      </c>
      <c r="C344" s="218" t="s">
        <v>6</v>
      </c>
      <c r="D344" s="198"/>
      <c r="E344" s="203">
        <v>68.22</v>
      </c>
      <c r="F344" s="203">
        <f>E344*(1+C$1188)</f>
        <v>84.886145999999997</v>
      </c>
      <c r="G344" s="200">
        <f>D344*F344</f>
        <v>0</v>
      </c>
      <c r="H344" s="329"/>
      <c r="I344" s="333"/>
      <c r="J344" s="373"/>
    </row>
    <row r="345" spans="1:10" s="32" customFormat="1" ht="18.75" hidden="1" x14ac:dyDescent="0.25">
      <c r="A345" s="216"/>
      <c r="B345" s="178"/>
      <c r="C345" s="218"/>
      <c r="D345" s="198"/>
      <c r="E345" s="203"/>
      <c r="F345" s="203"/>
      <c r="G345" s="200"/>
      <c r="H345" s="329"/>
      <c r="I345" s="333"/>
      <c r="J345" s="367"/>
    </row>
    <row r="346" spans="1:10" s="32" customFormat="1" ht="18.75" hidden="1" x14ac:dyDescent="0.25">
      <c r="A346" s="216" t="s">
        <v>467</v>
      </c>
      <c r="B346" s="178" t="s">
        <v>463</v>
      </c>
      <c r="C346" s="218" t="s">
        <v>6</v>
      </c>
      <c r="D346" s="198"/>
      <c r="E346" s="203">
        <v>37.83</v>
      </c>
      <c r="F346" s="203">
        <f>E346*(1+C$1188)</f>
        <v>47.071869</v>
      </c>
      <c r="G346" s="200">
        <f>D346*F346</f>
        <v>0</v>
      </c>
      <c r="H346" s="329"/>
      <c r="I346" s="333"/>
      <c r="J346" s="373"/>
    </row>
    <row r="347" spans="1:10" s="32" customFormat="1" ht="18.75" hidden="1" x14ac:dyDescent="0.25">
      <c r="A347" s="216"/>
      <c r="B347" s="178"/>
      <c r="C347" s="218"/>
      <c r="D347" s="198"/>
      <c r="E347" s="203"/>
      <c r="F347" s="203"/>
      <c r="G347" s="200"/>
      <c r="H347" s="329"/>
      <c r="I347" s="333"/>
      <c r="J347" s="367"/>
    </row>
    <row r="348" spans="1:10" s="32" customFormat="1" ht="18.75" hidden="1" x14ac:dyDescent="0.25">
      <c r="A348" s="216" t="s">
        <v>468</v>
      </c>
      <c r="B348" s="178" t="s">
        <v>464</v>
      </c>
      <c r="C348" s="218" t="s">
        <v>6</v>
      </c>
      <c r="D348" s="198"/>
      <c r="E348" s="203">
        <v>47.66</v>
      </c>
      <c r="F348" s="203">
        <f>E348*(1+C$1188)</f>
        <v>59.303337999999997</v>
      </c>
      <c r="G348" s="200">
        <f>D348*F348</f>
        <v>0</v>
      </c>
      <c r="H348" s="329"/>
      <c r="I348" s="333"/>
      <c r="J348" s="373"/>
    </row>
    <row r="349" spans="1:10" s="32" customFormat="1" ht="18.75" hidden="1" x14ac:dyDescent="0.25">
      <c r="A349" s="216"/>
      <c r="B349" s="178"/>
      <c r="C349" s="218"/>
      <c r="D349" s="198"/>
      <c r="E349" s="203"/>
      <c r="F349" s="203"/>
      <c r="G349" s="200"/>
      <c r="H349" s="329"/>
      <c r="I349" s="333"/>
      <c r="J349" s="367"/>
    </row>
    <row r="350" spans="1:10" s="32" customFormat="1" ht="18.75" hidden="1" x14ac:dyDescent="0.25">
      <c r="A350" s="216" t="s">
        <v>469</v>
      </c>
      <c r="B350" s="178" t="s">
        <v>465</v>
      </c>
      <c r="C350" s="218" t="s">
        <v>6</v>
      </c>
      <c r="D350" s="198"/>
      <c r="E350" s="203">
        <v>62.55</v>
      </c>
      <c r="F350" s="203">
        <f>E350*(1+C$1188)</f>
        <v>77.830964999999992</v>
      </c>
      <c r="G350" s="200">
        <f>D350*F350</f>
        <v>0</v>
      </c>
      <c r="H350" s="329"/>
      <c r="I350" s="333"/>
      <c r="J350" s="373"/>
    </row>
    <row r="351" spans="1:10" s="32" customFormat="1" ht="18.75" hidden="1" x14ac:dyDescent="0.25">
      <c r="A351" s="216"/>
      <c r="B351" s="178"/>
      <c r="C351" s="218"/>
      <c r="D351" s="198"/>
      <c r="E351" s="203"/>
      <c r="F351" s="203"/>
      <c r="G351" s="200"/>
      <c r="H351" s="329"/>
      <c r="I351" s="333"/>
      <c r="J351" s="373"/>
    </row>
    <row r="352" spans="1:10" s="32" customFormat="1" ht="18.75" hidden="1" x14ac:dyDescent="0.25">
      <c r="A352" s="216" t="s">
        <v>470</v>
      </c>
      <c r="B352" s="178" t="s">
        <v>466</v>
      </c>
      <c r="C352" s="218" t="s">
        <v>6</v>
      </c>
      <c r="D352" s="198"/>
      <c r="E352" s="203">
        <v>74.67</v>
      </c>
      <c r="F352" s="203">
        <f>E352*(1+C$1188)</f>
        <v>92.911880999999994</v>
      </c>
      <c r="G352" s="200">
        <f>D352*F352</f>
        <v>0</v>
      </c>
      <c r="H352" s="329"/>
      <c r="I352" s="333"/>
      <c r="J352" s="373"/>
    </row>
    <row r="353" spans="1:10" s="32" customFormat="1" ht="18.75" hidden="1" x14ac:dyDescent="0.25">
      <c r="A353" s="216"/>
      <c r="B353" s="178"/>
      <c r="C353" s="218"/>
      <c r="D353" s="198"/>
      <c r="E353" s="203"/>
      <c r="F353" s="203"/>
      <c r="G353" s="200"/>
      <c r="H353" s="329"/>
      <c r="I353" s="333"/>
      <c r="J353" s="373"/>
    </row>
    <row r="354" spans="1:10" s="32" customFormat="1" ht="18.75" hidden="1" x14ac:dyDescent="0.25">
      <c r="A354" s="231" t="s">
        <v>965</v>
      </c>
      <c r="B354" s="229" t="s">
        <v>966</v>
      </c>
      <c r="C354" s="218" t="s">
        <v>6</v>
      </c>
      <c r="D354" s="198"/>
      <c r="E354" s="203">
        <v>28.88</v>
      </c>
      <c r="F354" s="203">
        <f>E354*(1+C$1188)</f>
        <v>35.935383999999999</v>
      </c>
      <c r="G354" s="200">
        <f>D354*F354</f>
        <v>0</v>
      </c>
      <c r="H354" s="329"/>
      <c r="I354" s="333"/>
      <c r="J354" s="373"/>
    </row>
    <row r="355" spans="1:10" s="32" customFormat="1" ht="18.75" hidden="1" x14ac:dyDescent="0.25">
      <c r="A355" s="231"/>
      <c r="B355" s="229"/>
      <c r="C355" s="218"/>
      <c r="D355" s="198"/>
      <c r="E355" s="203"/>
      <c r="F355" s="203"/>
      <c r="G355" s="200"/>
      <c r="H355" s="329"/>
      <c r="I355" s="333"/>
      <c r="J355" s="373"/>
    </row>
    <row r="356" spans="1:10" s="32" customFormat="1" ht="18.75" hidden="1" x14ac:dyDescent="0.25">
      <c r="A356" s="231" t="s">
        <v>967</v>
      </c>
      <c r="B356" s="229" t="s">
        <v>968</v>
      </c>
      <c r="C356" s="218" t="s">
        <v>6</v>
      </c>
      <c r="D356" s="198"/>
      <c r="E356" s="203">
        <v>37.24</v>
      </c>
      <c r="F356" s="203">
        <f>E356*(1+C$1188)</f>
        <v>46.337732000000003</v>
      </c>
      <c r="G356" s="200">
        <f>D356*F356</f>
        <v>0</v>
      </c>
      <c r="H356" s="329"/>
      <c r="I356" s="333"/>
      <c r="J356" s="373"/>
    </row>
    <row r="357" spans="1:10" s="32" customFormat="1" ht="18.75" hidden="1" x14ac:dyDescent="0.25">
      <c r="A357" s="231"/>
      <c r="B357" s="229"/>
      <c r="C357" s="218"/>
      <c r="D357" s="198"/>
      <c r="E357" s="203"/>
      <c r="F357" s="203"/>
      <c r="G357" s="200"/>
      <c r="H357" s="329"/>
      <c r="I357" s="333"/>
      <c r="J357" s="373"/>
    </row>
    <row r="358" spans="1:10" s="32" customFormat="1" ht="18.75" hidden="1" x14ac:dyDescent="0.25">
      <c r="A358" s="231" t="s">
        <v>969</v>
      </c>
      <c r="B358" s="229" t="s">
        <v>970</v>
      </c>
      <c r="C358" s="218" t="s">
        <v>6</v>
      </c>
      <c r="D358" s="198"/>
      <c r="E358" s="203">
        <v>24.24</v>
      </c>
      <c r="F358" s="203">
        <f>E358*(1+C$1188)</f>
        <v>30.161831999999997</v>
      </c>
      <c r="G358" s="200">
        <f>D358*F358</f>
        <v>0</v>
      </c>
      <c r="H358" s="329"/>
      <c r="I358" s="333"/>
      <c r="J358" s="373"/>
    </row>
    <row r="359" spans="1:10" s="32" customFormat="1" ht="18.75" hidden="1" x14ac:dyDescent="0.25">
      <c r="A359" s="231"/>
      <c r="B359" s="229"/>
      <c r="C359" s="218"/>
      <c r="D359" s="198"/>
      <c r="E359" s="203"/>
      <c r="F359" s="203"/>
      <c r="G359" s="200"/>
      <c r="H359" s="329"/>
      <c r="I359" s="333"/>
      <c r="J359" s="373"/>
    </row>
    <row r="360" spans="1:10" s="32" customFormat="1" ht="18.75" hidden="1" x14ac:dyDescent="0.25">
      <c r="A360" s="231" t="s">
        <v>971</v>
      </c>
      <c r="B360" s="229" t="s">
        <v>972</v>
      </c>
      <c r="C360" s="218" t="s">
        <v>6</v>
      </c>
      <c r="D360" s="198"/>
      <c r="E360" s="203">
        <v>27.67</v>
      </c>
      <c r="F360" s="203">
        <f>E360*(1+C$1188)</f>
        <v>34.429780999999998</v>
      </c>
      <c r="G360" s="200">
        <f>D360*F360</f>
        <v>0</v>
      </c>
      <c r="H360" s="329"/>
      <c r="I360" s="333"/>
      <c r="J360" s="373"/>
    </row>
    <row r="361" spans="1:10" s="32" customFormat="1" ht="18.75" hidden="1" x14ac:dyDescent="0.25">
      <c r="A361" s="231"/>
      <c r="B361" s="229"/>
      <c r="C361" s="218"/>
      <c r="D361" s="198"/>
      <c r="E361" s="203"/>
      <c r="F361" s="203"/>
      <c r="G361" s="200"/>
      <c r="H361" s="329"/>
      <c r="I361" s="333"/>
      <c r="J361" s="373"/>
    </row>
    <row r="362" spans="1:10" s="32" customFormat="1" ht="18.75" hidden="1" x14ac:dyDescent="0.25">
      <c r="A362" s="231" t="s">
        <v>973</v>
      </c>
      <c r="B362" s="229" t="s">
        <v>974</v>
      </c>
      <c r="C362" s="218" t="s">
        <v>6</v>
      </c>
      <c r="D362" s="198"/>
      <c r="E362" s="203">
        <v>35.19</v>
      </c>
      <c r="F362" s="203">
        <f>E362*(1+C$1188)</f>
        <v>43.786916999999995</v>
      </c>
      <c r="G362" s="200">
        <f>D362*F362</f>
        <v>0</v>
      </c>
      <c r="H362" s="329"/>
      <c r="I362" s="333"/>
      <c r="J362" s="373"/>
    </row>
    <row r="363" spans="1:10" s="32" customFormat="1" ht="18.75" hidden="1" x14ac:dyDescent="0.25">
      <c r="A363" s="231"/>
      <c r="B363" s="229"/>
      <c r="C363" s="218"/>
      <c r="D363" s="198"/>
      <c r="E363" s="203"/>
      <c r="F363" s="203"/>
      <c r="G363" s="200"/>
      <c r="H363" s="329"/>
      <c r="I363" s="333"/>
      <c r="J363" s="373"/>
    </row>
    <row r="364" spans="1:10" s="32" customFormat="1" ht="18.75" hidden="1" x14ac:dyDescent="0.25">
      <c r="A364" s="231" t="s">
        <v>975</v>
      </c>
      <c r="B364" s="229" t="s">
        <v>976</v>
      </c>
      <c r="C364" s="218" t="s">
        <v>6</v>
      </c>
      <c r="D364" s="198"/>
      <c r="E364" s="203">
        <v>47.51</v>
      </c>
      <c r="F364" s="203">
        <f>E364*(1+C$1188)</f>
        <v>59.116692999999998</v>
      </c>
      <c r="G364" s="200">
        <f>D364*F364</f>
        <v>0</v>
      </c>
      <c r="H364" s="329"/>
      <c r="I364" s="333"/>
      <c r="J364" s="373"/>
    </row>
    <row r="365" spans="1:10" s="32" customFormat="1" ht="18.75" hidden="1" x14ac:dyDescent="0.25">
      <c r="A365" s="231"/>
      <c r="B365" s="229"/>
      <c r="C365" s="218"/>
      <c r="D365" s="198"/>
      <c r="E365" s="203"/>
      <c r="F365" s="203"/>
      <c r="G365" s="200"/>
      <c r="H365" s="329"/>
      <c r="I365" s="333"/>
      <c r="J365" s="373"/>
    </row>
    <row r="366" spans="1:10" s="32" customFormat="1" ht="18.75" hidden="1" x14ac:dyDescent="0.25">
      <c r="A366" s="231" t="s">
        <v>977</v>
      </c>
      <c r="B366" s="229" t="s">
        <v>978</v>
      </c>
      <c r="C366" s="218" t="s">
        <v>6</v>
      </c>
      <c r="D366" s="198"/>
      <c r="E366" s="203">
        <v>39.479999999999997</v>
      </c>
      <c r="F366" s="203">
        <f>E366*(1+C$1188)</f>
        <v>49.124963999999991</v>
      </c>
      <c r="G366" s="200">
        <f>D366*F366</f>
        <v>0</v>
      </c>
      <c r="H366" s="329"/>
      <c r="I366" s="333"/>
      <c r="J366" s="373"/>
    </row>
    <row r="367" spans="1:10" s="32" customFormat="1" ht="18.75" hidden="1" x14ac:dyDescent="0.25">
      <c r="A367" s="231"/>
      <c r="B367" s="229"/>
      <c r="C367" s="218"/>
      <c r="D367" s="198"/>
      <c r="E367" s="203"/>
      <c r="F367" s="203"/>
      <c r="G367" s="200"/>
      <c r="H367" s="329"/>
      <c r="I367" s="333"/>
      <c r="J367" s="373"/>
    </row>
    <row r="368" spans="1:10" s="32" customFormat="1" ht="18.75" hidden="1" x14ac:dyDescent="0.25">
      <c r="A368" s="231" t="s">
        <v>979</v>
      </c>
      <c r="B368" s="229" t="s">
        <v>980</v>
      </c>
      <c r="C368" s="218" t="s">
        <v>6</v>
      </c>
      <c r="D368" s="198"/>
      <c r="E368" s="203">
        <v>54.77</v>
      </c>
      <c r="F368" s="203">
        <f>E368*(1+C$1188)</f>
        <v>68.150311000000002</v>
      </c>
      <c r="G368" s="200">
        <f>D368*F368</f>
        <v>0</v>
      </c>
      <c r="H368" s="329"/>
      <c r="I368" s="333"/>
      <c r="J368" s="373"/>
    </row>
    <row r="369" spans="1:10" s="32" customFormat="1" ht="18.75" hidden="1" x14ac:dyDescent="0.25">
      <c r="A369" s="216"/>
      <c r="B369" s="178"/>
      <c r="C369" s="218"/>
      <c r="D369" s="198"/>
      <c r="E369" s="203"/>
      <c r="F369" s="203"/>
      <c r="G369" s="200"/>
      <c r="H369" s="329"/>
      <c r="I369" s="333"/>
      <c r="J369" s="373"/>
    </row>
    <row r="370" spans="1:10" s="32" customFormat="1" ht="18.75" hidden="1" x14ac:dyDescent="0.25">
      <c r="A370" s="216" t="s">
        <v>125</v>
      </c>
      <c r="B370" s="234" t="s">
        <v>1116</v>
      </c>
      <c r="C370" s="218"/>
      <c r="D370" s="198"/>
      <c r="E370" s="203"/>
      <c r="F370" s="203"/>
      <c r="G370" s="200"/>
      <c r="H370" s="329"/>
      <c r="I370" s="333"/>
      <c r="J370" s="373"/>
    </row>
    <row r="371" spans="1:10" s="32" customFormat="1" ht="141.75" hidden="1" x14ac:dyDescent="0.25">
      <c r="A371" s="216"/>
      <c r="B371" s="228" t="s">
        <v>126</v>
      </c>
      <c r="C371" s="218"/>
      <c r="D371" s="198"/>
      <c r="E371" s="203"/>
      <c r="F371" s="203"/>
      <c r="G371" s="200"/>
      <c r="H371" s="329"/>
      <c r="I371" s="333"/>
      <c r="J371" s="367"/>
    </row>
    <row r="372" spans="1:10" s="32" customFormat="1" ht="18.75" hidden="1" x14ac:dyDescent="0.25">
      <c r="A372" s="216"/>
      <c r="B372" s="234"/>
      <c r="C372" s="218"/>
      <c r="D372" s="198"/>
      <c r="E372" s="203"/>
      <c r="F372" s="203"/>
      <c r="G372" s="200"/>
      <c r="H372" s="329"/>
      <c r="I372" s="333"/>
      <c r="J372" s="373"/>
    </row>
    <row r="373" spans="1:10" s="32" customFormat="1" ht="18.75" hidden="1" x14ac:dyDescent="0.25">
      <c r="A373" s="216" t="s">
        <v>127</v>
      </c>
      <c r="B373" s="227" t="s">
        <v>684</v>
      </c>
      <c r="C373" s="218" t="s">
        <v>20</v>
      </c>
      <c r="D373" s="198"/>
      <c r="E373" s="203">
        <v>26.54</v>
      </c>
      <c r="F373" s="203">
        <f>E373*(1+C$1188)</f>
        <v>33.023721999999999</v>
      </c>
      <c r="G373" s="200">
        <f>D373*F373</f>
        <v>0</v>
      </c>
      <c r="H373" s="329"/>
      <c r="I373" s="333"/>
      <c r="J373" s="367"/>
    </row>
    <row r="374" spans="1:10" s="32" customFormat="1" ht="18.75" hidden="1" x14ac:dyDescent="0.25">
      <c r="A374" s="216"/>
      <c r="B374" s="228"/>
      <c r="C374" s="218"/>
      <c r="D374" s="198"/>
      <c r="E374" s="203"/>
      <c r="F374" s="203"/>
      <c r="G374" s="200"/>
      <c r="H374" s="329"/>
      <c r="I374" s="333"/>
      <c r="J374" s="373"/>
    </row>
    <row r="375" spans="1:10" s="32" customFormat="1" ht="18.75" hidden="1" x14ac:dyDescent="0.25">
      <c r="A375" s="216" t="s">
        <v>128</v>
      </c>
      <c r="B375" s="227" t="s">
        <v>685</v>
      </c>
      <c r="C375" s="218" t="s">
        <v>20</v>
      </c>
      <c r="D375" s="198"/>
      <c r="E375" s="203">
        <v>28.34</v>
      </c>
      <c r="F375" s="203">
        <f>E375*(1+C$1188)</f>
        <v>35.263461999999997</v>
      </c>
      <c r="G375" s="200">
        <f>D375*F375</f>
        <v>0</v>
      </c>
      <c r="H375" s="329"/>
      <c r="I375" s="333"/>
      <c r="J375" s="367"/>
    </row>
    <row r="376" spans="1:10" s="32" customFormat="1" ht="18.75" hidden="1" x14ac:dyDescent="0.25">
      <c r="A376" s="216"/>
      <c r="B376" s="228"/>
      <c r="C376" s="218"/>
      <c r="D376" s="198"/>
      <c r="E376" s="203"/>
      <c r="F376" s="203"/>
      <c r="G376" s="200"/>
      <c r="H376" s="329"/>
      <c r="I376" s="333"/>
      <c r="J376" s="373"/>
    </row>
    <row r="377" spans="1:10" s="32" customFormat="1" ht="18.75" hidden="1" x14ac:dyDescent="0.25">
      <c r="A377" s="216" t="s">
        <v>129</v>
      </c>
      <c r="B377" s="227" t="s">
        <v>726</v>
      </c>
      <c r="C377" s="218" t="s">
        <v>20</v>
      </c>
      <c r="D377" s="198"/>
      <c r="E377" s="203">
        <v>41.88</v>
      </c>
      <c r="F377" s="203">
        <f>E377*(1+C$1188)</f>
        <v>52.111284000000005</v>
      </c>
      <c r="G377" s="200">
        <f>D377*F377</f>
        <v>0</v>
      </c>
      <c r="H377" s="329"/>
      <c r="I377" s="333"/>
      <c r="J377" s="367"/>
    </row>
    <row r="378" spans="1:10" s="32" customFormat="1" ht="18.75" hidden="1" x14ac:dyDescent="0.25">
      <c r="A378" s="216"/>
      <c r="B378" s="228"/>
      <c r="C378" s="218"/>
      <c r="D378" s="198"/>
      <c r="E378" s="203"/>
      <c r="F378" s="203"/>
      <c r="G378" s="200"/>
      <c r="H378" s="329"/>
      <c r="I378" s="333"/>
      <c r="J378" s="367"/>
    </row>
    <row r="379" spans="1:10" s="32" customFormat="1" ht="18.75" hidden="1" x14ac:dyDescent="0.25">
      <c r="A379" s="216" t="s">
        <v>130</v>
      </c>
      <c r="B379" s="227" t="s">
        <v>686</v>
      </c>
      <c r="C379" s="218" t="s">
        <v>20</v>
      </c>
      <c r="D379" s="198"/>
      <c r="E379" s="203">
        <v>43.52</v>
      </c>
      <c r="F379" s="203">
        <f>E379*(1+C$1188)</f>
        <v>54.151935999999999</v>
      </c>
      <c r="G379" s="200">
        <f>D379*F379</f>
        <v>0</v>
      </c>
      <c r="H379" s="329"/>
      <c r="I379" s="333"/>
      <c r="J379" s="367"/>
    </row>
    <row r="380" spans="1:10" s="32" customFormat="1" ht="18.75" hidden="1" x14ac:dyDescent="0.25">
      <c r="A380" s="216"/>
      <c r="B380" s="228"/>
      <c r="C380" s="218"/>
      <c r="D380" s="198"/>
      <c r="E380" s="203"/>
      <c r="F380" s="203"/>
      <c r="G380" s="200"/>
      <c r="H380" s="329"/>
      <c r="I380" s="333"/>
      <c r="J380" s="367"/>
    </row>
    <row r="381" spans="1:10" s="32" customFormat="1" ht="18.75" hidden="1" x14ac:dyDescent="0.25">
      <c r="A381" s="216" t="s">
        <v>131</v>
      </c>
      <c r="B381" s="227" t="s">
        <v>687</v>
      </c>
      <c r="C381" s="218" t="s">
        <v>20</v>
      </c>
      <c r="D381" s="198"/>
      <c r="E381" s="203">
        <v>48.16</v>
      </c>
      <c r="F381" s="203">
        <f>E381*(1+C$1188)</f>
        <v>59.925487999999994</v>
      </c>
      <c r="G381" s="200">
        <f>D381*F381</f>
        <v>0</v>
      </c>
      <c r="H381" s="329"/>
      <c r="I381" s="333"/>
      <c r="J381" s="373"/>
    </row>
    <row r="382" spans="1:10" s="32" customFormat="1" ht="18.75" hidden="1" x14ac:dyDescent="0.25">
      <c r="A382" s="216"/>
      <c r="B382" s="228"/>
      <c r="C382" s="218"/>
      <c r="D382" s="198"/>
      <c r="E382" s="203"/>
      <c r="F382" s="203"/>
      <c r="G382" s="200"/>
      <c r="H382" s="329"/>
      <c r="I382" s="333"/>
      <c r="J382" s="367"/>
    </row>
    <row r="383" spans="1:10" s="32" customFormat="1" ht="18.75" hidden="1" x14ac:dyDescent="0.25">
      <c r="A383" s="216" t="s">
        <v>471</v>
      </c>
      <c r="B383" s="227" t="s">
        <v>688</v>
      </c>
      <c r="C383" s="218" t="s">
        <v>20</v>
      </c>
      <c r="D383" s="198"/>
      <c r="E383" s="203">
        <v>77.62</v>
      </c>
      <c r="F383" s="203">
        <f>E383*(1+C$1188)</f>
        <v>96.582566</v>
      </c>
      <c r="G383" s="200">
        <f>D383*F383</f>
        <v>0</v>
      </c>
      <c r="H383" s="329"/>
      <c r="I383" s="333"/>
      <c r="J383" s="373"/>
    </row>
    <row r="384" spans="1:10" s="32" customFormat="1" ht="18.75" hidden="1" x14ac:dyDescent="0.25">
      <c r="A384" s="216"/>
      <c r="B384" s="217"/>
      <c r="C384" s="218"/>
      <c r="D384" s="198"/>
      <c r="E384" s="203"/>
      <c r="F384" s="203"/>
      <c r="G384" s="200"/>
      <c r="H384" s="329"/>
      <c r="I384" s="333"/>
      <c r="J384" s="367"/>
    </row>
    <row r="385" spans="1:10" s="32" customFormat="1" ht="18.75" hidden="1" x14ac:dyDescent="0.25">
      <c r="A385" s="216" t="s">
        <v>132</v>
      </c>
      <c r="B385" s="226" t="s">
        <v>133</v>
      </c>
      <c r="C385" s="218"/>
      <c r="D385" s="198"/>
      <c r="E385" s="203"/>
      <c r="F385" s="203"/>
      <c r="G385" s="200"/>
      <c r="H385" s="329"/>
      <c r="I385" s="333"/>
      <c r="J385" s="373"/>
    </row>
    <row r="386" spans="1:10" s="32" customFormat="1" ht="110.25" hidden="1" x14ac:dyDescent="0.25">
      <c r="A386" s="216"/>
      <c r="B386" s="217" t="s">
        <v>134</v>
      </c>
      <c r="C386" s="218"/>
      <c r="D386" s="198"/>
      <c r="E386" s="203"/>
      <c r="F386" s="203"/>
      <c r="G386" s="200"/>
      <c r="H386" s="329"/>
      <c r="I386" s="333"/>
      <c r="J386" s="367"/>
    </row>
    <row r="387" spans="1:10" s="32" customFormat="1" ht="18.75" hidden="1" x14ac:dyDescent="0.25">
      <c r="A387" s="216"/>
      <c r="B387" s="226"/>
      <c r="C387" s="218"/>
      <c r="D387" s="198"/>
      <c r="E387" s="203"/>
      <c r="F387" s="203"/>
      <c r="G387" s="200"/>
      <c r="H387" s="329"/>
      <c r="I387" s="333"/>
      <c r="J387" s="373"/>
    </row>
    <row r="388" spans="1:10" s="32" customFormat="1" ht="18.75" hidden="1" x14ac:dyDescent="0.25">
      <c r="A388" s="216" t="s">
        <v>135</v>
      </c>
      <c r="B388" s="241" t="s">
        <v>769</v>
      </c>
      <c r="C388" s="218" t="s">
        <v>20</v>
      </c>
      <c r="D388" s="198"/>
      <c r="E388" s="203">
        <v>11.05</v>
      </c>
      <c r="F388" s="203">
        <f>E388*(1+C$1188)</f>
        <v>13.749515000000001</v>
      </c>
      <c r="G388" s="200">
        <f>D388*F388</f>
        <v>0</v>
      </c>
      <c r="H388" s="329"/>
      <c r="I388" s="333"/>
      <c r="J388" s="367"/>
    </row>
    <row r="389" spans="1:10" s="32" customFormat="1" ht="18.75" hidden="1" x14ac:dyDescent="0.25">
      <c r="A389" s="216"/>
      <c r="B389" s="242"/>
      <c r="C389" s="218"/>
      <c r="D389" s="198"/>
      <c r="E389" s="203"/>
      <c r="F389" s="203"/>
      <c r="G389" s="200"/>
      <c r="H389" s="329"/>
      <c r="I389" s="333"/>
      <c r="J389" s="373"/>
    </row>
    <row r="390" spans="1:10" s="32" customFormat="1" ht="18.75" hidden="1" x14ac:dyDescent="0.25">
      <c r="A390" s="216" t="s">
        <v>136</v>
      </c>
      <c r="B390" s="241" t="s">
        <v>770</v>
      </c>
      <c r="C390" s="218" t="s">
        <v>20</v>
      </c>
      <c r="D390" s="198"/>
      <c r="E390" s="203">
        <v>11.38</v>
      </c>
      <c r="F390" s="203">
        <f>E390*(1+C$1188)</f>
        <v>14.160134000000001</v>
      </c>
      <c r="G390" s="200">
        <f>D390*F390</f>
        <v>0</v>
      </c>
      <c r="H390" s="329"/>
      <c r="I390" s="333"/>
      <c r="J390" s="367"/>
    </row>
    <row r="391" spans="1:10" s="32" customFormat="1" ht="18.75" hidden="1" x14ac:dyDescent="0.25">
      <c r="A391" s="216"/>
      <c r="B391" s="242"/>
      <c r="C391" s="218"/>
      <c r="D391" s="198"/>
      <c r="E391" s="203"/>
      <c r="F391" s="203"/>
      <c r="G391" s="200"/>
      <c r="H391" s="329"/>
      <c r="I391" s="333"/>
      <c r="J391" s="373"/>
    </row>
    <row r="392" spans="1:10" s="32" customFormat="1" ht="18.75" hidden="1" x14ac:dyDescent="0.25">
      <c r="A392" s="216" t="s">
        <v>137</v>
      </c>
      <c r="B392" s="241" t="s">
        <v>771</v>
      </c>
      <c r="C392" s="218" t="s">
        <v>20</v>
      </c>
      <c r="D392" s="198"/>
      <c r="E392" s="203">
        <v>15.8</v>
      </c>
      <c r="F392" s="203">
        <f>E392*(1+C$1188)</f>
        <v>19.659939999999999</v>
      </c>
      <c r="G392" s="200">
        <f>D392*F392</f>
        <v>0</v>
      </c>
      <c r="H392" s="329"/>
      <c r="I392" s="333"/>
      <c r="J392" s="367"/>
    </row>
    <row r="393" spans="1:10" s="32" customFormat="1" ht="18.75" hidden="1" x14ac:dyDescent="0.25">
      <c r="A393" s="216"/>
      <c r="B393" s="228"/>
      <c r="C393" s="218"/>
      <c r="D393" s="198"/>
      <c r="E393" s="203"/>
      <c r="F393" s="203"/>
      <c r="G393" s="200"/>
      <c r="H393" s="329"/>
      <c r="I393" s="333"/>
      <c r="J393" s="367"/>
    </row>
    <row r="394" spans="1:10" s="32" customFormat="1" ht="18.75" hidden="1" x14ac:dyDescent="0.25">
      <c r="A394" s="216" t="s">
        <v>138</v>
      </c>
      <c r="B394" s="226" t="s">
        <v>743</v>
      </c>
      <c r="C394" s="218"/>
      <c r="D394" s="198"/>
      <c r="E394" s="203"/>
      <c r="F394" s="203"/>
      <c r="G394" s="200"/>
      <c r="H394" s="329"/>
      <c r="I394" s="333"/>
      <c r="J394" s="367"/>
    </row>
    <row r="395" spans="1:10" s="32" customFormat="1" ht="157.5" hidden="1" x14ac:dyDescent="0.25">
      <c r="A395" s="216"/>
      <c r="B395" s="217" t="s">
        <v>744</v>
      </c>
      <c r="C395" s="218"/>
      <c r="D395" s="198"/>
      <c r="E395" s="203"/>
      <c r="F395" s="203"/>
      <c r="G395" s="200"/>
      <c r="H395" s="329"/>
      <c r="I395" s="333"/>
      <c r="J395" s="367"/>
    </row>
    <row r="396" spans="1:10" s="32" customFormat="1" ht="18.75" hidden="1" x14ac:dyDescent="0.25">
      <c r="A396" s="216"/>
      <c r="B396" s="217"/>
      <c r="C396" s="218"/>
      <c r="D396" s="198"/>
      <c r="E396" s="203"/>
      <c r="F396" s="203"/>
      <c r="G396" s="200"/>
      <c r="H396" s="329"/>
      <c r="I396" s="333"/>
      <c r="J396" s="373"/>
    </row>
    <row r="397" spans="1:10" s="32" customFormat="1" ht="18.75" hidden="1" x14ac:dyDescent="0.25">
      <c r="A397" s="216" t="s">
        <v>139</v>
      </c>
      <c r="B397" s="227" t="s">
        <v>684</v>
      </c>
      <c r="C397" s="218" t="s">
        <v>20</v>
      </c>
      <c r="D397" s="198"/>
      <c r="E397" s="203">
        <v>20.5</v>
      </c>
      <c r="F397" s="203">
        <f>E397*(1+C$1188)</f>
        <v>25.508150000000001</v>
      </c>
      <c r="G397" s="200">
        <f>D397*F397</f>
        <v>0</v>
      </c>
      <c r="H397" s="329"/>
      <c r="I397" s="333"/>
      <c r="J397" s="367"/>
    </row>
    <row r="398" spans="1:10" s="32" customFormat="1" ht="18.75" hidden="1" x14ac:dyDescent="0.25">
      <c r="A398" s="216"/>
      <c r="B398" s="228"/>
      <c r="C398" s="218"/>
      <c r="D398" s="198"/>
      <c r="E398" s="203"/>
      <c r="F398" s="203"/>
      <c r="G398" s="200"/>
      <c r="H398" s="329"/>
      <c r="I398" s="333"/>
      <c r="J398" s="373"/>
    </row>
    <row r="399" spans="1:10" s="32" customFormat="1" ht="18.75" hidden="1" x14ac:dyDescent="0.25">
      <c r="A399" s="216" t="s">
        <v>142</v>
      </c>
      <c r="B399" s="227" t="s">
        <v>685</v>
      </c>
      <c r="C399" s="218" t="s">
        <v>20</v>
      </c>
      <c r="D399" s="198"/>
      <c r="E399" s="203">
        <v>28.37</v>
      </c>
      <c r="F399" s="203">
        <f>E399*(1+C$1188)</f>
        <v>35.300790999999997</v>
      </c>
      <c r="G399" s="200">
        <f>D399*F399</f>
        <v>0</v>
      </c>
      <c r="H399" s="329"/>
      <c r="I399" s="333"/>
      <c r="J399" s="367"/>
    </row>
    <row r="400" spans="1:10" s="32" customFormat="1" ht="18.75" hidden="1" x14ac:dyDescent="0.25">
      <c r="A400" s="216"/>
      <c r="B400" s="228"/>
      <c r="C400" s="218"/>
      <c r="D400" s="198"/>
      <c r="E400" s="203"/>
      <c r="F400" s="203"/>
      <c r="G400" s="200"/>
      <c r="H400" s="329"/>
      <c r="I400" s="333"/>
      <c r="J400" s="373"/>
    </row>
    <row r="401" spans="1:10" s="32" customFormat="1" ht="18.75" hidden="1" x14ac:dyDescent="0.25">
      <c r="A401" s="216" t="s">
        <v>144</v>
      </c>
      <c r="B401" s="227" t="s">
        <v>726</v>
      </c>
      <c r="C401" s="218" t="s">
        <v>20</v>
      </c>
      <c r="D401" s="198"/>
      <c r="E401" s="203">
        <v>47.36</v>
      </c>
      <c r="F401" s="203">
        <f>E401*(1+C$1188)</f>
        <v>58.930047999999999</v>
      </c>
      <c r="G401" s="200">
        <f>D401*F401</f>
        <v>0</v>
      </c>
      <c r="H401" s="329"/>
      <c r="I401" s="333"/>
      <c r="J401" s="367"/>
    </row>
    <row r="402" spans="1:10" s="32" customFormat="1" ht="18.75" hidden="1" x14ac:dyDescent="0.25">
      <c r="A402" s="216"/>
      <c r="B402" s="228"/>
      <c r="C402" s="218"/>
      <c r="D402" s="198"/>
      <c r="E402" s="203"/>
      <c r="F402" s="203"/>
      <c r="G402" s="200"/>
      <c r="H402" s="329"/>
      <c r="I402" s="333"/>
      <c r="J402" s="373"/>
    </row>
    <row r="403" spans="1:10" s="32" customFormat="1" ht="18.75" hidden="1" x14ac:dyDescent="0.25">
      <c r="A403" s="216" t="s">
        <v>146</v>
      </c>
      <c r="B403" s="227" t="s">
        <v>686</v>
      </c>
      <c r="C403" s="218" t="s">
        <v>20</v>
      </c>
      <c r="D403" s="198"/>
      <c r="E403" s="203">
        <v>47.33</v>
      </c>
      <c r="F403" s="203">
        <f>E403*(1+C$1188)</f>
        <v>58.892719</v>
      </c>
      <c r="G403" s="200">
        <f>D403*F403</f>
        <v>0</v>
      </c>
      <c r="H403" s="329"/>
      <c r="I403" s="333"/>
      <c r="J403" s="367"/>
    </row>
    <row r="404" spans="1:10" s="32" customFormat="1" ht="18.75" hidden="1" x14ac:dyDescent="0.25">
      <c r="A404" s="216"/>
      <c r="B404" s="228"/>
      <c r="C404" s="218"/>
      <c r="D404" s="198"/>
      <c r="E404" s="203"/>
      <c r="F404" s="203"/>
      <c r="G404" s="200"/>
      <c r="H404" s="329"/>
      <c r="I404" s="333"/>
      <c r="J404" s="373"/>
    </row>
    <row r="405" spans="1:10" s="32" customFormat="1" ht="18.75" hidden="1" x14ac:dyDescent="0.25">
      <c r="A405" s="216" t="s">
        <v>713</v>
      </c>
      <c r="B405" s="227" t="s">
        <v>687</v>
      </c>
      <c r="C405" s="218" t="s">
        <v>20</v>
      </c>
      <c r="D405" s="198"/>
      <c r="E405" s="203">
        <v>45.26</v>
      </c>
      <c r="F405" s="203">
        <f>E405*(1+C$1188)</f>
        <v>56.317017999999997</v>
      </c>
      <c r="G405" s="200">
        <f>D405*F405</f>
        <v>0</v>
      </c>
      <c r="H405" s="329"/>
      <c r="I405" s="333"/>
      <c r="J405" s="367"/>
    </row>
    <row r="406" spans="1:10" s="32" customFormat="1" ht="18.75" hidden="1" x14ac:dyDescent="0.25">
      <c r="A406" s="216"/>
      <c r="B406" s="217"/>
      <c r="C406" s="218"/>
      <c r="D406" s="198"/>
      <c r="E406" s="203"/>
      <c r="F406" s="203"/>
      <c r="G406" s="200"/>
      <c r="H406" s="329"/>
      <c r="I406" s="333"/>
      <c r="J406" s="367"/>
    </row>
    <row r="407" spans="1:10" s="32" customFormat="1" ht="18.75" hidden="1" x14ac:dyDescent="0.25">
      <c r="A407" s="216" t="s">
        <v>401</v>
      </c>
      <c r="B407" s="226" t="s">
        <v>73</v>
      </c>
      <c r="C407" s="218"/>
      <c r="D407" s="198"/>
      <c r="E407" s="203"/>
      <c r="F407" s="203"/>
      <c r="G407" s="200"/>
      <c r="H407" s="329"/>
      <c r="I407" s="333"/>
      <c r="J407" s="367"/>
    </row>
    <row r="408" spans="1:10" s="32" customFormat="1" ht="18.75" hidden="1" x14ac:dyDescent="0.25">
      <c r="A408" s="216" t="s">
        <v>472</v>
      </c>
      <c r="B408" s="178" t="s">
        <v>140</v>
      </c>
      <c r="C408" s="218" t="s">
        <v>6</v>
      </c>
      <c r="D408" s="198"/>
      <c r="E408" s="203">
        <v>935.29</v>
      </c>
      <c r="F408" s="203">
        <f>E408*(1+C$1188)</f>
        <v>1163.7813469999999</v>
      </c>
      <c r="G408" s="200">
        <f>D408*F408</f>
        <v>0</v>
      </c>
      <c r="H408" s="329"/>
      <c r="I408" s="333"/>
      <c r="J408" s="367"/>
    </row>
    <row r="409" spans="1:10" s="32" customFormat="1" ht="47.25" hidden="1" x14ac:dyDescent="0.25">
      <c r="A409" s="216"/>
      <c r="B409" s="217" t="s">
        <v>141</v>
      </c>
      <c r="C409" s="218"/>
      <c r="D409" s="198"/>
      <c r="E409" s="203"/>
      <c r="F409" s="203"/>
      <c r="G409" s="200"/>
      <c r="H409" s="329"/>
      <c r="I409" s="333"/>
      <c r="J409" s="373"/>
    </row>
    <row r="410" spans="1:10" s="32" customFormat="1" ht="18.75" hidden="1" x14ac:dyDescent="0.25">
      <c r="A410" s="216"/>
      <c r="B410" s="178"/>
      <c r="C410" s="218"/>
      <c r="D410" s="198"/>
      <c r="E410" s="203"/>
      <c r="F410" s="203"/>
      <c r="G410" s="200"/>
      <c r="H410" s="329"/>
      <c r="I410" s="333"/>
      <c r="J410" s="367"/>
    </row>
    <row r="411" spans="1:10" s="32" customFormat="1" ht="18.75" hidden="1" x14ac:dyDescent="0.25">
      <c r="A411" s="216" t="s">
        <v>473</v>
      </c>
      <c r="B411" s="178" t="s">
        <v>143</v>
      </c>
      <c r="C411" s="218" t="s">
        <v>6</v>
      </c>
      <c r="D411" s="198"/>
      <c r="E411" s="203">
        <v>9.93</v>
      </c>
      <c r="F411" s="203">
        <f>E411*(1+C$1188)</f>
        <v>12.355898999999999</v>
      </c>
      <c r="G411" s="200">
        <f>D411*F411</f>
        <v>0</v>
      </c>
      <c r="H411" s="329"/>
      <c r="I411" s="333"/>
      <c r="J411" s="373"/>
    </row>
    <row r="412" spans="1:10" s="32" customFormat="1" ht="31.5" hidden="1" x14ac:dyDescent="0.25">
      <c r="A412" s="216"/>
      <c r="B412" s="243" t="s">
        <v>860</v>
      </c>
      <c r="C412" s="218"/>
      <c r="D412" s="198"/>
      <c r="E412" s="203"/>
      <c r="F412" s="203"/>
      <c r="G412" s="200"/>
      <c r="H412" s="329"/>
      <c r="I412" s="333"/>
      <c r="J412" s="367"/>
    </row>
    <row r="413" spans="1:10" s="32" customFormat="1" ht="18.75" hidden="1" x14ac:dyDescent="0.25">
      <c r="A413" s="216"/>
      <c r="B413" s="217"/>
      <c r="C413" s="218"/>
      <c r="D413" s="198"/>
      <c r="E413" s="203"/>
      <c r="F413" s="203"/>
      <c r="G413" s="200"/>
      <c r="H413" s="329"/>
      <c r="I413" s="333"/>
      <c r="J413" s="373"/>
    </row>
    <row r="414" spans="1:10" s="32" customFormat="1" ht="18.75" hidden="1" x14ac:dyDescent="0.25">
      <c r="A414" s="216" t="s">
        <v>474</v>
      </c>
      <c r="B414" s="178" t="s">
        <v>145</v>
      </c>
      <c r="C414" s="218" t="s">
        <v>6</v>
      </c>
      <c r="D414" s="198"/>
      <c r="E414" s="203">
        <v>13.69</v>
      </c>
      <c r="F414" s="203">
        <f>E414*(1+C$1188)</f>
        <v>17.034466999999999</v>
      </c>
      <c r="G414" s="200">
        <f>D414*F414</f>
        <v>0</v>
      </c>
      <c r="H414" s="329"/>
      <c r="I414" s="333"/>
      <c r="J414" s="367"/>
    </row>
    <row r="415" spans="1:10" s="32" customFormat="1" ht="31.5" hidden="1" x14ac:dyDescent="0.25">
      <c r="A415" s="216"/>
      <c r="B415" s="243" t="s">
        <v>861</v>
      </c>
      <c r="C415" s="218"/>
      <c r="D415" s="198"/>
      <c r="E415" s="203"/>
      <c r="F415" s="203"/>
      <c r="G415" s="200"/>
      <c r="H415" s="329"/>
      <c r="I415" s="333"/>
      <c r="J415" s="373"/>
    </row>
    <row r="416" spans="1:10" s="32" customFormat="1" ht="18.75" hidden="1" x14ac:dyDescent="0.25">
      <c r="A416" s="216"/>
      <c r="B416" s="217"/>
      <c r="C416" s="218"/>
      <c r="D416" s="198"/>
      <c r="E416" s="203"/>
      <c r="F416" s="203"/>
      <c r="G416" s="200"/>
      <c r="H416" s="329"/>
      <c r="I416" s="333"/>
      <c r="J416" s="367"/>
    </row>
    <row r="417" spans="1:10" s="32" customFormat="1" ht="18.75" hidden="1" x14ac:dyDescent="0.25">
      <c r="A417" s="216" t="s">
        <v>475</v>
      </c>
      <c r="B417" s="178" t="s">
        <v>147</v>
      </c>
      <c r="C417" s="218" t="s">
        <v>6</v>
      </c>
      <c r="D417" s="198"/>
      <c r="E417" s="203">
        <v>10.35</v>
      </c>
      <c r="F417" s="203">
        <f>E417*(1+C$1188)</f>
        <v>12.878504999999999</v>
      </c>
      <c r="G417" s="200">
        <f>D417*F417</f>
        <v>0</v>
      </c>
      <c r="H417" s="329"/>
      <c r="I417" s="333"/>
      <c r="J417" s="373"/>
    </row>
    <row r="418" spans="1:10" s="32" customFormat="1" ht="47.25" hidden="1" x14ac:dyDescent="0.25">
      <c r="A418" s="216"/>
      <c r="B418" s="243" t="s">
        <v>862</v>
      </c>
      <c r="C418" s="218"/>
      <c r="D418" s="198"/>
      <c r="E418" s="203"/>
      <c r="F418" s="203"/>
      <c r="G418" s="200"/>
      <c r="H418" s="352"/>
      <c r="I418" s="333"/>
      <c r="J418" s="367"/>
    </row>
    <row r="419" spans="1:10" s="32" customFormat="1" ht="18.75" hidden="1" x14ac:dyDescent="0.25">
      <c r="A419" s="216"/>
      <c r="B419" s="217"/>
      <c r="C419" s="218"/>
      <c r="D419" s="198"/>
      <c r="E419" s="203"/>
      <c r="F419" s="203"/>
      <c r="G419" s="200"/>
      <c r="H419" s="329"/>
      <c r="I419" s="333"/>
      <c r="J419" s="367"/>
    </row>
    <row r="420" spans="1:10" s="32" customFormat="1" ht="18.75" hidden="1" x14ac:dyDescent="0.25">
      <c r="A420" s="216" t="s">
        <v>476</v>
      </c>
      <c r="B420" s="178" t="s">
        <v>1117</v>
      </c>
      <c r="C420" s="218" t="s">
        <v>6</v>
      </c>
      <c r="D420" s="198"/>
      <c r="E420" s="203">
        <v>53.36</v>
      </c>
      <c r="F420" s="203">
        <f>E420*(1+C$1188)</f>
        <v>66.395848000000001</v>
      </c>
      <c r="G420" s="200">
        <f>D420*F420</f>
        <v>0</v>
      </c>
      <c r="H420" s="329"/>
      <c r="I420" s="333"/>
      <c r="J420" s="373"/>
    </row>
    <row r="421" spans="1:10" s="32" customFormat="1" ht="63" hidden="1" x14ac:dyDescent="0.25">
      <c r="A421" s="216"/>
      <c r="B421" s="217" t="s">
        <v>525</v>
      </c>
      <c r="C421" s="218"/>
      <c r="D421" s="198"/>
      <c r="E421" s="203"/>
      <c r="F421" s="203"/>
      <c r="G421" s="200"/>
      <c r="H421" s="329"/>
      <c r="I421" s="333"/>
      <c r="J421" s="367"/>
    </row>
    <row r="422" spans="1:10" s="32" customFormat="1" ht="18.75" hidden="1" x14ac:dyDescent="0.25">
      <c r="A422" s="216"/>
      <c r="B422" s="178"/>
      <c r="C422" s="218"/>
      <c r="D422" s="198"/>
      <c r="E422" s="203"/>
      <c r="F422" s="203"/>
      <c r="G422" s="200"/>
      <c r="H422" s="329"/>
      <c r="I422" s="333"/>
      <c r="J422" s="367"/>
    </row>
    <row r="423" spans="1:10" s="32" customFormat="1" ht="31.5" hidden="1" x14ac:dyDescent="0.25">
      <c r="A423" s="216" t="s">
        <v>477</v>
      </c>
      <c r="B423" s="178" t="s">
        <v>148</v>
      </c>
      <c r="C423" s="218" t="s">
        <v>6</v>
      </c>
      <c r="D423" s="198"/>
      <c r="E423" s="203">
        <v>523.95000000000005</v>
      </c>
      <c r="F423" s="203">
        <f>E423*(1+C$1188)</f>
        <v>651.95098500000006</v>
      </c>
      <c r="G423" s="200">
        <f>D423*F423</f>
        <v>0</v>
      </c>
      <c r="H423" s="329"/>
      <c r="I423" s="333"/>
      <c r="J423" s="373"/>
    </row>
    <row r="424" spans="1:10" s="32" customFormat="1" ht="141.75" hidden="1" x14ac:dyDescent="0.25">
      <c r="A424" s="216"/>
      <c r="B424" s="217" t="s">
        <v>149</v>
      </c>
      <c r="C424" s="218"/>
      <c r="D424" s="198"/>
      <c r="E424" s="203"/>
      <c r="F424" s="203"/>
      <c r="G424" s="200"/>
      <c r="H424" s="329"/>
      <c r="I424" s="333"/>
      <c r="J424" s="367"/>
    </row>
    <row r="425" spans="1:10" s="32" customFormat="1" ht="18.75" hidden="1" x14ac:dyDescent="0.25">
      <c r="A425" s="216"/>
      <c r="B425" s="217"/>
      <c r="C425" s="218"/>
      <c r="D425" s="198"/>
      <c r="E425" s="203"/>
      <c r="F425" s="203"/>
      <c r="G425" s="200"/>
      <c r="H425" s="329"/>
      <c r="I425" s="333"/>
      <c r="J425" s="367"/>
    </row>
    <row r="426" spans="1:10" s="32" customFormat="1" ht="18.75" hidden="1" x14ac:dyDescent="0.25">
      <c r="A426" s="216" t="s">
        <v>478</v>
      </c>
      <c r="B426" s="229" t="s">
        <v>807</v>
      </c>
      <c r="C426" s="218" t="s">
        <v>6</v>
      </c>
      <c r="D426" s="198"/>
      <c r="E426" s="203">
        <v>2086.54</v>
      </c>
      <c r="F426" s="203">
        <f>E426*(1+C$1188)</f>
        <v>2596.2817219999997</v>
      </c>
      <c r="G426" s="200">
        <f>D426*F426</f>
        <v>0</v>
      </c>
      <c r="H426" s="329"/>
      <c r="I426" s="333"/>
      <c r="J426" s="373"/>
    </row>
    <row r="427" spans="1:10" s="32" customFormat="1" ht="94.5" hidden="1" x14ac:dyDescent="0.25">
      <c r="A427" s="216"/>
      <c r="B427" s="230" t="s">
        <v>1118</v>
      </c>
      <c r="C427" s="218"/>
      <c r="D427" s="198"/>
      <c r="E427" s="203"/>
      <c r="F427" s="203"/>
      <c r="G427" s="200"/>
      <c r="H427" s="353"/>
      <c r="I427" s="333"/>
      <c r="J427" s="367"/>
    </row>
    <row r="428" spans="1:10" s="32" customFormat="1" ht="18.75" hidden="1" x14ac:dyDescent="0.25">
      <c r="A428" s="216"/>
      <c r="B428" s="217"/>
      <c r="C428" s="218"/>
      <c r="D428" s="198"/>
      <c r="E428" s="203"/>
      <c r="F428" s="203"/>
      <c r="G428" s="200"/>
      <c r="H428" s="329"/>
      <c r="I428" s="333"/>
      <c r="J428" s="367"/>
    </row>
    <row r="429" spans="1:10" s="32" customFormat="1" ht="18.75" hidden="1" x14ac:dyDescent="0.25">
      <c r="A429" s="216" t="s">
        <v>547</v>
      </c>
      <c r="B429" s="178" t="s">
        <v>1119</v>
      </c>
      <c r="C429" s="218" t="s">
        <v>6</v>
      </c>
      <c r="D429" s="198"/>
      <c r="E429" s="203">
        <v>9.57</v>
      </c>
      <c r="F429" s="203">
        <f>E429*(1+C$1188)</f>
        <v>11.907951000000001</v>
      </c>
      <c r="G429" s="200">
        <f>D429*F429</f>
        <v>0</v>
      </c>
      <c r="H429" s="329"/>
      <c r="I429" s="333"/>
      <c r="J429" s="373"/>
    </row>
    <row r="430" spans="1:10" s="32" customFormat="1" ht="78.75" hidden="1" x14ac:dyDescent="0.25">
      <c r="A430" s="216"/>
      <c r="B430" s="217" t="s">
        <v>548</v>
      </c>
      <c r="C430" s="218"/>
      <c r="D430" s="198"/>
      <c r="E430" s="203"/>
      <c r="F430" s="203"/>
      <c r="G430" s="200"/>
      <c r="H430" s="354"/>
      <c r="I430" s="333"/>
      <c r="J430" s="367"/>
    </row>
    <row r="431" spans="1:10" s="32" customFormat="1" ht="18.75" hidden="1" x14ac:dyDescent="0.25">
      <c r="A431" s="216"/>
      <c r="B431" s="217"/>
      <c r="C431" s="218"/>
      <c r="D431" s="198"/>
      <c r="E431" s="203"/>
      <c r="F431" s="203"/>
      <c r="G431" s="200"/>
      <c r="H431" s="329"/>
      <c r="I431" s="333"/>
      <c r="J431" s="367"/>
    </row>
    <row r="432" spans="1:10" s="62" customFormat="1" ht="18.75" hidden="1" x14ac:dyDescent="0.25">
      <c r="A432" s="231" t="s">
        <v>827</v>
      </c>
      <c r="B432" s="229" t="s">
        <v>886</v>
      </c>
      <c r="C432" s="232" t="s">
        <v>6</v>
      </c>
      <c r="D432" s="198"/>
      <c r="E432" s="203">
        <v>85.12</v>
      </c>
      <c r="F432" s="203">
        <f>E432*(1+C$1188)</f>
        <v>105.914816</v>
      </c>
      <c r="G432" s="200">
        <f>D432*F432</f>
        <v>0</v>
      </c>
      <c r="H432" s="355"/>
      <c r="I432" s="336"/>
      <c r="J432" s="374"/>
    </row>
    <row r="433" spans="1:10" s="62" customFormat="1" ht="78.75" hidden="1" x14ac:dyDescent="0.25">
      <c r="A433" s="231"/>
      <c r="B433" s="230" t="s">
        <v>887</v>
      </c>
      <c r="C433" s="232"/>
      <c r="D433" s="198"/>
      <c r="E433" s="203"/>
      <c r="F433" s="203"/>
      <c r="G433" s="200"/>
      <c r="H433" s="355"/>
      <c r="I433" s="336"/>
      <c r="J433" s="374"/>
    </row>
    <row r="434" spans="1:10" s="62" customFormat="1" ht="18.75" hidden="1" x14ac:dyDescent="0.25">
      <c r="A434" s="231"/>
      <c r="B434" s="230"/>
      <c r="C434" s="232"/>
      <c r="D434" s="198"/>
      <c r="E434" s="203"/>
      <c r="F434" s="203"/>
      <c r="G434" s="200"/>
      <c r="H434" s="355"/>
      <c r="I434" s="336"/>
      <c r="J434" s="374"/>
    </row>
    <row r="435" spans="1:10" s="62" customFormat="1" ht="18.75" hidden="1" x14ac:dyDescent="0.25">
      <c r="A435" s="231" t="s">
        <v>828</v>
      </c>
      <c r="B435" s="229" t="s">
        <v>888</v>
      </c>
      <c r="C435" s="232" t="s">
        <v>6</v>
      </c>
      <c r="D435" s="198"/>
      <c r="E435" s="203">
        <v>129.69</v>
      </c>
      <c r="F435" s="203">
        <f>E435*(1+C$1188)</f>
        <v>161.373267</v>
      </c>
      <c r="G435" s="200">
        <f>D435*F435</f>
        <v>0</v>
      </c>
      <c r="H435" s="355"/>
      <c r="I435" s="336"/>
      <c r="J435" s="374"/>
    </row>
    <row r="436" spans="1:10" s="62" customFormat="1" ht="78.75" hidden="1" x14ac:dyDescent="0.25">
      <c r="A436" s="231"/>
      <c r="B436" s="230" t="s">
        <v>887</v>
      </c>
      <c r="C436" s="232"/>
      <c r="D436" s="198"/>
      <c r="E436" s="203"/>
      <c r="F436" s="203"/>
      <c r="G436" s="200"/>
      <c r="H436" s="355"/>
      <c r="I436" s="336"/>
      <c r="J436" s="374"/>
    </row>
    <row r="437" spans="1:10" s="62" customFormat="1" ht="21" hidden="1" x14ac:dyDescent="0.25">
      <c r="A437" s="231"/>
      <c r="B437" s="244"/>
      <c r="C437" s="232"/>
      <c r="D437" s="198"/>
      <c r="E437" s="203"/>
      <c r="F437" s="203"/>
      <c r="G437" s="200"/>
      <c r="H437" s="355"/>
      <c r="I437" s="336"/>
      <c r="J437" s="374"/>
    </row>
    <row r="438" spans="1:10" s="62" customFormat="1" ht="18.75" hidden="1" x14ac:dyDescent="0.25">
      <c r="A438" s="231" t="s">
        <v>829</v>
      </c>
      <c r="B438" s="229" t="s">
        <v>869</v>
      </c>
      <c r="C438" s="232" t="s">
        <v>6</v>
      </c>
      <c r="D438" s="198"/>
      <c r="E438" s="203">
        <v>175.59</v>
      </c>
      <c r="F438" s="203">
        <f>E438*(1+C$1188)</f>
        <v>218.486637</v>
      </c>
      <c r="G438" s="200">
        <f>D438*F438</f>
        <v>0</v>
      </c>
      <c r="H438" s="355"/>
      <c r="I438" s="336"/>
      <c r="J438" s="374"/>
    </row>
    <row r="439" spans="1:10" s="62" customFormat="1" ht="78.75" hidden="1" x14ac:dyDescent="0.25">
      <c r="A439" s="231"/>
      <c r="B439" s="230" t="s">
        <v>870</v>
      </c>
      <c r="C439" s="232"/>
      <c r="D439" s="198"/>
      <c r="E439" s="203"/>
      <c r="F439" s="203"/>
      <c r="G439" s="200"/>
      <c r="H439" s="355"/>
      <c r="I439" s="336"/>
      <c r="J439" s="374"/>
    </row>
    <row r="440" spans="1:10" s="62" customFormat="1" ht="18.75" hidden="1" x14ac:dyDescent="0.25">
      <c r="A440" s="231"/>
      <c r="B440" s="229"/>
      <c r="C440" s="232"/>
      <c r="D440" s="198"/>
      <c r="E440" s="203"/>
      <c r="F440" s="203"/>
      <c r="G440" s="200"/>
      <c r="H440" s="355"/>
      <c r="I440" s="336"/>
      <c r="J440" s="374"/>
    </row>
    <row r="441" spans="1:10" s="62" customFormat="1" ht="18.75" hidden="1" x14ac:dyDescent="0.25">
      <c r="A441" s="231" t="s">
        <v>830</v>
      </c>
      <c r="B441" s="229" t="s">
        <v>831</v>
      </c>
      <c r="C441" s="232" t="s">
        <v>6</v>
      </c>
      <c r="D441" s="198"/>
      <c r="E441" s="203">
        <v>50.52</v>
      </c>
      <c r="F441" s="203">
        <f>E441*(1+C$1188)</f>
        <v>62.862036000000003</v>
      </c>
      <c r="G441" s="200">
        <f>D441*F441</f>
        <v>0</v>
      </c>
      <c r="H441" s="355"/>
      <c r="I441" s="336"/>
      <c r="J441" s="374"/>
    </row>
    <row r="442" spans="1:10" s="62" customFormat="1" ht="78.75" hidden="1" x14ac:dyDescent="0.25">
      <c r="A442" s="231"/>
      <c r="B442" s="230" t="s">
        <v>832</v>
      </c>
      <c r="C442" s="232"/>
      <c r="D442" s="198"/>
      <c r="E442" s="203"/>
      <c r="F442" s="203"/>
      <c r="G442" s="200"/>
      <c r="H442" s="355"/>
      <c r="I442" s="336"/>
      <c r="J442" s="374"/>
    </row>
    <row r="443" spans="1:10" s="62" customFormat="1" ht="18.75" hidden="1" x14ac:dyDescent="0.25">
      <c r="A443" s="231"/>
      <c r="B443" s="230"/>
      <c r="C443" s="232"/>
      <c r="D443" s="198"/>
      <c r="E443" s="203"/>
      <c r="F443" s="203"/>
      <c r="G443" s="200"/>
      <c r="H443" s="355"/>
      <c r="I443" s="336"/>
      <c r="J443" s="374"/>
    </row>
    <row r="444" spans="1:10" s="62" customFormat="1" ht="18.75" hidden="1" x14ac:dyDescent="0.25">
      <c r="A444" s="231" t="s">
        <v>981</v>
      </c>
      <c r="B444" s="229" t="s">
        <v>1120</v>
      </c>
      <c r="C444" s="232" t="s">
        <v>6</v>
      </c>
      <c r="D444" s="198"/>
      <c r="E444" s="203">
        <v>70.88</v>
      </c>
      <c r="F444" s="203">
        <f>E444*(1+C$1188)</f>
        <v>88.195983999999996</v>
      </c>
      <c r="G444" s="200">
        <f>D444*F444</f>
        <v>0</v>
      </c>
      <c r="H444" s="355"/>
      <c r="I444" s="336"/>
      <c r="J444" s="374"/>
    </row>
    <row r="445" spans="1:10" s="62" customFormat="1" ht="126" hidden="1" x14ac:dyDescent="0.25">
      <c r="A445" s="231"/>
      <c r="B445" s="230" t="s">
        <v>982</v>
      </c>
      <c r="C445" s="232"/>
      <c r="D445" s="233"/>
      <c r="E445" s="233"/>
      <c r="F445" s="233"/>
      <c r="G445" s="233"/>
      <c r="H445" s="355"/>
      <c r="I445" s="336"/>
      <c r="J445" s="374"/>
    </row>
    <row r="446" spans="1:10" s="62" customFormat="1" ht="18.75" hidden="1" x14ac:dyDescent="0.25">
      <c r="A446" s="231"/>
      <c r="B446" s="230"/>
      <c r="C446" s="232"/>
      <c r="D446" s="233"/>
      <c r="E446" s="233"/>
      <c r="F446" s="233"/>
      <c r="G446" s="233"/>
      <c r="H446" s="355"/>
      <c r="I446" s="336"/>
      <c r="J446" s="374"/>
    </row>
    <row r="447" spans="1:10" s="32" customFormat="1" ht="18.75" hidden="1" x14ac:dyDescent="0.25">
      <c r="A447" s="216" t="s">
        <v>479</v>
      </c>
      <c r="B447" s="234" t="s">
        <v>702</v>
      </c>
      <c r="C447" s="218"/>
      <c r="D447" s="198"/>
      <c r="E447" s="203"/>
      <c r="F447" s="203"/>
      <c r="G447" s="200"/>
      <c r="H447" s="329"/>
      <c r="I447" s="333"/>
      <c r="J447" s="373"/>
    </row>
    <row r="448" spans="1:10" s="32" customFormat="1" ht="47.25" hidden="1" x14ac:dyDescent="0.25">
      <c r="A448" s="216"/>
      <c r="B448" s="228" t="s">
        <v>485</v>
      </c>
      <c r="C448" s="218"/>
      <c r="D448" s="198"/>
      <c r="E448" s="203"/>
      <c r="F448" s="203"/>
      <c r="G448" s="200"/>
      <c r="H448" s="329"/>
      <c r="I448" s="333"/>
      <c r="J448" s="367"/>
    </row>
    <row r="449" spans="1:10" s="32" customFormat="1" ht="18.75" hidden="1" x14ac:dyDescent="0.25">
      <c r="A449" s="216"/>
      <c r="B449" s="228"/>
      <c r="C449" s="218"/>
      <c r="D449" s="198"/>
      <c r="E449" s="203"/>
      <c r="F449" s="203"/>
      <c r="G449" s="200"/>
      <c r="H449" s="329"/>
      <c r="I449" s="333"/>
      <c r="J449" s="367"/>
    </row>
    <row r="450" spans="1:10" s="32" customFormat="1" ht="18.75" hidden="1" x14ac:dyDescent="0.25">
      <c r="A450" s="216" t="s">
        <v>480</v>
      </c>
      <c r="B450" s="227" t="s">
        <v>486</v>
      </c>
      <c r="C450" s="218" t="s">
        <v>6</v>
      </c>
      <c r="D450" s="198"/>
      <c r="E450" s="203">
        <v>12.15</v>
      </c>
      <c r="F450" s="203">
        <f>E450*(1+C$1188)</f>
        <v>15.118245</v>
      </c>
      <c r="G450" s="200">
        <f>D450*F450</f>
        <v>0</v>
      </c>
      <c r="H450" s="329"/>
      <c r="I450" s="333"/>
      <c r="J450" s="373"/>
    </row>
    <row r="451" spans="1:10" s="32" customFormat="1" ht="18.75" hidden="1" x14ac:dyDescent="0.25">
      <c r="A451" s="216"/>
      <c r="B451" s="228"/>
      <c r="C451" s="218"/>
      <c r="D451" s="198"/>
      <c r="E451" s="203"/>
      <c r="F451" s="203"/>
      <c r="G451" s="200"/>
      <c r="H451" s="329"/>
      <c r="I451" s="333"/>
      <c r="J451" s="367"/>
    </row>
    <row r="452" spans="1:10" s="32" customFormat="1" ht="18.75" hidden="1" x14ac:dyDescent="0.25">
      <c r="A452" s="216" t="s">
        <v>481</v>
      </c>
      <c r="B452" s="227" t="s">
        <v>488</v>
      </c>
      <c r="C452" s="218" t="s">
        <v>6</v>
      </c>
      <c r="D452" s="198"/>
      <c r="E452" s="203">
        <v>13.62</v>
      </c>
      <c r="F452" s="203">
        <f>E452*(1+C$1188)</f>
        <v>16.947365999999999</v>
      </c>
      <c r="G452" s="200">
        <f>D452*F452</f>
        <v>0</v>
      </c>
      <c r="H452" s="329"/>
      <c r="I452" s="333"/>
      <c r="J452" s="367"/>
    </row>
    <row r="453" spans="1:10" s="32" customFormat="1" ht="18.75" hidden="1" x14ac:dyDescent="0.25">
      <c r="A453" s="216"/>
      <c r="B453" s="228"/>
      <c r="C453" s="218"/>
      <c r="D453" s="198"/>
      <c r="E453" s="203"/>
      <c r="F453" s="203"/>
      <c r="G453" s="200"/>
      <c r="H453" s="329"/>
      <c r="I453" s="333"/>
      <c r="J453" s="373"/>
    </row>
    <row r="454" spans="1:10" s="32" customFormat="1" ht="18.75" hidden="1" x14ac:dyDescent="0.25">
      <c r="A454" s="216" t="s">
        <v>483</v>
      </c>
      <c r="B454" s="227" t="s">
        <v>487</v>
      </c>
      <c r="C454" s="218" t="s">
        <v>6</v>
      </c>
      <c r="D454" s="198"/>
      <c r="E454" s="203">
        <v>16.329999999999998</v>
      </c>
      <c r="F454" s="203">
        <f>E454*(1+C$1188)</f>
        <v>20.319418999999996</v>
      </c>
      <c r="G454" s="200">
        <f>D454*F454</f>
        <v>0</v>
      </c>
      <c r="H454" s="352"/>
      <c r="I454" s="333"/>
      <c r="J454" s="367"/>
    </row>
    <row r="455" spans="1:10" s="32" customFormat="1" ht="18.75" hidden="1" x14ac:dyDescent="0.25">
      <c r="A455" s="216"/>
      <c r="B455" s="228"/>
      <c r="C455" s="218"/>
      <c r="D455" s="198"/>
      <c r="E455" s="203"/>
      <c r="F455" s="203"/>
      <c r="G455" s="200"/>
      <c r="H455" s="352"/>
      <c r="I455" s="333"/>
      <c r="J455" s="367"/>
    </row>
    <row r="456" spans="1:10" s="32" customFormat="1" ht="18.75" hidden="1" x14ac:dyDescent="0.25">
      <c r="A456" s="216" t="s">
        <v>482</v>
      </c>
      <c r="B456" s="227" t="s">
        <v>489</v>
      </c>
      <c r="C456" s="218" t="s">
        <v>6</v>
      </c>
      <c r="D456" s="198"/>
      <c r="E456" s="203">
        <v>15.57</v>
      </c>
      <c r="F456" s="203">
        <f>E456*(1+C$1188)</f>
        <v>19.373750999999999</v>
      </c>
      <c r="G456" s="200">
        <f>D456*F456</f>
        <v>0</v>
      </c>
      <c r="H456" s="352"/>
      <c r="I456" s="333"/>
      <c r="J456" s="373"/>
    </row>
    <row r="457" spans="1:10" s="32" customFormat="1" ht="18.75" hidden="1" x14ac:dyDescent="0.25">
      <c r="A457" s="216"/>
      <c r="B457" s="228"/>
      <c r="C457" s="218"/>
      <c r="D457" s="198"/>
      <c r="E457" s="203"/>
      <c r="F457" s="203"/>
      <c r="G457" s="200"/>
      <c r="H457" s="352"/>
      <c r="I457" s="333"/>
      <c r="J457" s="367"/>
    </row>
    <row r="458" spans="1:10" s="32" customFormat="1" ht="18.75" hidden="1" x14ac:dyDescent="0.25">
      <c r="A458" s="216" t="s">
        <v>484</v>
      </c>
      <c r="B458" s="227" t="s">
        <v>490</v>
      </c>
      <c r="C458" s="218" t="s">
        <v>6</v>
      </c>
      <c r="D458" s="198"/>
      <c r="E458" s="203">
        <v>15.47</v>
      </c>
      <c r="F458" s="203">
        <f>E458*(1+C$1188)</f>
        <v>19.249321000000002</v>
      </c>
      <c r="G458" s="200">
        <f>D458*F458</f>
        <v>0</v>
      </c>
      <c r="H458" s="352"/>
      <c r="I458" s="333"/>
      <c r="J458" s="367"/>
    </row>
    <row r="459" spans="1:10" s="32" customFormat="1" ht="18.75" hidden="1" x14ac:dyDescent="0.25">
      <c r="A459" s="216"/>
      <c r="B459" s="228"/>
      <c r="C459" s="218"/>
      <c r="D459" s="198"/>
      <c r="E459" s="203"/>
      <c r="F459" s="203"/>
      <c r="G459" s="200"/>
      <c r="H459" s="352"/>
      <c r="I459" s="333"/>
      <c r="J459" s="367"/>
    </row>
    <row r="460" spans="1:10" s="32" customFormat="1" ht="18.75" hidden="1" x14ac:dyDescent="0.25">
      <c r="A460" s="216" t="s">
        <v>495</v>
      </c>
      <c r="B460" s="227" t="s">
        <v>491</v>
      </c>
      <c r="C460" s="218" t="s">
        <v>6</v>
      </c>
      <c r="D460" s="198"/>
      <c r="E460" s="203">
        <v>18.78</v>
      </c>
      <c r="F460" s="203">
        <f>E460*(1+C$1188)</f>
        <v>23.367954000000001</v>
      </c>
      <c r="G460" s="200">
        <f>D460*F460</f>
        <v>0</v>
      </c>
      <c r="H460" s="352"/>
      <c r="I460" s="333"/>
      <c r="J460" s="367"/>
    </row>
    <row r="461" spans="1:10" s="32" customFormat="1" ht="18.75" hidden="1" x14ac:dyDescent="0.25">
      <c r="A461" s="216"/>
      <c r="B461" s="228"/>
      <c r="C461" s="218"/>
      <c r="D461" s="198"/>
      <c r="E461" s="203"/>
      <c r="F461" s="203"/>
      <c r="G461" s="200"/>
      <c r="H461" s="352"/>
      <c r="I461" s="333"/>
      <c r="J461" s="367"/>
    </row>
    <row r="462" spans="1:10" s="32" customFormat="1" ht="18.75" hidden="1" x14ac:dyDescent="0.25">
      <c r="A462" s="216" t="s">
        <v>496</v>
      </c>
      <c r="B462" s="227" t="s">
        <v>492</v>
      </c>
      <c r="C462" s="218" t="s">
        <v>6</v>
      </c>
      <c r="D462" s="198"/>
      <c r="E462" s="203">
        <v>21.68</v>
      </c>
      <c r="F462" s="203">
        <f>E462*(1+C$1188)</f>
        <v>26.976423999999998</v>
      </c>
      <c r="G462" s="200">
        <f>D462*F462</f>
        <v>0</v>
      </c>
      <c r="H462" s="329"/>
      <c r="I462" s="333"/>
      <c r="J462" s="373"/>
    </row>
    <row r="463" spans="1:10" s="32" customFormat="1" ht="18.75" hidden="1" x14ac:dyDescent="0.25">
      <c r="A463" s="216"/>
      <c r="B463" s="228"/>
      <c r="C463" s="218"/>
      <c r="D463" s="198"/>
      <c r="E463" s="203"/>
      <c r="F463" s="203"/>
      <c r="G463" s="200"/>
      <c r="H463" s="352"/>
      <c r="I463" s="333"/>
      <c r="J463" s="367"/>
    </row>
    <row r="464" spans="1:10" s="32" customFormat="1" ht="18.75" hidden="1" x14ac:dyDescent="0.25">
      <c r="A464" s="216" t="s">
        <v>497</v>
      </c>
      <c r="B464" s="227" t="s">
        <v>493</v>
      </c>
      <c r="C464" s="218" t="s">
        <v>6</v>
      </c>
      <c r="D464" s="198"/>
      <c r="E464" s="203">
        <v>18.88</v>
      </c>
      <c r="F464" s="203">
        <f>E464*(1+C$1188)</f>
        <v>23.492383999999998</v>
      </c>
      <c r="G464" s="200">
        <f>D464*F464</f>
        <v>0</v>
      </c>
      <c r="H464" s="329"/>
      <c r="I464" s="333"/>
      <c r="J464" s="373"/>
    </row>
    <row r="465" spans="1:10" s="32" customFormat="1" ht="18.75" hidden="1" x14ac:dyDescent="0.25">
      <c r="A465" s="216"/>
      <c r="B465" s="228"/>
      <c r="C465" s="218"/>
      <c r="D465" s="198"/>
      <c r="E465" s="203"/>
      <c r="F465" s="203"/>
      <c r="G465" s="200"/>
      <c r="H465" s="352"/>
      <c r="I465" s="333"/>
      <c r="J465" s="367"/>
    </row>
    <row r="466" spans="1:10" s="32" customFormat="1" ht="18.75" hidden="1" x14ac:dyDescent="0.25">
      <c r="A466" s="216" t="s">
        <v>498</v>
      </c>
      <c r="B466" s="227" t="s">
        <v>494</v>
      </c>
      <c r="C466" s="218" t="s">
        <v>6</v>
      </c>
      <c r="D466" s="198"/>
      <c r="E466" s="203">
        <v>21.13</v>
      </c>
      <c r="F466" s="203">
        <f>E466*(1+C$1188)</f>
        <v>26.292058999999998</v>
      </c>
      <c r="G466" s="200">
        <f>D466*F466</f>
        <v>0</v>
      </c>
      <c r="H466" s="329"/>
      <c r="I466" s="333"/>
      <c r="J466" s="373"/>
    </row>
    <row r="467" spans="1:10" s="32" customFormat="1" ht="18.75" hidden="1" x14ac:dyDescent="0.25">
      <c r="A467" s="216"/>
      <c r="B467" s="227"/>
      <c r="C467" s="218"/>
      <c r="D467" s="198"/>
      <c r="E467" s="203"/>
      <c r="F467" s="203"/>
      <c r="G467" s="200"/>
      <c r="H467" s="352"/>
      <c r="I467" s="333"/>
      <c r="J467" s="367"/>
    </row>
    <row r="468" spans="1:10" s="32" customFormat="1" ht="18.75" hidden="1" x14ac:dyDescent="0.25">
      <c r="A468" s="216" t="s">
        <v>703</v>
      </c>
      <c r="B468" s="227" t="s">
        <v>1121</v>
      </c>
      <c r="C468" s="218" t="s">
        <v>6</v>
      </c>
      <c r="D468" s="198"/>
      <c r="E468" s="203">
        <v>6.71</v>
      </c>
      <c r="F468" s="203">
        <f>E468*(1+C$1188)</f>
        <v>8.3492529999999991</v>
      </c>
      <c r="G468" s="200">
        <f>D468*F468</f>
        <v>0</v>
      </c>
      <c r="H468" s="329"/>
      <c r="I468" s="333"/>
      <c r="J468" s="373"/>
    </row>
    <row r="469" spans="1:10" s="32" customFormat="1" ht="18.75" hidden="1" x14ac:dyDescent="0.25">
      <c r="A469" s="216"/>
      <c r="B469" s="227"/>
      <c r="C469" s="218"/>
      <c r="D469" s="198"/>
      <c r="E469" s="203"/>
      <c r="F469" s="203"/>
      <c r="G469" s="200"/>
      <c r="H469" s="352"/>
      <c r="I469" s="333"/>
      <c r="J469" s="367"/>
    </row>
    <row r="470" spans="1:10" s="32" customFormat="1" ht="18.75" hidden="1" x14ac:dyDescent="0.25">
      <c r="A470" s="216" t="s">
        <v>704</v>
      </c>
      <c r="B470" s="227" t="s">
        <v>1122</v>
      </c>
      <c r="C470" s="218" t="s">
        <v>6</v>
      </c>
      <c r="D470" s="198"/>
      <c r="E470" s="203">
        <v>11.06</v>
      </c>
      <c r="F470" s="203">
        <f>E470*(1+C$1188)</f>
        <v>13.761958</v>
      </c>
      <c r="G470" s="200">
        <f>D470*F470</f>
        <v>0</v>
      </c>
      <c r="H470" s="329"/>
      <c r="I470" s="333"/>
      <c r="J470" s="373"/>
    </row>
    <row r="471" spans="1:10" s="32" customFormat="1" ht="18.75" hidden="1" x14ac:dyDescent="0.25">
      <c r="A471" s="216"/>
      <c r="B471" s="227"/>
      <c r="C471" s="218"/>
      <c r="D471" s="198"/>
      <c r="E471" s="203"/>
      <c r="F471" s="203"/>
      <c r="G471" s="200"/>
      <c r="H471" s="329"/>
      <c r="I471" s="333"/>
      <c r="J471" s="373"/>
    </row>
    <row r="472" spans="1:10" s="32" customFormat="1" ht="18.75" hidden="1" x14ac:dyDescent="0.25">
      <c r="A472" s="216" t="s">
        <v>727</v>
      </c>
      <c r="B472" s="227" t="s">
        <v>1123</v>
      </c>
      <c r="C472" s="218" t="s">
        <v>6</v>
      </c>
      <c r="D472" s="198"/>
      <c r="E472" s="203">
        <v>18.28</v>
      </c>
      <c r="F472" s="203">
        <f>E472*(1+C$1188)</f>
        <v>22.745804</v>
      </c>
      <c r="G472" s="200">
        <f>D472*F472</f>
        <v>0</v>
      </c>
      <c r="H472" s="329"/>
      <c r="I472" s="333"/>
      <c r="J472" s="373"/>
    </row>
    <row r="473" spans="1:10" s="32" customFormat="1" ht="18.75" hidden="1" x14ac:dyDescent="0.25">
      <c r="A473" s="216"/>
      <c r="B473" s="227"/>
      <c r="C473" s="218"/>
      <c r="D473" s="198"/>
      <c r="E473" s="203"/>
      <c r="F473" s="203"/>
      <c r="G473" s="200"/>
      <c r="H473" s="329"/>
      <c r="I473" s="333"/>
      <c r="J473" s="373"/>
    </row>
    <row r="474" spans="1:10" s="32" customFormat="1" ht="18.75" hidden="1" x14ac:dyDescent="0.25">
      <c r="A474" s="216" t="s">
        <v>728</v>
      </c>
      <c r="B474" s="227" t="s">
        <v>718</v>
      </c>
      <c r="C474" s="218" t="s">
        <v>6</v>
      </c>
      <c r="D474" s="198"/>
      <c r="E474" s="203">
        <v>22.81</v>
      </c>
      <c r="F474" s="203">
        <f>E474*(1+C$1188)</f>
        <v>28.382482999999997</v>
      </c>
      <c r="G474" s="200">
        <f>D474*F474</f>
        <v>0</v>
      </c>
      <c r="H474" s="329"/>
      <c r="I474" s="333"/>
      <c r="J474" s="373"/>
    </row>
    <row r="475" spans="1:10" s="32" customFormat="1" ht="18.75" hidden="1" x14ac:dyDescent="0.25">
      <c r="A475" s="216"/>
      <c r="B475" s="227"/>
      <c r="C475" s="218"/>
      <c r="D475" s="198"/>
      <c r="E475" s="203"/>
      <c r="F475" s="203"/>
      <c r="G475" s="200"/>
      <c r="H475" s="329"/>
      <c r="I475" s="333"/>
      <c r="J475" s="373"/>
    </row>
    <row r="476" spans="1:10" s="32" customFormat="1" ht="18.75" hidden="1" x14ac:dyDescent="0.25">
      <c r="A476" s="216" t="s">
        <v>729</v>
      </c>
      <c r="B476" s="227" t="s">
        <v>772</v>
      </c>
      <c r="C476" s="218" t="s">
        <v>6</v>
      </c>
      <c r="D476" s="198"/>
      <c r="E476" s="203">
        <v>22.42</v>
      </c>
      <c r="F476" s="203">
        <f>E476*(1+C$1188)</f>
        <v>27.897206000000001</v>
      </c>
      <c r="G476" s="200">
        <f>D476*F476</f>
        <v>0</v>
      </c>
      <c r="H476" s="329"/>
      <c r="I476" s="333"/>
      <c r="J476" s="373"/>
    </row>
    <row r="477" spans="1:10" s="32" customFormat="1" ht="18.75" hidden="1" x14ac:dyDescent="0.25">
      <c r="A477" s="216"/>
      <c r="B477" s="227"/>
      <c r="C477" s="218"/>
      <c r="D477" s="198"/>
      <c r="E477" s="203"/>
      <c r="F477" s="203"/>
      <c r="G477" s="200"/>
      <c r="H477" s="329"/>
      <c r="I477" s="333"/>
      <c r="J477" s="373"/>
    </row>
    <row r="478" spans="1:10" s="32" customFormat="1" ht="18.75" hidden="1" x14ac:dyDescent="0.25">
      <c r="A478" s="216" t="s">
        <v>730</v>
      </c>
      <c r="B478" s="227" t="s">
        <v>719</v>
      </c>
      <c r="C478" s="218" t="s">
        <v>6</v>
      </c>
      <c r="D478" s="198"/>
      <c r="E478" s="203">
        <v>56.42</v>
      </c>
      <c r="F478" s="203">
        <f>E478*(1+C$1188)</f>
        <v>70.203406000000001</v>
      </c>
      <c r="G478" s="200">
        <f>D478*F478</f>
        <v>0</v>
      </c>
      <c r="H478" s="329"/>
      <c r="I478" s="333"/>
      <c r="J478" s="373"/>
    </row>
    <row r="479" spans="1:10" s="32" customFormat="1" ht="18.75" hidden="1" x14ac:dyDescent="0.25">
      <c r="A479" s="216"/>
      <c r="B479" s="227"/>
      <c r="C479" s="218"/>
      <c r="D479" s="198"/>
      <c r="E479" s="203"/>
      <c r="F479" s="203"/>
      <c r="G479" s="200"/>
      <c r="H479" s="329"/>
      <c r="I479" s="333"/>
      <c r="J479" s="373"/>
    </row>
    <row r="480" spans="1:10" s="32" customFormat="1" ht="18.75" hidden="1" x14ac:dyDescent="0.25">
      <c r="A480" s="216" t="s">
        <v>499</v>
      </c>
      <c r="B480" s="234" t="s">
        <v>1017</v>
      </c>
      <c r="C480" s="218"/>
      <c r="D480" s="198"/>
      <c r="E480" s="203"/>
      <c r="F480" s="203"/>
      <c r="G480" s="200"/>
      <c r="H480" s="329"/>
      <c r="I480" s="333"/>
      <c r="J480" s="373"/>
    </row>
    <row r="481" spans="1:10" s="32" customFormat="1" ht="94.5" hidden="1" x14ac:dyDescent="0.25">
      <c r="A481" s="216"/>
      <c r="B481" s="228" t="s">
        <v>1124</v>
      </c>
      <c r="C481" s="218"/>
      <c r="D481" s="198"/>
      <c r="E481" s="203"/>
      <c r="F481" s="203"/>
      <c r="G481" s="200"/>
      <c r="H481" s="329"/>
      <c r="I481" s="333"/>
      <c r="J481" s="373"/>
    </row>
    <row r="482" spans="1:10" s="32" customFormat="1" ht="18.75" hidden="1" x14ac:dyDescent="0.25">
      <c r="A482" s="216"/>
      <c r="B482" s="228"/>
      <c r="C482" s="218"/>
      <c r="D482" s="198"/>
      <c r="E482" s="203"/>
      <c r="F482" s="203"/>
      <c r="G482" s="200"/>
      <c r="H482" s="329"/>
      <c r="I482" s="333"/>
      <c r="J482" s="373"/>
    </row>
    <row r="483" spans="1:10" s="32" customFormat="1" ht="31.5" hidden="1" x14ac:dyDescent="0.25">
      <c r="A483" s="245" t="s">
        <v>500</v>
      </c>
      <c r="B483" s="229" t="s">
        <v>983</v>
      </c>
      <c r="C483" s="218" t="s">
        <v>6</v>
      </c>
      <c r="D483" s="198"/>
      <c r="E483" s="203">
        <v>82.6</v>
      </c>
      <c r="F483" s="203">
        <f>E483*(1+C$1188)</f>
        <v>102.77918</v>
      </c>
      <c r="G483" s="200">
        <f>D483*F483</f>
        <v>0</v>
      </c>
      <c r="H483" s="329"/>
      <c r="I483" s="333"/>
      <c r="J483" s="373"/>
    </row>
    <row r="484" spans="1:10" s="32" customFormat="1" ht="19.5" hidden="1" x14ac:dyDescent="0.25">
      <c r="A484" s="245"/>
      <c r="B484" s="230"/>
      <c r="C484" s="218"/>
      <c r="D484" s="198"/>
      <c r="E484" s="203"/>
      <c r="F484" s="203"/>
      <c r="G484" s="200"/>
      <c r="H484" s="329"/>
      <c r="I484" s="333"/>
      <c r="J484" s="373"/>
    </row>
    <row r="485" spans="1:10" s="32" customFormat="1" ht="31.5" hidden="1" x14ac:dyDescent="0.25">
      <c r="A485" s="245" t="s">
        <v>501</v>
      </c>
      <c r="B485" s="229" t="s">
        <v>984</v>
      </c>
      <c r="C485" s="218" t="s">
        <v>6</v>
      </c>
      <c r="D485" s="198"/>
      <c r="E485" s="203">
        <v>101.29</v>
      </c>
      <c r="F485" s="203">
        <f>E485*(1+C$1188)</f>
        <v>126.03514700000001</v>
      </c>
      <c r="G485" s="200">
        <f>D485*F485</f>
        <v>0</v>
      </c>
      <c r="H485" s="329"/>
      <c r="I485" s="333"/>
      <c r="J485" s="373"/>
    </row>
    <row r="486" spans="1:10" s="32" customFormat="1" ht="19.5" hidden="1" x14ac:dyDescent="0.25">
      <c r="A486" s="245"/>
      <c r="B486" s="230"/>
      <c r="C486" s="218"/>
      <c r="D486" s="198"/>
      <c r="E486" s="203"/>
      <c r="F486" s="203"/>
      <c r="G486" s="200"/>
      <c r="H486" s="329"/>
      <c r="I486" s="333"/>
      <c r="J486" s="373"/>
    </row>
    <row r="487" spans="1:10" s="32" customFormat="1" ht="31.5" hidden="1" x14ac:dyDescent="0.25">
      <c r="A487" s="245" t="s">
        <v>502</v>
      </c>
      <c r="B487" s="229" t="s">
        <v>985</v>
      </c>
      <c r="C487" s="218" t="s">
        <v>6</v>
      </c>
      <c r="D487" s="198"/>
      <c r="E487" s="203">
        <v>173.64</v>
      </c>
      <c r="F487" s="203">
        <f>E487*(1+C$1188)</f>
        <v>216.06025199999996</v>
      </c>
      <c r="G487" s="200">
        <f>D487*F487</f>
        <v>0</v>
      </c>
      <c r="H487" s="329"/>
      <c r="I487" s="333"/>
      <c r="J487" s="373"/>
    </row>
    <row r="488" spans="1:10" s="32" customFormat="1" ht="19.5" hidden="1" x14ac:dyDescent="0.25">
      <c r="A488" s="245"/>
      <c r="B488" s="230"/>
      <c r="C488" s="218"/>
      <c r="D488" s="198"/>
      <c r="E488" s="203"/>
      <c r="F488" s="203"/>
      <c r="G488" s="200"/>
      <c r="H488" s="329"/>
      <c r="I488" s="333"/>
      <c r="J488" s="373"/>
    </row>
    <row r="489" spans="1:10" s="32" customFormat="1" ht="31.5" hidden="1" x14ac:dyDescent="0.25">
      <c r="A489" s="245" t="s">
        <v>503</v>
      </c>
      <c r="B489" s="229" t="s">
        <v>986</v>
      </c>
      <c r="C489" s="218" t="s">
        <v>6</v>
      </c>
      <c r="D489" s="198"/>
      <c r="E489" s="203">
        <v>225.56</v>
      </c>
      <c r="F489" s="203">
        <f>E489*(1+C$1188)</f>
        <v>280.66430800000001</v>
      </c>
      <c r="G489" s="200">
        <f>D489*F489</f>
        <v>0</v>
      </c>
      <c r="H489" s="329"/>
      <c r="I489" s="333"/>
      <c r="J489" s="373"/>
    </row>
    <row r="490" spans="1:10" s="32" customFormat="1" ht="19.5" hidden="1" x14ac:dyDescent="0.25">
      <c r="A490" s="245"/>
      <c r="B490" s="230"/>
      <c r="C490" s="218"/>
      <c r="D490" s="198"/>
      <c r="E490" s="203"/>
      <c r="F490" s="203"/>
      <c r="G490" s="200"/>
      <c r="H490" s="329"/>
      <c r="I490" s="333"/>
      <c r="J490" s="373"/>
    </row>
    <row r="491" spans="1:10" s="32" customFormat="1" ht="31.5" hidden="1" x14ac:dyDescent="0.25">
      <c r="A491" s="245" t="s">
        <v>504</v>
      </c>
      <c r="B491" s="229" t="s">
        <v>987</v>
      </c>
      <c r="C491" s="218" t="s">
        <v>6</v>
      </c>
      <c r="D491" s="198"/>
      <c r="E491" s="203">
        <v>71.39</v>
      </c>
      <c r="F491" s="203">
        <f>E491*(1+C$1188)</f>
        <v>88.830576999999991</v>
      </c>
      <c r="G491" s="200">
        <f>D491*F491</f>
        <v>0</v>
      </c>
      <c r="H491" s="329"/>
      <c r="I491" s="333"/>
      <c r="J491" s="373"/>
    </row>
    <row r="492" spans="1:10" s="32" customFormat="1" ht="19.5" hidden="1" x14ac:dyDescent="0.25">
      <c r="A492" s="245"/>
      <c r="B492" s="230"/>
      <c r="C492" s="218"/>
      <c r="D492" s="198"/>
      <c r="E492" s="203"/>
      <c r="F492" s="203"/>
      <c r="G492" s="200"/>
      <c r="H492" s="329"/>
      <c r="I492" s="333"/>
      <c r="J492" s="373"/>
    </row>
    <row r="493" spans="1:10" s="32" customFormat="1" ht="31.5" hidden="1" x14ac:dyDescent="0.25">
      <c r="A493" s="245" t="s">
        <v>505</v>
      </c>
      <c r="B493" s="229" t="s">
        <v>988</v>
      </c>
      <c r="C493" s="218" t="s">
        <v>6</v>
      </c>
      <c r="D493" s="198"/>
      <c r="E493" s="203">
        <v>90.35</v>
      </c>
      <c r="F493" s="203">
        <f>E493*(1+C$1188)</f>
        <v>112.42250499999999</v>
      </c>
      <c r="G493" s="200">
        <f>D493*F493</f>
        <v>0</v>
      </c>
      <c r="H493" s="329"/>
      <c r="I493" s="333"/>
      <c r="J493" s="373"/>
    </row>
    <row r="494" spans="1:10" s="32" customFormat="1" ht="19.5" hidden="1" x14ac:dyDescent="0.25">
      <c r="A494" s="245"/>
      <c r="B494" s="230"/>
      <c r="C494" s="218"/>
      <c r="D494" s="198"/>
      <c r="E494" s="203"/>
      <c r="F494" s="203"/>
      <c r="G494" s="200"/>
      <c r="H494" s="329"/>
      <c r="I494" s="333"/>
      <c r="J494" s="373"/>
    </row>
    <row r="495" spans="1:10" s="32" customFormat="1" ht="31.5" hidden="1" x14ac:dyDescent="0.25">
      <c r="A495" s="245" t="s">
        <v>989</v>
      </c>
      <c r="B495" s="229" t="s">
        <v>990</v>
      </c>
      <c r="C495" s="218" t="s">
        <v>6</v>
      </c>
      <c r="D495" s="198"/>
      <c r="E495" s="203">
        <v>111.31</v>
      </c>
      <c r="F495" s="203">
        <f>E495*(1+C$1188)</f>
        <v>138.50303299999999</v>
      </c>
      <c r="G495" s="200">
        <f>D495*F495</f>
        <v>0</v>
      </c>
      <c r="H495" s="329"/>
      <c r="I495" s="333"/>
      <c r="J495" s="373"/>
    </row>
    <row r="496" spans="1:10" s="32" customFormat="1" ht="19.5" hidden="1" x14ac:dyDescent="0.25">
      <c r="A496" s="245"/>
      <c r="B496" s="230"/>
      <c r="C496" s="218"/>
      <c r="D496" s="198"/>
      <c r="E496" s="203"/>
      <c r="F496" s="203"/>
      <c r="G496" s="200"/>
      <c r="H496" s="329"/>
      <c r="I496" s="333"/>
      <c r="J496" s="373"/>
    </row>
    <row r="497" spans="1:10" s="32" customFormat="1" ht="31.5" hidden="1" x14ac:dyDescent="0.25">
      <c r="A497" s="245" t="s">
        <v>991</v>
      </c>
      <c r="B497" s="229" t="s">
        <v>992</v>
      </c>
      <c r="C497" s="218" t="s">
        <v>6</v>
      </c>
      <c r="D497" s="198"/>
      <c r="E497" s="203">
        <v>176.31</v>
      </c>
      <c r="F497" s="203">
        <f>E497*(1+C$1188)</f>
        <v>219.382533</v>
      </c>
      <c r="G497" s="200">
        <f>D497*F497</f>
        <v>0</v>
      </c>
      <c r="H497" s="329"/>
      <c r="I497" s="333"/>
      <c r="J497" s="373"/>
    </row>
    <row r="498" spans="1:10" s="32" customFormat="1" ht="19.5" hidden="1" x14ac:dyDescent="0.25">
      <c r="A498" s="245"/>
      <c r="B498" s="230"/>
      <c r="C498" s="218"/>
      <c r="D498" s="198"/>
      <c r="E498" s="203"/>
      <c r="F498" s="203"/>
      <c r="G498" s="200"/>
      <c r="H498" s="329"/>
      <c r="I498" s="333"/>
      <c r="J498" s="373"/>
    </row>
    <row r="499" spans="1:10" s="32" customFormat="1" ht="31.5" hidden="1" x14ac:dyDescent="0.25">
      <c r="A499" s="245" t="s">
        <v>993</v>
      </c>
      <c r="B499" s="229" t="s">
        <v>994</v>
      </c>
      <c r="C499" s="218" t="s">
        <v>6</v>
      </c>
      <c r="D499" s="198"/>
      <c r="E499" s="203">
        <v>471.16</v>
      </c>
      <c r="F499" s="203">
        <f>E499*(1+C$1188)</f>
        <v>586.26438800000005</v>
      </c>
      <c r="G499" s="200">
        <f>D499*F499</f>
        <v>0</v>
      </c>
      <c r="H499" s="329"/>
      <c r="I499" s="333"/>
      <c r="J499" s="373"/>
    </row>
    <row r="500" spans="1:10" s="32" customFormat="1" ht="19.5" hidden="1" x14ac:dyDescent="0.25">
      <c r="A500" s="245"/>
      <c r="B500" s="230"/>
      <c r="C500" s="218"/>
      <c r="D500" s="198"/>
      <c r="E500" s="203"/>
      <c r="F500" s="203"/>
      <c r="G500" s="200"/>
      <c r="H500" s="329"/>
      <c r="I500" s="333"/>
      <c r="J500" s="373"/>
    </row>
    <row r="501" spans="1:10" s="32" customFormat="1" ht="31.5" hidden="1" x14ac:dyDescent="0.25">
      <c r="A501" s="245" t="s">
        <v>995</v>
      </c>
      <c r="B501" s="229" t="s">
        <v>996</v>
      </c>
      <c r="C501" s="218" t="s">
        <v>6</v>
      </c>
      <c r="D501" s="198"/>
      <c r="E501" s="203">
        <v>807.8</v>
      </c>
      <c r="F501" s="203">
        <f>E501*(1+C$1188)</f>
        <v>1005.1455399999999</v>
      </c>
      <c r="G501" s="200">
        <f>D501*F501</f>
        <v>0</v>
      </c>
      <c r="H501" s="329"/>
      <c r="I501" s="333"/>
      <c r="J501" s="373"/>
    </row>
    <row r="502" spans="1:10" s="32" customFormat="1" ht="19.5" hidden="1" x14ac:dyDescent="0.25">
      <c r="A502" s="245"/>
      <c r="B502" s="230"/>
      <c r="C502" s="218"/>
      <c r="D502" s="198"/>
      <c r="E502" s="203"/>
      <c r="F502" s="203"/>
      <c r="G502" s="200"/>
      <c r="H502" s="329"/>
      <c r="I502" s="333"/>
      <c r="J502" s="373"/>
    </row>
    <row r="503" spans="1:10" s="32" customFormat="1" ht="31.5" hidden="1" x14ac:dyDescent="0.25">
      <c r="A503" s="245" t="s">
        <v>997</v>
      </c>
      <c r="B503" s="229" t="s">
        <v>998</v>
      </c>
      <c r="C503" s="218" t="s">
        <v>6</v>
      </c>
      <c r="D503" s="198"/>
      <c r="E503" s="203">
        <v>573.03</v>
      </c>
      <c r="F503" s="203">
        <f>E503*(1+C$1188)</f>
        <v>713.02122899999995</v>
      </c>
      <c r="G503" s="200">
        <f>D503*F503</f>
        <v>0</v>
      </c>
      <c r="H503" s="329"/>
      <c r="I503" s="333"/>
      <c r="J503" s="373"/>
    </row>
    <row r="504" spans="1:10" s="32" customFormat="1" ht="19.5" hidden="1" x14ac:dyDescent="0.25">
      <c r="A504" s="245"/>
      <c r="B504" s="230"/>
      <c r="C504" s="218"/>
      <c r="D504" s="198"/>
      <c r="E504" s="203"/>
      <c r="F504" s="203"/>
      <c r="G504" s="200"/>
      <c r="H504" s="329"/>
      <c r="I504" s="333"/>
      <c r="J504" s="373"/>
    </row>
    <row r="505" spans="1:10" s="32" customFormat="1" ht="31.5" hidden="1" x14ac:dyDescent="0.25">
      <c r="A505" s="245" t="s">
        <v>999</v>
      </c>
      <c r="B505" s="229" t="s">
        <v>1000</v>
      </c>
      <c r="C505" s="218" t="s">
        <v>6</v>
      </c>
      <c r="D505" s="198"/>
      <c r="E505" s="203">
        <v>818.57</v>
      </c>
      <c r="F505" s="203">
        <f>E505*(1+C$1188)</f>
        <v>1018.546651</v>
      </c>
      <c r="G505" s="200">
        <f>D505*F505</f>
        <v>0</v>
      </c>
      <c r="H505" s="329"/>
      <c r="I505" s="333"/>
      <c r="J505" s="373"/>
    </row>
    <row r="506" spans="1:10" s="32" customFormat="1" ht="19.5" hidden="1" x14ac:dyDescent="0.25">
      <c r="A506" s="245"/>
      <c r="B506" s="230"/>
      <c r="C506" s="218"/>
      <c r="D506" s="198"/>
      <c r="E506" s="203"/>
      <c r="F506" s="203"/>
      <c r="G506" s="200"/>
      <c r="H506" s="329"/>
      <c r="I506" s="333"/>
      <c r="J506" s="373"/>
    </row>
    <row r="507" spans="1:10" s="32" customFormat="1" ht="31.5" hidden="1" x14ac:dyDescent="0.25">
      <c r="A507" s="245" t="s">
        <v>1001</v>
      </c>
      <c r="B507" s="229" t="s">
        <v>1002</v>
      </c>
      <c r="C507" s="218" t="s">
        <v>6</v>
      </c>
      <c r="D507" s="198"/>
      <c r="E507" s="203">
        <v>432.83</v>
      </c>
      <c r="F507" s="203">
        <f>E507*(1+C$1188)</f>
        <v>538.57036899999991</v>
      </c>
      <c r="G507" s="200">
        <f>D507*F507</f>
        <v>0</v>
      </c>
      <c r="H507" s="329"/>
      <c r="I507" s="333"/>
      <c r="J507" s="373"/>
    </row>
    <row r="508" spans="1:10" s="32" customFormat="1" ht="19.5" hidden="1" x14ac:dyDescent="0.25">
      <c r="A508" s="245"/>
      <c r="B508" s="230"/>
      <c r="C508" s="218"/>
      <c r="D508" s="198"/>
      <c r="E508" s="203"/>
      <c r="F508" s="203"/>
      <c r="G508" s="200"/>
      <c r="H508" s="329"/>
      <c r="I508" s="333"/>
      <c r="J508" s="373"/>
    </row>
    <row r="509" spans="1:10" s="32" customFormat="1" ht="31.5" hidden="1" x14ac:dyDescent="0.25">
      <c r="A509" s="245" t="s">
        <v>1003</v>
      </c>
      <c r="B509" s="229" t="s">
        <v>1004</v>
      </c>
      <c r="C509" s="218" t="s">
        <v>6</v>
      </c>
      <c r="D509" s="198"/>
      <c r="E509" s="203">
        <v>519.26</v>
      </c>
      <c r="F509" s="203">
        <f>E509*(1+C$1188)</f>
        <v>646.11521799999991</v>
      </c>
      <c r="G509" s="200">
        <f>D509*F509</f>
        <v>0</v>
      </c>
      <c r="H509" s="329"/>
      <c r="I509" s="333"/>
      <c r="J509" s="373"/>
    </row>
    <row r="510" spans="1:10" s="32" customFormat="1" ht="19.5" hidden="1" x14ac:dyDescent="0.25">
      <c r="A510" s="245"/>
      <c r="B510" s="230"/>
      <c r="C510" s="218"/>
      <c r="D510" s="198"/>
      <c r="E510" s="203"/>
      <c r="F510" s="203"/>
      <c r="G510" s="200"/>
      <c r="H510" s="329"/>
      <c r="I510" s="333"/>
      <c r="J510" s="373"/>
    </row>
    <row r="511" spans="1:10" s="32" customFormat="1" ht="31.5" hidden="1" x14ac:dyDescent="0.25">
      <c r="A511" s="245" t="s">
        <v>1005</v>
      </c>
      <c r="B511" s="229" t="s">
        <v>1006</v>
      </c>
      <c r="C511" s="218" t="s">
        <v>6</v>
      </c>
      <c r="D511" s="198"/>
      <c r="E511" s="203">
        <v>650.95000000000005</v>
      </c>
      <c r="F511" s="203">
        <f>E511*(1+C$1188)</f>
        <v>809.97708499999999</v>
      </c>
      <c r="G511" s="200">
        <f>D511*F511</f>
        <v>0</v>
      </c>
      <c r="H511" s="329"/>
      <c r="I511" s="333"/>
      <c r="J511" s="373"/>
    </row>
    <row r="512" spans="1:10" s="32" customFormat="1" ht="19.5" hidden="1" x14ac:dyDescent="0.25">
      <c r="A512" s="245"/>
      <c r="B512" s="230"/>
      <c r="C512" s="218"/>
      <c r="D512" s="198"/>
      <c r="E512" s="203"/>
      <c r="F512" s="203"/>
      <c r="G512" s="200"/>
      <c r="H512" s="329"/>
      <c r="I512" s="333"/>
      <c r="J512" s="373"/>
    </row>
    <row r="513" spans="1:10" s="32" customFormat="1" ht="31.5" hidden="1" x14ac:dyDescent="0.25">
      <c r="A513" s="245" t="s">
        <v>1007</v>
      </c>
      <c r="B513" s="229" t="s">
        <v>1008</v>
      </c>
      <c r="C513" s="218" t="s">
        <v>6</v>
      </c>
      <c r="D513" s="198"/>
      <c r="E513" s="203">
        <v>699.29</v>
      </c>
      <c r="F513" s="203">
        <f>E513*(1+C$1188)</f>
        <v>870.12654699999996</v>
      </c>
      <c r="G513" s="200">
        <f>D513*F513</f>
        <v>0</v>
      </c>
      <c r="H513" s="329"/>
      <c r="I513" s="333"/>
      <c r="J513" s="373"/>
    </row>
    <row r="514" spans="1:10" s="32" customFormat="1" ht="19.5" hidden="1" x14ac:dyDescent="0.25">
      <c r="A514" s="245"/>
      <c r="B514" s="230"/>
      <c r="C514" s="218"/>
      <c r="D514" s="198"/>
      <c r="E514" s="203"/>
      <c r="F514" s="203"/>
      <c r="G514" s="200"/>
      <c r="H514" s="329"/>
      <c r="I514" s="333"/>
      <c r="J514" s="373"/>
    </row>
    <row r="515" spans="1:10" s="32" customFormat="1" ht="31.5" hidden="1" x14ac:dyDescent="0.25">
      <c r="A515" s="245" t="s">
        <v>1009</v>
      </c>
      <c r="B515" s="229" t="s">
        <v>1010</v>
      </c>
      <c r="C515" s="218" t="s">
        <v>6</v>
      </c>
      <c r="D515" s="198"/>
      <c r="E515" s="203">
        <v>1073.5899999999999</v>
      </c>
      <c r="F515" s="203">
        <f>E515*(1+C$1188)</f>
        <v>1335.868037</v>
      </c>
      <c r="G515" s="200">
        <f>D515*F515</f>
        <v>0</v>
      </c>
      <c r="H515" s="329"/>
      <c r="I515" s="333"/>
      <c r="J515" s="373"/>
    </row>
    <row r="516" spans="1:10" s="32" customFormat="1" ht="19.5" hidden="1" x14ac:dyDescent="0.25">
      <c r="A516" s="245"/>
      <c r="B516" s="230"/>
      <c r="C516" s="218"/>
      <c r="D516" s="198"/>
      <c r="E516" s="203"/>
      <c r="F516" s="203"/>
      <c r="G516" s="200"/>
      <c r="H516" s="329"/>
      <c r="I516" s="333"/>
      <c r="J516" s="373"/>
    </row>
    <row r="517" spans="1:10" s="32" customFormat="1" ht="19.5" hidden="1" x14ac:dyDescent="0.25">
      <c r="A517" s="245" t="s">
        <v>1011</v>
      </c>
      <c r="B517" s="229" t="s">
        <v>1012</v>
      </c>
      <c r="C517" s="218" t="s">
        <v>6</v>
      </c>
      <c r="D517" s="198"/>
      <c r="E517" s="203">
        <v>300.12</v>
      </c>
      <c r="F517" s="203">
        <f>E517*(1+C$1188)</f>
        <v>373.43931600000002</v>
      </c>
      <c r="G517" s="200">
        <f>D517*F517</f>
        <v>0</v>
      </c>
      <c r="H517" s="329"/>
      <c r="I517" s="333"/>
      <c r="J517" s="373"/>
    </row>
    <row r="518" spans="1:10" s="32" customFormat="1" ht="19.5" hidden="1" x14ac:dyDescent="0.25">
      <c r="A518" s="245"/>
      <c r="B518" s="230"/>
      <c r="C518" s="218"/>
      <c r="D518" s="198"/>
      <c r="E518" s="203"/>
      <c r="F518" s="203"/>
      <c r="G518" s="200"/>
      <c r="H518" s="329"/>
      <c r="I518" s="333"/>
      <c r="J518" s="373"/>
    </row>
    <row r="519" spans="1:10" s="32" customFormat="1" ht="19.5" hidden="1" x14ac:dyDescent="0.25">
      <c r="A519" s="245" t="s">
        <v>1013</v>
      </c>
      <c r="B519" s="229" t="s">
        <v>1014</v>
      </c>
      <c r="C519" s="218" t="s">
        <v>6</v>
      </c>
      <c r="D519" s="198"/>
      <c r="E519" s="203">
        <v>97.24</v>
      </c>
      <c r="F519" s="203">
        <f>E519*(1+C$1188)</f>
        <v>120.99573199999999</v>
      </c>
      <c r="G519" s="200">
        <f>D519*F519</f>
        <v>0</v>
      </c>
      <c r="H519" s="329"/>
      <c r="I519" s="333"/>
      <c r="J519" s="373"/>
    </row>
    <row r="520" spans="1:10" s="32" customFormat="1" ht="19.5" hidden="1" x14ac:dyDescent="0.25">
      <c r="A520" s="245"/>
      <c r="B520" s="230"/>
      <c r="C520" s="218"/>
      <c r="D520" s="198"/>
      <c r="E520" s="203"/>
      <c r="F520" s="203"/>
      <c r="G520" s="200"/>
      <c r="H520" s="329"/>
      <c r="I520" s="333"/>
      <c r="J520" s="373"/>
    </row>
    <row r="521" spans="1:10" s="32" customFormat="1" ht="19.5" hidden="1" x14ac:dyDescent="0.25">
      <c r="A521" s="245" t="s">
        <v>1015</v>
      </c>
      <c r="B521" s="229" t="s">
        <v>1016</v>
      </c>
      <c r="C521" s="218" t="s">
        <v>6</v>
      </c>
      <c r="D521" s="198"/>
      <c r="E521" s="203">
        <v>277.22000000000003</v>
      </c>
      <c r="F521" s="203">
        <f>E521*(1+C$1188)</f>
        <v>344.94484600000004</v>
      </c>
      <c r="G521" s="200">
        <f>D521*F521</f>
        <v>0</v>
      </c>
      <c r="H521" s="329"/>
      <c r="I521" s="333"/>
      <c r="J521" s="373"/>
    </row>
    <row r="522" spans="1:10" s="32" customFormat="1" ht="18.75" hidden="1" x14ac:dyDescent="0.25">
      <c r="A522" s="216"/>
      <c r="B522" s="227"/>
      <c r="C522" s="218"/>
      <c r="D522" s="198"/>
      <c r="E522" s="203"/>
      <c r="F522" s="203"/>
      <c r="G522" s="200"/>
      <c r="H522" s="329"/>
      <c r="I522" s="333"/>
      <c r="J522" s="373"/>
    </row>
    <row r="523" spans="1:10" s="32" customFormat="1" ht="18.75" hidden="1" x14ac:dyDescent="0.25">
      <c r="A523" s="219"/>
      <c r="B523" s="220"/>
      <c r="C523" s="179" t="s">
        <v>7</v>
      </c>
      <c r="D523" s="180"/>
      <c r="E523" s="181"/>
      <c r="F523" s="182"/>
      <c r="G523" s="183">
        <f>SUM(G161:G522)</f>
        <v>0</v>
      </c>
      <c r="H523" s="329"/>
      <c r="I523" s="333"/>
      <c r="J523" s="367"/>
    </row>
    <row r="524" spans="1:10" s="32" customFormat="1" ht="31.5" customHeight="1" x14ac:dyDescent="0.25">
      <c r="A524" s="184">
        <v>110000</v>
      </c>
      <c r="B524" s="173" t="s">
        <v>150</v>
      </c>
      <c r="C524" s="192"/>
      <c r="D524" s="201"/>
      <c r="E524" s="222"/>
      <c r="F524" s="222"/>
      <c r="G524" s="223"/>
      <c r="H524" s="350"/>
      <c r="I524" s="334"/>
      <c r="J524" s="372"/>
    </row>
    <row r="525" spans="1:10" s="32" customFormat="1" ht="31.5" hidden="1" x14ac:dyDescent="0.25">
      <c r="A525" s="61">
        <v>110100</v>
      </c>
      <c r="B525" s="73" t="s">
        <v>151</v>
      </c>
      <c r="C525" s="40"/>
      <c r="D525" s="23"/>
      <c r="E525" s="17"/>
      <c r="F525" s="17"/>
      <c r="G525" s="18"/>
      <c r="H525" s="347"/>
      <c r="I525" s="330"/>
      <c r="J525" s="368"/>
    </row>
    <row r="526" spans="1:10" s="32" customFormat="1" ht="207" hidden="1" customHeight="1" x14ac:dyDescent="0.25">
      <c r="A526" s="61"/>
      <c r="B526" s="20" t="s">
        <v>1125</v>
      </c>
      <c r="C526" s="40"/>
      <c r="D526" s="23"/>
      <c r="E526" s="17"/>
      <c r="F526" s="17"/>
      <c r="G526" s="18"/>
      <c r="H526" s="347"/>
      <c r="I526" s="330"/>
      <c r="J526" s="368"/>
    </row>
    <row r="527" spans="1:10" s="32" customFormat="1" ht="18.75" hidden="1" x14ac:dyDescent="0.25">
      <c r="A527" s="61"/>
      <c r="B527" s="73"/>
      <c r="C527" s="40"/>
      <c r="D527" s="23"/>
      <c r="E527" s="17"/>
      <c r="F527" s="17"/>
      <c r="G527" s="18"/>
      <c r="H527" s="347"/>
      <c r="I527" s="330"/>
      <c r="J527" s="368"/>
    </row>
    <row r="528" spans="1:10" s="32" customFormat="1" ht="18.75" hidden="1" x14ac:dyDescent="0.25">
      <c r="A528" s="61" t="s">
        <v>152</v>
      </c>
      <c r="B528" s="21" t="s">
        <v>153</v>
      </c>
      <c r="C528" s="16" t="s">
        <v>6</v>
      </c>
      <c r="D528" s="23"/>
      <c r="E528" s="17">
        <v>436.56</v>
      </c>
      <c r="F528" s="17">
        <f>E528*(1+C$1188)</f>
        <v>543.21160799999996</v>
      </c>
      <c r="G528" s="18">
        <f>D528*F528</f>
        <v>0</v>
      </c>
      <c r="H528" s="347"/>
      <c r="I528" s="330"/>
      <c r="J528" s="370"/>
    </row>
    <row r="529" spans="1:10" s="32" customFormat="1" ht="18.75" hidden="1" x14ac:dyDescent="0.25">
      <c r="A529" s="61"/>
      <c r="B529" s="20"/>
      <c r="C529" s="16"/>
      <c r="D529" s="23"/>
      <c r="E529" s="17"/>
      <c r="F529" s="17"/>
      <c r="G529" s="18"/>
      <c r="H529" s="356"/>
      <c r="I529" s="330"/>
      <c r="J529" s="368"/>
    </row>
    <row r="530" spans="1:10" s="32" customFormat="1" ht="18.75" hidden="1" x14ac:dyDescent="0.25">
      <c r="A530" s="61" t="s">
        <v>154</v>
      </c>
      <c r="B530" s="21" t="s">
        <v>155</v>
      </c>
      <c r="C530" s="16" t="s">
        <v>6</v>
      </c>
      <c r="D530" s="23"/>
      <c r="E530" s="17">
        <v>450.3</v>
      </c>
      <c r="F530" s="17">
        <f>E530*(1+C$1188)</f>
        <v>560.30828999999994</v>
      </c>
      <c r="G530" s="18">
        <f>D530*F530</f>
        <v>0</v>
      </c>
      <c r="H530" s="347"/>
      <c r="I530" s="330"/>
      <c r="J530" s="370"/>
    </row>
    <row r="531" spans="1:10" s="32" customFormat="1" ht="18.75" hidden="1" x14ac:dyDescent="0.25">
      <c r="A531" s="61"/>
      <c r="B531" s="20"/>
      <c r="C531" s="16"/>
      <c r="D531" s="23"/>
      <c r="E531" s="17"/>
      <c r="F531" s="17"/>
      <c r="G531" s="18"/>
      <c r="H531" s="356"/>
      <c r="I531" s="330"/>
      <c r="J531" s="368"/>
    </row>
    <row r="532" spans="1:10" s="32" customFormat="1" ht="18.75" hidden="1" x14ac:dyDescent="0.25">
      <c r="A532" s="61" t="s">
        <v>156</v>
      </c>
      <c r="B532" s="21" t="s">
        <v>157</v>
      </c>
      <c r="C532" s="16" t="s">
        <v>6</v>
      </c>
      <c r="D532" s="23"/>
      <c r="E532" s="17">
        <v>488.69</v>
      </c>
      <c r="F532" s="17">
        <f>E532*(1+C$1188)</f>
        <v>608.07696699999997</v>
      </c>
      <c r="G532" s="18">
        <f>D532*F532</f>
        <v>0</v>
      </c>
      <c r="H532" s="347"/>
      <c r="I532" s="330"/>
      <c r="J532" s="370"/>
    </row>
    <row r="533" spans="1:10" s="32" customFormat="1" ht="18.75" hidden="1" x14ac:dyDescent="0.25">
      <c r="A533" s="61"/>
      <c r="B533" s="20"/>
      <c r="C533" s="16"/>
      <c r="D533" s="23"/>
      <c r="E533" s="17"/>
      <c r="F533" s="17"/>
      <c r="G533" s="18"/>
      <c r="H533" s="356"/>
      <c r="I533" s="330"/>
      <c r="J533" s="368"/>
    </row>
    <row r="534" spans="1:10" s="32" customFormat="1" ht="18.75" hidden="1" x14ac:dyDescent="0.25">
      <c r="A534" s="61" t="s">
        <v>158</v>
      </c>
      <c r="B534" s="21" t="s">
        <v>159</v>
      </c>
      <c r="C534" s="16" t="s">
        <v>6</v>
      </c>
      <c r="D534" s="23"/>
      <c r="E534" s="17">
        <v>527.33000000000004</v>
      </c>
      <c r="F534" s="17">
        <f>E534*(1+C$1188)</f>
        <v>656.15671900000007</v>
      </c>
      <c r="G534" s="18">
        <f>D534*F534</f>
        <v>0</v>
      </c>
      <c r="H534" s="347"/>
      <c r="I534" s="330"/>
      <c r="J534" s="370"/>
    </row>
    <row r="535" spans="1:10" s="32" customFormat="1" ht="18.75" hidden="1" x14ac:dyDescent="0.25">
      <c r="A535" s="61"/>
      <c r="B535" s="20"/>
      <c r="C535" s="16"/>
      <c r="D535" s="23"/>
      <c r="E535" s="17"/>
      <c r="F535" s="17"/>
      <c r="G535" s="18"/>
      <c r="H535" s="356"/>
      <c r="I535" s="330"/>
      <c r="J535" s="368"/>
    </row>
    <row r="536" spans="1:10" s="32" customFormat="1" ht="18.75" hidden="1" x14ac:dyDescent="0.25">
      <c r="A536" s="61" t="s">
        <v>160</v>
      </c>
      <c r="B536" s="21" t="s">
        <v>161</v>
      </c>
      <c r="C536" s="16" t="s">
        <v>6</v>
      </c>
      <c r="D536" s="23"/>
      <c r="E536" s="17">
        <v>2144.89</v>
      </c>
      <c r="F536" s="17">
        <f>E536*(1+C$1188)</f>
        <v>2668.8866269999999</v>
      </c>
      <c r="G536" s="18">
        <f>D536*F536</f>
        <v>0</v>
      </c>
      <c r="H536" s="347"/>
      <c r="I536" s="330"/>
      <c r="J536" s="370"/>
    </row>
    <row r="537" spans="1:10" s="32" customFormat="1" ht="18.75" hidden="1" x14ac:dyDescent="0.25">
      <c r="A537" s="61"/>
      <c r="B537" s="20"/>
      <c r="C537" s="16"/>
      <c r="D537" s="23"/>
      <c r="E537" s="17"/>
      <c r="F537" s="17"/>
      <c r="G537" s="18"/>
      <c r="H537" s="356"/>
      <c r="I537" s="330"/>
      <c r="J537" s="368"/>
    </row>
    <row r="538" spans="1:10" s="32" customFormat="1" ht="18.75" hidden="1" x14ac:dyDescent="0.25">
      <c r="A538" s="61" t="s">
        <v>162</v>
      </c>
      <c r="B538" s="21" t="s">
        <v>163</v>
      </c>
      <c r="C538" s="16" t="s">
        <v>6</v>
      </c>
      <c r="D538" s="23"/>
      <c r="E538" s="17">
        <v>2251.79</v>
      </c>
      <c r="F538" s="17">
        <f>E538*(1+C$1188)</f>
        <v>2801.9022970000001</v>
      </c>
      <c r="G538" s="18">
        <f>D538*F538</f>
        <v>0</v>
      </c>
      <c r="H538" s="347"/>
      <c r="I538" s="330"/>
      <c r="J538" s="370"/>
    </row>
    <row r="539" spans="1:10" s="32" customFormat="1" ht="18.75" hidden="1" x14ac:dyDescent="0.25">
      <c r="A539" s="61"/>
      <c r="B539" s="20"/>
      <c r="C539" s="16"/>
      <c r="D539" s="18"/>
      <c r="E539" s="17"/>
      <c r="F539" s="17"/>
      <c r="G539" s="18"/>
      <c r="H539" s="356"/>
      <c r="I539" s="330"/>
      <c r="J539" s="368"/>
    </row>
    <row r="540" spans="1:10" s="32" customFormat="1" ht="18.75" hidden="1" x14ac:dyDescent="0.25">
      <c r="A540" s="61" t="s">
        <v>164</v>
      </c>
      <c r="B540" s="21" t="s">
        <v>402</v>
      </c>
      <c r="C540" s="16" t="s">
        <v>6</v>
      </c>
      <c r="D540" s="23"/>
      <c r="E540" s="17">
        <v>464.03</v>
      </c>
      <c r="F540" s="17">
        <f>E540*(1+C$1188)</f>
        <v>577.39252899999997</v>
      </c>
      <c r="G540" s="18">
        <f>D540*F540</f>
        <v>0</v>
      </c>
      <c r="H540" s="347"/>
      <c r="I540" s="330"/>
      <c r="J540" s="370"/>
    </row>
    <row r="541" spans="1:10" s="32" customFormat="1" ht="18.75" hidden="1" x14ac:dyDescent="0.25">
      <c r="A541" s="61"/>
      <c r="B541" s="20"/>
      <c r="C541" s="16"/>
      <c r="D541" s="23"/>
      <c r="E541" s="17"/>
      <c r="F541" s="17"/>
      <c r="G541" s="18"/>
      <c r="H541" s="356"/>
      <c r="I541" s="330"/>
      <c r="J541" s="368"/>
    </row>
    <row r="542" spans="1:10" s="32" customFormat="1" ht="18.75" hidden="1" x14ac:dyDescent="0.25">
      <c r="A542" s="308"/>
      <c r="B542" s="158"/>
      <c r="C542" s="155"/>
      <c r="D542" s="159"/>
      <c r="E542" s="157"/>
      <c r="F542" s="17"/>
      <c r="G542" s="18"/>
      <c r="H542" s="347"/>
      <c r="I542" s="330"/>
      <c r="J542" s="368"/>
    </row>
    <row r="543" spans="1:10" s="32" customFormat="1" ht="18.75" hidden="1" x14ac:dyDescent="0.25">
      <c r="A543" s="308"/>
      <c r="B543" s="156"/>
      <c r="C543" s="155"/>
      <c r="D543" s="159"/>
      <c r="E543" s="157"/>
      <c r="F543" s="17"/>
      <c r="G543" s="18"/>
      <c r="H543" s="347"/>
      <c r="I543" s="330"/>
      <c r="J543" s="370"/>
    </row>
    <row r="544" spans="1:10" s="32" customFormat="1" ht="83.25" hidden="1" customHeight="1" x14ac:dyDescent="0.25">
      <c r="A544" s="308"/>
      <c r="B544" s="154"/>
      <c r="C544" s="155"/>
      <c r="D544" s="159"/>
      <c r="E544" s="157"/>
      <c r="F544" s="17"/>
      <c r="G544" s="18"/>
      <c r="H544" s="347"/>
      <c r="I544" s="337"/>
      <c r="J544" s="375"/>
    </row>
    <row r="545" spans="1:10" s="32" customFormat="1" ht="18.75" hidden="1" x14ac:dyDescent="0.25">
      <c r="A545" s="61"/>
      <c r="B545" s="20"/>
      <c r="C545" s="16"/>
      <c r="D545" s="23"/>
      <c r="E545" s="17"/>
      <c r="F545" s="17"/>
      <c r="G545" s="18"/>
      <c r="H545" s="347"/>
      <c r="I545" s="330"/>
      <c r="J545" s="368"/>
    </row>
    <row r="546" spans="1:10" s="32" customFormat="1" ht="18.75" hidden="1" x14ac:dyDescent="0.25">
      <c r="A546" s="303" t="s">
        <v>166</v>
      </c>
      <c r="B546" s="161" t="s">
        <v>50</v>
      </c>
      <c r="C546" s="162"/>
      <c r="D546" s="163"/>
      <c r="E546" s="164"/>
      <c r="F546" s="17"/>
      <c r="G546" s="18"/>
      <c r="H546" s="347"/>
      <c r="I546" s="330"/>
      <c r="J546" s="368"/>
    </row>
    <row r="547" spans="1:10" s="32" customFormat="1" ht="18.75" hidden="1" x14ac:dyDescent="0.25">
      <c r="A547" s="303" t="s">
        <v>167</v>
      </c>
      <c r="B547" s="165" t="s">
        <v>168</v>
      </c>
      <c r="C547" s="162" t="s">
        <v>6</v>
      </c>
      <c r="D547" s="163"/>
      <c r="E547" s="164">
        <v>68.69</v>
      </c>
      <c r="F547" s="17">
        <f>E547*(1+C$1188)</f>
        <v>85.470966999999987</v>
      </c>
      <c r="G547" s="18">
        <f>D547*F547</f>
        <v>0</v>
      </c>
      <c r="H547" s="347"/>
      <c r="I547" s="330"/>
      <c r="J547" s="370"/>
    </row>
    <row r="548" spans="1:10" s="32" customFormat="1" ht="57" hidden="1" customHeight="1" x14ac:dyDescent="0.25">
      <c r="A548" s="303"/>
      <c r="B548" s="166" t="s">
        <v>1126</v>
      </c>
      <c r="C548" s="162"/>
      <c r="D548" s="163"/>
      <c r="E548" s="164"/>
      <c r="F548" s="17"/>
      <c r="G548" s="18"/>
      <c r="H548" s="347"/>
      <c r="I548" s="330"/>
      <c r="J548" s="368"/>
    </row>
    <row r="549" spans="1:10" s="32" customFormat="1" ht="18.75" hidden="1" x14ac:dyDescent="0.25">
      <c r="A549" s="61"/>
      <c r="B549" s="21"/>
      <c r="C549" s="16"/>
      <c r="D549" s="23"/>
      <c r="E549" s="17"/>
      <c r="F549" s="17"/>
      <c r="G549" s="18"/>
      <c r="H549" s="347"/>
      <c r="I549" s="330"/>
      <c r="J549" s="368"/>
    </row>
    <row r="550" spans="1:10" s="32" customFormat="1" ht="18.75" hidden="1" x14ac:dyDescent="0.25">
      <c r="A550" s="61" t="s">
        <v>169</v>
      </c>
      <c r="B550" s="21" t="s">
        <v>170</v>
      </c>
      <c r="C550" s="16" t="s">
        <v>6</v>
      </c>
      <c r="D550" s="23"/>
      <c r="E550" s="17">
        <v>255.14</v>
      </c>
      <c r="F550" s="17">
        <f>E550*(1+C$1188)</f>
        <v>317.47070199999996</v>
      </c>
      <c r="G550" s="18">
        <f>D550*F550</f>
        <v>0</v>
      </c>
      <c r="H550" s="347"/>
      <c r="I550" s="330"/>
      <c r="J550" s="370"/>
    </row>
    <row r="551" spans="1:10" s="32" customFormat="1" ht="63" hidden="1" x14ac:dyDescent="0.25">
      <c r="A551" s="61"/>
      <c r="B551" s="20" t="s">
        <v>1127</v>
      </c>
      <c r="C551" s="16"/>
      <c r="D551" s="23"/>
      <c r="E551" s="17"/>
      <c r="F551" s="17"/>
      <c r="G551" s="18"/>
      <c r="H551" s="347"/>
      <c r="I551" s="330"/>
      <c r="J551" s="368"/>
    </row>
    <row r="552" spans="1:10" s="32" customFormat="1" ht="18.75" hidden="1" x14ac:dyDescent="0.25">
      <c r="A552" s="61"/>
      <c r="B552" s="21"/>
      <c r="C552" s="16"/>
      <c r="D552" s="23"/>
      <c r="E552" s="17"/>
      <c r="F552" s="17"/>
      <c r="G552" s="18"/>
      <c r="H552" s="347"/>
      <c r="I552" s="330"/>
      <c r="J552" s="368"/>
    </row>
    <row r="553" spans="1:10" s="32" customFormat="1" ht="18.75" hidden="1" x14ac:dyDescent="0.25">
      <c r="A553" s="61" t="s">
        <v>171</v>
      </c>
      <c r="B553" s="73" t="s">
        <v>172</v>
      </c>
      <c r="C553" s="16"/>
      <c r="D553" s="23"/>
      <c r="E553" s="17"/>
      <c r="F553" s="17"/>
      <c r="G553" s="18"/>
      <c r="H553" s="347"/>
      <c r="I553" s="330"/>
      <c r="J553" s="368"/>
    </row>
    <row r="554" spans="1:10" s="32" customFormat="1" ht="31.5" hidden="1" x14ac:dyDescent="0.25">
      <c r="A554" s="61" t="s">
        <v>173</v>
      </c>
      <c r="B554" s="21" t="s">
        <v>403</v>
      </c>
      <c r="C554" s="16" t="s">
        <v>20</v>
      </c>
      <c r="D554" s="23"/>
      <c r="E554" s="17">
        <v>34.72</v>
      </c>
      <c r="F554" s="17">
        <f>E554*(1+C$1188)</f>
        <v>43.202095999999997</v>
      </c>
      <c r="G554" s="18">
        <f>D554*F554</f>
        <v>0</v>
      </c>
      <c r="H554" s="347"/>
      <c r="I554" s="330"/>
      <c r="J554" s="370"/>
    </row>
    <row r="555" spans="1:10" s="32" customFormat="1" ht="139.5" hidden="1" customHeight="1" x14ac:dyDescent="0.25">
      <c r="A555" s="61"/>
      <c r="B555" s="20" t="s">
        <v>174</v>
      </c>
      <c r="C555" s="16"/>
      <c r="D555" s="23"/>
      <c r="E555" s="17"/>
      <c r="F555" s="17"/>
      <c r="G555" s="18"/>
      <c r="H555" s="347"/>
      <c r="I555" s="330"/>
      <c r="J555" s="368"/>
    </row>
    <row r="556" spans="1:10" s="32" customFormat="1" ht="18.75" hidden="1" x14ac:dyDescent="0.25">
      <c r="A556" s="61"/>
      <c r="B556" s="21"/>
      <c r="C556" s="16"/>
      <c r="D556" s="23"/>
      <c r="E556" s="17"/>
      <c r="F556" s="17"/>
      <c r="G556" s="18"/>
      <c r="H556" s="347"/>
      <c r="I556" s="330"/>
      <c r="J556" s="368"/>
    </row>
    <row r="557" spans="1:10" s="32" customFormat="1" ht="18.75" x14ac:dyDescent="0.25">
      <c r="A557" s="303" t="s">
        <v>175</v>
      </c>
      <c r="B557" s="161" t="s">
        <v>375</v>
      </c>
      <c r="C557" s="16"/>
      <c r="D557" s="23"/>
      <c r="E557" s="17"/>
      <c r="F557" s="17"/>
      <c r="G557" s="18"/>
      <c r="H557" s="347"/>
      <c r="I557" s="330"/>
      <c r="J557" s="368"/>
    </row>
    <row r="558" spans="1:10" s="32" customFormat="1" ht="236.25" x14ac:dyDescent="0.25">
      <c r="A558" s="303"/>
      <c r="B558" s="166" t="s">
        <v>1128</v>
      </c>
      <c r="C558" s="16"/>
      <c r="D558" s="23"/>
      <c r="E558" s="17"/>
      <c r="F558" s="17"/>
      <c r="G558" s="18"/>
      <c r="H558" s="347"/>
      <c r="I558" s="408"/>
      <c r="J558" s="368"/>
    </row>
    <row r="559" spans="1:10" s="32" customFormat="1" ht="31.5" x14ac:dyDescent="0.25">
      <c r="A559" s="303" t="s">
        <v>177</v>
      </c>
      <c r="B559" s="165" t="s">
        <v>176</v>
      </c>
      <c r="C559" s="162" t="s">
        <v>6</v>
      </c>
      <c r="D559" s="163">
        <v>26</v>
      </c>
      <c r="E559" s="164">
        <v>882.43</v>
      </c>
      <c r="F559" s="164">
        <f>E559*(1+C$1188)</f>
        <v>1098.0076489999999</v>
      </c>
      <c r="G559" s="18">
        <f>D559*F559</f>
        <v>28548.198873999998</v>
      </c>
      <c r="H559" s="278" t="s">
        <v>1209</v>
      </c>
      <c r="I559" s="279"/>
      <c r="J559" s="310"/>
    </row>
    <row r="560" spans="1:10" s="32" customFormat="1" ht="18.75" x14ac:dyDescent="0.25">
      <c r="A560" s="216" t="s">
        <v>344</v>
      </c>
      <c r="B560" s="178" t="s">
        <v>404</v>
      </c>
      <c r="C560" s="218"/>
      <c r="D560" s="200"/>
      <c r="E560" s="203"/>
      <c r="F560" s="203"/>
      <c r="G560" s="200"/>
      <c r="H560" s="329"/>
      <c r="I560" s="333"/>
      <c r="J560" s="367"/>
    </row>
    <row r="561" spans="1:13" s="32" customFormat="1" ht="31.5" x14ac:dyDescent="0.25">
      <c r="A561" s="303" t="s">
        <v>384</v>
      </c>
      <c r="B561" s="275" t="s">
        <v>731</v>
      </c>
      <c r="C561" s="162" t="s">
        <v>6</v>
      </c>
      <c r="D561" s="163">
        <f>6+8</f>
        <v>14</v>
      </c>
      <c r="E561" s="164">
        <v>452.43</v>
      </c>
      <c r="F561" s="164">
        <f>E561*(1+C$1188)</f>
        <v>562.95864900000004</v>
      </c>
      <c r="G561" s="18">
        <f>D561*F561</f>
        <v>7881.4210860000003</v>
      </c>
      <c r="H561" s="278" t="s">
        <v>1223</v>
      </c>
      <c r="I561" s="279"/>
      <c r="J561" s="310"/>
    </row>
    <row r="562" spans="1:13" s="32" customFormat="1" ht="173.25" x14ac:dyDescent="0.25">
      <c r="A562" s="303"/>
      <c r="B562" s="276" t="s">
        <v>1129</v>
      </c>
      <c r="C562" s="162"/>
      <c r="D562" s="163"/>
      <c r="E562" s="164"/>
      <c r="F562" s="164"/>
      <c r="G562" s="18"/>
      <c r="H562" s="278"/>
      <c r="I562" s="279"/>
      <c r="J562" s="310"/>
    </row>
    <row r="563" spans="1:13" s="32" customFormat="1" ht="18.75" x14ac:dyDescent="0.25">
      <c r="A563" s="61"/>
      <c r="B563" s="20"/>
      <c r="C563" s="16"/>
      <c r="D563" s="23"/>
      <c r="E563" s="17"/>
      <c r="F563" s="17"/>
      <c r="G563" s="18"/>
      <c r="H563" s="347"/>
      <c r="I563" s="330"/>
      <c r="J563" s="368"/>
    </row>
    <row r="564" spans="1:13" s="32" customFormat="1" ht="18" customHeight="1" x14ac:dyDescent="0.25">
      <c r="A564" s="184"/>
      <c r="B564" s="202"/>
      <c r="C564" s="179" t="s">
        <v>7</v>
      </c>
      <c r="D564" s="180"/>
      <c r="E564" s="181"/>
      <c r="F564" s="182"/>
      <c r="G564" s="183">
        <f>SUM(G528:G563)</f>
        <v>36429.619959999996</v>
      </c>
      <c r="H564" s="351"/>
      <c r="I564" s="335"/>
      <c r="J564" s="371"/>
    </row>
    <row r="565" spans="1:13" s="32" customFormat="1" ht="18.75" customHeight="1" x14ac:dyDescent="0.25">
      <c r="A565" s="184" t="s">
        <v>178</v>
      </c>
      <c r="B565" s="173" t="s">
        <v>179</v>
      </c>
      <c r="C565" s="187"/>
      <c r="D565" s="201"/>
      <c r="E565" s="194"/>
      <c r="F565" s="246"/>
      <c r="G565" s="223"/>
      <c r="H565" s="357"/>
      <c r="I565" s="338"/>
      <c r="J565" s="376"/>
    </row>
    <row r="566" spans="1:13" s="32" customFormat="1" ht="18.75" customHeight="1" x14ac:dyDescent="0.25">
      <c r="A566" s="61" t="s">
        <v>180</v>
      </c>
      <c r="B566" s="73" t="s">
        <v>49</v>
      </c>
      <c r="C566" s="16"/>
      <c r="D566" s="23"/>
      <c r="E566" s="17"/>
      <c r="F566" s="17"/>
      <c r="G566" s="18"/>
      <c r="H566" s="402" t="s">
        <v>1189</v>
      </c>
      <c r="I566" s="403"/>
      <c r="J566" s="404"/>
    </row>
    <row r="567" spans="1:13" s="32" customFormat="1" ht="31.5" x14ac:dyDescent="0.25">
      <c r="A567" s="61" t="s">
        <v>181</v>
      </c>
      <c r="B567" s="45" t="s">
        <v>1018</v>
      </c>
      <c r="C567" s="16" t="s">
        <v>669</v>
      </c>
      <c r="D567" s="23">
        <f>0.9*2.1*4</f>
        <v>7.5600000000000005</v>
      </c>
      <c r="E567" s="17">
        <v>488.14</v>
      </c>
      <c r="F567" s="17">
        <f>E567*(1+C$1188)</f>
        <v>607.39260200000001</v>
      </c>
      <c r="G567" s="18">
        <f>D567*F567</f>
        <v>4591.8880711199999</v>
      </c>
      <c r="H567" s="395"/>
      <c r="I567" s="396"/>
      <c r="J567" s="397"/>
      <c r="K567" s="148"/>
      <c r="L567" s="148"/>
      <c r="M567" s="148"/>
    </row>
    <row r="568" spans="1:13" s="32" customFormat="1" ht="126" x14ac:dyDescent="0.25">
      <c r="A568" s="61"/>
      <c r="B568" s="20" t="s">
        <v>1019</v>
      </c>
      <c r="C568" s="16"/>
      <c r="D568" s="23"/>
      <c r="E568" s="17"/>
      <c r="F568" s="17"/>
      <c r="G568" s="18"/>
      <c r="H568" s="395"/>
      <c r="I568" s="396"/>
      <c r="J568" s="397"/>
    </row>
    <row r="569" spans="1:13" s="32" customFormat="1" ht="18.75" customHeight="1" x14ac:dyDescent="0.25">
      <c r="A569" s="61"/>
      <c r="B569" s="20"/>
      <c r="C569" s="16"/>
      <c r="D569" s="23"/>
      <c r="E569" s="17"/>
      <c r="F569" s="17"/>
      <c r="G569" s="18"/>
      <c r="H569" s="347"/>
      <c r="I569" s="330"/>
      <c r="J569" s="368"/>
    </row>
    <row r="570" spans="1:13" s="32" customFormat="1" ht="47.25" x14ac:dyDescent="0.25">
      <c r="A570" s="309" t="s">
        <v>182</v>
      </c>
      <c r="B570" s="277" t="s">
        <v>1020</v>
      </c>
      <c r="C570" s="162" t="s">
        <v>669</v>
      </c>
      <c r="D570" s="163">
        <f>3.67*4.44</f>
        <v>16.294800000000002</v>
      </c>
      <c r="E570" s="164">
        <v>501.06</v>
      </c>
      <c r="F570" s="164">
        <f>E570*(1+C$1188)</f>
        <v>623.46895799999993</v>
      </c>
      <c r="G570" s="171">
        <f>D570*F570</f>
        <v>10159.3019768184</v>
      </c>
      <c r="H570" s="389" t="s">
        <v>1210</v>
      </c>
      <c r="I570" s="390"/>
      <c r="J570" s="391"/>
    </row>
    <row r="571" spans="1:13" s="32" customFormat="1" ht="126" x14ac:dyDescent="0.25">
      <c r="A571" s="303"/>
      <c r="B571" s="166" t="s">
        <v>1021</v>
      </c>
      <c r="C571" s="162"/>
      <c r="D571" s="163"/>
      <c r="E571" s="164"/>
      <c r="F571" s="164"/>
      <c r="G571" s="171"/>
      <c r="H571" s="389"/>
      <c r="I571" s="390"/>
      <c r="J571" s="391"/>
    </row>
    <row r="572" spans="1:13" s="32" customFormat="1" ht="18.75" customHeight="1" x14ac:dyDescent="0.25">
      <c r="A572" s="61"/>
      <c r="B572" s="20"/>
      <c r="C572" s="16"/>
      <c r="D572" s="23"/>
      <c r="E572" s="17"/>
      <c r="F572" s="17"/>
      <c r="G572" s="18"/>
      <c r="H572" s="389"/>
      <c r="I572" s="390"/>
      <c r="J572" s="391"/>
    </row>
    <row r="573" spans="1:13" s="32" customFormat="1" ht="94.5" customHeight="1" x14ac:dyDescent="0.25">
      <c r="A573" s="303" t="s">
        <v>345</v>
      </c>
      <c r="B573" s="165" t="s">
        <v>346</v>
      </c>
      <c r="C573" s="162" t="s">
        <v>4</v>
      </c>
      <c r="D573" s="163">
        <f>(2.5*1.5*9)+(2.5*1.4*8)+(2.2*1.5*2)+(1.8*1.4)+(0.7*0.7*4)+(2.1*1.5*2)+(2.2*0.6*2)+(2*0.6)+(2*0.3*2)+(9*1.5*1.3)+(9*1.5*1.2)</f>
        <v>117.91999999999999</v>
      </c>
      <c r="E573" s="164">
        <v>956.98</v>
      </c>
      <c r="F573" s="164">
        <f>E573*(1+C$1188)</f>
        <v>1190.7702139999999</v>
      </c>
      <c r="G573" s="171">
        <f>D573*F573</f>
        <v>140415.62363487997</v>
      </c>
      <c r="H573" s="389" t="s">
        <v>1188</v>
      </c>
      <c r="I573" s="390"/>
      <c r="J573" s="391"/>
    </row>
    <row r="574" spans="1:13" s="32" customFormat="1" ht="63" x14ac:dyDescent="0.25">
      <c r="A574" s="303"/>
      <c r="B574" s="166" t="s">
        <v>376</v>
      </c>
      <c r="C574" s="162"/>
      <c r="D574" s="163"/>
      <c r="E574" s="164"/>
      <c r="F574" s="164"/>
      <c r="G574" s="171"/>
      <c r="H574" s="389"/>
      <c r="I574" s="390"/>
      <c r="J574" s="391"/>
    </row>
    <row r="575" spans="1:13" s="32" customFormat="1" ht="18.75" x14ac:dyDescent="0.25">
      <c r="A575" s="61"/>
      <c r="B575" s="21"/>
      <c r="C575" s="16"/>
      <c r="D575" s="23"/>
      <c r="E575" s="17"/>
      <c r="F575" s="17"/>
      <c r="G575" s="18"/>
      <c r="H575" s="347"/>
      <c r="I575" s="330"/>
      <c r="J575" s="368"/>
    </row>
    <row r="576" spans="1:13" s="32" customFormat="1" ht="18" customHeight="1" x14ac:dyDescent="0.25">
      <c r="A576" s="184"/>
      <c r="B576" s="185"/>
      <c r="C576" s="179" t="s">
        <v>7</v>
      </c>
      <c r="D576" s="180"/>
      <c r="E576" s="181"/>
      <c r="F576" s="182"/>
      <c r="G576" s="183">
        <f>SUM(G567:G575)</f>
        <v>155166.81368281838</v>
      </c>
      <c r="H576" s="351"/>
      <c r="I576" s="335"/>
      <c r="J576" s="371"/>
    </row>
    <row r="577" spans="1:10" s="32" customFormat="1" ht="18.75" x14ac:dyDescent="0.25">
      <c r="A577" s="184">
        <v>130000</v>
      </c>
      <c r="B577" s="173" t="s">
        <v>183</v>
      </c>
      <c r="C577" s="192"/>
      <c r="D577" s="201"/>
      <c r="E577" s="194"/>
      <c r="F577" s="246"/>
      <c r="G577" s="223"/>
      <c r="H577" s="350"/>
      <c r="I577" s="334"/>
      <c r="J577" s="372"/>
    </row>
    <row r="578" spans="1:10" s="32" customFormat="1" ht="18.75" x14ac:dyDescent="0.25">
      <c r="A578" s="61"/>
      <c r="B578" s="20"/>
      <c r="C578" s="16"/>
      <c r="D578" s="23"/>
      <c r="E578" s="17"/>
      <c r="F578" s="17"/>
      <c r="G578" s="18"/>
      <c r="H578" s="347"/>
      <c r="I578" s="330"/>
      <c r="J578" s="368"/>
    </row>
    <row r="579" spans="1:10" s="32" customFormat="1" ht="47.25" customHeight="1" x14ac:dyDescent="0.25">
      <c r="A579" s="303" t="s">
        <v>184</v>
      </c>
      <c r="B579" s="165" t="s">
        <v>185</v>
      </c>
      <c r="C579" s="16" t="s">
        <v>6</v>
      </c>
      <c r="D579" s="23">
        <v>4</v>
      </c>
      <c r="E579" s="17">
        <v>119.09</v>
      </c>
      <c r="F579" s="17">
        <f>E579*(1+C$1188)</f>
        <v>148.18368699999999</v>
      </c>
      <c r="G579" s="18">
        <f>D579*F579</f>
        <v>592.73474799999997</v>
      </c>
      <c r="H579" s="278" t="s">
        <v>1211</v>
      </c>
      <c r="I579" s="279"/>
      <c r="J579" s="310"/>
    </row>
    <row r="580" spans="1:10" s="32" customFormat="1" ht="96.75" customHeight="1" x14ac:dyDescent="0.25">
      <c r="A580" s="303"/>
      <c r="B580" s="166" t="s">
        <v>1130</v>
      </c>
      <c r="C580" s="16"/>
      <c r="D580" s="23"/>
      <c r="E580" s="17"/>
      <c r="F580" s="17"/>
      <c r="G580" s="18"/>
      <c r="H580" s="278"/>
      <c r="I580" s="279"/>
      <c r="J580" s="310"/>
    </row>
    <row r="581" spans="1:10" s="32" customFormat="1" ht="18.75" x14ac:dyDescent="0.25">
      <c r="A581" s="61"/>
      <c r="B581" s="20"/>
      <c r="C581" s="16"/>
      <c r="D581" s="23"/>
      <c r="E581" s="17"/>
      <c r="F581" s="17"/>
      <c r="G581" s="18"/>
      <c r="H581" s="347"/>
      <c r="I581" s="330"/>
      <c r="J581" s="368"/>
    </row>
    <row r="582" spans="1:10" s="32" customFormat="1" ht="31.5" x14ac:dyDescent="0.25">
      <c r="A582" s="307" t="s">
        <v>1022</v>
      </c>
      <c r="B582" s="170" t="s">
        <v>1023</v>
      </c>
      <c r="C582" s="162" t="s">
        <v>6</v>
      </c>
      <c r="D582" s="163">
        <v>4</v>
      </c>
      <c r="E582" s="164">
        <v>68.03</v>
      </c>
      <c r="F582" s="164">
        <f>E582*(1+C$1188)</f>
        <v>84.649728999999994</v>
      </c>
      <c r="G582" s="171">
        <f>D582*F582</f>
        <v>338.59891599999997</v>
      </c>
      <c r="H582" s="399" t="s">
        <v>1212</v>
      </c>
      <c r="I582" s="400"/>
      <c r="J582" s="401"/>
    </row>
    <row r="583" spans="1:10" s="32" customFormat="1" ht="63" x14ac:dyDescent="0.25">
      <c r="A583" s="307"/>
      <c r="B583" s="169" t="s">
        <v>1024</v>
      </c>
      <c r="C583" s="162"/>
      <c r="D583" s="164"/>
      <c r="E583" s="164"/>
      <c r="F583" s="164"/>
      <c r="G583" s="171"/>
      <c r="H583" s="399"/>
      <c r="I583" s="400"/>
      <c r="J583" s="401"/>
    </row>
    <row r="584" spans="1:10" s="32" customFormat="1" ht="18.75" x14ac:dyDescent="0.25">
      <c r="A584" s="307"/>
      <c r="B584" s="169"/>
      <c r="C584" s="162"/>
      <c r="D584" s="164"/>
      <c r="E584" s="164"/>
      <c r="F584" s="164"/>
      <c r="G584" s="171"/>
      <c r="H584" s="399"/>
      <c r="I584" s="400"/>
      <c r="J584" s="401"/>
    </row>
    <row r="585" spans="1:10" s="32" customFormat="1" ht="47.25" customHeight="1" x14ac:dyDescent="0.25">
      <c r="A585" s="307" t="s">
        <v>1025</v>
      </c>
      <c r="B585" s="170" t="s">
        <v>1026</v>
      </c>
      <c r="C585" s="162" t="s">
        <v>6</v>
      </c>
      <c r="D585" s="163">
        <f>4*3</f>
        <v>12</v>
      </c>
      <c r="E585" s="164">
        <v>20.3</v>
      </c>
      <c r="F585" s="164">
        <f>E585*(1+C$1188)</f>
        <v>25.25929</v>
      </c>
      <c r="G585" s="171">
        <f>D585*F585</f>
        <v>303.11148000000003</v>
      </c>
      <c r="H585" s="389" t="s">
        <v>1213</v>
      </c>
      <c r="I585" s="390"/>
      <c r="J585" s="391"/>
    </row>
    <row r="586" spans="1:10" s="32" customFormat="1" ht="78.75" x14ac:dyDescent="0.25">
      <c r="A586" s="307"/>
      <c r="B586" s="169" t="s">
        <v>1027</v>
      </c>
      <c r="C586" s="162"/>
      <c r="D586" s="164"/>
      <c r="E586" s="164"/>
      <c r="F586" s="164"/>
      <c r="G586" s="171"/>
      <c r="H586" s="389"/>
      <c r="I586" s="390"/>
      <c r="J586" s="391"/>
    </row>
    <row r="587" spans="1:10" s="32" customFormat="1" ht="18.75" x14ac:dyDescent="0.25">
      <c r="A587" s="307"/>
      <c r="B587" s="169"/>
      <c r="C587" s="162"/>
      <c r="D587" s="164"/>
      <c r="E587" s="164"/>
      <c r="F587" s="164"/>
      <c r="G587" s="171"/>
      <c r="H587" s="358"/>
      <c r="I587" s="339"/>
      <c r="J587" s="377"/>
    </row>
    <row r="588" spans="1:10" s="32" customFormat="1" ht="47.25" customHeight="1" x14ac:dyDescent="0.25">
      <c r="A588" s="303" t="s">
        <v>347</v>
      </c>
      <c r="B588" s="165" t="s">
        <v>523</v>
      </c>
      <c r="C588" s="162" t="s">
        <v>20</v>
      </c>
      <c r="D588" s="163">
        <f>2.75*2</f>
        <v>5.5</v>
      </c>
      <c r="E588" s="164">
        <v>313.75</v>
      </c>
      <c r="F588" s="164">
        <f>E588*(1+C$1188)</f>
        <v>390.39912499999997</v>
      </c>
      <c r="G588" s="171">
        <f>D588*F588</f>
        <v>2147.1951875</v>
      </c>
      <c r="H588" s="389" t="s">
        <v>1214</v>
      </c>
      <c r="I588" s="390"/>
      <c r="J588" s="391"/>
    </row>
    <row r="589" spans="1:10" s="32" customFormat="1" ht="189" x14ac:dyDescent="0.25">
      <c r="A589" s="303"/>
      <c r="B589" s="166" t="s">
        <v>1170</v>
      </c>
      <c r="C589" s="162"/>
      <c r="D589" s="163"/>
      <c r="E589" s="164"/>
      <c r="F589" s="164"/>
      <c r="G589" s="171"/>
      <c r="H589" s="392"/>
      <c r="I589" s="393"/>
      <c r="J589" s="394"/>
    </row>
    <row r="590" spans="1:10" s="32" customFormat="1" ht="18" customHeight="1" x14ac:dyDescent="0.25">
      <c r="A590" s="184"/>
      <c r="B590" s="185"/>
      <c r="C590" s="179" t="s">
        <v>7</v>
      </c>
      <c r="D590" s="180"/>
      <c r="E590" s="181"/>
      <c r="F590" s="182"/>
      <c r="G590" s="183">
        <f>SUM(G578:G589)</f>
        <v>3381.6403314999998</v>
      </c>
      <c r="H590" s="351"/>
      <c r="I590" s="335"/>
      <c r="J590" s="371"/>
    </row>
    <row r="591" spans="1:10" s="32" customFormat="1" ht="18.75" x14ac:dyDescent="0.25">
      <c r="A591" s="184">
        <v>140000</v>
      </c>
      <c r="B591" s="173" t="s">
        <v>186</v>
      </c>
      <c r="C591" s="192"/>
      <c r="D591" s="201"/>
      <c r="E591" s="194"/>
      <c r="F591" s="246"/>
      <c r="G591" s="223"/>
      <c r="H591" s="350"/>
      <c r="I591" s="334"/>
      <c r="J591" s="372"/>
    </row>
    <row r="592" spans="1:10" s="32" customFormat="1" ht="18.75" x14ac:dyDescent="0.25">
      <c r="A592" s="61">
        <v>140100</v>
      </c>
      <c r="B592" s="73" t="s">
        <v>44</v>
      </c>
      <c r="C592" s="40"/>
      <c r="D592" s="23"/>
      <c r="E592" s="17"/>
      <c r="F592" s="17"/>
      <c r="G592" s="18"/>
      <c r="H592" s="347"/>
      <c r="I592" s="330"/>
      <c r="J592" s="368"/>
    </row>
    <row r="593" spans="1:12" s="32" customFormat="1" ht="110.25" customHeight="1" x14ac:dyDescent="0.25">
      <c r="A593" s="303">
        <v>140101</v>
      </c>
      <c r="B593" s="170" t="s">
        <v>1028</v>
      </c>
      <c r="C593" s="162" t="s">
        <v>4</v>
      </c>
      <c r="D593" s="163">
        <f>(7.2*3*4)+(5.21*3*2)+(3.36*2*3)+(3.54*2*3)+(5.52*2*3)+(7.2*2*3)+(5.04*3*2)+(3.38*3*4)</f>
        <v>306.18</v>
      </c>
      <c r="E593" s="164">
        <v>34.21</v>
      </c>
      <c r="F593" s="164">
        <f>E593*(1+C$1188)</f>
        <v>42.567503000000002</v>
      </c>
      <c r="G593" s="171">
        <f>D593*F593</f>
        <v>13033.31806854</v>
      </c>
      <c r="H593" s="389" t="s">
        <v>1215</v>
      </c>
      <c r="I593" s="390"/>
      <c r="J593" s="391"/>
    </row>
    <row r="594" spans="1:12" s="32" customFormat="1" ht="78.75" customHeight="1" x14ac:dyDescent="0.25">
      <c r="A594" s="303"/>
      <c r="B594" s="169" t="s">
        <v>1029</v>
      </c>
      <c r="C594" s="162"/>
      <c r="D594" s="163"/>
      <c r="E594" s="164"/>
      <c r="F594" s="164"/>
      <c r="G594" s="171"/>
      <c r="H594" s="389"/>
      <c r="I594" s="390"/>
      <c r="J594" s="391"/>
      <c r="K594" s="168"/>
      <c r="L594" s="168"/>
    </row>
    <row r="595" spans="1:12" s="32" customFormat="1" ht="6.75" customHeight="1" x14ac:dyDescent="0.25">
      <c r="A595" s="303"/>
      <c r="B595" s="166"/>
      <c r="C595" s="162"/>
      <c r="D595" s="163"/>
      <c r="E595" s="164"/>
      <c r="F595" s="164"/>
      <c r="G595" s="171"/>
      <c r="H595" s="389" t="s">
        <v>1238</v>
      </c>
      <c r="I595" s="390"/>
      <c r="J595" s="391"/>
      <c r="K595" s="168"/>
      <c r="L595" s="168"/>
    </row>
    <row r="596" spans="1:12" s="32" customFormat="1" ht="30.75" customHeight="1" x14ac:dyDescent="0.25">
      <c r="A596" s="303" t="s">
        <v>187</v>
      </c>
      <c r="B596" s="165" t="s">
        <v>188</v>
      </c>
      <c r="C596" s="162" t="s">
        <v>4</v>
      </c>
      <c r="D596" s="163">
        <f>((70.19*4.5)*2)+((70.19*3.15)+(37.89*3.15)+(1.9*1.5*2*2)+((7.2*4*2)+(7.2*4*2)+(5.21*2*1.65)+(7.2*2*1.65)+(2.5*0.8)+(1*0.8*2)+((0.21*1.5*10)+(0.3*1.5*10))+((4*0.6*4)+(1.7*0.6*6)+(1.8*0.6*2)+(3.5*0.6*2)+(3.55*0.6*1)+(1.9*0.6*1)+(4*0.6*1)-((2.5*1.4)*8)-((2.5*1.5)*9)-((2.2*1.5)*2)))-(3*2.1))</f>
        <v>1104.0650000000001</v>
      </c>
      <c r="E596" s="17">
        <v>36.229999999999997</v>
      </c>
      <c r="F596" s="17">
        <f>E596*(1+C$1188)</f>
        <v>45.080988999999995</v>
      </c>
      <c r="G596" s="18">
        <f>D596*F596</f>
        <v>49772.342120285</v>
      </c>
      <c r="H596" s="389"/>
      <c r="I596" s="390"/>
      <c r="J596" s="391"/>
      <c r="K596" s="168"/>
      <c r="L596" s="168"/>
    </row>
    <row r="597" spans="1:12" s="32" customFormat="1" ht="147" customHeight="1" x14ac:dyDescent="0.25">
      <c r="A597" s="303"/>
      <c r="B597" s="166" t="s">
        <v>348</v>
      </c>
      <c r="C597" s="162"/>
      <c r="D597" s="23"/>
      <c r="E597" s="17"/>
      <c r="F597" s="17"/>
      <c r="G597" s="18"/>
      <c r="H597" s="389"/>
      <c r="I597" s="390"/>
      <c r="J597" s="391"/>
      <c r="K597" s="168"/>
      <c r="L597" s="168"/>
    </row>
    <row r="598" spans="1:12" s="32" customFormat="1" ht="18.75" x14ac:dyDescent="0.25">
      <c r="A598" s="303"/>
      <c r="B598" s="166"/>
      <c r="C598" s="162"/>
      <c r="D598" s="23"/>
      <c r="E598" s="17"/>
      <c r="F598" s="17"/>
      <c r="G598" s="18"/>
      <c r="H598" s="347"/>
      <c r="I598" s="398"/>
      <c r="J598" s="368"/>
    </row>
    <row r="599" spans="1:12" s="32" customFormat="1" ht="18.75" customHeight="1" x14ac:dyDescent="0.25">
      <c r="A599" s="303" t="s">
        <v>189</v>
      </c>
      <c r="B599" s="165" t="s">
        <v>190</v>
      </c>
      <c r="C599" s="162" t="s">
        <v>4</v>
      </c>
      <c r="D599" s="163">
        <f>((70.19*4.5)*2)+((70.19*3.15)+(37.89*3.15)+(1.9*1.5*2*2)+((7.2*4*2)+(7.2*4*2)+(5.21*2*1.65)+(7.2*2*1.65)+(2.5*0.8)+(1*0.8*2)+((0.21*1.5*12)+(0.3*1.5*12))+((4*0.6*4)+(1.7*0.6*6)+(1.8*0.6*2)+(3.5*0.6*2)+(3.55*0.6*1)+(1.9*0.6*1)+(4*0.6*1)-((2.5*1.4)*8)-((2.5*1.5)*9)-((2.2*1.5)*2)))-(3*2.1))</f>
        <v>1105.595</v>
      </c>
      <c r="E599" s="17">
        <v>9.4600000000000009</v>
      </c>
      <c r="F599" s="17">
        <f>E599*(1+C$1188)</f>
        <v>11.771078000000001</v>
      </c>
      <c r="G599" s="18">
        <f>D599*F599</f>
        <v>13014.044981410001</v>
      </c>
      <c r="H599" s="278" t="s">
        <v>1230</v>
      </c>
      <c r="I599" s="279"/>
      <c r="J599" s="310"/>
    </row>
    <row r="600" spans="1:12" s="32" customFormat="1" ht="78.75" x14ac:dyDescent="0.25">
      <c r="A600" s="303"/>
      <c r="B600" s="166" t="s">
        <v>191</v>
      </c>
      <c r="C600" s="162"/>
      <c r="D600" s="23"/>
      <c r="E600" s="17"/>
      <c r="F600" s="17"/>
      <c r="G600" s="18"/>
      <c r="H600" s="278"/>
      <c r="I600" s="279"/>
      <c r="J600" s="310"/>
    </row>
    <row r="601" spans="1:12" s="32" customFormat="1" ht="68.25" customHeight="1" x14ac:dyDescent="0.25">
      <c r="A601" s="303"/>
      <c r="B601" s="165"/>
      <c r="C601" s="162"/>
      <c r="D601" s="23"/>
      <c r="E601" s="17"/>
      <c r="F601" s="17"/>
      <c r="G601" s="18"/>
      <c r="H601" s="278"/>
      <c r="I601" s="279"/>
      <c r="J601" s="310"/>
    </row>
    <row r="602" spans="1:12" s="32" customFormat="1" ht="18.75" x14ac:dyDescent="0.25">
      <c r="A602" s="303"/>
      <c r="B602" s="165"/>
      <c r="C602" s="162"/>
      <c r="D602" s="23"/>
      <c r="E602" s="17"/>
      <c r="F602" s="17"/>
      <c r="G602" s="18"/>
      <c r="H602" s="278"/>
      <c r="I602" s="279"/>
      <c r="J602" s="310"/>
    </row>
    <row r="603" spans="1:12" s="32" customFormat="1" ht="94.5" customHeight="1" x14ac:dyDescent="0.25">
      <c r="A603" s="307" t="s">
        <v>735</v>
      </c>
      <c r="B603" s="280" t="s">
        <v>737</v>
      </c>
      <c r="C603" s="274" t="s">
        <v>4</v>
      </c>
      <c r="D603" s="23">
        <f>(7.2*3*4)+(5.21*3*2)+(3.36*2*3)+(3.54*2*3)+(5.52*2*3)+(7.2*2*3)+(5.04*3*2)+(3.38*3*4)</f>
        <v>306.18</v>
      </c>
      <c r="E603" s="17">
        <v>68.37</v>
      </c>
      <c r="F603" s="17">
        <f>E603*(1+C$1188)</f>
        <v>85.072791000000009</v>
      </c>
      <c r="G603" s="18">
        <f>D603*F603</f>
        <v>26047.587148380004</v>
      </c>
      <c r="H603" s="278" t="s">
        <v>1216</v>
      </c>
      <c r="I603" s="279"/>
      <c r="J603" s="310"/>
    </row>
    <row r="604" spans="1:12" s="32" customFormat="1" ht="267.75" x14ac:dyDescent="0.25">
      <c r="A604" s="307"/>
      <c r="B604" s="281" t="s">
        <v>736</v>
      </c>
      <c r="C604" s="274"/>
      <c r="D604" s="23"/>
      <c r="E604" s="17"/>
      <c r="F604" s="17"/>
      <c r="G604" s="18"/>
      <c r="H604" s="278"/>
      <c r="I604" s="279"/>
      <c r="J604" s="310"/>
    </row>
    <row r="605" spans="1:12" s="32" customFormat="1" ht="18.75" x14ac:dyDescent="0.25">
      <c r="A605" s="61"/>
      <c r="B605" s="84"/>
      <c r="C605" s="16"/>
      <c r="D605" s="23"/>
      <c r="E605" s="17"/>
      <c r="F605" s="17"/>
      <c r="G605" s="18"/>
      <c r="H605" s="347"/>
      <c r="I605" s="330"/>
      <c r="J605" s="368"/>
    </row>
    <row r="606" spans="1:12" s="32" customFormat="1" ht="18.75" hidden="1" x14ac:dyDescent="0.25">
      <c r="A606" s="61" t="s">
        <v>192</v>
      </c>
      <c r="B606" s="73" t="s">
        <v>73</v>
      </c>
      <c r="C606" s="16"/>
      <c r="D606" s="23"/>
      <c r="E606" s="17"/>
      <c r="F606" s="17"/>
      <c r="G606" s="18"/>
      <c r="H606" s="347"/>
      <c r="I606" s="330"/>
      <c r="J606" s="368"/>
    </row>
    <row r="607" spans="1:12" s="32" customFormat="1" ht="18.75" x14ac:dyDescent="0.25">
      <c r="A607" s="61"/>
      <c r="B607" s="21"/>
      <c r="C607" s="16"/>
      <c r="D607" s="23"/>
      <c r="E607" s="17"/>
      <c r="F607" s="17"/>
      <c r="G607" s="18"/>
      <c r="H607" s="347"/>
      <c r="I607" s="330"/>
      <c r="J607" s="368"/>
    </row>
    <row r="608" spans="1:12" s="32" customFormat="1" ht="18" customHeight="1" x14ac:dyDescent="0.25">
      <c r="A608" s="184"/>
      <c r="B608" s="202"/>
      <c r="C608" s="179" t="s">
        <v>7</v>
      </c>
      <c r="D608" s="180"/>
      <c r="E608" s="181"/>
      <c r="F608" s="182"/>
      <c r="G608" s="183">
        <f>SUM(G593:G607)</f>
        <v>101867.292318615</v>
      </c>
      <c r="H608" s="351"/>
      <c r="I608" s="335"/>
      <c r="J608" s="371"/>
    </row>
    <row r="609" spans="1:10" s="32" customFormat="1" ht="18.75" x14ac:dyDescent="0.25">
      <c r="A609" s="184">
        <v>150000</v>
      </c>
      <c r="B609" s="173" t="s">
        <v>1242</v>
      </c>
      <c r="C609" s="192"/>
      <c r="D609" s="201"/>
      <c r="E609" s="222"/>
      <c r="F609" s="222"/>
      <c r="G609" s="223"/>
      <c r="H609" s="350"/>
      <c r="I609" s="334"/>
      <c r="J609" s="372"/>
    </row>
    <row r="610" spans="1:10" s="32" customFormat="1" ht="63" x14ac:dyDescent="0.25">
      <c r="A610" s="307" t="s">
        <v>787</v>
      </c>
      <c r="B610" s="280" t="s">
        <v>1087</v>
      </c>
      <c r="C610" s="273" t="s">
        <v>4</v>
      </c>
      <c r="D610" s="163">
        <f>(7.2*2.49)+(7.2*2.52)+(3.36*5.52)+(3.54*7.2)+(5.04*3.38)</f>
        <v>97.142400000000009</v>
      </c>
      <c r="E610" s="164">
        <v>116.08</v>
      </c>
      <c r="F610" s="164">
        <f>E610*(1+C$1188)</f>
        <v>144.438344</v>
      </c>
      <c r="G610" s="171">
        <f>D610*F610</f>
        <v>14031.087388185601</v>
      </c>
      <c r="H610" s="389" t="s">
        <v>1185</v>
      </c>
      <c r="I610" s="390"/>
      <c r="J610" s="391"/>
    </row>
    <row r="611" spans="1:10" s="32" customFormat="1" ht="220.5" x14ac:dyDescent="0.25">
      <c r="A611" s="307"/>
      <c r="B611" s="281" t="s">
        <v>788</v>
      </c>
      <c r="C611" s="273"/>
      <c r="D611" s="163"/>
      <c r="E611" s="164"/>
      <c r="F611" s="164"/>
      <c r="G611" s="171"/>
      <c r="H611" s="389"/>
      <c r="I611" s="390"/>
      <c r="J611" s="391"/>
    </row>
    <row r="612" spans="1:10" s="32" customFormat="1" ht="18.75" x14ac:dyDescent="0.25">
      <c r="A612" s="61"/>
      <c r="B612" s="20"/>
      <c r="C612" s="40"/>
      <c r="D612" s="23"/>
      <c r="E612" s="17"/>
      <c r="F612" s="17"/>
      <c r="G612" s="18"/>
      <c r="H612" s="347"/>
      <c r="I612" s="330"/>
      <c r="J612" s="368"/>
    </row>
    <row r="613" spans="1:10" s="32" customFormat="1" ht="31.5" x14ac:dyDescent="0.25">
      <c r="A613" s="303" t="s">
        <v>194</v>
      </c>
      <c r="B613" s="165" t="s">
        <v>405</v>
      </c>
      <c r="C613" s="162" t="s">
        <v>4</v>
      </c>
      <c r="D613" s="163">
        <f>(7.2*2.49)+(7.2*2.52)+(3.36*5.52)+(3.54*7.2)+(5.04*3.38)</f>
        <v>97.142400000000009</v>
      </c>
      <c r="E613" s="164">
        <v>44.81</v>
      </c>
      <c r="F613" s="164">
        <f>E613*(1+C$1188)</f>
        <v>55.757083000000002</v>
      </c>
      <c r="G613" s="171">
        <f>D613*F613</f>
        <v>5416.3768596192003</v>
      </c>
      <c r="H613" s="389" t="s">
        <v>1185</v>
      </c>
      <c r="I613" s="390"/>
      <c r="J613" s="391"/>
    </row>
    <row r="614" spans="1:10" s="32" customFormat="1" ht="63" x14ac:dyDescent="0.25">
      <c r="A614" s="303"/>
      <c r="B614" s="166" t="s">
        <v>1096</v>
      </c>
      <c r="C614" s="162"/>
      <c r="D614" s="163"/>
      <c r="E614" s="164"/>
      <c r="F614" s="164"/>
      <c r="G614" s="171"/>
      <c r="H614" s="389"/>
      <c r="I614" s="390"/>
      <c r="J614" s="391"/>
    </row>
    <row r="615" spans="1:10" s="32" customFormat="1" ht="18.75" x14ac:dyDescent="0.25">
      <c r="A615" s="311"/>
      <c r="B615" s="20"/>
      <c r="C615" s="16"/>
      <c r="D615" s="63"/>
      <c r="E615" s="17"/>
      <c r="F615" s="17"/>
      <c r="G615" s="18"/>
      <c r="H615" s="392"/>
      <c r="I615" s="393"/>
      <c r="J615" s="394"/>
    </row>
    <row r="616" spans="1:10" s="32" customFormat="1" ht="18" customHeight="1" x14ac:dyDescent="0.25">
      <c r="A616" s="184"/>
      <c r="B616" s="202"/>
      <c r="C616" s="179" t="s">
        <v>7</v>
      </c>
      <c r="D616" s="180"/>
      <c r="E616" s="181"/>
      <c r="F616" s="182"/>
      <c r="G616" s="183">
        <f>SUM(G609:G615)</f>
        <v>19447.464247804801</v>
      </c>
      <c r="H616" s="351"/>
      <c r="I616" s="335"/>
      <c r="J616" s="371"/>
    </row>
    <row r="617" spans="1:10" s="32" customFormat="1" ht="18.75" hidden="1" x14ac:dyDescent="0.25">
      <c r="A617" s="184">
        <v>160000</v>
      </c>
      <c r="B617" s="173" t="s">
        <v>195</v>
      </c>
      <c r="C617" s="207"/>
      <c r="D617" s="225"/>
      <c r="E617" s="203"/>
      <c r="F617" s="203"/>
      <c r="G617" s="200"/>
      <c r="H617" s="329"/>
      <c r="I617" s="333"/>
      <c r="J617" s="367"/>
    </row>
    <row r="618" spans="1:10" s="32" customFormat="1" ht="18.75" hidden="1" x14ac:dyDescent="0.25">
      <c r="A618" s="204">
        <v>160100</v>
      </c>
      <c r="B618" s="247" t="s">
        <v>196</v>
      </c>
      <c r="C618" s="197"/>
      <c r="D618" s="198"/>
      <c r="E618" s="203"/>
      <c r="F618" s="203"/>
      <c r="G618" s="200"/>
      <c r="H618" s="329"/>
      <c r="I618" s="333"/>
      <c r="J618" s="367"/>
    </row>
    <row r="619" spans="1:10" s="32" customFormat="1" ht="31.5" hidden="1" x14ac:dyDescent="0.25">
      <c r="A619" s="216">
        <v>160101</v>
      </c>
      <c r="B619" s="178" t="s">
        <v>197</v>
      </c>
      <c r="C619" s="218" t="s">
        <v>669</v>
      </c>
      <c r="D619" s="198"/>
      <c r="E619" s="203">
        <v>189.7</v>
      </c>
      <c r="F619" s="203">
        <f>E619*(1+C$1188)</f>
        <v>236.04370999999998</v>
      </c>
      <c r="G619" s="200">
        <f>D619*F619</f>
        <v>0</v>
      </c>
      <c r="H619" s="329"/>
      <c r="I619" s="333"/>
      <c r="J619" s="373"/>
    </row>
    <row r="620" spans="1:10" s="32" customFormat="1" ht="63" hidden="1" x14ac:dyDescent="0.25">
      <c r="A620" s="216"/>
      <c r="B620" s="217" t="s">
        <v>198</v>
      </c>
      <c r="C620" s="218"/>
      <c r="D620" s="198"/>
      <c r="E620" s="203"/>
      <c r="F620" s="203"/>
      <c r="G620" s="200"/>
      <c r="H620" s="329"/>
      <c r="I620" s="333"/>
      <c r="J620" s="367"/>
    </row>
    <row r="621" spans="1:10" s="32" customFormat="1" ht="18.75" hidden="1" x14ac:dyDescent="0.25">
      <c r="A621" s="216"/>
      <c r="B621" s="217"/>
      <c r="C621" s="218"/>
      <c r="D621" s="198"/>
      <c r="E621" s="203"/>
      <c r="F621" s="203"/>
      <c r="G621" s="200"/>
      <c r="H621" s="329"/>
      <c r="I621" s="333"/>
      <c r="J621" s="367"/>
    </row>
    <row r="622" spans="1:10" s="32" customFormat="1" ht="21" hidden="1" x14ac:dyDescent="0.25">
      <c r="A622" s="216" t="s">
        <v>199</v>
      </c>
      <c r="B622" s="178" t="s">
        <v>200</v>
      </c>
      <c r="C622" s="218" t="s">
        <v>669</v>
      </c>
      <c r="D622" s="198"/>
      <c r="E622" s="203">
        <v>231.49</v>
      </c>
      <c r="F622" s="203">
        <f>E622*(1+C$1188)</f>
        <v>288.04300699999999</v>
      </c>
      <c r="G622" s="200">
        <f>D622*F622</f>
        <v>0</v>
      </c>
      <c r="H622" s="329"/>
      <c r="I622" s="333"/>
      <c r="J622" s="373"/>
    </row>
    <row r="623" spans="1:10" s="32" customFormat="1" ht="78.75" hidden="1" x14ac:dyDescent="0.25">
      <c r="A623" s="216"/>
      <c r="B623" s="217" t="s">
        <v>1132</v>
      </c>
      <c r="C623" s="218"/>
      <c r="D623" s="198"/>
      <c r="E623" s="203"/>
      <c r="F623" s="203"/>
      <c r="G623" s="200"/>
      <c r="H623" s="329"/>
      <c r="I623" s="333"/>
      <c r="J623" s="367"/>
    </row>
    <row r="624" spans="1:10" s="32" customFormat="1" ht="18.75" hidden="1" x14ac:dyDescent="0.25">
      <c r="A624" s="216"/>
      <c r="B624" s="217"/>
      <c r="C624" s="218"/>
      <c r="D624" s="198"/>
      <c r="E624" s="203"/>
      <c r="F624" s="203"/>
      <c r="G624" s="200"/>
      <c r="H624" s="329"/>
      <c r="I624" s="333"/>
      <c r="J624" s="367"/>
    </row>
    <row r="625" spans="1:11" s="32" customFormat="1" ht="18.75" hidden="1" x14ac:dyDescent="0.25">
      <c r="A625" s="216" t="s">
        <v>201</v>
      </c>
      <c r="B625" s="227" t="s">
        <v>722</v>
      </c>
      <c r="C625" s="218" t="s">
        <v>6</v>
      </c>
      <c r="D625" s="198"/>
      <c r="E625" s="203">
        <v>111.73</v>
      </c>
      <c r="F625" s="203">
        <f>E625*(1+C$1188)</f>
        <v>139.02563900000001</v>
      </c>
      <c r="G625" s="200">
        <f>D625*F625</f>
        <v>0</v>
      </c>
      <c r="H625" s="359"/>
      <c r="I625" s="333"/>
      <c r="J625" s="373"/>
    </row>
    <row r="626" spans="1:11" s="32" customFormat="1" ht="63" hidden="1" x14ac:dyDescent="0.25">
      <c r="A626" s="216"/>
      <c r="B626" s="228" t="s">
        <v>1133</v>
      </c>
      <c r="C626" s="218"/>
      <c r="D626" s="198"/>
      <c r="E626" s="203"/>
      <c r="F626" s="203"/>
      <c r="G626" s="200"/>
      <c r="H626" s="329"/>
      <c r="I626" s="333"/>
      <c r="J626" s="367"/>
    </row>
    <row r="627" spans="1:11" s="32" customFormat="1" ht="18.75" hidden="1" x14ac:dyDescent="0.25">
      <c r="A627" s="216"/>
      <c r="B627" s="248"/>
      <c r="C627" s="218"/>
      <c r="D627" s="249"/>
      <c r="E627" s="203"/>
      <c r="F627" s="203"/>
      <c r="G627" s="200"/>
      <c r="H627" s="329"/>
      <c r="I627" s="333"/>
      <c r="J627" s="367"/>
    </row>
    <row r="628" spans="1:11" s="32" customFormat="1" ht="18.75" hidden="1" x14ac:dyDescent="0.25">
      <c r="A628" s="216" t="s">
        <v>202</v>
      </c>
      <c r="B628" s="250" t="s">
        <v>1134</v>
      </c>
      <c r="C628" s="218" t="s">
        <v>6</v>
      </c>
      <c r="D628" s="198"/>
      <c r="E628" s="203">
        <v>211.75</v>
      </c>
      <c r="F628" s="203">
        <f>E628*(1+C$1188)</f>
        <v>263.480525</v>
      </c>
      <c r="G628" s="200">
        <f>D628*F628</f>
        <v>0</v>
      </c>
      <c r="H628" s="329"/>
      <c r="I628" s="333"/>
      <c r="J628" s="373"/>
    </row>
    <row r="629" spans="1:11" s="32" customFormat="1" ht="78.75" hidden="1" x14ac:dyDescent="0.25">
      <c r="A629" s="216"/>
      <c r="B629" s="248" t="s">
        <v>203</v>
      </c>
      <c r="C629" s="218"/>
      <c r="D629" s="249"/>
      <c r="E629" s="203"/>
      <c r="F629" s="203"/>
      <c r="G629" s="200"/>
      <c r="H629" s="329"/>
      <c r="I629" s="333"/>
      <c r="J629" s="367"/>
    </row>
    <row r="630" spans="1:11" s="32" customFormat="1" ht="18" hidden="1" customHeight="1" x14ac:dyDescent="0.25">
      <c r="A630" s="219"/>
      <c r="B630" s="250"/>
      <c r="C630" s="179" t="s">
        <v>7</v>
      </c>
      <c r="D630" s="180"/>
      <c r="E630" s="181"/>
      <c r="F630" s="182"/>
      <c r="G630" s="183">
        <f>SUM(G619:G629)</f>
        <v>0</v>
      </c>
      <c r="H630" s="329"/>
      <c r="I630" s="333"/>
      <c r="J630" s="367"/>
    </row>
    <row r="631" spans="1:11" s="32" customFormat="1" ht="18.75" x14ac:dyDescent="0.25">
      <c r="A631" s="251">
        <v>170000</v>
      </c>
      <c r="B631" s="173" t="s">
        <v>204</v>
      </c>
      <c r="C631" s="252"/>
      <c r="D631" s="201"/>
      <c r="E631" s="194"/>
      <c r="F631" s="246"/>
      <c r="G631" s="223"/>
      <c r="H631" s="350"/>
      <c r="I631" s="334"/>
      <c r="J631" s="372"/>
    </row>
    <row r="632" spans="1:11" s="32" customFormat="1" ht="18.75" x14ac:dyDescent="0.25">
      <c r="A632" s="312">
        <v>170100</v>
      </c>
      <c r="B632" s="73" t="s">
        <v>205</v>
      </c>
      <c r="C632" s="40"/>
      <c r="D632" s="23"/>
      <c r="E632" s="17"/>
      <c r="F632" s="17"/>
      <c r="G632" s="18"/>
      <c r="H632" s="347"/>
      <c r="I632" s="330"/>
      <c r="J632" s="368"/>
    </row>
    <row r="633" spans="1:11" s="32" customFormat="1" ht="21" hidden="1" x14ac:dyDescent="0.25">
      <c r="A633" s="312">
        <v>170101</v>
      </c>
      <c r="B633" s="21" t="s">
        <v>1031</v>
      </c>
      <c r="C633" s="16" t="s">
        <v>669</v>
      </c>
      <c r="D633" s="23"/>
      <c r="E633" s="17">
        <v>15.86</v>
      </c>
      <c r="F633" s="17">
        <f>E633*(1+C$1188)</f>
        <v>19.734597999999998</v>
      </c>
      <c r="G633" s="18">
        <f>D633*F633</f>
        <v>0</v>
      </c>
      <c r="H633" s="347"/>
      <c r="I633" s="330"/>
      <c r="J633" s="370"/>
    </row>
    <row r="634" spans="1:11" s="32" customFormat="1" ht="110.25" hidden="1" x14ac:dyDescent="0.25">
      <c r="A634" s="312"/>
      <c r="B634" s="20" t="s">
        <v>1030</v>
      </c>
      <c r="C634" s="16"/>
      <c r="D634" s="23"/>
      <c r="E634" s="17"/>
      <c r="F634" s="17"/>
      <c r="G634" s="18"/>
      <c r="H634" s="347"/>
      <c r="I634" s="330"/>
      <c r="J634" s="368"/>
    </row>
    <row r="635" spans="1:11" s="32" customFormat="1" ht="18.75" hidden="1" x14ac:dyDescent="0.25">
      <c r="A635" s="312"/>
      <c r="B635" s="20"/>
      <c r="C635" s="16"/>
      <c r="D635" s="23"/>
      <c r="E635" s="17"/>
      <c r="F635" s="17"/>
      <c r="G635" s="18"/>
      <c r="H635" s="347"/>
      <c r="I635" s="330"/>
      <c r="J635" s="368"/>
    </row>
    <row r="636" spans="1:11" s="32" customFormat="1" ht="21" hidden="1" x14ac:dyDescent="0.25">
      <c r="A636" s="312">
        <v>170102</v>
      </c>
      <c r="B636" s="21" t="s">
        <v>1032</v>
      </c>
      <c r="C636" s="16" t="s">
        <v>669</v>
      </c>
      <c r="D636" s="23"/>
      <c r="E636" s="17">
        <v>21.75</v>
      </c>
      <c r="F636" s="17">
        <f>E636*(1+C$1188)</f>
        <v>27.063524999999998</v>
      </c>
      <c r="G636" s="18">
        <f>D636*F636</f>
        <v>0</v>
      </c>
      <c r="H636" s="347"/>
      <c r="I636" s="330"/>
      <c r="J636" s="370"/>
    </row>
    <row r="637" spans="1:11" s="32" customFormat="1" ht="141.75" hidden="1" x14ac:dyDescent="0.25">
      <c r="A637" s="312"/>
      <c r="B637" s="20" t="s">
        <v>416</v>
      </c>
      <c r="C637" s="16"/>
      <c r="D637" s="23"/>
      <c r="E637" s="17"/>
      <c r="F637" s="17"/>
      <c r="G637" s="18"/>
      <c r="H637" s="347"/>
      <c r="I637" s="330"/>
      <c r="J637" s="368"/>
    </row>
    <row r="638" spans="1:11" s="32" customFormat="1" ht="18.75" hidden="1" x14ac:dyDescent="0.25">
      <c r="A638" s="312"/>
      <c r="B638" s="21"/>
      <c r="C638" s="16"/>
      <c r="D638" s="23"/>
      <c r="E638" s="17"/>
      <c r="F638" s="17"/>
      <c r="G638" s="18"/>
      <c r="H638" s="347"/>
      <c r="I638" s="330"/>
      <c r="J638" s="368"/>
    </row>
    <row r="639" spans="1:11" s="32" customFormat="1" ht="78.75" customHeight="1" x14ac:dyDescent="0.25">
      <c r="A639" s="313">
        <v>170103</v>
      </c>
      <c r="B639" s="165" t="s">
        <v>1033</v>
      </c>
      <c r="C639" s="162" t="s">
        <v>669</v>
      </c>
      <c r="D639" s="163">
        <f>((((((7.3*24)+(70.19*2)))+((7.2*24)+(70.19*2)*1.9)+((70.19+70.19+7.3+7.3+7.2+7.2)*3.4)+(25.53*1.9*2)+(12.08*1.9*2)+(12.08*1.45)+(13.03*1.45*2)+(11.9*5.5)+((48*2+17*2)*2.2)+((5.04*3)+(3.38*3*2)+(70.19*7.3)+(70.19*7.2)+(12*25.4)+(5.04*3.38)-(3*2)-(2.59*2))-((2.5*1.4)*9)-((2.5*1.5)*9)-((2.2*1.5)*2)-(3*2.1)-(2.46*3))))</f>
        <v>3158.9451999999997</v>
      </c>
      <c r="E639" s="164">
        <v>23.81</v>
      </c>
      <c r="F639" s="164">
        <f>E639*(1+C$1188)</f>
        <v>29.626782999999996</v>
      </c>
      <c r="G639" s="171">
        <f>D639*F639</f>
        <v>93589.383949291572</v>
      </c>
      <c r="H639" s="278" t="s">
        <v>1224</v>
      </c>
      <c r="I639" s="279"/>
      <c r="J639" s="310"/>
    </row>
    <row r="640" spans="1:11" s="32" customFormat="1" ht="139.5" customHeight="1" x14ac:dyDescent="0.25">
      <c r="A640" s="313"/>
      <c r="B640" s="166" t="s">
        <v>417</v>
      </c>
      <c r="C640" s="162"/>
      <c r="D640" s="163"/>
      <c r="E640" s="164"/>
      <c r="F640" s="164"/>
      <c r="G640" s="171"/>
      <c r="H640" s="278"/>
      <c r="I640" s="279"/>
      <c r="J640" s="310"/>
      <c r="K640" s="32" t="s">
        <v>1219</v>
      </c>
    </row>
    <row r="641" spans="1:10" s="32" customFormat="1" ht="18.75" x14ac:dyDescent="0.25">
      <c r="A641" s="313"/>
      <c r="B641" s="166"/>
      <c r="C641" s="162"/>
      <c r="D641" s="163"/>
      <c r="E641" s="164"/>
      <c r="F641" s="164"/>
      <c r="G641" s="171"/>
      <c r="H641" s="347"/>
      <c r="I641" s="330"/>
      <c r="J641" s="368"/>
    </row>
    <row r="642" spans="1:10" s="32" customFormat="1" ht="21" x14ac:dyDescent="0.25">
      <c r="A642" s="313">
        <v>170104</v>
      </c>
      <c r="B642" s="165" t="s">
        <v>371</v>
      </c>
      <c r="C642" s="162" t="s">
        <v>669</v>
      </c>
      <c r="D642" s="163">
        <f>(((((7.3*26)+(70.19*4)))+((7.2*26)+(70.19*4)+(25.53*2)+(12.08*2)*1.1)))</f>
        <v>1016.1559999999999</v>
      </c>
      <c r="E642" s="164">
        <v>33.64</v>
      </c>
      <c r="F642" s="164">
        <f>E642*(1+C$1188)</f>
        <v>41.858252</v>
      </c>
      <c r="G642" s="171">
        <f>D642*F642</f>
        <v>42534.513919311998</v>
      </c>
      <c r="H642" s="278" t="s">
        <v>1182</v>
      </c>
      <c r="I642" s="279"/>
      <c r="J642" s="310"/>
    </row>
    <row r="643" spans="1:10" s="32" customFormat="1" ht="94.5" x14ac:dyDescent="0.25">
      <c r="A643" s="313"/>
      <c r="B643" s="166" t="s">
        <v>418</v>
      </c>
      <c r="C643" s="162"/>
      <c r="D643" s="163"/>
      <c r="E643" s="164"/>
      <c r="F643" s="164"/>
      <c r="G643" s="171"/>
      <c r="H643" s="278"/>
      <c r="I643" s="279"/>
      <c r="J643" s="310"/>
    </row>
    <row r="644" spans="1:10" s="32" customFormat="1" ht="18.75" x14ac:dyDescent="0.25">
      <c r="A644" s="313"/>
      <c r="B644" s="166"/>
      <c r="C644" s="162"/>
      <c r="D644" s="163"/>
      <c r="E644" s="164"/>
      <c r="F644" s="164"/>
      <c r="G644" s="171"/>
      <c r="H644" s="278" t="s">
        <v>1222</v>
      </c>
      <c r="I644" s="279"/>
      <c r="J644" s="310"/>
    </row>
    <row r="645" spans="1:10" s="32" customFormat="1" ht="21" customHeight="1" x14ac:dyDescent="0.25">
      <c r="A645" s="313">
        <v>170105</v>
      </c>
      <c r="B645" s="170" t="s">
        <v>1034</v>
      </c>
      <c r="C645" s="162" t="s">
        <v>669</v>
      </c>
      <c r="D645" s="163">
        <f>((12.14+28.63)*2.2)+(3.5*2.1)+(3*2.1)+(3.67*4.44*2)+(0.9*2.1*4*2)+(2.75*1*2)+(4.4*1.1*2)+(6.6*1.1)</f>
        <v>173.49360000000001</v>
      </c>
      <c r="E645" s="164">
        <v>38.61</v>
      </c>
      <c r="F645" s="164">
        <f>E645*(1+C$1188)</f>
        <v>48.042422999999999</v>
      </c>
      <c r="G645" s="171">
        <f>D645*F645</f>
        <v>8335.0529189928002</v>
      </c>
      <c r="H645" s="278"/>
      <c r="I645" s="279"/>
      <c r="J645" s="310"/>
    </row>
    <row r="646" spans="1:10" s="32" customFormat="1" ht="172.5" customHeight="1" x14ac:dyDescent="0.25">
      <c r="A646" s="314"/>
      <c r="B646" s="169" t="s">
        <v>1035</v>
      </c>
      <c r="C646" s="282"/>
      <c r="D646" s="283"/>
      <c r="E646" s="284"/>
      <c r="F646" s="284"/>
      <c r="G646" s="171"/>
      <c r="H646" s="278"/>
      <c r="I646" s="279"/>
      <c r="J646" s="310"/>
    </row>
    <row r="647" spans="1:10" s="32" customFormat="1" ht="18.75" hidden="1" x14ac:dyDescent="0.25">
      <c r="A647" s="312"/>
      <c r="B647" s="20"/>
      <c r="C647" s="16"/>
      <c r="D647" s="23"/>
      <c r="E647" s="17"/>
      <c r="F647" s="17"/>
      <c r="G647" s="18"/>
      <c r="H647" s="347"/>
      <c r="I647" s="330"/>
      <c r="J647" s="368"/>
    </row>
    <row r="648" spans="1:10" s="32" customFormat="1" ht="18.75" hidden="1" x14ac:dyDescent="0.25">
      <c r="A648" s="312">
        <v>170106</v>
      </c>
      <c r="B648" s="21" t="s">
        <v>206</v>
      </c>
      <c r="C648" s="16" t="s">
        <v>4</v>
      </c>
      <c r="D648" s="23"/>
      <c r="E648" s="17">
        <v>14.68</v>
      </c>
      <c r="F648" s="17">
        <f>E648*(1+C$1188)</f>
        <v>18.266323999999997</v>
      </c>
      <c r="G648" s="18">
        <f>D648*F648</f>
        <v>0</v>
      </c>
      <c r="H648" s="347"/>
      <c r="I648" s="330"/>
      <c r="J648" s="370"/>
    </row>
    <row r="649" spans="1:10" s="32" customFormat="1" ht="157.5" hidden="1" x14ac:dyDescent="0.25">
      <c r="A649" s="312"/>
      <c r="B649" s="20" t="s">
        <v>1135</v>
      </c>
      <c r="C649" s="16"/>
      <c r="D649" s="23"/>
      <c r="E649" s="17"/>
      <c r="F649" s="17"/>
      <c r="G649" s="18"/>
      <c r="H649" s="347"/>
      <c r="I649" s="330"/>
      <c r="J649" s="368"/>
    </row>
    <row r="650" spans="1:10" s="32" customFormat="1" ht="18.75" hidden="1" x14ac:dyDescent="0.25">
      <c r="A650" s="312"/>
      <c r="B650" s="20"/>
      <c r="C650" s="16"/>
      <c r="D650" s="23"/>
      <c r="E650" s="17"/>
      <c r="F650" s="17"/>
      <c r="G650" s="18"/>
      <c r="H650" s="347"/>
      <c r="I650" s="330"/>
      <c r="J650" s="368"/>
    </row>
    <row r="651" spans="1:10" s="32" customFormat="1" ht="31.5" x14ac:dyDescent="0.25">
      <c r="A651" s="313">
        <v>170107</v>
      </c>
      <c r="B651" s="165" t="s">
        <v>207</v>
      </c>
      <c r="C651" s="162" t="s">
        <v>669</v>
      </c>
      <c r="D651" s="163">
        <f>26*(0.8*2.1)*3</f>
        <v>131.04000000000002</v>
      </c>
      <c r="E651" s="164">
        <v>31.45</v>
      </c>
      <c r="F651" s="164">
        <f>E651*(1+C$1188)</f>
        <v>39.133234999999999</v>
      </c>
      <c r="G651" s="171">
        <f>D651*F651</f>
        <v>5128.0191144000009</v>
      </c>
      <c r="H651" s="389" t="s">
        <v>1190</v>
      </c>
      <c r="I651" s="390"/>
      <c r="J651" s="391"/>
    </row>
    <row r="652" spans="1:10" s="32" customFormat="1" ht="185.25" customHeight="1" x14ac:dyDescent="0.25">
      <c r="A652" s="313"/>
      <c r="B652" s="166" t="s">
        <v>208</v>
      </c>
      <c r="C652" s="162"/>
      <c r="D652" s="163"/>
      <c r="E652" s="164"/>
      <c r="F652" s="164"/>
      <c r="G652" s="171"/>
      <c r="H652" s="389"/>
      <c r="I652" s="390"/>
      <c r="J652" s="391"/>
    </row>
    <row r="653" spans="1:10" s="32" customFormat="1" ht="18.75" hidden="1" x14ac:dyDescent="0.25">
      <c r="A653" s="312"/>
      <c r="B653" s="20"/>
      <c r="C653" s="16"/>
      <c r="D653" s="23"/>
      <c r="E653" s="17"/>
      <c r="F653" s="17"/>
      <c r="G653" s="18"/>
      <c r="H653" s="347"/>
      <c r="I653" s="330"/>
      <c r="J653" s="368"/>
    </row>
    <row r="654" spans="1:10" s="32" customFormat="1" ht="18.75" hidden="1" x14ac:dyDescent="0.25">
      <c r="A654" s="312"/>
      <c r="B654" s="20"/>
      <c r="C654" s="16"/>
      <c r="D654" s="23"/>
      <c r="E654" s="17"/>
      <c r="F654" s="17"/>
      <c r="G654" s="18"/>
      <c r="H654" s="347"/>
      <c r="I654" s="330"/>
      <c r="J654" s="368"/>
    </row>
    <row r="655" spans="1:10" s="32" customFormat="1" ht="18.75" hidden="1" x14ac:dyDescent="0.25">
      <c r="A655" s="312">
        <v>170109</v>
      </c>
      <c r="B655" s="21" t="s">
        <v>209</v>
      </c>
      <c r="C655" s="16" t="s">
        <v>20</v>
      </c>
      <c r="D655" s="23"/>
      <c r="E655" s="17">
        <v>8.3699999999999992</v>
      </c>
      <c r="F655" s="17">
        <f>E655*(1+C$1188)</f>
        <v>10.414790999999999</v>
      </c>
      <c r="G655" s="18">
        <f>D655*F655</f>
        <v>0</v>
      </c>
      <c r="H655" s="347"/>
      <c r="I655" s="330"/>
      <c r="J655" s="370"/>
    </row>
    <row r="656" spans="1:10" s="32" customFormat="1" ht="98.25" hidden="1" customHeight="1" x14ac:dyDescent="0.25">
      <c r="A656" s="312"/>
      <c r="B656" s="20" t="s">
        <v>377</v>
      </c>
      <c r="C656" s="16"/>
      <c r="D656" s="23"/>
      <c r="E656" s="17"/>
      <c r="F656" s="17"/>
      <c r="G656" s="18"/>
      <c r="H656" s="347"/>
      <c r="I656" s="330"/>
      <c r="J656" s="368"/>
    </row>
    <row r="657" spans="1:10" s="32" customFormat="1" ht="18.75" hidden="1" x14ac:dyDescent="0.25">
      <c r="A657" s="312"/>
      <c r="B657" s="21"/>
      <c r="C657" s="16"/>
      <c r="D657" s="23"/>
      <c r="E657" s="17"/>
      <c r="F657" s="17"/>
      <c r="G657" s="18"/>
      <c r="H657" s="347"/>
      <c r="I657" s="330"/>
      <c r="J657" s="368"/>
    </row>
    <row r="658" spans="1:10" s="32" customFormat="1" ht="31.5" hidden="1" x14ac:dyDescent="0.25">
      <c r="A658" s="312">
        <v>170110</v>
      </c>
      <c r="B658" s="21" t="s">
        <v>210</v>
      </c>
      <c r="C658" s="16" t="s">
        <v>669</v>
      </c>
      <c r="D658" s="23"/>
      <c r="E658" s="17">
        <v>18.739999999999998</v>
      </c>
      <c r="F658" s="17">
        <f>E658*(1+C$1188)</f>
        <v>23.318181999999997</v>
      </c>
      <c r="G658" s="18">
        <f>D658*F658</f>
        <v>0</v>
      </c>
      <c r="H658" s="347"/>
      <c r="I658" s="330"/>
      <c r="J658" s="370"/>
    </row>
    <row r="659" spans="1:10" s="32" customFormat="1" ht="100.5" hidden="1" customHeight="1" x14ac:dyDescent="0.25">
      <c r="A659" s="312"/>
      <c r="B659" s="20" t="s">
        <v>211</v>
      </c>
      <c r="C659" s="16"/>
      <c r="D659" s="23"/>
      <c r="E659" s="17"/>
      <c r="F659" s="17"/>
      <c r="G659" s="18"/>
      <c r="H659" s="347"/>
      <c r="I659" s="330"/>
      <c r="J659" s="368"/>
    </row>
    <row r="660" spans="1:10" s="32" customFormat="1" ht="18.75" hidden="1" x14ac:dyDescent="0.25">
      <c r="A660" s="312"/>
      <c r="B660" s="20"/>
      <c r="C660" s="16"/>
      <c r="D660" s="23"/>
      <c r="E660" s="17"/>
      <c r="F660" s="17"/>
      <c r="G660" s="18"/>
      <c r="H660" s="347"/>
      <c r="I660" s="330"/>
      <c r="J660" s="368"/>
    </row>
    <row r="661" spans="1:10" s="32" customFormat="1" ht="21" hidden="1" customHeight="1" x14ac:dyDescent="0.25">
      <c r="A661" s="312">
        <v>170111</v>
      </c>
      <c r="B661" s="21" t="s">
        <v>372</v>
      </c>
      <c r="C661" s="16" t="s">
        <v>669</v>
      </c>
      <c r="D661" s="23"/>
      <c r="E661" s="17">
        <v>23.75</v>
      </c>
      <c r="F661" s="17">
        <f>E661*(1+C$1188)</f>
        <v>29.552125</v>
      </c>
      <c r="G661" s="18">
        <f>D661*F661</f>
        <v>0</v>
      </c>
      <c r="H661" s="347"/>
      <c r="I661" s="330"/>
      <c r="J661" s="370"/>
    </row>
    <row r="662" spans="1:10" s="32" customFormat="1" ht="94.5" hidden="1" x14ac:dyDescent="0.25">
      <c r="A662" s="312"/>
      <c r="B662" s="20" t="s">
        <v>212</v>
      </c>
      <c r="C662" s="16"/>
      <c r="D662" s="23"/>
      <c r="E662" s="17"/>
      <c r="F662" s="17"/>
      <c r="G662" s="18"/>
      <c r="H662" s="347"/>
      <c r="I662" s="330"/>
      <c r="J662" s="368"/>
    </row>
    <row r="663" spans="1:10" s="32" customFormat="1" ht="18.75" hidden="1" x14ac:dyDescent="0.25">
      <c r="A663" s="312"/>
      <c r="B663" s="20"/>
      <c r="C663" s="16"/>
      <c r="D663" s="23"/>
      <c r="E663" s="17"/>
      <c r="F663" s="17"/>
      <c r="G663" s="18"/>
      <c r="H663" s="347"/>
      <c r="I663" s="330"/>
      <c r="J663" s="368"/>
    </row>
    <row r="664" spans="1:10" s="32" customFormat="1" ht="18.75" hidden="1" x14ac:dyDescent="0.25">
      <c r="A664" s="312">
        <v>170200</v>
      </c>
      <c r="B664" s="73" t="s">
        <v>213</v>
      </c>
      <c r="C664" s="16"/>
      <c r="D664" s="23"/>
      <c r="E664" s="17"/>
      <c r="F664" s="17"/>
      <c r="G664" s="18"/>
      <c r="H664" s="347"/>
      <c r="I664" s="330"/>
      <c r="J664" s="368"/>
    </row>
    <row r="665" spans="1:10" s="32" customFormat="1" ht="21" hidden="1" x14ac:dyDescent="0.25">
      <c r="A665" s="312">
        <v>170201</v>
      </c>
      <c r="B665" s="21" t="s">
        <v>214</v>
      </c>
      <c r="C665" s="16" t="s">
        <v>669</v>
      </c>
      <c r="D665" s="23"/>
      <c r="E665" s="17">
        <v>23.19</v>
      </c>
      <c r="F665" s="17">
        <f>E665*(1+C$1188)</f>
        <v>28.855316999999999</v>
      </c>
      <c r="G665" s="18">
        <f>D665*F665</f>
        <v>0</v>
      </c>
      <c r="H665" s="347"/>
      <c r="I665" s="330"/>
      <c r="J665" s="370"/>
    </row>
    <row r="666" spans="1:10" s="32" customFormat="1" ht="126" hidden="1" x14ac:dyDescent="0.25">
      <c r="A666" s="312"/>
      <c r="B666" s="20" t="s">
        <v>215</v>
      </c>
      <c r="C666" s="16"/>
      <c r="D666" s="23"/>
      <c r="E666" s="17"/>
      <c r="F666" s="17"/>
      <c r="G666" s="18"/>
      <c r="H666" s="347"/>
      <c r="I666" s="330"/>
      <c r="J666" s="368"/>
    </row>
    <row r="667" spans="1:10" s="32" customFormat="1" ht="18.75" hidden="1" x14ac:dyDescent="0.25">
      <c r="A667" s="312"/>
      <c r="B667" s="21"/>
      <c r="C667" s="16"/>
      <c r="D667" s="23"/>
      <c r="E667" s="17"/>
      <c r="F667" s="17"/>
      <c r="G667" s="18"/>
      <c r="H667" s="347"/>
      <c r="I667" s="330"/>
      <c r="J667" s="368"/>
    </row>
    <row r="668" spans="1:10" s="32" customFormat="1" ht="47.25" customHeight="1" x14ac:dyDescent="0.25">
      <c r="A668" s="313">
        <v>170202</v>
      </c>
      <c r="B668" s="165" t="s">
        <v>216</v>
      </c>
      <c r="C668" s="162" t="s">
        <v>669</v>
      </c>
      <c r="D668" s="163">
        <f>(3.3*35.8)+(0.4*6*35.8)+(20*1)</f>
        <v>224.06</v>
      </c>
      <c r="E668" s="164">
        <v>12.58</v>
      </c>
      <c r="F668" s="164">
        <f>E668*(1+C$1188)</f>
        <v>15.653293999999999</v>
      </c>
      <c r="G668" s="171">
        <f>D668*F668</f>
        <v>3507.2770536399998</v>
      </c>
      <c r="H668" s="389" t="s">
        <v>1225</v>
      </c>
      <c r="I668" s="390"/>
      <c r="J668" s="391"/>
    </row>
    <row r="669" spans="1:10" s="32" customFormat="1" ht="126" x14ac:dyDescent="0.25">
      <c r="A669" s="313"/>
      <c r="B669" s="166" t="s">
        <v>217</v>
      </c>
      <c r="C669" s="162"/>
      <c r="D669" s="163"/>
      <c r="E669" s="164"/>
      <c r="F669" s="164"/>
      <c r="G669" s="171"/>
      <c r="H669" s="389"/>
      <c r="I669" s="390"/>
      <c r="J669" s="391"/>
    </row>
    <row r="670" spans="1:10" s="32" customFormat="1" ht="18.75" hidden="1" x14ac:dyDescent="0.25">
      <c r="A670" s="312"/>
      <c r="B670" s="20"/>
      <c r="C670" s="16"/>
      <c r="D670" s="23"/>
      <c r="E670" s="17"/>
      <c r="F670" s="17"/>
      <c r="G670" s="18"/>
      <c r="H670" s="347"/>
      <c r="I670" s="330"/>
      <c r="J670" s="368"/>
    </row>
    <row r="671" spans="1:10" s="32" customFormat="1" ht="18.75" hidden="1" x14ac:dyDescent="0.25">
      <c r="A671" s="312">
        <v>170203</v>
      </c>
      <c r="B671" s="21" t="s">
        <v>218</v>
      </c>
      <c r="C671" s="16" t="s">
        <v>4</v>
      </c>
      <c r="D671" s="23"/>
      <c r="E671" s="17">
        <v>31.7</v>
      </c>
      <c r="F671" s="17">
        <f>E671*(1+C$1188)</f>
        <v>39.444309999999994</v>
      </c>
      <c r="G671" s="18">
        <f>D671*F671</f>
        <v>0</v>
      </c>
      <c r="H671" s="347"/>
      <c r="I671" s="330"/>
      <c r="J671" s="370"/>
    </row>
    <row r="672" spans="1:10" s="32" customFormat="1" ht="110.25" hidden="1" x14ac:dyDescent="0.25">
      <c r="A672" s="312"/>
      <c r="B672" s="20" t="s">
        <v>219</v>
      </c>
      <c r="C672" s="16"/>
      <c r="D672" s="23"/>
      <c r="E672" s="17"/>
      <c r="F672" s="17"/>
      <c r="G672" s="18"/>
      <c r="H672" s="347"/>
      <c r="I672" s="330"/>
      <c r="J672" s="368"/>
    </row>
    <row r="673" spans="1:15" s="32" customFormat="1" ht="18.75" hidden="1" x14ac:dyDescent="0.25">
      <c r="A673" s="312"/>
      <c r="B673" s="21"/>
      <c r="C673" s="16"/>
      <c r="D673" s="23"/>
      <c r="E673" s="17"/>
      <c r="F673" s="17"/>
      <c r="G673" s="18"/>
      <c r="H673" s="347"/>
      <c r="I673" s="330"/>
      <c r="J673" s="368"/>
    </row>
    <row r="674" spans="1:15" s="32" customFormat="1" ht="31.5" hidden="1" customHeight="1" x14ac:dyDescent="0.25">
      <c r="A674" s="312">
        <v>170204</v>
      </c>
      <c r="B674" s="21" t="s">
        <v>646</v>
      </c>
      <c r="C674" s="16" t="s">
        <v>4</v>
      </c>
      <c r="D674" s="23"/>
      <c r="E674" s="17">
        <v>46.42</v>
      </c>
      <c r="F674" s="17">
        <f>E674*(1+C$1188)</f>
        <v>57.760406000000003</v>
      </c>
      <c r="G674" s="18">
        <f>D674*F674</f>
        <v>0</v>
      </c>
      <c r="H674" s="347"/>
      <c r="I674" s="330"/>
      <c r="J674" s="370"/>
    </row>
    <row r="675" spans="1:15" s="32" customFormat="1" ht="94.5" hidden="1" x14ac:dyDescent="0.25">
      <c r="A675" s="312"/>
      <c r="B675" s="20" t="s">
        <v>1136</v>
      </c>
      <c r="C675" s="16"/>
      <c r="D675" s="23"/>
      <c r="E675" s="17"/>
      <c r="F675" s="17"/>
      <c r="G675" s="18"/>
      <c r="H675" s="347"/>
      <c r="I675" s="330"/>
      <c r="J675" s="368"/>
      <c r="K675" s="134"/>
      <c r="L675" s="134"/>
      <c r="M675" s="134"/>
      <c r="N675" s="134"/>
      <c r="O675" s="134"/>
    </row>
    <row r="676" spans="1:15" s="32" customFormat="1" ht="18" customHeight="1" x14ac:dyDescent="0.25">
      <c r="A676" s="251"/>
      <c r="B676" s="253"/>
      <c r="C676" s="179" t="s">
        <v>7</v>
      </c>
      <c r="D676" s="180"/>
      <c r="E676" s="181"/>
      <c r="F676" s="182"/>
      <c r="G676" s="183">
        <f>SUM(G633:G674)</f>
        <v>153094.24695563636</v>
      </c>
      <c r="H676" s="351"/>
      <c r="I676" s="335"/>
      <c r="J676" s="371"/>
    </row>
    <row r="677" spans="1:15" s="32" customFormat="1" ht="18.75" x14ac:dyDescent="0.25">
      <c r="A677" s="285">
        <v>180000</v>
      </c>
      <c r="B677" s="286" t="s">
        <v>1243</v>
      </c>
      <c r="C677" s="287"/>
      <c r="D677" s="288"/>
      <c r="E677" s="289"/>
      <c r="F677" s="290"/>
      <c r="G677" s="291"/>
      <c r="H677" s="360"/>
      <c r="I677" s="340"/>
      <c r="J677" s="378"/>
    </row>
    <row r="678" spans="1:15" s="32" customFormat="1" ht="18.75" hidden="1" x14ac:dyDescent="0.25">
      <c r="A678" s="303">
        <v>180100</v>
      </c>
      <c r="B678" s="161" t="s">
        <v>220</v>
      </c>
      <c r="C678" s="273"/>
      <c r="D678" s="163"/>
      <c r="E678" s="164"/>
      <c r="F678" s="164"/>
      <c r="G678" s="171"/>
      <c r="H678" s="358"/>
      <c r="I678" s="339"/>
      <c r="J678" s="377"/>
    </row>
    <row r="679" spans="1:15" s="32" customFormat="1" ht="18.75" hidden="1" x14ac:dyDescent="0.25">
      <c r="A679" s="303" t="s">
        <v>221</v>
      </c>
      <c r="B679" s="165" t="s">
        <v>222</v>
      </c>
      <c r="C679" s="162" t="s">
        <v>20</v>
      </c>
      <c r="D679" s="163"/>
      <c r="E679" s="164">
        <v>219.52</v>
      </c>
      <c r="F679" s="164">
        <f>E679*(1+C$1188)</f>
        <v>273.14873599999999</v>
      </c>
      <c r="G679" s="171">
        <f>SUM(D679*F679)</f>
        <v>0</v>
      </c>
      <c r="H679" s="358"/>
      <c r="I679" s="339"/>
      <c r="J679" s="379"/>
    </row>
    <row r="680" spans="1:15" s="32" customFormat="1" ht="94.5" hidden="1" x14ac:dyDescent="0.25">
      <c r="A680" s="303"/>
      <c r="B680" s="166" t="s">
        <v>223</v>
      </c>
      <c r="C680" s="162"/>
      <c r="D680" s="163"/>
      <c r="E680" s="164"/>
      <c r="F680" s="164"/>
      <c r="G680" s="171"/>
      <c r="H680" s="358"/>
      <c r="I680" s="339"/>
      <c r="J680" s="377"/>
    </row>
    <row r="681" spans="1:15" s="32" customFormat="1" ht="18.75" hidden="1" x14ac:dyDescent="0.25">
      <c r="A681" s="303"/>
      <c r="B681" s="165"/>
      <c r="C681" s="162"/>
      <c r="D681" s="163"/>
      <c r="E681" s="164"/>
      <c r="F681" s="164"/>
      <c r="G681" s="171"/>
      <c r="H681" s="358"/>
      <c r="I681" s="339"/>
      <c r="J681" s="377"/>
    </row>
    <row r="682" spans="1:15" s="32" customFormat="1" ht="18.75" hidden="1" x14ac:dyDescent="0.25">
      <c r="A682" s="303" t="s">
        <v>224</v>
      </c>
      <c r="B682" s="165" t="s">
        <v>225</v>
      </c>
      <c r="C682" s="162" t="s">
        <v>6</v>
      </c>
      <c r="D682" s="163"/>
      <c r="E682" s="164">
        <v>195.88</v>
      </c>
      <c r="F682" s="164">
        <f>E682*(1+C$1188)</f>
        <v>243.73348399999998</v>
      </c>
      <c r="G682" s="171">
        <f>SUM(D682*F682)</f>
        <v>0</v>
      </c>
      <c r="H682" s="358"/>
      <c r="I682" s="339"/>
      <c r="J682" s="379"/>
    </row>
    <row r="683" spans="1:15" s="32" customFormat="1" ht="63" hidden="1" x14ac:dyDescent="0.25">
      <c r="A683" s="303"/>
      <c r="B683" s="166" t="s">
        <v>226</v>
      </c>
      <c r="C683" s="162"/>
      <c r="D683" s="163"/>
      <c r="E683" s="164"/>
      <c r="F683" s="164"/>
      <c r="G683" s="171"/>
      <c r="H683" s="358"/>
      <c r="I683" s="339"/>
      <c r="J683" s="377"/>
    </row>
    <row r="684" spans="1:15" s="32" customFormat="1" ht="18.75" hidden="1" x14ac:dyDescent="0.25">
      <c r="A684" s="303"/>
      <c r="B684" s="165"/>
      <c r="C684" s="162"/>
      <c r="D684" s="163"/>
      <c r="E684" s="164"/>
      <c r="F684" s="164"/>
      <c r="G684" s="171"/>
      <c r="H684" s="358"/>
      <c r="I684" s="339"/>
      <c r="J684" s="377"/>
    </row>
    <row r="685" spans="1:15" s="32" customFormat="1" ht="31.5" hidden="1" x14ac:dyDescent="0.25">
      <c r="A685" s="303" t="s">
        <v>227</v>
      </c>
      <c r="B685" s="165" t="s">
        <v>892</v>
      </c>
      <c r="C685" s="162" t="s">
        <v>165</v>
      </c>
      <c r="D685" s="163"/>
      <c r="E685" s="164">
        <v>858.13</v>
      </c>
      <c r="F685" s="164">
        <f>E685*(1+C$1188)</f>
        <v>1067.7711589999999</v>
      </c>
      <c r="G685" s="171">
        <f>SUM(D685*F685)</f>
        <v>0</v>
      </c>
      <c r="H685" s="358"/>
      <c r="I685" s="339"/>
      <c r="J685" s="379"/>
    </row>
    <row r="686" spans="1:15" s="32" customFormat="1" ht="94.5" hidden="1" x14ac:dyDescent="0.25">
      <c r="A686" s="303"/>
      <c r="B686" s="166" t="s">
        <v>378</v>
      </c>
      <c r="C686" s="162"/>
      <c r="D686" s="163"/>
      <c r="E686" s="164"/>
      <c r="F686" s="164"/>
      <c r="G686" s="171"/>
      <c r="H686" s="358"/>
      <c r="I686" s="339"/>
      <c r="J686" s="377"/>
    </row>
    <row r="687" spans="1:15" s="32" customFormat="1" ht="18.75" hidden="1" x14ac:dyDescent="0.25">
      <c r="A687" s="303"/>
      <c r="B687" s="166"/>
      <c r="C687" s="162"/>
      <c r="D687" s="163"/>
      <c r="E687" s="164"/>
      <c r="F687" s="164"/>
      <c r="G687" s="171"/>
      <c r="H687" s="358"/>
      <c r="I687" s="339"/>
      <c r="J687" s="377"/>
    </row>
    <row r="688" spans="1:15" s="32" customFormat="1" ht="18.75" hidden="1" x14ac:dyDescent="0.25">
      <c r="A688" s="303" t="s">
        <v>228</v>
      </c>
      <c r="B688" s="165" t="s">
        <v>229</v>
      </c>
      <c r="C688" s="162" t="s">
        <v>165</v>
      </c>
      <c r="D688" s="163"/>
      <c r="E688" s="172">
        <v>6205.79</v>
      </c>
      <c r="F688" s="164">
        <f>E688*(1+C$1188)</f>
        <v>7721.8644969999996</v>
      </c>
      <c r="G688" s="171">
        <f>SUM(D688*F688)</f>
        <v>0</v>
      </c>
      <c r="H688" s="358"/>
      <c r="I688" s="339"/>
      <c r="J688" s="379"/>
    </row>
    <row r="689" spans="1:10" s="32" customFormat="1" ht="110.25" hidden="1" x14ac:dyDescent="0.25">
      <c r="A689" s="303"/>
      <c r="B689" s="166" t="s">
        <v>891</v>
      </c>
      <c r="C689" s="162"/>
      <c r="D689" s="163"/>
      <c r="E689" s="164"/>
      <c r="F689" s="164"/>
      <c r="G689" s="171"/>
      <c r="H689" s="358"/>
      <c r="I689" s="339"/>
      <c r="J689" s="377"/>
    </row>
    <row r="690" spans="1:10" s="32" customFormat="1" ht="18.75" hidden="1" x14ac:dyDescent="0.25">
      <c r="A690" s="303"/>
      <c r="B690" s="166"/>
      <c r="C690" s="162"/>
      <c r="D690" s="163"/>
      <c r="E690" s="164"/>
      <c r="F690" s="164"/>
      <c r="G690" s="171"/>
      <c r="H690" s="358"/>
      <c r="I690" s="339"/>
      <c r="J690" s="377"/>
    </row>
    <row r="691" spans="1:10" s="32" customFormat="1" ht="21" hidden="1" x14ac:dyDescent="0.25">
      <c r="A691" s="303" t="s">
        <v>230</v>
      </c>
      <c r="B691" s="165" t="s">
        <v>526</v>
      </c>
      <c r="C691" s="162" t="s">
        <v>669</v>
      </c>
      <c r="D691" s="163"/>
      <c r="E691" s="164">
        <v>235.8</v>
      </c>
      <c r="F691" s="164">
        <f>E691*(1+C$1188)</f>
        <v>293.40593999999999</v>
      </c>
      <c r="G691" s="171">
        <f>SUM(D691*F691)</f>
        <v>0</v>
      </c>
      <c r="H691" s="358"/>
      <c r="I691" s="339"/>
      <c r="J691" s="379"/>
    </row>
    <row r="692" spans="1:10" s="32" customFormat="1" ht="63" hidden="1" x14ac:dyDescent="0.25">
      <c r="A692" s="303"/>
      <c r="B692" s="166" t="s">
        <v>659</v>
      </c>
      <c r="C692" s="162"/>
      <c r="D692" s="163"/>
      <c r="E692" s="164"/>
      <c r="F692" s="164"/>
      <c r="G692" s="171"/>
      <c r="H692" s="358"/>
      <c r="I692" s="339"/>
      <c r="J692" s="379"/>
    </row>
    <row r="693" spans="1:10" s="32" customFormat="1" ht="18.75" hidden="1" x14ac:dyDescent="0.25">
      <c r="A693" s="303"/>
      <c r="B693" s="166"/>
      <c r="C693" s="162"/>
      <c r="D693" s="163"/>
      <c r="E693" s="164"/>
      <c r="F693" s="164"/>
      <c r="G693" s="171"/>
      <c r="H693" s="358"/>
      <c r="I693" s="339"/>
      <c r="J693" s="377"/>
    </row>
    <row r="694" spans="1:10" s="32" customFormat="1" ht="21" hidden="1" x14ac:dyDescent="0.25">
      <c r="A694" s="303" t="s">
        <v>231</v>
      </c>
      <c r="B694" s="165" t="s">
        <v>232</v>
      </c>
      <c r="C694" s="162" t="s">
        <v>669</v>
      </c>
      <c r="D694" s="163"/>
      <c r="E694" s="164">
        <v>248.67</v>
      </c>
      <c r="F694" s="164">
        <f>E694*(1+C$1188)</f>
        <v>309.42008099999998</v>
      </c>
      <c r="G694" s="171">
        <f>SUM(D694*F694)</f>
        <v>0</v>
      </c>
      <c r="H694" s="358"/>
      <c r="I694" s="339"/>
      <c r="J694" s="379"/>
    </row>
    <row r="695" spans="1:10" s="32" customFormat="1" ht="78.75" hidden="1" x14ac:dyDescent="0.25">
      <c r="A695" s="303"/>
      <c r="B695" s="166" t="s">
        <v>1137</v>
      </c>
      <c r="C695" s="162"/>
      <c r="D695" s="163"/>
      <c r="E695" s="164"/>
      <c r="F695" s="164"/>
      <c r="G695" s="171"/>
      <c r="H695" s="358"/>
      <c r="I695" s="339"/>
      <c r="J695" s="377"/>
    </row>
    <row r="696" spans="1:10" s="32" customFormat="1" ht="18.75" hidden="1" x14ac:dyDescent="0.25">
      <c r="A696" s="303"/>
      <c r="B696" s="166"/>
      <c r="C696" s="162"/>
      <c r="D696" s="163"/>
      <c r="E696" s="164"/>
      <c r="F696" s="164"/>
      <c r="G696" s="171"/>
      <c r="H696" s="358"/>
      <c r="I696" s="339"/>
      <c r="J696" s="377"/>
    </row>
    <row r="697" spans="1:10" s="32" customFormat="1" ht="18.75" hidden="1" x14ac:dyDescent="0.25">
      <c r="A697" s="303" t="s">
        <v>233</v>
      </c>
      <c r="B697" s="165" t="s">
        <v>234</v>
      </c>
      <c r="C697" s="162" t="s">
        <v>4</v>
      </c>
      <c r="D697" s="163"/>
      <c r="E697" s="164">
        <v>310.64999999999998</v>
      </c>
      <c r="F697" s="164">
        <f>E697*(1+C$1188)</f>
        <v>386.54179499999998</v>
      </c>
      <c r="G697" s="171">
        <f>SUM(D697*F697)</f>
        <v>0</v>
      </c>
      <c r="H697" s="358"/>
      <c r="I697" s="339"/>
      <c r="J697" s="379"/>
    </row>
    <row r="698" spans="1:10" s="32" customFormat="1" ht="63" hidden="1" x14ac:dyDescent="0.25">
      <c r="A698" s="303"/>
      <c r="B698" s="166" t="s">
        <v>660</v>
      </c>
      <c r="C698" s="162"/>
      <c r="D698" s="163"/>
      <c r="E698" s="164"/>
      <c r="F698" s="164"/>
      <c r="G698" s="171"/>
      <c r="H698" s="358"/>
      <c r="I698" s="339"/>
      <c r="J698" s="377"/>
    </row>
    <row r="699" spans="1:10" s="32" customFormat="1" ht="18.75" hidden="1" x14ac:dyDescent="0.25">
      <c r="A699" s="303"/>
      <c r="B699" s="165"/>
      <c r="C699" s="162"/>
      <c r="D699" s="163"/>
      <c r="E699" s="164"/>
      <c r="F699" s="164"/>
      <c r="G699" s="171"/>
      <c r="H699" s="358"/>
      <c r="I699" s="339"/>
      <c r="J699" s="377"/>
    </row>
    <row r="700" spans="1:10" s="32" customFormat="1" ht="18.75" hidden="1" x14ac:dyDescent="0.25">
      <c r="A700" s="303" t="s">
        <v>235</v>
      </c>
      <c r="B700" s="165" t="s">
        <v>236</v>
      </c>
      <c r="C700" s="162" t="s">
        <v>4</v>
      </c>
      <c r="D700" s="163"/>
      <c r="E700" s="164">
        <v>320.91000000000003</v>
      </c>
      <c r="F700" s="164">
        <f>E700*(1+C$1188)</f>
        <v>399.308313</v>
      </c>
      <c r="G700" s="171">
        <f>SUM(D700*F700)</f>
        <v>0</v>
      </c>
      <c r="H700" s="358"/>
      <c r="I700" s="339"/>
      <c r="J700" s="379"/>
    </row>
    <row r="701" spans="1:10" s="32" customFormat="1" ht="78.75" hidden="1" x14ac:dyDescent="0.25">
      <c r="A701" s="303"/>
      <c r="B701" s="166" t="s">
        <v>379</v>
      </c>
      <c r="C701" s="162"/>
      <c r="D701" s="163"/>
      <c r="E701" s="164"/>
      <c r="F701" s="164"/>
      <c r="G701" s="171"/>
      <c r="H701" s="358"/>
      <c r="I701" s="339"/>
      <c r="J701" s="377"/>
    </row>
    <row r="702" spans="1:10" s="32" customFormat="1" ht="18.75" hidden="1" x14ac:dyDescent="0.25">
      <c r="A702" s="303"/>
      <c r="B702" s="166"/>
      <c r="C702" s="162"/>
      <c r="D702" s="163"/>
      <c r="E702" s="164"/>
      <c r="F702" s="164"/>
      <c r="G702" s="171"/>
      <c r="H702" s="358"/>
      <c r="I702" s="339"/>
      <c r="J702" s="377"/>
    </row>
    <row r="703" spans="1:10" s="32" customFormat="1" ht="21" hidden="1" x14ac:dyDescent="0.25">
      <c r="A703" s="303" t="s">
        <v>237</v>
      </c>
      <c r="B703" s="165" t="s">
        <v>520</v>
      </c>
      <c r="C703" s="162" t="s">
        <v>669</v>
      </c>
      <c r="D703" s="163"/>
      <c r="E703" s="164">
        <v>245.58</v>
      </c>
      <c r="F703" s="164">
        <f>E703*(1+C$1188)</f>
        <v>305.57519400000001</v>
      </c>
      <c r="G703" s="171">
        <f>SUM(D703*F703)</f>
        <v>0</v>
      </c>
      <c r="H703" s="358"/>
      <c r="I703" s="339"/>
      <c r="J703" s="379"/>
    </row>
    <row r="704" spans="1:10" s="32" customFormat="1" ht="64.5" hidden="1" customHeight="1" x14ac:dyDescent="0.25">
      <c r="A704" s="303"/>
      <c r="B704" s="166" t="s">
        <v>326</v>
      </c>
      <c r="C704" s="162"/>
      <c r="D704" s="163"/>
      <c r="E704" s="164"/>
      <c r="F704" s="164"/>
      <c r="G704" s="171"/>
      <c r="H704" s="358"/>
      <c r="I704" s="339"/>
      <c r="J704" s="377"/>
    </row>
    <row r="705" spans="1:10" s="32" customFormat="1" ht="18.75" hidden="1" x14ac:dyDescent="0.25">
      <c r="A705" s="303"/>
      <c r="B705" s="166"/>
      <c r="C705" s="162"/>
      <c r="D705" s="163"/>
      <c r="E705" s="164"/>
      <c r="F705" s="164"/>
      <c r="G705" s="171"/>
      <c r="H705" s="358"/>
      <c r="I705" s="339"/>
      <c r="J705" s="377"/>
    </row>
    <row r="706" spans="1:10" s="32" customFormat="1" ht="18.75" x14ac:dyDescent="0.25">
      <c r="A706" s="303" t="s">
        <v>238</v>
      </c>
      <c r="B706" s="165" t="s">
        <v>239</v>
      </c>
      <c r="C706" s="162" t="s">
        <v>4</v>
      </c>
      <c r="D706" s="163">
        <f>30*(0.2*0.8)</f>
        <v>4.8000000000000007</v>
      </c>
      <c r="E706" s="164">
        <v>337.43</v>
      </c>
      <c r="F706" s="164">
        <f>E706*(1+C$1188)</f>
        <v>419.864149</v>
      </c>
      <c r="G706" s="171">
        <f>SUM(D706*F706)</f>
        <v>2015.3479152000002</v>
      </c>
      <c r="H706" s="389" t="s">
        <v>1183</v>
      </c>
      <c r="I706" s="390"/>
      <c r="J706" s="391"/>
    </row>
    <row r="707" spans="1:10" s="32" customFormat="1" ht="78.75" x14ac:dyDescent="0.25">
      <c r="A707" s="303"/>
      <c r="B707" s="166" t="s">
        <v>380</v>
      </c>
      <c r="C707" s="162"/>
      <c r="D707" s="163"/>
      <c r="E707" s="164"/>
      <c r="F707" s="164"/>
      <c r="G707" s="171"/>
      <c r="H707" s="389"/>
      <c r="I707" s="390"/>
      <c r="J707" s="391"/>
    </row>
    <row r="708" spans="1:10" s="32" customFormat="1" ht="18.75" hidden="1" x14ac:dyDescent="0.25">
      <c r="A708" s="303"/>
      <c r="B708" s="166"/>
      <c r="C708" s="162"/>
      <c r="D708" s="163"/>
      <c r="E708" s="164"/>
      <c r="F708" s="164"/>
      <c r="G708" s="171"/>
      <c r="H708" s="358"/>
      <c r="I708" s="339"/>
      <c r="J708" s="377"/>
    </row>
    <row r="709" spans="1:10" s="32" customFormat="1" ht="18.75" hidden="1" x14ac:dyDescent="0.25">
      <c r="A709" s="303" t="s">
        <v>240</v>
      </c>
      <c r="B709" s="161" t="s">
        <v>241</v>
      </c>
      <c r="C709" s="162"/>
      <c r="D709" s="163"/>
      <c r="E709" s="164"/>
      <c r="F709" s="164"/>
      <c r="G709" s="171"/>
      <c r="H709" s="358"/>
      <c r="I709" s="339"/>
      <c r="J709" s="377"/>
    </row>
    <row r="710" spans="1:10" s="59" customFormat="1" ht="21" hidden="1" x14ac:dyDescent="0.25">
      <c r="A710" s="303" t="s">
        <v>242</v>
      </c>
      <c r="B710" s="165" t="s">
        <v>392</v>
      </c>
      <c r="C710" s="162" t="s">
        <v>669</v>
      </c>
      <c r="D710" s="163"/>
      <c r="E710" s="172">
        <v>275.32</v>
      </c>
      <c r="F710" s="164">
        <f>E710*(1+C$1188)</f>
        <v>342.58067599999998</v>
      </c>
      <c r="G710" s="171">
        <f>SUM(D710*F710)</f>
        <v>0</v>
      </c>
      <c r="H710" s="358"/>
      <c r="I710" s="339"/>
      <c r="J710" s="379"/>
    </row>
    <row r="711" spans="1:10" s="59" customFormat="1" ht="63" hidden="1" x14ac:dyDescent="0.25">
      <c r="A711" s="303"/>
      <c r="B711" s="166" t="s">
        <v>243</v>
      </c>
      <c r="C711" s="162"/>
      <c r="D711" s="163"/>
      <c r="E711" s="172"/>
      <c r="F711" s="172"/>
      <c r="G711" s="171"/>
      <c r="H711" s="358"/>
      <c r="I711" s="339"/>
      <c r="J711" s="380"/>
    </row>
    <row r="712" spans="1:10" s="59" customFormat="1" ht="18.75" hidden="1" x14ac:dyDescent="0.25">
      <c r="A712" s="303"/>
      <c r="B712" s="166"/>
      <c r="C712" s="162"/>
      <c r="D712" s="163"/>
      <c r="E712" s="172"/>
      <c r="F712" s="172"/>
      <c r="G712" s="171"/>
      <c r="H712" s="358"/>
      <c r="I712" s="339"/>
      <c r="J712" s="380"/>
    </row>
    <row r="713" spans="1:10" s="32" customFormat="1" ht="52.5" customHeight="1" x14ac:dyDescent="0.25">
      <c r="A713" s="303" t="s">
        <v>244</v>
      </c>
      <c r="B713" s="165" t="s">
        <v>529</v>
      </c>
      <c r="C713" s="162" t="s">
        <v>4</v>
      </c>
      <c r="D713" s="163">
        <f>(1.95*0.52)+(1.28*0.53)+(2*0.6)+(3.5*0.6)+(1.54*0.3)</f>
        <v>5.4543999999999997</v>
      </c>
      <c r="E713" s="164">
        <v>388.24</v>
      </c>
      <c r="F713" s="164">
        <f>E713*(1+C$1188)</f>
        <v>483.08703200000002</v>
      </c>
      <c r="G713" s="171">
        <f>SUM(D713*F713)</f>
        <v>2634.9499073408001</v>
      </c>
      <c r="H713" s="389" t="s">
        <v>1217</v>
      </c>
      <c r="I713" s="390"/>
      <c r="J713" s="391"/>
    </row>
    <row r="714" spans="1:10" s="32" customFormat="1" ht="78.75" x14ac:dyDescent="0.25">
      <c r="A714" s="303"/>
      <c r="B714" s="166" t="s">
        <v>1138</v>
      </c>
      <c r="C714" s="162"/>
      <c r="D714" s="163"/>
      <c r="E714" s="164"/>
      <c r="F714" s="164"/>
      <c r="G714" s="171"/>
      <c r="H714" s="389"/>
      <c r="I714" s="390"/>
      <c r="J714" s="391"/>
    </row>
    <row r="715" spans="1:10" s="32" customFormat="1" ht="18.75" hidden="1" x14ac:dyDescent="0.25">
      <c r="A715" s="303"/>
      <c r="B715" s="166"/>
      <c r="C715" s="162"/>
      <c r="D715" s="163"/>
      <c r="E715" s="164"/>
      <c r="F715" s="164"/>
      <c r="G715" s="171"/>
      <c r="H715" s="358"/>
      <c r="I715" s="339"/>
      <c r="J715" s="377"/>
    </row>
    <row r="716" spans="1:10" s="32" customFormat="1" ht="18.75" hidden="1" x14ac:dyDescent="0.25">
      <c r="A716" s="303" t="s">
        <v>245</v>
      </c>
      <c r="B716" s="165" t="s">
        <v>528</v>
      </c>
      <c r="C716" s="162" t="s">
        <v>4</v>
      </c>
      <c r="D716" s="163"/>
      <c r="E716" s="164">
        <v>359.68</v>
      </c>
      <c r="F716" s="164">
        <f>E716*(1+C$1188)</f>
        <v>447.549824</v>
      </c>
      <c r="G716" s="171">
        <f>SUM(D716*F716)</f>
        <v>0</v>
      </c>
      <c r="H716" s="358"/>
      <c r="I716" s="339"/>
      <c r="J716" s="379"/>
    </row>
    <row r="717" spans="1:10" s="32" customFormat="1" ht="78.75" hidden="1" x14ac:dyDescent="0.25">
      <c r="A717" s="303"/>
      <c r="B717" s="166" t="s">
        <v>527</v>
      </c>
      <c r="C717" s="162"/>
      <c r="D717" s="163"/>
      <c r="E717" s="164"/>
      <c r="F717" s="164"/>
      <c r="G717" s="171"/>
      <c r="H717" s="358"/>
      <c r="I717" s="339"/>
      <c r="J717" s="377"/>
    </row>
    <row r="718" spans="1:10" s="32" customFormat="1" ht="18.75" hidden="1" x14ac:dyDescent="0.25">
      <c r="A718" s="303"/>
      <c r="B718" s="166"/>
      <c r="C718" s="162"/>
      <c r="D718" s="163"/>
      <c r="E718" s="164"/>
      <c r="F718" s="164"/>
      <c r="G718" s="171"/>
      <c r="H718" s="358"/>
      <c r="I718" s="339"/>
      <c r="J718" s="377"/>
    </row>
    <row r="719" spans="1:10" s="32" customFormat="1" ht="18.75" hidden="1" x14ac:dyDescent="0.25">
      <c r="A719" s="315" t="s">
        <v>246</v>
      </c>
      <c r="B719" s="292" t="s">
        <v>654</v>
      </c>
      <c r="C719" s="282" t="s">
        <v>4</v>
      </c>
      <c r="D719" s="283"/>
      <c r="E719" s="284"/>
      <c r="F719" s="284"/>
      <c r="G719" s="293"/>
      <c r="H719" s="358"/>
      <c r="I719" s="339"/>
      <c r="J719" s="379"/>
    </row>
    <row r="720" spans="1:10" s="32" customFormat="1" ht="94.5" hidden="1" x14ac:dyDescent="0.25">
      <c r="A720" s="315"/>
      <c r="B720" s="294" t="s">
        <v>247</v>
      </c>
      <c r="C720" s="282"/>
      <c r="D720" s="283"/>
      <c r="E720" s="284"/>
      <c r="F720" s="284"/>
      <c r="G720" s="293"/>
      <c r="H720" s="358"/>
      <c r="I720" s="339"/>
      <c r="J720" s="377"/>
    </row>
    <row r="721" spans="1:10" s="32" customFormat="1" ht="18.75" hidden="1" x14ac:dyDescent="0.25">
      <c r="A721" s="303"/>
      <c r="B721" s="166"/>
      <c r="C721" s="162"/>
      <c r="D721" s="163"/>
      <c r="E721" s="164"/>
      <c r="F721" s="164"/>
      <c r="G721" s="171"/>
      <c r="H721" s="358"/>
      <c r="I721" s="339"/>
      <c r="J721" s="377"/>
    </row>
    <row r="722" spans="1:10" s="32" customFormat="1" ht="63" customHeight="1" x14ac:dyDescent="0.25">
      <c r="A722" s="303" t="s">
        <v>248</v>
      </c>
      <c r="B722" s="170" t="s">
        <v>908</v>
      </c>
      <c r="C722" s="162" t="s">
        <v>4</v>
      </c>
      <c r="D722" s="163">
        <f>(1.2*4*1.8)+(3.38*2*1.8)-(0.6*1.8*6)+(1.8*1.5*2)+(1.8*1.2*7)+(((3+6.1)*1.8)-(8*0.6*1.8))</f>
        <v>42.587999999999994</v>
      </c>
      <c r="E722" s="164">
        <v>453.07</v>
      </c>
      <c r="F722" s="164">
        <f>E722*(1+C$1188)</f>
        <v>563.75500099999999</v>
      </c>
      <c r="G722" s="171">
        <f>SUM(D722*F722)</f>
        <v>24009.197982587997</v>
      </c>
      <c r="H722" s="389" t="s">
        <v>1226</v>
      </c>
      <c r="I722" s="390"/>
      <c r="J722" s="391"/>
    </row>
    <row r="723" spans="1:10" s="32" customFormat="1" ht="78.75" x14ac:dyDescent="0.25">
      <c r="A723" s="303"/>
      <c r="B723" s="166" t="s">
        <v>249</v>
      </c>
      <c r="C723" s="162"/>
      <c r="D723" s="163"/>
      <c r="E723" s="164"/>
      <c r="F723" s="164"/>
      <c r="G723" s="171"/>
      <c r="H723" s="392"/>
      <c r="I723" s="393"/>
      <c r="J723" s="394"/>
    </row>
    <row r="724" spans="1:10" s="32" customFormat="1" ht="18.75" x14ac:dyDescent="0.25">
      <c r="A724" s="184"/>
      <c r="B724" s="202"/>
      <c r="C724" s="179" t="s">
        <v>7</v>
      </c>
      <c r="D724" s="180"/>
      <c r="E724" s="181"/>
      <c r="F724" s="182"/>
      <c r="G724" s="183">
        <f>SUM(G679:G723)</f>
        <v>28659.495805128798</v>
      </c>
      <c r="H724" s="351"/>
      <c r="I724" s="335"/>
      <c r="J724" s="371"/>
    </row>
    <row r="725" spans="1:10" s="32" customFormat="1" ht="18.75" x14ac:dyDescent="0.25">
      <c r="A725" s="184">
        <v>190000</v>
      </c>
      <c r="B725" s="173" t="s">
        <v>250</v>
      </c>
      <c r="C725" s="187"/>
      <c r="D725" s="201"/>
      <c r="E725" s="222"/>
      <c r="F725" s="222"/>
      <c r="G725" s="223"/>
      <c r="H725" s="350"/>
      <c r="I725" s="334"/>
      <c r="J725" s="372"/>
    </row>
    <row r="726" spans="1:10" s="32" customFormat="1" ht="18.75" hidden="1" x14ac:dyDescent="0.25">
      <c r="A726" s="61" t="s">
        <v>251</v>
      </c>
      <c r="B726" s="73" t="s">
        <v>220</v>
      </c>
      <c r="C726" s="16"/>
      <c r="D726" s="23"/>
      <c r="E726" s="17"/>
      <c r="F726" s="17"/>
      <c r="G726" s="18"/>
      <c r="H726" s="347"/>
      <c r="I726" s="330"/>
      <c r="J726" s="368"/>
    </row>
    <row r="727" spans="1:10" s="32" customFormat="1" ht="47.25" hidden="1" x14ac:dyDescent="0.25">
      <c r="A727" s="61" t="s">
        <v>252</v>
      </c>
      <c r="B727" s="60" t="s">
        <v>723</v>
      </c>
      <c r="C727" s="16" t="s">
        <v>20</v>
      </c>
      <c r="D727" s="23"/>
      <c r="E727" s="17">
        <v>312.91000000000003</v>
      </c>
      <c r="F727" s="17">
        <f>E727*(1+C$1188)</f>
        <v>389.35391300000003</v>
      </c>
      <c r="G727" s="18">
        <f>D727*F727</f>
        <v>0</v>
      </c>
      <c r="H727" s="347"/>
      <c r="I727" s="330"/>
      <c r="J727" s="370"/>
    </row>
    <row r="728" spans="1:10" s="32" customFormat="1" ht="141.75" hidden="1" x14ac:dyDescent="0.25">
      <c r="A728" s="61"/>
      <c r="B728" s="79" t="s">
        <v>1139</v>
      </c>
      <c r="C728" s="16"/>
      <c r="D728" s="23"/>
      <c r="E728" s="17"/>
      <c r="F728" s="17"/>
      <c r="G728" s="18"/>
      <c r="H728" s="347"/>
      <c r="I728" s="330"/>
      <c r="J728" s="368"/>
    </row>
    <row r="729" spans="1:10" s="32" customFormat="1" ht="18.75" hidden="1" x14ac:dyDescent="0.25">
      <c r="A729" s="61"/>
      <c r="B729" s="20"/>
      <c r="C729" s="16"/>
      <c r="D729" s="23"/>
      <c r="E729" s="17"/>
      <c r="F729" s="17"/>
      <c r="G729" s="18"/>
      <c r="H729" s="347"/>
      <c r="I729" s="330"/>
      <c r="J729" s="368"/>
    </row>
    <row r="730" spans="1:10" s="32" customFormat="1" ht="31.5" hidden="1" x14ac:dyDescent="0.25">
      <c r="A730" s="61" t="s">
        <v>415</v>
      </c>
      <c r="B730" s="21" t="s">
        <v>413</v>
      </c>
      <c r="C730" s="16" t="s">
        <v>4</v>
      </c>
      <c r="D730" s="23"/>
      <c r="E730" s="17">
        <v>56.26</v>
      </c>
      <c r="F730" s="17">
        <f>E730*(1+C$1188)</f>
        <v>70.004317999999998</v>
      </c>
      <c r="G730" s="18">
        <f>D730*F730</f>
        <v>0</v>
      </c>
      <c r="H730" s="347"/>
      <c r="I730" s="330"/>
      <c r="J730" s="370"/>
    </row>
    <row r="731" spans="1:10" s="32" customFormat="1" ht="126" hidden="1" x14ac:dyDescent="0.25">
      <c r="A731" s="61"/>
      <c r="B731" s="20" t="s">
        <v>414</v>
      </c>
      <c r="C731" s="16"/>
      <c r="D731" s="23"/>
      <c r="E731" s="17"/>
      <c r="F731" s="17"/>
      <c r="G731" s="18"/>
      <c r="H731" s="356"/>
      <c r="I731" s="330"/>
      <c r="J731" s="368"/>
    </row>
    <row r="732" spans="1:10" s="32" customFormat="1" ht="18.75" hidden="1" x14ac:dyDescent="0.25">
      <c r="A732" s="61"/>
      <c r="B732" s="73"/>
      <c r="C732" s="16"/>
      <c r="D732" s="23"/>
      <c r="E732" s="17"/>
      <c r="F732" s="17"/>
      <c r="G732" s="18"/>
      <c r="H732" s="347"/>
      <c r="I732" s="330"/>
      <c r="J732" s="368"/>
    </row>
    <row r="733" spans="1:10" s="32" customFormat="1" ht="18.75" hidden="1" x14ac:dyDescent="0.25">
      <c r="A733" s="61" t="s">
        <v>349</v>
      </c>
      <c r="B733" s="73" t="s">
        <v>330</v>
      </c>
      <c r="C733" s="16"/>
      <c r="D733" s="23"/>
      <c r="E733" s="17"/>
      <c r="F733" s="17"/>
      <c r="G733" s="18"/>
      <c r="H733" s="347"/>
      <c r="I733" s="330"/>
      <c r="J733" s="368"/>
    </row>
    <row r="734" spans="1:10" s="32" customFormat="1" ht="18.75" hidden="1" x14ac:dyDescent="0.25">
      <c r="A734" s="61" t="s">
        <v>355</v>
      </c>
      <c r="B734" s="31" t="s">
        <v>1140</v>
      </c>
      <c r="C734" s="16" t="s">
        <v>4</v>
      </c>
      <c r="D734" s="23"/>
      <c r="E734" s="17">
        <v>94.18</v>
      </c>
      <c r="F734" s="17">
        <f>E734*(1+C$1188)</f>
        <v>117.188174</v>
      </c>
      <c r="G734" s="18">
        <f>D734*F734</f>
        <v>0</v>
      </c>
      <c r="H734" s="347"/>
      <c r="I734" s="330"/>
      <c r="J734" s="370"/>
    </row>
    <row r="735" spans="1:10" s="32" customFormat="1" ht="78.75" hidden="1" x14ac:dyDescent="0.25">
      <c r="A735" s="61"/>
      <c r="B735" s="86" t="s">
        <v>350</v>
      </c>
      <c r="C735" s="16"/>
      <c r="D735" s="23"/>
      <c r="E735" s="17"/>
      <c r="F735" s="17"/>
      <c r="G735" s="18"/>
      <c r="H735" s="347"/>
      <c r="I735" s="330"/>
      <c r="J735" s="368"/>
    </row>
    <row r="736" spans="1:10" s="32" customFormat="1" ht="18.75" hidden="1" x14ac:dyDescent="0.25">
      <c r="A736" s="61"/>
      <c r="B736" s="21"/>
      <c r="C736" s="16"/>
      <c r="D736" s="23"/>
      <c r="E736" s="17"/>
      <c r="F736" s="17"/>
      <c r="G736" s="18"/>
      <c r="H736" s="347"/>
      <c r="I736" s="330"/>
      <c r="J736" s="368"/>
    </row>
    <row r="737" spans="1:10" s="32" customFormat="1" ht="18.75" hidden="1" x14ac:dyDescent="0.25">
      <c r="A737" s="61" t="s">
        <v>356</v>
      </c>
      <c r="B737" s="21" t="s">
        <v>351</v>
      </c>
      <c r="C737" s="16" t="s">
        <v>4</v>
      </c>
      <c r="D737" s="23"/>
      <c r="E737" s="17">
        <v>58.46</v>
      </c>
      <c r="F737" s="17">
        <f>E737*(1+C$1188)</f>
        <v>72.741777999999996</v>
      </c>
      <c r="G737" s="18">
        <f>D737*F737</f>
        <v>0</v>
      </c>
      <c r="H737" s="347"/>
      <c r="I737" s="330"/>
      <c r="J737" s="370"/>
    </row>
    <row r="738" spans="1:10" s="32" customFormat="1" ht="78.75" hidden="1" x14ac:dyDescent="0.25">
      <c r="A738" s="61"/>
      <c r="B738" s="86" t="s">
        <v>352</v>
      </c>
      <c r="C738" s="16"/>
      <c r="D738" s="23"/>
      <c r="E738" s="17"/>
      <c r="F738" s="17"/>
      <c r="G738" s="18"/>
      <c r="H738" s="347"/>
      <c r="I738" s="330"/>
      <c r="J738" s="368"/>
    </row>
    <row r="739" spans="1:10" s="32" customFormat="1" ht="18.75" hidden="1" x14ac:dyDescent="0.25">
      <c r="A739" s="61"/>
      <c r="B739" s="21"/>
      <c r="C739" s="16"/>
      <c r="D739" s="23"/>
      <c r="E739" s="17"/>
      <c r="F739" s="17"/>
      <c r="G739" s="18"/>
      <c r="H739" s="347"/>
      <c r="I739" s="330"/>
      <c r="J739" s="368"/>
    </row>
    <row r="740" spans="1:10" s="32" customFormat="1" ht="18.75" hidden="1" x14ac:dyDescent="0.25">
      <c r="A740" s="61" t="s">
        <v>357</v>
      </c>
      <c r="B740" s="87" t="s">
        <v>354</v>
      </c>
      <c r="C740" s="16" t="s">
        <v>4</v>
      </c>
      <c r="D740" s="23"/>
      <c r="E740" s="17">
        <v>29.75</v>
      </c>
      <c r="F740" s="17">
        <f>E740*(1+C$1188)</f>
        <v>37.017924999999998</v>
      </c>
      <c r="G740" s="18">
        <f>D740*F740</f>
        <v>0</v>
      </c>
      <c r="H740" s="347"/>
      <c r="I740" s="330"/>
      <c r="J740" s="370"/>
    </row>
    <row r="741" spans="1:10" s="32" customFormat="1" ht="47.25" hidden="1" x14ac:dyDescent="0.25">
      <c r="A741" s="61"/>
      <c r="B741" s="86" t="s">
        <v>353</v>
      </c>
      <c r="C741" s="16"/>
      <c r="D741" s="23"/>
      <c r="E741" s="17"/>
      <c r="F741" s="17"/>
      <c r="G741" s="18"/>
      <c r="H741" s="356"/>
      <c r="I741" s="330"/>
      <c r="J741" s="368"/>
    </row>
    <row r="742" spans="1:10" s="32" customFormat="1" ht="18.75" hidden="1" x14ac:dyDescent="0.25">
      <c r="A742" s="61"/>
      <c r="B742" s="20"/>
      <c r="C742" s="16"/>
      <c r="D742" s="23"/>
      <c r="E742" s="17"/>
      <c r="F742" s="17"/>
      <c r="G742" s="18"/>
      <c r="H742" s="347"/>
      <c r="I742" s="330"/>
      <c r="J742" s="368"/>
    </row>
    <row r="743" spans="1:10" s="32" customFormat="1" ht="18.75" hidden="1" x14ac:dyDescent="0.25">
      <c r="A743" s="224" t="s">
        <v>745</v>
      </c>
      <c r="B743" s="88" t="s">
        <v>1083</v>
      </c>
      <c r="C743" s="16"/>
      <c r="D743" s="23"/>
      <c r="E743" s="17"/>
      <c r="F743" s="17"/>
      <c r="G743" s="18"/>
      <c r="H743" s="347"/>
      <c r="I743" s="330"/>
      <c r="J743" s="368"/>
    </row>
    <row r="744" spans="1:10" s="32" customFormat="1" ht="31.5" hidden="1" x14ac:dyDescent="0.25">
      <c r="A744" s="316" t="s">
        <v>747</v>
      </c>
      <c r="B744" s="89" t="s">
        <v>757</v>
      </c>
      <c r="C744" s="16"/>
      <c r="D744" s="23"/>
      <c r="E744" s="17"/>
      <c r="F744" s="17"/>
      <c r="G744" s="18"/>
      <c r="H744" s="347"/>
      <c r="I744" s="330"/>
      <c r="J744" s="368"/>
    </row>
    <row r="745" spans="1:10" s="32" customFormat="1" ht="47.25" hidden="1" x14ac:dyDescent="0.25">
      <c r="A745" s="316"/>
      <c r="B745" s="82" t="s">
        <v>746</v>
      </c>
      <c r="C745" s="16"/>
      <c r="D745" s="23"/>
      <c r="E745" s="17"/>
      <c r="F745" s="17"/>
      <c r="G745" s="18"/>
      <c r="H745" s="347"/>
      <c r="I745" s="330"/>
      <c r="J745" s="368"/>
    </row>
    <row r="746" spans="1:10" s="32" customFormat="1" ht="31.5" hidden="1" x14ac:dyDescent="0.25">
      <c r="A746" s="316" t="s">
        <v>749</v>
      </c>
      <c r="B746" s="90" t="s">
        <v>748</v>
      </c>
      <c r="C746" s="64" t="s">
        <v>6</v>
      </c>
      <c r="D746" s="23"/>
      <c r="E746" s="17">
        <v>18.920000000000002</v>
      </c>
      <c r="F746" s="17">
        <f>E746*(1+C$1188)</f>
        <v>23.542156000000002</v>
      </c>
      <c r="G746" s="18">
        <f>D746*F746</f>
        <v>0</v>
      </c>
      <c r="H746" s="347"/>
      <c r="I746" s="330"/>
      <c r="J746" s="368"/>
    </row>
    <row r="747" spans="1:10" s="32" customFormat="1" ht="18.75" hidden="1" x14ac:dyDescent="0.25">
      <c r="A747" s="316"/>
      <c r="B747" s="91"/>
      <c r="C747" s="64"/>
      <c r="D747" s="23"/>
      <c r="E747" s="17"/>
      <c r="F747" s="17"/>
      <c r="G747" s="18"/>
      <c r="H747" s="347"/>
      <c r="I747" s="330"/>
      <c r="J747" s="368"/>
    </row>
    <row r="748" spans="1:10" s="32" customFormat="1" ht="31.5" hidden="1" x14ac:dyDescent="0.25">
      <c r="A748" s="316" t="s">
        <v>751</v>
      </c>
      <c r="B748" s="90" t="s">
        <v>750</v>
      </c>
      <c r="C748" s="64" t="s">
        <v>6</v>
      </c>
      <c r="D748" s="23"/>
      <c r="E748" s="17">
        <v>40.08</v>
      </c>
      <c r="F748" s="17">
        <f>E748*(1+C$1188)</f>
        <v>49.871543999999993</v>
      </c>
      <c r="G748" s="18">
        <f>D748*F748</f>
        <v>0</v>
      </c>
      <c r="H748" s="347"/>
      <c r="I748" s="330"/>
      <c r="J748" s="368"/>
    </row>
    <row r="749" spans="1:10" s="32" customFormat="1" ht="18.75" hidden="1" x14ac:dyDescent="0.25">
      <c r="A749" s="316"/>
      <c r="B749" s="90"/>
      <c r="C749" s="64"/>
      <c r="D749" s="23"/>
      <c r="E749" s="17"/>
      <c r="F749" s="17"/>
      <c r="G749" s="18"/>
      <c r="H749" s="347"/>
      <c r="I749" s="330"/>
      <c r="J749" s="368"/>
    </row>
    <row r="750" spans="1:10" s="32" customFormat="1" ht="18.75" hidden="1" x14ac:dyDescent="0.25">
      <c r="A750" s="316" t="s">
        <v>753</v>
      </c>
      <c r="B750" s="90" t="s">
        <v>752</v>
      </c>
      <c r="C750" s="64" t="s">
        <v>20</v>
      </c>
      <c r="D750" s="23"/>
      <c r="E750" s="17">
        <v>23.22</v>
      </c>
      <c r="F750" s="17">
        <f>E750*(1+C$1188)</f>
        <v>28.892645999999999</v>
      </c>
      <c r="G750" s="18">
        <f>D750*F750</f>
        <v>0</v>
      </c>
      <c r="H750" s="347"/>
      <c r="I750" s="330"/>
      <c r="J750" s="368"/>
    </row>
    <row r="751" spans="1:10" s="32" customFormat="1" ht="18.75" hidden="1" x14ac:dyDescent="0.25">
      <c r="A751" s="316"/>
      <c r="B751" s="90"/>
      <c r="C751" s="64"/>
      <c r="D751" s="23"/>
      <c r="E751" s="17"/>
      <c r="F751" s="17"/>
      <c r="G751" s="18"/>
      <c r="H751" s="347"/>
      <c r="I751" s="330"/>
      <c r="J751" s="368"/>
    </row>
    <row r="752" spans="1:10" s="32" customFormat="1" ht="31.5" hidden="1" x14ac:dyDescent="0.25">
      <c r="A752" s="316" t="s">
        <v>755</v>
      </c>
      <c r="B752" s="90" t="s">
        <v>754</v>
      </c>
      <c r="C752" s="64" t="s">
        <v>20</v>
      </c>
      <c r="D752" s="23"/>
      <c r="E752" s="17">
        <v>27.08</v>
      </c>
      <c r="F752" s="17">
        <f>E752*(1+C$1188)</f>
        <v>33.695643999999994</v>
      </c>
      <c r="G752" s="18">
        <f>D752*F752</f>
        <v>0</v>
      </c>
      <c r="H752" s="347"/>
      <c r="I752" s="330"/>
      <c r="J752" s="368"/>
    </row>
    <row r="753" spans="1:10" s="32" customFormat="1" ht="18.75" hidden="1" x14ac:dyDescent="0.25">
      <c r="A753" s="316"/>
      <c r="B753" s="90"/>
      <c r="C753" s="64"/>
      <c r="D753" s="23"/>
      <c r="E753" s="17"/>
      <c r="F753" s="17"/>
      <c r="G753" s="18"/>
      <c r="H753" s="347"/>
      <c r="I753" s="330"/>
      <c r="J753" s="368"/>
    </row>
    <row r="754" spans="1:10" s="32" customFormat="1" ht="31.5" hidden="1" x14ac:dyDescent="0.25">
      <c r="A754" s="316" t="s">
        <v>758</v>
      </c>
      <c r="B754" s="90" t="s">
        <v>756</v>
      </c>
      <c r="C754" s="64" t="s">
        <v>20</v>
      </c>
      <c r="D754" s="23"/>
      <c r="E754" s="17">
        <v>32.94</v>
      </c>
      <c r="F754" s="17">
        <f>E754*(1+C$1188)</f>
        <v>40.987241999999995</v>
      </c>
      <c r="G754" s="18">
        <f>D754*F754</f>
        <v>0</v>
      </c>
      <c r="H754" s="347"/>
      <c r="I754" s="330"/>
      <c r="J754" s="368"/>
    </row>
    <row r="755" spans="1:10" s="32" customFormat="1" ht="18.75" hidden="1" x14ac:dyDescent="0.25">
      <c r="A755" s="316"/>
      <c r="B755" s="90"/>
      <c r="C755" s="64"/>
      <c r="D755" s="23"/>
      <c r="E755" s="17"/>
      <c r="F755" s="17"/>
      <c r="G755" s="18"/>
      <c r="H755" s="347"/>
      <c r="I755" s="330"/>
      <c r="J755" s="368"/>
    </row>
    <row r="756" spans="1:10" s="32" customFormat="1" ht="31.5" hidden="1" x14ac:dyDescent="0.25">
      <c r="A756" s="224" t="s">
        <v>1084</v>
      </c>
      <c r="B756" s="85" t="s">
        <v>759</v>
      </c>
      <c r="C756" s="64" t="s">
        <v>20</v>
      </c>
      <c r="D756" s="23"/>
      <c r="E756" s="17">
        <v>8.25</v>
      </c>
      <c r="F756" s="17">
        <f>E756*(1+C$1188)</f>
        <v>10.265475</v>
      </c>
      <c r="G756" s="18">
        <f>D756*F756</f>
        <v>0</v>
      </c>
      <c r="H756" s="347"/>
      <c r="I756" s="330"/>
      <c r="J756" s="368"/>
    </row>
    <row r="757" spans="1:10" s="32" customFormat="1" ht="18.75" hidden="1" x14ac:dyDescent="0.25">
      <c r="A757" s="61"/>
      <c r="B757" s="20"/>
      <c r="C757" s="16"/>
      <c r="D757" s="23"/>
      <c r="E757" s="17"/>
      <c r="F757" s="17"/>
      <c r="G757" s="18"/>
      <c r="H757" s="347"/>
      <c r="I757" s="330"/>
      <c r="J757" s="368"/>
    </row>
    <row r="758" spans="1:10" s="32" customFormat="1" ht="18.75" hidden="1" x14ac:dyDescent="0.25">
      <c r="A758" s="224" t="s">
        <v>1085</v>
      </c>
      <c r="B758" s="85" t="s">
        <v>1086</v>
      </c>
      <c r="C758" s="64" t="s">
        <v>6</v>
      </c>
      <c r="D758" s="23"/>
      <c r="E758" s="17">
        <v>76.7</v>
      </c>
      <c r="F758" s="17">
        <f>E758*(1+C$1188)</f>
        <v>95.437809999999999</v>
      </c>
      <c r="G758" s="18">
        <f>D758*F758</f>
        <v>0</v>
      </c>
      <c r="H758" s="347"/>
      <c r="I758" s="330"/>
      <c r="J758" s="368"/>
    </row>
    <row r="759" spans="1:10" s="32" customFormat="1" ht="18.75" hidden="1" x14ac:dyDescent="0.25">
      <c r="A759" s="61"/>
      <c r="B759" s="20"/>
      <c r="C759" s="16"/>
      <c r="D759" s="23"/>
      <c r="E759" s="17"/>
      <c r="F759" s="17"/>
      <c r="G759" s="18"/>
      <c r="H759" s="347"/>
      <c r="I759" s="330"/>
      <c r="J759" s="368"/>
    </row>
    <row r="760" spans="1:10" s="32" customFormat="1" ht="18.75" hidden="1" x14ac:dyDescent="0.25">
      <c r="A760" s="61" t="s">
        <v>253</v>
      </c>
      <c r="B760" s="73" t="s">
        <v>254</v>
      </c>
      <c r="C760" s="16"/>
      <c r="D760" s="23"/>
      <c r="E760" s="17"/>
      <c r="F760" s="17"/>
      <c r="G760" s="18"/>
      <c r="H760" s="347"/>
      <c r="I760" s="330"/>
      <c r="J760" s="370"/>
    </row>
    <row r="761" spans="1:10" s="32" customFormat="1" ht="31.5" hidden="1" x14ac:dyDescent="0.25">
      <c r="A761" s="61" t="s">
        <v>255</v>
      </c>
      <c r="B761" s="21" t="s">
        <v>1174</v>
      </c>
      <c r="C761" s="16" t="s">
        <v>6</v>
      </c>
      <c r="D761" s="23"/>
      <c r="E761" s="17">
        <v>286.64999999999998</v>
      </c>
      <c r="F761" s="17">
        <f>E761*(1+C$1188)</f>
        <v>356.67859499999997</v>
      </c>
      <c r="G761" s="18">
        <f>D761*F761</f>
        <v>0</v>
      </c>
      <c r="H761" s="347"/>
      <c r="I761" s="330"/>
      <c r="J761" s="368"/>
    </row>
    <row r="762" spans="1:10" s="32" customFormat="1" ht="94.5" hidden="1" x14ac:dyDescent="0.25">
      <c r="A762" s="61"/>
      <c r="B762" s="20" t="s">
        <v>256</v>
      </c>
      <c r="C762" s="16"/>
      <c r="D762" s="23"/>
      <c r="E762" s="17"/>
      <c r="F762" s="17"/>
      <c r="G762" s="18"/>
      <c r="H762" s="347"/>
      <c r="I762" s="330"/>
      <c r="J762" s="368"/>
    </row>
    <row r="763" spans="1:10" s="32" customFormat="1" ht="18.75" hidden="1" x14ac:dyDescent="0.25">
      <c r="A763" s="61"/>
      <c r="B763" s="73"/>
      <c r="C763" s="16"/>
      <c r="D763" s="23"/>
      <c r="E763" s="17"/>
      <c r="F763" s="17"/>
      <c r="G763" s="18"/>
      <c r="H763" s="347"/>
      <c r="I763" s="330"/>
      <c r="J763" s="370"/>
    </row>
    <row r="764" spans="1:10" s="32" customFormat="1" ht="18.75" hidden="1" x14ac:dyDescent="0.25">
      <c r="A764" s="61" t="s">
        <v>257</v>
      </c>
      <c r="B764" s="21" t="s">
        <v>258</v>
      </c>
      <c r="C764" s="16" t="s">
        <v>6</v>
      </c>
      <c r="D764" s="23"/>
      <c r="E764" s="17">
        <v>47.69</v>
      </c>
      <c r="F764" s="17">
        <f>E764*(1+C$1188)</f>
        <v>59.340666999999996</v>
      </c>
      <c r="G764" s="18">
        <f>D764*F764</f>
        <v>0</v>
      </c>
      <c r="H764" s="347"/>
      <c r="I764" s="330"/>
      <c r="J764" s="368"/>
    </row>
    <row r="765" spans="1:10" s="32" customFormat="1" ht="63" hidden="1" x14ac:dyDescent="0.25">
      <c r="A765" s="61"/>
      <c r="B765" s="20" t="s">
        <v>259</v>
      </c>
      <c r="C765" s="16"/>
      <c r="D765" s="23"/>
      <c r="E765" s="17"/>
      <c r="F765" s="17"/>
      <c r="G765" s="18"/>
      <c r="H765" s="347"/>
      <c r="I765" s="330"/>
      <c r="J765" s="368"/>
    </row>
    <row r="766" spans="1:10" s="32" customFormat="1" ht="18.75" hidden="1" x14ac:dyDescent="0.25">
      <c r="A766" s="61"/>
      <c r="B766" s="21"/>
      <c r="C766" s="16"/>
      <c r="D766" s="23"/>
      <c r="E766" s="17"/>
      <c r="F766" s="17"/>
      <c r="G766" s="18"/>
      <c r="H766" s="347"/>
      <c r="I766" s="330"/>
      <c r="J766" s="370"/>
    </row>
    <row r="767" spans="1:10" s="32" customFormat="1" ht="18.75" hidden="1" x14ac:dyDescent="0.25">
      <c r="A767" s="61" t="s">
        <v>260</v>
      </c>
      <c r="B767" s="21" t="s">
        <v>381</v>
      </c>
      <c r="C767" s="16" t="s">
        <v>6</v>
      </c>
      <c r="D767" s="23"/>
      <c r="E767" s="17">
        <v>21.4</v>
      </c>
      <c r="F767" s="17">
        <f>E767*(1+C$1188)</f>
        <v>26.628019999999996</v>
      </c>
      <c r="G767" s="18">
        <f>D767*F767</f>
        <v>0</v>
      </c>
      <c r="H767" s="347"/>
      <c r="I767" s="330"/>
      <c r="J767" s="368"/>
    </row>
    <row r="768" spans="1:10" s="32" customFormat="1" ht="47.25" hidden="1" x14ac:dyDescent="0.25">
      <c r="A768" s="61"/>
      <c r="B768" s="20" t="s">
        <v>261</v>
      </c>
      <c r="C768" s="16"/>
      <c r="D768" s="23"/>
      <c r="E768" s="17"/>
      <c r="F768" s="17"/>
      <c r="G768" s="18"/>
      <c r="H768" s="347"/>
      <c r="I768" s="330"/>
      <c r="J768" s="368"/>
    </row>
    <row r="769" spans="1:10" s="32" customFormat="1" ht="18.75" hidden="1" x14ac:dyDescent="0.25">
      <c r="A769" s="61"/>
      <c r="B769" s="20"/>
      <c r="C769" s="16"/>
      <c r="D769" s="23"/>
      <c r="E769" s="17"/>
      <c r="F769" s="17"/>
      <c r="G769" s="18"/>
      <c r="H769" s="347"/>
      <c r="I769" s="330"/>
      <c r="J769" s="370"/>
    </row>
    <row r="770" spans="1:10" s="32" customFormat="1" ht="18.75" hidden="1" x14ac:dyDescent="0.25">
      <c r="A770" s="61" t="s">
        <v>262</v>
      </c>
      <c r="B770" s="21" t="s">
        <v>263</v>
      </c>
      <c r="C770" s="16" t="s">
        <v>6</v>
      </c>
      <c r="D770" s="23"/>
      <c r="E770" s="17">
        <v>9.6300000000000008</v>
      </c>
      <c r="F770" s="17">
        <f>E770*(1+C$1188)</f>
        <v>11.982609</v>
      </c>
      <c r="G770" s="18">
        <f>D770*F770</f>
        <v>0</v>
      </c>
      <c r="H770" s="347"/>
      <c r="I770" s="330"/>
      <c r="J770" s="368"/>
    </row>
    <row r="771" spans="1:10" s="32" customFormat="1" ht="47.25" hidden="1" x14ac:dyDescent="0.25">
      <c r="A771" s="61"/>
      <c r="B771" s="20" t="s">
        <v>261</v>
      </c>
      <c r="C771" s="16"/>
      <c r="D771" s="23"/>
      <c r="E771" s="17"/>
      <c r="F771" s="17"/>
      <c r="G771" s="18"/>
      <c r="H771" s="347"/>
      <c r="I771" s="330"/>
      <c r="J771" s="368"/>
    </row>
    <row r="772" spans="1:10" s="32" customFormat="1" ht="18.75" hidden="1" x14ac:dyDescent="0.25">
      <c r="A772" s="61"/>
      <c r="B772" s="20"/>
      <c r="C772" s="16"/>
      <c r="D772" s="23"/>
      <c r="E772" s="17"/>
      <c r="F772" s="17"/>
      <c r="G772" s="18"/>
      <c r="H772" s="347"/>
      <c r="I772" s="330"/>
      <c r="J772" s="370"/>
    </row>
    <row r="773" spans="1:10" s="32" customFormat="1" ht="18.75" hidden="1" x14ac:dyDescent="0.25">
      <c r="A773" s="61" t="s">
        <v>264</v>
      </c>
      <c r="B773" s="21" t="s">
        <v>268</v>
      </c>
      <c r="C773" s="16" t="s">
        <v>6</v>
      </c>
      <c r="D773" s="23"/>
      <c r="E773" s="17">
        <v>39.43</v>
      </c>
      <c r="F773" s="17">
        <f>E773*(1+C$1188)</f>
        <v>49.062748999999997</v>
      </c>
      <c r="G773" s="18">
        <f>D773*F773</f>
        <v>0</v>
      </c>
      <c r="H773" s="347"/>
      <c r="I773" s="330"/>
      <c r="J773" s="368"/>
    </row>
    <row r="774" spans="1:10" s="32" customFormat="1" ht="63" hidden="1" x14ac:dyDescent="0.25">
      <c r="A774" s="61"/>
      <c r="B774" s="20" t="s">
        <v>269</v>
      </c>
      <c r="C774" s="16"/>
      <c r="D774" s="23"/>
      <c r="E774" s="17"/>
      <c r="F774" s="17"/>
      <c r="G774" s="18"/>
      <c r="H774" s="347"/>
      <c r="I774" s="330"/>
      <c r="J774" s="368"/>
    </row>
    <row r="775" spans="1:10" s="32" customFormat="1" ht="18.75" hidden="1" x14ac:dyDescent="0.25">
      <c r="A775" s="61"/>
      <c r="B775" s="20"/>
      <c r="C775" s="16"/>
      <c r="D775" s="23"/>
      <c r="E775" s="17"/>
      <c r="F775" s="17"/>
      <c r="G775" s="18"/>
      <c r="H775" s="347"/>
      <c r="I775" s="330"/>
      <c r="J775" s="370"/>
    </row>
    <row r="776" spans="1:10" s="32" customFormat="1" ht="18.75" hidden="1" x14ac:dyDescent="0.25">
      <c r="A776" s="61" t="s">
        <v>267</v>
      </c>
      <c r="B776" s="21" t="s">
        <v>265</v>
      </c>
      <c r="C776" s="16" t="s">
        <v>6</v>
      </c>
      <c r="D776" s="23"/>
      <c r="E776" s="17">
        <v>49.61</v>
      </c>
      <c r="F776" s="17">
        <f>E776*(1+C$1188)</f>
        <v>61.729723</v>
      </c>
      <c r="G776" s="18">
        <f>D776*F776</f>
        <v>0</v>
      </c>
      <c r="H776" s="347"/>
      <c r="I776" s="330"/>
      <c r="J776" s="368"/>
    </row>
    <row r="777" spans="1:10" s="32" customFormat="1" ht="63" hidden="1" x14ac:dyDescent="0.25">
      <c r="A777" s="61"/>
      <c r="B777" s="20" t="s">
        <v>266</v>
      </c>
      <c r="C777" s="16"/>
      <c r="D777" s="23"/>
      <c r="E777" s="17"/>
      <c r="F777" s="17"/>
      <c r="G777" s="18"/>
      <c r="H777" s="347"/>
      <c r="I777" s="330"/>
      <c r="J777" s="368"/>
    </row>
    <row r="778" spans="1:10" s="32" customFormat="1" ht="18.75" hidden="1" x14ac:dyDescent="0.25">
      <c r="A778" s="61"/>
      <c r="B778" s="21"/>
      <c r="C778" s="16"/>
      <c r="D778" s="23"/>
      <c r="E778" s="17"/>
      <c r="F778" s="17"/>
      <c r="G778" s="18"/>
      <c r="H778" s="347"/>
      <c r="I778" s="330"/>
      <c r="J778" s="370"/>
    </row>
    <row r="779" spans="1:10" s="32" customFormat="1" ht="18.75" hidden="1" x14ac:dyDescent="0.25">
      <c r="A779" s="61" t="s">
        <v>270</v>
      </c>
      <c r="B779" s="73" t="s">
        <v>271</v>
      </c>
      <c r="C779" s="16"/>
      <c r="D779" s="23"/>
      <c r="E779" s="17"/>
      <c r="F779" s="17"/>
      <c r="G779" s="18"/>
      <c r="H779" s="347"/>
      <c r="I779" s="330"/>
      <c r="J779" s="368"/>
    </row>
    <row r="780" spans="1:10" s="32" customFormat="1" ht="173.25" hidden="1" x14ac:dyDescent="0.25">
      <c r="A780" s="61"/>
      <c r="B780" s="20" t="s">
        <v>530</v>
      </c>
      <c r="C780" s="16"/>
      <c r="D780" s="23"/>
      <c r="E780" s="17"/>
      <c r="F780" s="17"/>
      <c r="G780" s="18"/>
      <c r="H780" s="347"/>
      <c r="I780" s="330"/>
      <c r="J780" s="368"/>
    </row>
    <row r="781" spans="1:10" s="32" customFormat="1" ht="18.75" hidden="1" x14ac:dyDescent="0.25">
      <c r="A781" s="61"/>
      <c r="B781" s="20"/>
      <c r="C781" s="16"/>
      <c r="D781" s="23"/>
      <c r="E781" s="17"/>
      <c r="F781" s="17"/>
      <c r="G781" s="18"/>
      <c r="H781" s="347"/>
      <c r="I781" s="330"/>
      <c r="J781" s="370"/>
    </row>
    <row r="782" spans="1:10" s="32" customFormat="1" ht="18.75" hidden="1" x14ac:dyDescent="0.25">
      <c r="A782" s="61" t="s">
        <v>272</v>
      </c>
      <c r="B782" s="21" t="s">
        <v>833</v>
      </c>
      <c r="C782" s="16" t="s">
        <v>6</v>
      </c>
      <c r="D782" s="23"/>
      <c r="E782" s="25">
        <v>3038.2</v>
      </c>
      <c r="F782" s="17">
        <f>E782*(1+C$1188)</f>
        <v>3780.4322599999996</v>
      </c>
      <c r="G782" s="18">
        <f>D782*F782</f>
        <v>0</v>
      </c>
      <c r="H782" s="356"/>
      <c r="I782" s="330"/>
      <c r="J782" s="370"/>
    </row>
    <row r="783" spans="1:10" s="32" customFormat="1" ht="18.75" hidden="1" x14ac:dyDescent="0.25">
      <c r="A783" s="61"/>
      <c r="B783" s="21"/>
      <c r="C783" s="16"/>
      <c r="D783" s="23"/>
      <c r="E783" s="25"/>
      <c r="F783" s="25"/>
      <c r="G783" s="18"/>
      <c r="H783" s="347"/>
      <c r="I783" s="330"/>
      <c r="J783" s="370"/>
    </row>
    <row r="784" spans="1:10" s="32" customFormat="1" ht="18.75" hidden="1" x14ac:dyDescent="0.25">
      <c r="A784" s="61" t="s">
        <v>273</v>
      </c>
      <c r="B784" s="21" t="s">
        <v>835</v>
      </c>
      <c r="C784" s="16" t="s">
        <v>6</v>
      </c>
      <c r="D784" s="23"/>
      <c r="E784" s="25">
        <v>6460.76</v>
      </c>
      <c r="F784" s="17">
        <f>E784*(1+C$1188)</f>
        <v>8039.1236680000002</v>
      </c>
      <c r="G784" s="18">
        <f>D784*F784</f>
        <v>0</v>
      </c>
      <c r="H784" s="356"/>
      <c r="I784" s="330"/>
      <c r="J784" s="368"/>
    </row>
    <row r="785" spans="1:10" s="32" customFormat="1" ht="18.75" hidden="1" x14ac:dyDescent="0.25">
      <c r="A785" s="61"/>
      <c r="B785" s="21"/>
      <c r="C785" s="16"/>
      <c r="D785" s="23"/>
      <c r="E785" s="25"/>
      <c r="F785" s="25"/>
      <c r="G785" s="18"/>
      <c r="H785" s="347"/>
      <c r="I785" s="330"/>
      <c r="J785" s="370"/>
    </row>
    <row r="786" spans="1:10" s="32" customFormat="1" ht="18.75" hidden="1" x14ac:dyDescent="0.25">
      <c r="A786" s="61" t="s">
        <v>274</v>
      </c>
      <c r="B786" s="21" t="s">
        <v>834</v>
      </c>
      <c r="C786" s="16" t="s">
        <v>6</v>
      </c>
      <c r="D786" s="23"/>
      <c r="E786" s="25">
        <v>3656.59</v>
      </c>
      <c r="F786" s="17">
        <f>E786*(1+C$1188)</f>
        <v>4549.894937</v>
      </c>
      <c r="G786" s="18">
        <f>D786*F786</f>
        <v>0</v>
      </c>
      <c r="H786" s="356"/>
      <c r="I786" s="330"/>
      <c r="J786" s="368"/>
    </row>
    <row r="787" spans="1:10" s="32" customFormat="1" ht="18.75" hidden="1" x14ac:dyDescent="0.25">
      <c r="A787" s="61"/>
      <c r="B787" s="21"/>
      <c r="C787" s="16"/>
      <c r="D787" s="23"/>
      <c r="E787" s="25"/>
      <c r="F787" s="25"/>
      <c r="G787" s="18"/>
      <c r="H787" s="347"/>
      <c r="I787" s="330"/>
      <c r="J787" s="370"/>
    </row>
    <row r="788" spans="1:10" s="32" customFormat="1" ht="18.75" hidden="1" x14ac:dyDescent="0.25">
      <c r="A788" s="61" t="s">
        <v>275</v>
      </c>
      <c r="B788" s="21" t="s">
        <v>836</v>
      </c>
      <c r="C788" s="16" t="s">
        <v>6</v>
      </c>
      <c r="D788" s="23"/>
      <c r="E788" s="25">
        <v>8866.2999999999993</v>
      </c>
      <c r="F788" s="17">
        <f>E788*(1+C$1188)</f>
        <v>11032.337089999999</v>
      </c>
      <c r="G788" s="18">
        <f>D788*F788</f>
        <v>0</v>
      </c>
      <c r="H788" s="356"/>
      <c r="I788" s="330"/>
      <c r="J788" s="368"/>
    </row>
    <row r="789" spans="1:10" s="32" customFormat="1" ht="18.75" hidden="1" x14ac:dyDescent="0.25">
      <c r="A789" s="61"/>
      <c r="B789" s="21"/>
      <c r="C789" s="16"/>
      <c r="D789" s="23"/>
      <c r="E789" s="25"/>
      <c r="F789" s="25"/>
      <c r="G789" s="18"/>
      <c r="H789" s="356"/>
      <c r="I789" s="330"/>
      <c r="J789" s="368"/>
    </row>
    <row r="790" spans="1:10" s="32" customFormat="1" ht="31.5" hidden="1" x14ac:dyDescent="0.25">
      <c r="A790" s="224" t="s">
        <v>1171</v>
      </c>
      <c r="B790" s="45" t="s">
        <v>1172</v>
      </c>
      <c r="C790" s="16" t="s">
        <v>6</v>
      </c>
      <c r="D790" s="23"/>
      <c r="E790" s="25">
        <v>750</v>
      </c>
      <c r="F790" s="17">
        <f>E790*(1+C$1188)</f>
        <v>933.22500000000002</v>
      </c>
      <c r="G790" s="18">
        <f>D790*F790</f>
        <v>0</v>
      </c>
      <c r="H790" s="356"/>
      <c r="I790" s="330"/>
      <c r="J790" s="368"/>
    </row>
    <row r="791" spans="1:10" s="32" customFormat="1" ht="18.75" hidden="1" x14ac:dyDescent="0.25">
      <c r="A791" s="61"/>
      <c r="B791" s="21"/>
      <c r="C791" s="16"/>
      <c r="D791" s="23"/>
      <c r="E791" s="25"/>
      <c r="F791" s="25"/>
      <c r="G791" s="18"/>
      <c r="H791" s="356"/>
      <c r="I791" s="330"/>
      <c r="J791" s="368"/>
    </row>
    <row r="792" spans="1:10" s="32" customFormat="1" ht="18.75" hidden="1" x14ac:dyDescent="0.25">
      <c r="A792" s="224" t="s">
        <v>1059</v>
      </c>
      <c r="B792" s="74" t="s">
        <v>1060</v>
      </c>
      <c r="C792" s="16"/>
      <c r="D792" s="23"/>
      <c r="E792" s="25"/>
      <c r="F792" s="25"/>
      <c r="G792" s="18"/>
      <c r="H792" s="356"/>
      <c r="I792" s="330"/>
      <c r="J792" s="368"/>
    </row>
    <row r="793" spans="1:10" s="32" customFormat="1" ht="31.5" hidden="1" x14ac:dyDescent="0.25">
      <c r="A793" s="224" t="s">
        <v>1061</v>
      </c>
      <c r="B793" s="45" t="s">
        <v>1062</v>
      </c>
      <c r="C793" s="16" t="s">
        <v>20</v>
      </c>
      <c r="D793" s="23"/>
      <c r="E793" s="25">
        <v>1.64</v>
      </c>
      <c r="F793" s="17">
        <f>E793*(1+C$1188)</f>
        <v>2.0406519999999997</v>
      </c>
      <c r="G793" s="18">
        <f>D793*F793</f>
        <v>0</v>
      </c>
      <c r="H793" s="356"/>
      <c r="I793" s="330"/>
      <c r="J793" s="368"/>
    </row>
    <row r="794" spans="1:10" s="32" customFormat="1" ht="63" hidden="1" x14ac:dyDescent="0.25">
      <c r="A794" s="224"/>
      <c r="B794" s="72" t="s">
        <v>1063</v>
      </c>
      <c r="C794" s="16"/>
      <c r="D794" s="23"/>
      <c r="E794" s="25"/>
      <c r="F794" s="25"/>
      <c r="G794" s="18"/>
      <c r="H794" s="356"/>
      <c r="I794" s="330"/>
      <c r="J794" s="368"/>
    </row>
    <row r="795" spans="1:10" s="32" customFormat="1" ht="18.75" hidden="1" x14ac:dyDescent="0.25">
      <c r="A795" s="224"/>
      <c r="B795" s="45"/>
      <c r="C795" s="16"/>
      <c r="D795" s="23"/>
      <c r="E795" s="25"/>
      <c r="F795" s="25"/>
      <c r="G795" s="18"/>
      <c r="H795" s="356"/>
      <c r="I795" s="330"/>
      <c r="J795" s="368"/>
    </row>
    <row r="796" spans="1:10" s="32" customFormat="1" ht="47.25" x14ac:dyDescent="0.25">
      <c r="A796" s="224" t="s">
        <v>1064</v>
      </c>
      <c r="B796" s="45" t="s">
        <v>1065</v>
      </c>
      <c r="C796" s="16" t="s">
        <v>4</v>
      </c>
      <c r="D796" s="23">
        <f>(70.19*7.3)+(70.19*7.2)+(12*25.4)+(5.04*3.38)+(3.37*2)</f>
        <v>1346.3301999999999</v>
      </c>
      <c r="E796" s="25">
        <v>1.49</v>
      </c>
      <c r="F796" s="17">
        <f>E796*(1+C$1188)</f>
        <v>1.854007</v>
      </c>
      <c r="G796" s="18">
        <f>D796*F796</f>
        <v>2496.1056151113999</v>
      </c>
      <c r="H796" s="395" t="s">
        <v>1233</v>
      </c>
      <c r="I796" s="396"/>
      <c r="J796" s="397"/>
    </row>
    <row r="797" spans="1:10" s="32" customFormat="1" ht="63" hidden="1" x14ac:dyDescent="0.25">
      <c r="A797" s="224"/>
      <c r="B797" s="72" t="s">
        <v>1066</v>
      </c>
      <c r="C797" s="16"/>
      <c r="D797" s="23"/>
      <c r="E797" s="25"/>
      <c r="F797" s="25"/>
      <c r="G797" s="18"/>
      <c r="H797" s="395"/>
      <c r="I797" s="396"/>
      <c r="J797" s="397"/>
    </row>
    <row r="798" spans="1:10" s="32" customFormat="1" ht="18.75" hidden="1" x14ac:dyDescent="0.25">
      <c r="A798" s="224"/>
      <c r="B798" s="72"/>
      <c r="C798" s="16"/>
      <c r="D798" s="23"/>
      <c r="E798" s="25"/>
      <c r="F798" s="25"/>
      <c r="G798" s="18"/>
      <c r="H798" s="356"/>
      <c r="I798" s="330"/>
      <c r="J798" s="368"/>
    </row>
    <row r="799" spans="1:10" s="32" customFormat="1" ht="37.5" hidden="1" x14ac:dyDescent="0.25">
      <c r="A799" s="224" t="s">
        <v>1067</v>
      </c>
      <c r="B799" s="45" t="s">
        <v>1068</v>
      </c>
      <c r="C799" s="16" t="s">
        <v>1079</v>
      </c>
      <c r="D799" s="23"/>
      <c r="E799" s="25">
        <v>13.5</v>
      </c>
      <c r="F799" s="17">
        <f>E799*(1+C$1188)</f>
        <v>16.79805</v>
      </c>
      <c r="G799" s="18">
        <f>D799*F799</f>
        <v>0</v>
      </c>
      <c r="H799" s="356"/>
      <c r="I799" s="330"/>
      <c r="J799" s="368"/>
    </row>
    <row r="800" spans="1:10" s="32" customFormat="1" ht="157.5" hidden="1" x14ac:dyDescent="0.25">
      <c r="A800" s="224"/>
      <c r="B800" s="72" t="s">
        <v>1069</v>
      </c>
      <c r="C800" s="16"/>
      <c r="D800" s="23"/>
      <c r="E800" s="25"/>
      <c r="F800" s="25"/>
      <c r="G800" s="18"/>
      <c r="H800" s="356"/>
      <c r="I800" s="330"/>
      <c r="J800" s="368"/>
    </row>
    <row r="801" spans="1:10" s="32" customFormat="1" ht="18.75" hidden="1" x14ac:dyDescent="0.25">
      <c r="A801" s="224"/>
      <c r="B801" s="45"/>
      <c r="C801" s="16"/>
      <c r="D801" s="23"/>
      <c r="E801" s="25"/>
      <c r="F801" s="25"/>
      <c r="G801" s="18"/>
      <c r="H801" s="356"/>
      <c r="I801" s="330"/>
      <c r="J801" s="368"/>
    </row>
    <row r="802" spans="1:10" s="32" customFormat="1" ht="31.5" hidden="1" x14ac:dyDescent="0.25">
      <c r="A802" s="224" t="s">
        <v>1070</v>
      </c>
      <c r="B802" s="45" t="s">
        <v>1071</v>
      </c>
      <c r="C802" s="16" t="s">
        <v>4</v>
      </c>
      <c r="D802" s="23"/>
      <c r="E802" s="25">
        <v>8.66</v>
      </c>
      <c r="F802" s="17">
        <f>E802*(1+C$1188)</f>
        <v>10.775638000000001</v>
      </c>
      <c r="G802" s="18">
        <f>D802*F802</f>
        <v>0</v>
      </c>
      <c r="H802" s="347"/>
      <c r="I802" s="330"/>
      <c r="J802" s="370"/>
    </row>
    <row r="803" spans="1:10" s="32" customFormat="1" ht="78.75" hidden="1" x14ac:dyDescent="0.25">
      <c r="A803" s="224"/>
      <c r="B803" s="72" t="s">
        <v>1072</v>
      </c>
      <c r="C803" s="16"/>
      <c r="D803" s="23"/>
      <c r="E803" s="25"/>
      <c r="F803" s="25"/>
      <c r="G803" s="18"/>
      <c r="H803" s="347"/>
      <c r="I803" s="330"/>
      <c r="J803" s="370"/>
    </row>
    <row r="804" spans="1:10" s="32" customFormat="1" ht="18.75" hidden="1" x14ac:dyDescent="0.25">
      <c r="A804" s="224"/>
      <c r="B804" s="45"/>
      <c r="C804" s="16"/>
      <c r="D804" s="23"/>
      <c r="E804" s="25"/>
      <c r="F804" s="25"/>
      <c r="G804" s="18"/>
      <c r="H804" s="347"/>
      <c r="I804" s="330"/>
      <c r="J804" s="370"/>
    </row>
    <row r="805" spans="1:10" s="32" customFormat="1" ht="31.5" hidden="1" x14ac:dyDescent="0.25">
      <c r="A805" s="224" t="s">
        <v>1073</v>
      </c>
      <c r="B805" s="45" t="s">
        <v>1074</v>
      </c>
      <c r="C805" s="16" t="s">
        <v>1080</v>
      </c>
      <c r="D805" s="23"/>
      <c r="E805" s="25">
        <v>22</v>
      </c>
      <c r="F805" s="17">
        <f>E805*(1+C$1188)</f>
        <v>27.374600000000001</v>
      </c>
      <c r="G805" s="18">
        <f>D805*F805</f>
        <v>0</v>
      </c>
      <c r="H805" s="347"/>
      <c r="I805" s="330"/>
      <c r="J805" s="370"/>
    </row>
    <row r="806" spans="1:10" s="32" customFormat="1" ht="126" hidden="1" x14ac:dyDescent="0.25">
      <c r="A806" s="224"/>
      <c r="B806" s="72" t="s">
        <v>1075</v>
      </c>
      <c r="C806" s="16"/>
      <c r="D806" s="23"/>
      <c r="E806" s="25"/>
      <c r="F806" s="25"/>
      <c r="G806" s="18"/>
      <c r="H806" s="347"/>
      <c r="I806" s="330"/>
      <c r="J806" s="370"/>
    </row>
    <row r="807" spans="1:10" s="32" customFormat="1" ht="18.75" hidden="1" x14ac:dyDescent="0.25">
      <c r="A807" s="224"/>
      <c r="B807" s="45"/>
      <c r="C807" s="16"/>
      <c r="D807" s="23"/>
      <c r="E807" s="25"/>
      <c r="F807" s="25"/>
      <c r="G807" s="18"/>
      <c r="H807" s="347"/>
      <c r="I807" s="330"/>
      <c r="J807" s="370"/>
    </row>
    <row r="808" spans="1:10" s="32" customFormat="1" ht="31.5" hidden="1" x14ac:dyDescent="0.25">
      <c r="A808" s="224" t="s">
        <v>1076</v>
      </c>
      <c r="B808" s="45" t="s">
        <v>1077</v>
      </c>
      <c r="C808" s="16" t="s">
        <v>20</v>
      </c>
      <c r="D808" s="23"/>
      <c r="E808" s="25">
        <v>9.98</v>
      </c>
      <c r="F808" s="17">
        <f>E808*(1+C$1188)</f>
        <v>12.418114000000001</v>
      </c>
      <c r="G808" s="18">
        <f>D808*F808</f>
        <v>0</v>
      </c>
      <c r="H808" s="347"/>
      <c r="I808" s="330"/>
      <c r="J808" s="370"/>
    </row>
    <row r="809" spans="1:10" s="32" customFormat="1" ht="78.75" hidden="1" x14ac:dyDescent="0.25">
      <c r="A809" s="224"/>
      <c r="B809" s="72" t="s">
        <v>1078</v>
      </c>
      <c r="C809" s="16"/>
      <c r="D809" s="23"/>
      <c r="E809" s="25"/>
      <c r="F809" s="25"/>
      <c r="G809" s="18"/>
      <c r="H809" s="347"/>
      <c r="I809" s="330"/>
      <c r="J809" s="370"/>
    </row>
    <row r="810" spans="1:10" s="32" customFormat="1" ht="18" customHeight="1" x14ac:dyDescent="0.25">
      <c r="A810" s="204"/>
      <c r="B810" s="254"/>
      <c r="C810" s="179" t="s">
        <v>7</v>
      </c>
      <c r="D810" s="180"/>
      <c r="E810" s="181"/>
      <c r="F810" s="182"/>
      <c r="G810" s="183">
        <f>SUM(G726:G809)</f>
        <v>2496.1056151113999</v>
      </c>
      <c r="H810" s="351"/>
      <c r="I810" s="335"/>
      <c r="J810" s="371"/>
    </row>
    <row r="811" spans="1:10" s="32" customFormat="1" ht="18.75" x14ac:dyDescent="0.25">
      <c r="A811" s="184">
        <v>200000</v>
      </c>
      <c r="B811" s="173" t="s">
        <v>276</v>
      </c>
      <c r="C811" s="187"/>
      <c r="D811" s="201"/>
      <c r="E811" s="194"/>
      <c r="F811" s="246"/>
      <c r="G811" s="223"/>
      <c r="H811" s="350"/>
      <c r="I811" s="334"/>
      <c r="J811" s="372"/>
    </row>
    <row r="812" spans="1:10" s="32" customFormat="1" ht="18.75" hidden="1" x14ac:dyDescent="0.25">
      <c r="A812" s="304">
        <v>200100</v>
      </c>
      <c r="B812" s="73" t="s">
        <v>44</v>
      </c>
      <c r="C812" s="57"/>
      <c r="D812" s="23"/>
      <c r="E812" s="17"/>
      <c r="F812" s="17"/>
      <c r="G812" s="18"/>
      <c r="H812" s="347"/>
      <c r="I812" s="330"/>
      <c r="J812" s="368"/>
    </row>
    <row r="813" spans="1:10" s="32" customFormat="1" ht="18.75" hidden="1" x14ac:dyDescent="0.25">
      <c r="A813" s="61" t="s">
        <v>277</v>
      </c>
      <c r="B813" s="92" t="s">
        <v>766</v>
      </c>
      <c r="C813" s="55" t="s">
        <v>20</v>
      </c>
      <c r="D813" s="23"/>
      <c r="E813" s="17">
        <v>48.53</v>
      </c>
      <c r="F813" s="17">
        <f>E813*(1+C$1188)</f>
        <v>60.385879000000003</v>
      </c>
      <c r="G813" s="18">
        <f>D813*F813</f>
        <v>0</v>
      </c>
      <c r="H813" s="347"/>
      <c r="I813" s="330"/>
      <c r="J813" s="381"/>
    </row>
    <row r="814" spans="1:10" s="32" customFormat="1" ht="94.5" hidden="1" x14ac:dyDescent="0.25">
      <c r="A814" s="61"/>
      <c r="B814" s="72" t="s">
        <v>915</v>
      </c>
      <c r="C814" s="55"/>
      <c r="D814" s="23"/>
      <c r="E814" s="17"/>
      <c r="F814" s="17"/>
      <c r="G814" s="18"/>
      <c r="H814" s="347"/>
      <c r="I814" s="330"/>
      <c r="J814" s="368"/>
    </row>
    <row r="815" spans="1:10" s="32" customFormat="1" ht="18.75" hidden="1" x14ac:dyDescent="0.25">
      <c r="A815" s="61"/>
      <c r="B815" s="20"/>
      <c r="C815" s="16"/>
      <c r="D815" s="23"/>
      <c r="E815" s="17"/>
      <c r="F815" s="17"/>
      <c r="G815" s="18"/>
      <c r="H815" s="347"/>
      <c r="I815" s="330"/>
      <c r="J815" s="368"/>
    </row>
    <row r="816" spans="1:10" s="32" customFormat="1" ht="21" hidden="1" x14ac:dyDescent="0.25">
      <c r="A816" s="61" t="s">
        <v>278</v>
      </c>
      <c r="B816" s="21" t="s">
        <v>30</v>
      </c>
      <c r="C816" s="16" t="s">
        <v>669</v>
      </c>
      <c r="D816" s="23"/>
      <c r="E816" s="17">
        <v>23.48</v>
      </c>
      <c r="F816" s="17">
        <f>E816*(1+C$1188)</f>
        <v>29.216163999999999</v>
      </c>
      <c r="G816" s="18">
        <f>D816*F816</f>
        <v>0</v>
      </c>
      <c r="H816" s="347"/>
      <c r="I816" s="330"/>
      <c r="J816" s="381"/>
    </row>
    <row r="817" spans="1:10" s="32" customFormat="1" ht="49.5" hidden="1" customHeight="1" x14ac:dyDescent="0.25">
      <c r="A817" s="61"/>
      <c r="B817" s="20" t="s">
        <v>31</v>
      </c>
      <c r="C817" s="16"/>
      <c r="D817" s="23"/>
      <c r="E817" s="17"/>
      <c r="F817" s="17"/>
      <c r="G817" s="18"/>
      <c r="H817" s="347"/>
      <c r="I817" s="330"/>
      <c r="J817" s="368"/>
    </row>
    <row r="818" spans="1:10" s="32" customFormat="1" ht="18.75" hidden="1" x14ac:dyDescent="0.25">
      <c r="A818" s="61"/>
      <c r="B818" s="21"/>
      <c r="C818" s="16"/>
      <c r="D818" s="23"/>
      <c r="E818" s="17"/>
      <c r="F818" s="17"/>
      <c r="G818" s="18"/>
      <c r="H818" s="347"/>
      <c r="I818" s="330"/>
      <c r="J818" s="368"/>
    </row>
    <row r="819" spans="1:10" s="32" customFormat="1" ht="21" hidden="1" x14ac:dyDescent="0.25">
      <c r="A819" s="61" t="s">
        <v>279</v>
      </c>
      <c r="B819" s="21" t="s">
        <v>1131</v>
      </c>
      <c r="C819" s="16" t="s">
        <v>669</v>
      </c>
      <c r="D819" s="23"/>
      <c r="E819" s="17">
        <v>61.51</v>
      </c>
      <c r="F819" s="17">
        <f>E819*(1+C$1188)</f>
        <v>76.536892999999992</v>
      </c>
      <c r="G819" s="18">
        <f>D819*F819</f>
        <v>0</v>
      </c>
      <c r="H819" s="347"/>
      <c r="I819" s="330"/>
      <c r="J819" s="381"/>
    </row>
    <row r="820" spans="1:10" s="32" customFormat="1" ht="47.25" hidden="1" x14ac:dyDescent="0.25">
      <c r="A820" s="61"/>
      <c r="B820" s="20" t="s">
        <v>193</v>
      </c>
      <c r="C820" s="16"/>
      <c r="D820" s="23"/>
      <c r="E820" s="17"/>
      <c r="F820" s="17"/>
      <c r="G820" s="18"/>
      <c r="H820" s="347"/>
      <c r="I820" s="330"/>
      <c r="J820" s="368"/>
    </row>
    <row r="821" spans="1:10" s="32" customFormat="1" ht="18.75" hidden="1" x14ac:dyDescent="0.25">
      <c r="A821" s="61"/>
      <c r="B821" s="20"/>
      <c r="C821" s="16"/>
      <c r="D821" s="23"/>
      <c r="E821" s="17"/>
      <c r="F821" s="17"/>
      <c r="G821" s="18"/>
      <c r="H821" s="347"/>
      <c r="I821" s="330"/>
      <c r="J821" s="368"/>
    </row>
    <row r="822" spans="1:10" s="32" customFormat="1" ht="21" hidden="1" x14ac:dyDescent="0.25">
      <c r="A822" s="61" t="s">
        <v>280</v>
      </c>
      <c r="B822" s="21" t="s">
        <v>281</v>
      </c>
      <c r="C822" s="16" t="s">
        <v>669</v>
      </c>
      <c r="D822" s="23"/>
      <c r="E822" s="17">
        <v>60.03</v>
      </c>
      <c r="F822" s="17">
        <f>E822*(1+C$1188)</f>
        <v>74.695329000000001</v>
      </c>
      <c r="G822" s="18">
        <f>D822*F822</f>
        <v>0</v>
      </c>
      <c r="H822" s="347"/>
      <c r="I822" s="330"/>
      <c r="J822" s="381"/>
    </row>
    <row r="823" spans="1:10" s="32" customFormat="1" ht="47.25" hidden="1" x14ac:dyDescent="0.25">
      <c r="A823" s="61"/>
      <c r="B823" s="20" t="s">
        <v>282</v>
      </c>
      <c r="C823" s="40"/>
      <c r="D823" s="23"/>
      <c r="E823" s="17"/>
      <c r="F823" s="17"/>
      <c r="G823" s="18"/>
      <c r="H823" s="347"/>
      <c r="I823" s="330"/>
      <c r="J823" s="368"/>
    </row>
    <row r="824" spans="1:10" s="32" customFormat="1" ht="18.75" hidden="1" x14ac:dyDescent="0.25">
      <c r="A824" s="61"/>
      <c r="B824" s="93"/>
      <c r="C824" s="40"/>
      <c r="D824" s="23"/>
      <c r="E824" s="17"/>
      <c r="F824" s="17"/>
      <c r="G824" s="18"/>
      <c r="H824" s="347"/>
      <c r="I824" s="330"/>
      <c r="J824" s="368"/>
    </row>
    <row r="825" spans="1:10" s="32" customFormat="1" ht="31.5" customHeight="1" x14ac:dyDescent="0.25">
      <c r="A825" s="317">
        <v>200105</v>
      </c>
      <c r="B825" s="165" t="s">
        <v>1141</v>
      </c>
      <c r="C825" s="162" t="s">
        <v>669</v>
      </c>
      <c r="D825" s="163">
        <f>32*19.5</f>
        <v>624</v>
      </c>
      <c r="E825" s="164">
        <v>23.97</v>
      </c>
      <c r="F825" s="164">
        <f>E825*(1+C$1188)</f>
        <v>29.825870999999999</v>
      </c>
      <c r="G825" s="171">
        <f>D825*F825</f>
        <v>18611.343504</v>
      </c>
      <c r="H825" s="389" t="s">
        <v>1218</v>
      </c>
      <c r="I825" s="390"/>
      <c r="J825" s="391"/>
    </row>
    <row r="826" spans="1:10" s="32" customFormat="1" ht="94.5" x14ac:dyDescent="0.25">
      <c r="A826" s="317"/>
      <c r="B826" s="166" t="s">
        <v>1142</v>
      </c>
      <c r="C826" s="162"/>
      <c r="D826" s="163"/>
      <c r="E826" s="164"/>
      <c r="F826" s="164"/>
      <c r="G826" s="171"/>
      <c r="H826" s="389"/>
      <c r="I826" s="390"/>
      <c r="J826" s="391"/>
    </row>
    <row r="827" spans="1:10" s="32" customFormat="1" ht="18.75" hidden="1" x14ac:dyDescent="0.25">
      <c r="A827" s="312"/>
      <c r="B827" s="94"/>
      <c r="C827" s="16"/>
      <c r="D827" s="23"/>
      <c r="E827" s="17"/>
      <c r="F827" s="17"/>
      <c r="G827" s="18"/>
      <c r="H827" s="347"/>
      <c r="I827" s="330"/>
      <c r="J827" s="368"/>
    </row>
    <row r="828" spans="1:10" s="32" customFormat="1" ht="21" hidden="1" x14ac:dyDescent="0.25">
      <c r="A828" s="318">
        <v>200107</v>
      </c>
      <c r="B828" s="95" t="s">
        <v>1143</v>
      </c>
      <c r="C828" s="69" t="s">
        <v>4</v>
      </c>
      <c r="D828" s="23"/>
      <c r="E828" s="17">
        <v>26.98</v>
      </c>
      <c r="F828" s="17">
        <f>E828*(1+C$1188)</f>
        <v>33.571213999999998</v>
      </c>
      <c r="G828" s="18">
        <f>D828*F828</f>
        <v>0</v>
      </c>
      <c r="H828" s="347"/>
      <c r="I828" s="330"/>
      <c r="J828" s="370"/>
    </row>
    <row r="829" spans="1:10" s="32" customFormat="1" ht="97.5" hidden="1" x14ac:dyDescent="0.25">
      <c r="A829" s="318"/>
      <c r="B829" s="96" t="s">
        <v>1036</v>
      </c>
      <c r="C829" s="69"/>
      <c r="D829" s="23"/>
      <c r="E829" s="17"/>
      <c r="F829" s="17"/>
      <c r="G829" s="18"/>
      <c r="H829" s="347"/>
      <c r="I829" s="330"/>
      <c r="J829" s="368"/>
    </row>
    <row r="830" spans="1:10" s="32" customFormat="1" ht="18.75" hidden="1" x14ac:dyDescent="0.25">
      <c r="A830" s="312"/>
      <c r="B830" s="94"/>
      <c r="C830" s="16"/>
      <c r="D830" s="23"/>
      <c r="E830" s="17"/>
      <c r="F830" s="17"/>
      <c r="G830" s="18"/>
      <c r="H830" s="347"/>
      <c r="I830" s="330"/>
      <c r="J830" s="368"/>
    </row>
    <row r="831" spans="1:10" s="32" customFormat="1" ht="18.75" hidden="1" x14ac:dyDescent="0.25">
      <c r="A831" s="312">
        <v>200200</v>
      </c>
      <c r="B831" s="97" t="s">
        <v>532</v>
      </c>
      <c r="C831" s="16"/>
      <c r="D831" s="23"/>
      <c r="E831" s="17"/>
      <c r="F831" s="17"/>
      <c r="G831" s="18"/>
      <c r="H831" s="347"/>
      <c r="I831" s="330"/>
      <c r="J831" s="368"/>
    </row>
    <row r="832" spans="1:10" s="32" customFormat="1" ht="315" hidden="1" x14ac:dyDescent="0.25">
      <c r="A832" s="312"/>
      <c r="B832" s="20" t="s">
        <v>531</v>
      </c>
      <c r="C832" s="16"/>
      <c r="D832" s="23"/>
      <c r="E832" s="17"/>
      <c r="F832" s="17"/>
      <c r="G832" s="18"/>
      <c r="H832" s="347"/>
      <c r="I832" s="330"/>
      <c r="J832" s="368"/>
    </row>
    <row r="833" spans="1:10" s="32" customFormat="1" ht="18.75" hidden="1" x14ac:dyDescent="0.25">
      <c r="A833" s="312"/>
      <c r="B833" s="97"/>
      <c r="C833" s="16"/>
      <c r="D833" s="23"/>
      <c r="E833" s="17"/>
      <c r="F833" s="17"/>
      <c r="G833" s="18"/>
      <c r="H833" s="347"/>
      <c r="I833" s="330"/>
      <c r="J833" s="368"/>
    </row>
    <row r="834" spans="1:10" s="32" customFormat="1" ht="31.5" hidden="1" x14ac:dyDescent="0.25">
      <c r="A834" s="61" t="s">
        <v>287</v>
      </c>
      <c r="B834" s="21" t="s">
        <v>283</v>
      </c>
      <c r="C834" s="16" t="s">
        <v>20</v>
      </c>
      <c r="D834" s="23"/>
      <c r="E834" s="17">
        <v>263.74</v>
      </c>
      <c r="F834" s="17">
        <f>E834*(1+C$1188)</f>
        <v>328.17168199999998</v>
      </c>
      <c r="G834" s="18">
        <f>D834*F834</f>
        <v>0</v>
      </c>
      <c r="H834" s="347"/>
      <c r="I834" s="330"/>
      <c r="J834" s="370"/>
    </row>
    <row r="835" spans="1:10" s="32" customFormat="1" ht="18.75" hidden="1" x14ac:dyDescent="0.25">
      <c r="A835" s="61"/>
      <c r="B835" s="20"/>
      <c r="C835" s="16"/>
      <c r="D835" s="23"/>
      <c r="E835" s="17"/>
      <c r="F835" s="17"/>
      <c r="G835" s="18"/>
      <c r="H835" s="347"/>
      <c r="I835" s="330"/>
      <c r="J835" s="368"/>
    </row>
    <row r="836" spans="1:10" s="32" customFormat="1" ht="31.5" hidden="1" x14ac:dyDescent="0.25">
      <c r="A836" s="61" t="s">
        <v>289</v>
      </c>
      <c r="B836" s="21" t="s">
        <v>680</v>
      </c>
      <c r="C836" s="16" t="s">
        <v>20</v>
      </c>
      <c r="D836" s="23"/>
      <c r="E836" s="17">
        <v>408.72</v>
      </c>
      <c r="F836" s="17">
        <f>E836*(1+C$1188)</f>
        <v>508.57029600000004</v>
      </c>
      <c r="G836" s="18">
        <f>D836*F836</f>
        <v>0</v>
      </c>
      <c r="H836" s="347"/>
      <c r="I836" s="330"/>
      <c r="J836" s="370"/>
    </row>
    <row r="837" spans="1:10" s="32" customFormat="1" ht="18.75" hidden="1" x14ac:dyDescent="0.25">
      <c r="A837" s="61"/>
      <c r="B837" s="20"/>
      <c r="C837" s="16"/>
      <c r="D837" s="23"/>
      <c r="E837" s="17"/>
      <c r="F837" s="17"/>
      <c r="G837" s="18"/>
      <c r="H837" s="356"/>
      <c r="I837" s="330"/>
      <c r="J837" s="368"/>
    </row>
    <row r="838" spans="1:10" s="32" customFormat="1" ht="31.5" hidden="1" x14ac:dyDescent="0.25">
      <c r="A838" s="61" t="s">
        <v>291</v>
      </c>
      <c r="B838" s="21" t="s">
        <v>284</v>
      </c>
      <c r="C838" s="16" t="s">
        <v>20</v>
      </c>
      <c r="D838" s="23"/>
      <c r="E838" s="17">
        <v>579.9</v>
      </c>
      <c r="F838" s="17">
        <f>E838*(1+C$1188)</f>
        <v>721.56957</v>
      </c>
      <c r="G838" s="18">
        <f>D838*F838</f>
        <v>0</v>
      </c>
      <c r="H838" s="347"/>
      <c r="I838" s="330"/>
      <c r="J838" s="370"/>
    </row>
    <row r="839" spans="1:10" s="32" customFormat="1" ht="18.75" hidden="1" x14ac:dyDescent="0.25">
      <c r="A839" s="61"/>
      <c r="B839" s="20"/>
      <c r="C839" s="16"/>
      <c r="D839" s="23"/>
      <c r="E839" s="17"/>
      <c r="F839" s="17"/>
      <c r="G839" s="18"/>
      <c r="H839" s="347"/>
      <c r="I839" s="330"/>
      <c r="J839" s="368"/>
    </row>
    <row r="840" spans="1:10" s="32" customFormat="1" ht="47.25" hidden="1" x14ac:dyDescent="0.25">
      <c r="A840" s="61" t="s">
        <v>292</v>
      </c>
      <c r="B840" s="45" t="s">
        <v>1037</v>
      </c>
      <c r="C840" s="55" t="s">
        <v>6</v>
      </c>
      <c r="D840" s="23"/>
      <c r="E840" s="17">
        <v>918.57</v>
      </c>
      <c r="F840" s="17">
        <f>E840*(1+C$1188)</f>
        <v>1142.9766509999999</v>
      </c>
      <c r="G840" s="18">
        <f>D840*F840</f>
        <v>0</v>
      </c>
      <c r="H840" s="347"/>
      <c r="I840" s="330"/>
      <c r="J840" s="370"/>
    </row>
    <row r="841" spans="1:10" s="32" customFormat="1" ht="141.75" hidden="1" x14ac:dyDescent="0.25">
      <c r="A841" s="61"/>
      <c r="B841" s="72" t="s">
        <v>1038</v>
      </c>
      <c r="C841" s="55"/>
      <c r="D841" s="23"/>
      <c r="E841" s="17"/>
      <c r="F841" s="17"/>
      <c r="G841" s="18"/>
      <c r="H841" s="347"/>
      <c r="I841" s="330"/>
      <c r="J841" s="368"/>
    </row>
    <row r="842" spans="1:10" s="32" customFormat="1" ht="18.75" hidden="1" x14ac:dyDescent="0.25">
      <c r="A842" s="61"/>
      <c r="B842" s="20"/>
      <c r="C842" s="16"/>
      <c r="D842" s="23"/>
      <c r="E842" s="17"/>
      <c r="F842" s="17"/>
      <c r="G842" s="18"/>
      <c r="H842" s="347"/>
      <c r="I842" s="330"/>
      <c r="J842" s="368"/>
    </row>
    <row r="843" spans="1:10" s="32" customFormat="1" ht="18.75" hidden="1" x14ac:dyDescent="0.25">
      <c r="A843" s="61" t="s">
        <v>293</v>
      </c>
      <c r="B843" s="73" t="s">
        <v>533</v>
      </c>
      <c r="C843" s="16"/>
      <c r="D843" s="23"/>
      <c r="E843" s="17"/>
      <c r="F843" s="17"/>
      <c r="G843" s="18"/>
      <c r="H843" s="347"/>
      <c r="I843" s="330"/>
      <c r="J843" s="368"/>
    </row>
    <row r="844" spans="1:10" s="32" customFormat="1" ht="18.75" hidden="1" x14ac:dyDescent="0.25">
      <c r="A844" s="61" t="s">
        <v>295</v>
      </c>
      <c r="B844" s="21" t="s">
        <v>1144</v>
      </c>
      <c r="C844" s="16" t="s">
        <v>165</v>
      </c>
      <c r="D844" s="23"/>
      <c r="E844" s="25">
        <v>9226.73</v>
      </c>
      <c r="F844" s="17">
        <f>E844*(1+C$1188)</f>
        <v>11480.820138999999</v>
      </c>
      <c r="G844" s="18">
        <f>D844*F844</f>
        <v>0</v>
      </c>
      <c r="H844" s="347"/>
      <c r="I844" s="330"/>
      <c r="J844" s="370"/>
    </row>
    <row r="845" spans="1:10" s="32" customFormat="1" ht="366" hidden="1" customHeight="1" x14ac:dyDescent="0.25">
      <c r="A845" s="214"/>
      <c r="B845" s="20" t="s">
        <v>393</v>
      </c>
      <c r="C845" s="65"/>
      <c r="D845" s="23"/>
      <c r="E845" s="17"/>
      <c r="F845" s="17"/>
      <c r="G845" s="18"/>
      <c r="H845" s="347"/>
      <c r="I845" s="330"/>
      <c r="J845" s="368"/>
    </row>
    <row r="846" spans="1:10" s="32" customFormat="1" ht="18.75" hidden="1" x14ac:dyDescent="0.25">
      <c r="A846" s="61"/>
      <c r="B846" s="20"/>
      <c r="C846" s="16"/>
      <c r="D846" s="23"/>
      <c r="E846" s="17"/>
      <c r="F846" s="17"/>
      <c r="G846" s="18"/>
      <c r="H846" s="347"/>
      <c r="I846" s="330"/>
      <c r="J846" s="368"/>
    </row>
    <row r="847" spans="1:10" s="32" customFormat="1" ht="18.75" hidden="1" x14ac:dyDescent="0.25">
      <c r="A847" s="61" t="s">
        <v>297</v>
      </c>
      <c r="B847" s="45" t="s">
        <v>1039</v>
      </c>
      <c r="C847" s="16" t="s">
        <v>38</v>
      </c>
      <c r="D847" s="23"/>
      <c r="E847" s="17">
        <v>187.47</v>
      </c>
      <c r="F847" s="17">
        <f>E847*(1+C$1188)</f>
        <v>233.26892099999998</v>
      </c>
      <c r="G847" s="18">
        <f>D847*F847</f>
        <v>0</v>
      </c>
      <c r="H847" s="347"/>
      <c r="I847" s="330"/>
      <c r="J847" s="370"/>
    </row>
    <row r="848" spans="1:10" s="32" customFormat="1" ht="78.75" hidden="1" x14ac:dyDescent="0.25">
      <c r="A848" s="61"/>
      <c r="B848" s="72" t="s">
        <v>285</v>
      </c>
      <c r="C848" s="16"/>
      <c r="D848" s="23"/>
      <c r="E848" s="17"/>
      <c r="F848" s="17"/>
      <c r="G848" s="18"/>
      <c r="H848" s="347"/>
      <c r="I848" s="330"/>
      <c r="J848" s="368"/>
    </row>
    <row r="849" spans="1:15" s="32" customFormat="1" ht="18.75" hidden="1" x14ac:dyDescent="0.25">
      <c r="A849" s="61"/>
      <c r="B849" s="20"/>
      <c r="C849" s="16"/>
      <c r="D849" s="23"/>
      <c r="E849" s="17"/>
      <c r="F849" s="17"/>
      <c r="G849" s="18"/>
      <c r="H849" s="347"/>
      <c r="I849" s="330"/>
      <c r="J849" s="368"/>
    </row>
    <row r="850" spans="1:15" s="32" customFormat="1" ht="31.5" hidden="1" x14ac:dyDescent="0.25">
      <c r="A850" s="61" t="s">
        <v>534</v>
      </c>
      <c r="B850" s="21" t="s">
        <v>405</v>
      </c>
      <c r="C850" s="16" t="s">
        <v>4</v>
      </c>
      <c r="D850" s="23"/>
      <c r="E850" s="17">
        <v>44.81</v>
      </c>
      <c r="F850" s="17">
        <f>E850*(1+C$1188)</f>
        <v>55.757083000000002</v>
      </c>
      <c r="G850" s="18">
        <f>D850*F850</f>
        <v>0</v>
      </c>
      <c r="H850" s="347"/>
      <c r="I850" s="330"/>
      <c r="J850" s="370"/>
    </row>
    <row r="851" spans="1:15" s="32" customFormat="1" ht="67.5" hidden="1" customHeight="1" x14ac:dyDescent="0.25">
      <c r="A851" s="61"/>
      <c r="B851" s="20" t="s">
        <v>1145</v>
      </c>
      <c r="C851" s="16"/>
      <c r="D851" s="23"/>
      <c r="E851" s="17"/>
      <c r="F851" s="17"/>
      <c r="G851" s="18"/>
      <c r="H851" s="347"/>
      <c r="I851" s="330"/>
      <c r="J851" s="368"/>
    </row>
    <row r="852" spans="1:15" s="32" customFormat="1" ht="18.75" hidden="1" x14ac:dyDescent="0.25">
      <c r="A852" s="61"/>
      <c r="B852" s="20"/>
      <c r="C852" s="16"/>
      <c r="D852" s="23"/>
      <c r="E852" s="17"/>
      <c r="F852" s="17"/>
      <c r="G852" s="18"/>
      <c r="H852" s="347"/>
      <c r="I852" s="330"/>
      <c r="J852" s="368"/>
    </row>
    <row r="853" spans="1:15" s="32" customFormat="1" ht="31.5" hidden="1" x14ac:dyDescent="0.25">
      <c r="A853" s="61" t="s">
        <v>535</v>
      </c>
      <c r="B853" s="45" t="s">
        <v>1040</v>
      </c>
      <c r="C853" s="55" t="s">
        <v>4</v>
      </c>
      <c r="D853" s="23"/>
      <c r="E853" s="17">
        <v>26.7</v>
      </c>
      <c r="F853" s="17">
        <f>E853*(1+C$1188)</f>
        <v>33.222809999999996</v>
      </c>
      <c r="G853" s="18">
        <f>D853*F853</f>
        <v>0</v>
      </c>
      <c r="H853" s="347"/>
      <c r="I853" s="330"/>
      <c r="J853" s="370"/>
    </row>
    <row r="854" spans="1:15" s="32" customFormat="1" ht="78.75" hidden="1" x14ac:dyDescent="0.25">
      <c r="A854" s="61"/>
      <c r="B854" s="72" t="s">
        <v>1041</v>
      </c>
      <c r="C854" s="55"/>
      <c r="D854" s="23"/>
      <c r="E854" s="17"/>
      <c r="F854" s="17"/>
      <c r="G854" s="18"/>
      <c r="H854" s="347"/>
      <c r="I854" s="330"/>
      <c r="J854" s="368"/>
    </row>
    <row r="855" spans="1:15" s="32" customFormat="1" ht="18.75" hidden="1" x14ac:dyDescent="0.25">
      <c r="A855" s="61"/>
      <c r="B855" s="20"/>
      <c r="C855" s="16"/>
      <c r="D855" s="23"/>
      <c r="E855" s="17"/>
      <c r="F855" s="17"/>
      <c r="G855" s="18"/>
      <c r="H855" s="347"/>
      <c r="I855" s="330"/>
      <c r="J855" s="368"/>
    </row>
    <row r="856" spans="1:15" s="32" customFormat="1" ht="47.25" hidden="1" x14ac:dyDescent="0.25">
      <c r="A856" s="61" t="s">
        <v>536</v>
      </c>
      <c r="B856" s="45" t="s">
        <v>1146</v>
      </c>
      <c r="C856" s="16" t="s">
        <v>38</v>
      </c>
      <c r="D856" s="23"/>
      <c r="E856" s="17">
        <v>799.89</v>
      </c>
      <c r="F856" s="17">
        <f>E856*(1+C$1188)</f>
        <v>995.3031269999999</v>
      </c>
      <c r="G856" s="18">
        <f>D856*F856</f>
        <v>0</v>
      </c>
      <c r="H856" s="347"/>
      <c r="I856" s="330"/>
      <c r="J856" s="370"/>
    </row>
    <row r="857" spans="1:15" s="32" customFormat="1" ht="141.75" hidden="1" x14ac:dyDescent="0.25">
      <c r="A857" s="61"/>
      <c r="B857" s="72" t="s">
        <v>1147</v>
      </c>
      <c r="C857" s="16"/>
      <c r="D857" s="23"/>
      <c r="E857" s="17"/>
      <c r="F857" s="17"/>
      <c r="G857" s="18"/>
      <c r="H857" s="330"/>
      <c r="I857" s="330"/>
      <c r="J857" s="368"/>
      <c r="K857" s="130"/>
      <c r="L857" s="130"/>
      <c r="M857" s="130"/>
    </row>
    <row r="858" spans="1:15" s="32" customFormat="1" ht="18.75" hidden="1" x14ac:dyDescent="0.25">
      <c r="A858" s="61"/>
      <c r="B858" s="20"/>
      <c r="C858" s="16"/>
      <c r="D858" s="23"/>
      <c r="E858" s="17"/>
      <c r="F858" s="17"/>
      <c r="G858" s="18"/>
      <c r="H858" s="347"/>
      <c r="I858" s="330"/>
      <c r="J858" s="368"/>
    </row>
    <row r="859" spans="1:15" s="32" customFormat="1" ht="18.75" hidden="1" x14ac:dyDescent="0.25">
      <c r="A859" s="61" t="s">
        <v>537</v>
      </c>
      <c r="B859" s="21" t="s">
        <v>651</v>
      </c>
      <c r="C859" s="16" t="s">
        <v>4</v>
      </c>
      <c r="D859" s="23"/>
      <c r="E859" s="17">
        <v>20</v>
      </c>
      <c r="F859" s="17">
        <f>E859*(1+C$1188)</f>
        <v>24.885999999999999</v>
      </c>
      <c r="G859" s="18">
        <f>D859*F859</f>
        <v>0</v>
      </c>
      <c r="H859" s="347"/>
      <c r="I859" s="330"/>
      <c r="J859" s="370"/>
      <c r="K859" s="134"/>
      <c r="L859" s="134"/>
      <c r="M859" s="134"/>
      <c r="N859" s="134"/>
      <c r="O859" s="134"/>
    </row>
    <row r="860" spans="1:15" s="32" customFormat="1" ht="47.25" hidden="1" x14ac:dyDescent="0.25">
      <c r="A860" s="61"/>
      <c r="B860" s="20" t="s">
        <v>652</v>
      </c>
      <c r="C860" s="16"/>
      <c r="D860" s="23"/>
      <c r="E860" s="17"/>
      <c r="F860" s="17"/>
      <c r="G860" s="18"/>
      <c r="H860" s="347"/>
      <c r="I860" s="330"/>
      <c r="J860" s="368"/>
      <c r="K860" s="134"/>
      <c r="L860" s="134"/>
      <c r="M860" s="134"/>
      <c r="N860" s="134"/>
      <c r="O860" s="134"/>
    </row>
    <row r="861" spans="1:15" s="32" customFormat="1" ht="18.75" hidden="1" x14ac:dyDescent="0.25">
      <c r="A861" s="61"/>
      <c r="B861" s="20"/>
      <c r="C861" s="16"/>
      <c r="D861" s="23"/>
      <c r="E861" s="17"/>
      <c r="F861" s="17"/>
      <c r="G861" s="18"/>
      <c r="H861" s="347"/>
      <c r="I861" s="330"/>
      <c r="J861" s="368"/>
      <c r="K861" s="134"/>
      <c r="L861" s="134"/>
      <c r="M861" s="134"/>
      <c r="N861" s="134"/>
      <c r="O861" s="134"/>
    </row>
    <row r="862" spans="1:15" s="32" customFormat="1" ht="18.75" hidden="1" x14ac:dyDescent="0.25">
      <c r="A862" s="61" t="s">
        <v>538</v>
      </c>
      <c r="B862" s="73" t="s">
        <v>286</v>
      </c>
      <c r="C862" s="16"/>
      <c r="D862" s="23"/>
      <c r="E862" s="17"/>
      <c r="F862" s="17"/>
      <c r="G862" s="18"/>
      <c r="H862" s="347"/>
      <c r="I862" s="330"/>
      <c r="J862" s="368"/>
      <c r="K862" s="134"/>
      <c r="L862" s="134"/>
      <c r="M862" s="134"/>
      <c r="N862" s="134"/>
      <c r="O862" s="134"/>
    </row>
    <row r="863" spans="1:15" s="32" customFormat="1" ht="31.5" hidden="1" x14ac:dyDescent="0.25">
      <c r="A863" s="61" t="s">
        <v>539</v>
      </c>
      <c r="B863" s="21" t="s">
        <v>288</v>
      </c>
      <c r="C863" s="16" t="s">
        <v>669</v>
      </c>
      <c r="D863" s="23"/>
      <c r="E863" s="17">
        <v>210.43</v>
      </c>
      <c r="F863" s="17">
        <f>E863*(1+C$1188)</f>
        <v>261.83804900000001</v>
      </c>
      <c r="G863" s="18">
        <f>D863*F863</f>
        <v>0</v>
      </c>
      <c r="H863" s="347"/>
      <c r="I863" s="330"/>
      <c r="J863" s="370"/>
    </row>
    <row r="864" spans="1:15" s="32" customFormat="1" ht="164.25" hidden="1" customHeight="1" x14ac:dyDescent="0.25">
      <c r="A864" s="61"/>
      <c r="B864" s="72" t="s">
        <v>808</v>
      </c>
      <c r="C864" s="16"/>
      <c r="D864" s="23"/>
      <c r="E864" s="17"/>
      <c r="F864" s="17"/>
      <c r="G864" s="18"/>
      <c r="H864" s="347"/>
      <c r="I864" s="330"/>
      <c r="J864" s="368"/>
    </row>
    <row r="865" spans="1:10" s="32" customFormat="1" ht="18.75" hidden="1" x14ac:dyDescent="0.25">
      <c r="A865" s="61"/>
      <c r="B865" s="20"/>
      <c r="C865" s="16"/>
      <c r="D865" s="23"/>
      <c r="E865" s="17"/>
      <c r="F865" s="17"/>
      <c r="G865" s="18"/>
      <c r="H865" s="347"/>
      <c r="I865" s="330"/>
      <c r="J865" s="368"/>
    </row>
    <row r="866" spans="1:10" s="32" customFormat="1" ht="31.5" hidden="1" x14ac:dyDescent="0.25">
      <c r="A866" s="61" t="s">
        <v>540</v>
      </c>
      <c r="B866" s="21" t="s">
        <v>290</v>
      </c>
      <c r="C866" s="16" t="s">
        <v>669</v>
      </c>
      <c r="D866" s="23"/>
      <c r="E866" s="17">
        <v>224.73</v>
      </c>
      <c r="F866" s="17">
        <f>E866*(1+C$1188)</f>
        <v>279.63153899999998</v>
      </c>
      <c r="G866" s="18">
        <f>D866*F866</f>
        <v>0</v>
      </c>
      <c r="H866" s="347"/>
      <c r="I866" s="330"/>
      <c r="J866" s="370"/>
    </row>
    <row r="867" spans="1:10" s="32" customFormat="1" ht="156" hidden="1" customHeight="1" x14ac:dyDescent="0.25">
      <c r="A867" s="61"/>
      <c r="B867" s="72" t="s">
        <v>808</v>
      </c>
      <c r="C867" s="16"/>
      <c r="D867" s="23"/>
      <c r="E867" s="17"/>
      <c r="F867" s="17"/>
      <c r="G867" s="18"/>
      <c r="H867" s="347"/>
      <c r="I867" s="330"/>
      <c r="J867" s="368"/>
    </row>
    <row r="868" spans="1:10" s="32" customFormat="1" ht="18.75" hidden="1" x14ac:dyDescent="0.25">
      <c r="A868" s="61"/>
      <c r="B868" s="20"/>
      <c r="C868" s="16"/>
      <c r="D868" s="23"/>
      <c r="E868" s="17"/>
      <c r="F868" s="17"/>
      <c r="G868" s="18"/>
      <c r="H868" s="347"/>
      <c r="I868" s="330"/>
      <c r="J868" s="368"/>
    </row>
    <row r="869" spans="1:10" s="32" customFormat="1" ht="31.5" hidden="1" x14ac:dyDescent="0.25">
      <c r="A869" s="61" t="s">
        <v>541</v>
      </c>
      <c r="B869" s="21" t="s">
        <v>327</v>
      </c>
      <c r="C869" s="16" t="s">
        <v>4</v>
      </c>
      <c r="D869" s="23"/>
      <c r="E869" s="17">
        <v>232.9</v>
      </c>
      <c r="F869" s="17">
        <f>E869*(1+C$1188)</f>
        <v>289.79746999999998</v>
      </c>
      <c r="G869" s="18">
        <f>D869*F869</f>
        <v>0</v>
      </c>
      <c r="H869" s="347"/>
      <c r="I869" s="330"/>
      <c r="J869" s="370"/>
    </row>
    <row r="870" spans="1:10" s="32" customFormat="1" ht="167.25" hidden="1" customHeight="1" x14ac:dyDescent="0.25">
      <c r="A870" s="61"/>
      <c r="B870" s="72" t="s">
        <v>808</v>
      </c>
      <c r="C870" s="16"/>
      <c r="D870" s="23"/>
      <c r="E870" s="17"/>
      <c r="F870" s="17"/>
      <c r="G870" s="18"/>
      <c r="H870" s="347"/>
      <c r="I870" s="330"/>
      <c r="J870" s="368"/>
    </row>
    <row r="871" spans="1:10" s="32" customFormat="1" ht="18.75" hidden="1" x14ac:dyDescent="0.25">
      <c r="A871" s="61"/>
      <c r="B871" s="20"/>
      <c r="C871" s="16"/>
      <c r="D871" s="23"/>
      <c r="E871" s="17"/>
      <c r="F871" s="17"/>
      <c r="G871" s="18"/>
      <c r="H871" s="347"/>
      <c r="I871" s="330"/>
      <c r="J871" s="368"/>
    </row>
    <row r="872" spans="1:10" s="32" customFormat="1" ht="18.75" hidden="1" x14ac:dyDescent="0.25">
      <c r="A872" s="61" t="s">
        <v>542</v>
      </c>
      <c r="B872" s="45" t="s">
        <v>789</v>
      </c>
      <c r="C872" s="16" t="s">
        <v>4</v>
      </c>
      <c r="D872" s="23"/>
      <c r="E872" s="17">
        <v>122.13</v>
      </c>
      <c r="F872" s="17">
        <f>E872*(1+C$1188)</f>
        <v>151.96635899999998</v>
      </c>
      <c r="G872" s="18">
        <f>D872*F872</f>
        <v>0</v>
      </c>
      <c r="H872" s="347"/>
      <c r="I872" s="330"/>
      <c r="J872" s="370"/>
    </row>
    <row r="873" spans="1:10" s="32" customFormat="1" ht="94.5" hidden="1" x14ac:dyDescent="0.25">
      <c r="A873" s="61"/>
      <c r="B873" s="72" t="s">
        <v>790</v>
      </c>
      <c r="C873" s="16"/>
      <c r="D873" s="23"/>
      <c r="E873" s="17"/>
      <c r="F873" s="17"/>
      <c r="G873" s="18"/>
      <c r="H873" s="347"/>
      <c r="I873" s="330"/>
      <c r="J873" s="368"/>
    </row>
    <row r="874" spans="1:10" s="32" customFormat="1" ht="18.75" hidden="1" x14ac:dyDescent="0.25">
      <c r="A874" s="61"/>
      <c r="B874" s="20"/>
      <c r="C874" s="16"/>
      <c r="D874" s="23"/>
      <c r="E874" s="17"/>
      <c r="F874" s="17"/>
      <c r="G874" s="18"/>
      <c r="H874" s="347"/>
      <c r="I874" s="330"/>
      <c r="J874" s="368"/>
    </row>
    <row r="875" spans="1:10" s="32" customFormat="1" ht="18.75" hidden="1" x14ac:dyDescent="0.25">
      <c r="A875" s="61" t="s">
        <v>543</v>
      </c>
      <c r="B875" s="73" t="s">
        <v>294</v>
      </c>
      <c r="C875" s="16"/>
      <c r="D875" s="23"/>
      <c r="E875" s="17"/>
      <c r="F875" s="17"/>
      <c r="G875" s="18"/>
      <c r="H875" s="347"/>
      <c r="I875" s="330"/>
      <c r="J875" s="368"/>
    </row>
    <row r="876" spans="1:10" s="32" customFormat="1" ht="18.75" hidden="1" x14ac:dyDescent="0.25">
      <c r="A876" s="61" t="s">
        <v>544</v>
      </c>
      <c r="B876" s="21" t="s">
        <v>296</v>
      </c>
      <c r="C876" s="16" t="s">
        <v>6</v>
      </c>
      <c r="D876" s="23"/>
      <c r="E876" s="25">
        <v>18748.740000000002</v>
      </c>
      <c r="F876" s="17">
        <f>E876*(1+C$1188)</f>
        <v>23329.057182</v>
      </c>
      <c r="G876" s="18">
        <f>D876*F876</f>
        <v>0</v>
      </c>
      <c r="H876" s="347"/>
      <c r="I876" s="330"/>
      <c r="J876" s="370"/>
    </row>
    <row r="877" spans="1:10" s="32" customFormat="1" ht="141.75" hidden="1" x14ac:dyDescent="0.25">
      <c r="A877" s="61"/>
      <c r="B877" s="72" t="s">
        <v>863</v>
      </c>
      <c r="C877" s="16"/>
      <c r="D877" s="23"/>
      <c r="E877" s="17"/>
      <c r="F877" s="17"/>
      <c r="G877" s="18"/>
      <c r="H877" s="347"/>
      <c r="I877" s="330"/>
      <c r="J877" s="368"/>
    </row>
    <row r="878" spans="1:10" s="32" customFormat="1" ht="18" customHeight="1" x14ac:dyDescent="0.25">
      <c r="A878" s="204"/>
      <c r="B878" s="202"/>
      <c r="C878" s="179" t="s">
        <v>7</v>
      </c>
      <c r="D878" s="180"/>
      <c r="E878" s="181"/>
      <c r="F878" s="182"/>
      <c r="G878" s="183">
        <f>SUM(G812:G877)</f>
        <v>18611.343504</v>
      </c>
      <c r="H878" s="351"/>
      <c r="I878" s="335"/>
      <c r="J878" s="371"/>
    </row>
    <row r="879" spans="1:10" s="32" customFormat="1" ht="18.75" hidden="1" x14ac:dyDescent="0.25">
      <c r="A879" s="61" t="s">
        <v>406</v>
      </c>
      <c r="B879" s="73" t="s">
        <v>407</v>
      </c>
      <c r="C879" s="16"/>
      <c r="D879" s="23"/>
      <c r="E879" s="17"/>
      <c r="F879" s="17"/>
      <c r="G879" s="18"/>
      <c r="H879" s="347"/>
      <c r="I879" s="330"/>
      <c r="J879" s="368"/>
    </row>
    <row r="880" spans="1:10" s="32" customFormat="1" ht="126" hidden="1" x14ac:dyDescent="0.25">
      <c r="A880" s="61"/>
      <c r="B880" s="20" t="s">
        <v>545</v>
      </c>
      <c r="C880" s="16"/>
      <c r="D880" s="23"/>
      <c r="E880" s="17"/>
      <c r="F880" s="17"/>
      <c r="G880" s="18"/>
      <c r="H880" s="347"/>
      <c r="I880" s="330"/>
      <c r="J880" s="368"/>
    </row>
    <row r="881" spans="1:13" s="32" customFormat="1" ht="18.75" hidden="1" x14ac:dyDescent="0.25">
      <c r="A881" s="61"/>
      <c r="B881" s="20"/>
      <c r="C881" s="16"/>
      <c r="D881" s="23"/>
      <c r="E881" s="17"/>
      <c r="F881" s="17"/>
      <c r="G881" s="18"/>
      <c r="H881" s="347"/>
      <c r="I881" s="330"/>
      <c r="J881" s="368"/>
    </row>
    <row r="882" spans="1:13" s="32" customFormat="1" ht="18.75" hidden="1" x14ac:dyDescent="0.25">
      <c r="A882" s="61" t="s">
        <v>358</v>
      </c>
      <c r="B882" s="45" t="s">
        <v>909</v>
      </c>
      <c r="C882" s="16" t="s">
        <v>6</v>
      </c>
      <c r="D882" s="23"/>
      <c r="E882" s="17">
        <v>10681.89</v>
      </c>
      <c r="F882" s="17">
        <f>E882*(1+C$1188)</f>
        <v>13291.475726999999</v>
      </c>
      <c r="G882" s="18">
        <f>D882*F882</f>
        <v>0</v>
      </c>
      <c r="H882" s="347"/>
      <c r="I882" s="330"/>
      <c r="J882" s="370"/>
      <c r="K882" s="130"/>
      <c r="L882" s="130"/>
      <c r="M882" s="130"/>
    </row>
    <row r="883" spans="1:13" s="32" customFormat="1" ht="18.75" hidden="1" x14ac:dyDescent="0.25">
      <c r="A883" s="61"/>
      <c r="B883" s="60"/>
      <c r="C883" s="16"/>
      <c r="D883" s="23"/>
      <c r="E883" s="17"/>
      <c r="F883" s="17"/>
      <c r="G883" s="18"/>
      <c r="H883" s="356"/>
      <c r="I883" s="330"/>
      <c r="J883" s="368"/>
      <c r="K883" s="130"/>
      <c r="L883" s="130"/>
      <c r="M883" s="130"/>
    </row>
    <row r="884" spans="1:13" s="32" customFormat="1" ht="18.75" hidden="1" x14ac:dyDescent="0.25">
      <c r="A884" s="61" t="s">
        <v>359</v>
      </c>
      <c r="B884" s="45" t="s">
        <v>910</v>
      </c>
      <c r="C884" s="16" t="s">
        <v>6</v>
      </c>
      <c r="D884" s="23"/>
      <c r="E884" s="17">
        <v>12681.49</v>
      </c>
      <c r="F884" s="17">
        <f>E884*(1+C$1188)</f>
        <v>15779.578007</v>
      </c>
      <c r="G884" s="18">
        <f>D884*F884</f>
        <v>0</v>
      </c>
      <c r="H884" s="347"/>
      <c r="I884" s="330"/>
      <c r="J884" s="370"/>
      <c r="K884" s="130"/>
      <c r="L884" s="130"/>
      <c r="M884" s="130"/>
    </row>
    <row r="885" spans="1:13" s="32" customFormat="1" ht="18.75" hidden="1" x14ac:dyDescent="0.25">
      <c r="A885" s="61"/>
      <c r="B885" s="60"/>
      <c r="C885" s="16"/>
      <c r="D885" s="23"/>
      <c r="E885" s="17"/>
      <c r="F885" s="17"/>
      <c r="G885" s="18"/>
      <c r="H885" s="356"/>
      <c r="I885" s="330"/>
      <c r="J885" s="368"/>
      <c r="K885" s="130"/>
      <c r="L885" s="130"/>
      <c r="M885" s="130"/>
    </row>
    <row r="886" spans="1:13" s="32" customFormat="1" ht="18.75" hidden="1" x14ac:dyDescent="0.25">
      <c r="A886" s="61" t="s">
        <v>360</v>
      </c>
      <c r="B886" s="45" t="s">
        <v>911</v>
      </c>
      <c r="C886" s="16" t="s">
        <v>6</v>
      </c>
      <c r="D886" s="23"/>
      <c r="E886" s="17">
        <v>16680.68</v>
      </c>
      <c r="F886" s="17">
        <f>E886*(1+C$1188)</f>
        <v>20755.770123999999</v>
      </c>
      <c r="G886" s="18">
        <f>D886*F886</f>
        <v>0</v>
      </c>
      <c r="H886" s="347"/>
      <c r="I886" s="330"/>
      <c r="J886" s="370"/>
      <c r="K886" s="130"/>
      <c r="L886" s="130"/>
      <c r="M886" s="130"/>
    </row>
    <row r="887" spans="1:13" s="32" customFormat="1" ht="18.75" hidden="1" x14ac:dyDescent="0.25">
      <c r="A887" s="61"/>
      <c r="B887" s="60"/>
      <c r="C887" s="16"/>
      <c r="D887" s="23"/>
      <c r="E887" s="17"/>
      <c r="F887" s="17"/>
      <c r="G887" s="18"/>
      <c r="H887" s="356"/>
      <c r="I887" s="330"/>
      <c r="J887" s="368"/>
      <c r="K887" s="130"/>
      <c r="L887" s="130"/>
      <c r="M887" s="130"/>
    </row>
    <row r="888" spans="1:13" s="32" customFormat="1" ht="18.75" hidden="1" x14ac:dyDescent="0.25">
      <c r="A888" s="61" t="s">
        <v>361</v>
      </c>
      <c r="B888" s="45" t="s">
        <v>912</v>
      </c>
      <c r="C888" s="16" t="s">
        <v>6</v>
      </c>
      <c r="D888" s="23"/>
      <c r="E888" s="17">
        <v>19206.93</v>
      </c>
      <c r="F888" s="17">
        <f>E888*(1+C$1188)</f>
        <v>23899.182999000001</v>
      </c>
      <c r="G888" s="18">
        <f>D888*F888</f>
        <v>0</v>
      </c>
      <c r="H888" s="347"/>
      <c r="I888" s="330"/>
      <c r="J888" s="370"/>
      <c r="K888" s="130"/>
      <c r="L888" s="130"/>
      <c r="M888" s="130"/>
    </row>
    <row r="889" spans="1:13" s="32" customFormat="1" ht="18.75" hidden="1" x14ac:dyDescent="0.25">
      <c r="A889" s="61"/>
      <c r="B889" s="60"/>
      <c r="C889" s="16"/>
      <c r="D889" s="23"/>
      <c r="E889" s="17"/>
      <c r="F889" s="17"/>
      <c r="G889" s="18"/>
      <c r="H889" s="356"/>
      <c r="I889" s="330"/>
      <c r="J889" s="368"/>
      <c r="K889" s="130"/>
      <c r="L889" s="130"/>
      <c r="M889" s="130"/>
    </row>
    <row r="890" spans="1:13" s="32" customFormat="1" ht="18.75" hidden="1" x14ac:dyDescent="0.25">
      <c r="A890" s="61" t="s">
        <v>362</v>
      </c>
      <c r="B890" s="45" t="s">
        <v>913</v>
      </c>
      <c r="C890" s="16" t="s">
        <v>6</v>
      </c>
      <c r="D890" s="23"/>
      <c r="E890" s="17">
        <v>22431.360000000001</v>
      </c>
      <c r="F890" s="17">
        <f>E890*(1+C$1188)</f>
        <v>27911.341248000001</v>
      </c>
      <c r="G890" s="18">
        <f>D890*F890</f>
        <v>0</v>
      </c>
      <c r="H890" s="347"/>
      <c r="I890" s="330"/>
      <c r="J890" s="370"/>
      <c r="K890" s="130"/>
      <c r="L890" s="130"/>
      <c r="M890" s="130"/>
    </row>
    <row r="891" spans="1:13" s="32" customFormat="1" ht="18.75" hidden="1" x14ac:dyDescent="0.25">
      <c r="A891" s="61"/>
      <c r="B891" s="60"/>
      <c r="C891" s="16"/>
      <c r="D891" s="23"/>
      <c r="E891" s="17"/>
      <c r="F891" s="17"/>
      <c r="G891" s="18"/>
      <c r="H891" s="356"/>
      <c r="I891" s="330"/>
      <c r="J891" s="368"/>
      <c r="K891" s="130"/>
      <c r="L891" s="130"/>
      <c r="M891" s="130"/>
    </row>
    <row r="892" spans="1:13" s="32" customFormat="1" ht="18.75" hidden="1" x14ac:dyDescent="0.25">
      <c r="A892" s="61" t="s">
        <v>363</v>
      </c>
      <c r="B892" s="45" t="s">
        <v>914</v>
      </c>
      <c r="C892" s="16" t="s">
        <v>6</v>
      </c>
      <c r="D892" s="23"/>
      <c r="E892" s="17">
        <v>24226.87</v>
      </c>
      <c r="F892" s="17">
        <f>E892*(1+C$1188)</f>
        <v>30145.494340999998</v>
      </c>
      <c r="G892" s="18">
        <f>D892*F892</f>
        <v>0</v>
      </c>
      <c r="H892" s="347"/>
      <c r="I892" s="330"/>
      <c r="J892" s="370"/>
      <c r="K892" s="130"/>
      <c r="L892" s="130"/>
      <c r="M892" s="130"/>
    </row>
    <row r="893" spans="1:13" s="32" customFormat="1" ht="18.75" hidden="1" x14ac:dyDescent="0.25">
      <c r="A893" s="61"/>
      <c r="B893" s="21"/>
      <c r="C893" s="16"/>
      <c r="D893" s="23"/>
      <c r="E893" s="17"/>
      <c r="F893" s="17"/>
      <c r="G893" s="18"/>
      <c r="H893" s="356"/>
      <c r="I893" s="330"/>
      <c r="J893" s="370"/>
    </row>
    <row r="894" spans="1:13" s="32" customFormat="1" ht="18.75" hidden="1" x14ac:dyDescent="0.25">
      <c r="A894" s="61" t="s">
        <v>409</v>
      </c>
      <c r="B894" s="73" t="s">
        <v>550</v>
      </c>
      <c r="C894" s="16"/>
      <c r="D894" s="23"/>
      <c r="E894" s="17"/>
      <c r="F894" s="17"/>
      <c r="G894" s="18"/>
      <c r="H894" s="347"/>
      <c r="I894" s="330"/>
      <c r="J894" s="368"/>
    </row>
    <row r="895" spans="1:13" s="32" customFormat="1" ht="126" hidden="1" x14ac:dyDescent="0.25">
      <c r="A895" s="61"/>
      <c r="B895" s="20" t="s">
        <v>546</v>
      </c>
      <c r="C895" s="16"/>
      <c r="D895" s="23"/>
      <c r="E895" s="17"/>
      <c r="F895" s="17"/>
      <c r="G895" s="18"/>
      <c r="H895" s="347"/>
      <c r="I895" s="330"/>
      <c r="J895" s="368"/>
    </row>
    <row r="896" spans="1:13" s="32" customFormat="1" ht="18.75" hidden="1" x14ac:dyDescent="0.25">
      <c r="A896" s="61"/>
      <c r="B896" s="20"/>
      <c r="C896" s="16"/>
      <c r="D896" s="23"/>
      <c r="E896" s="17"/>
      <c r="F896" s="17"/>
      <c r="G896" s="18"/>
      <c r="H896" s="347"/>
      <c r="I896" s="330"/>
      <c r="J896" s="368"/>
    </row>
    <row r="897" spans="1:10" s="32" customFormat="1" ht="18.75" hidden="1" x14ac:dyDescent="0.25">
      <c r="A897" s="61" t="s">
        <v>410</v>
      </c>
      <c r="B897" s="21" t="s">
        <v>710</v>
      </c>
      <c r="C897" s="16" t="s">
        <v>6</v>
      </c>
      <c r="D897" s="23"/>
      <c r="E897" s="17">
        <v>2181.02</v>
      </c>
      <c r="F897" s="17">
        <f>E897*(1+C$1188)</f>
        <v>2713.8431860000001</v>
      </c>
      <c r="G897" s="18">
        <f>D897*F897</f>
        <v>0</v>
      </c>
      <c r="H897" s="347"/>
      <c r="I897" s="330"/>
      <c r="J897" s="370"/>
    </row>
    <row r="898" spans="1:10" s="32" customFormat="1" ht="18.75" hidden="1" x14ac:dyDescent="0.25">
      <c r="A898" s="61"/>
      <c r="B898" s="21"/>
      <c r="C898" s="16"/>
      <c r="D898" s="23"/>
      <c r="E898" s="17"/>
      <c r="F898" s="17"/>
      <c r="G898" s="18"/>
      <c r="H898" s="356"/>
      <c r="I898" s="330"/>
      <c r="J898" s="368"/>
    </row>
    <row r="899" spans="1:10" s="32" customFormat="1" ht="18.75" hidden="1" x14ac:dyDescent="0.25">
      <c r="A899" s="61" t="s">
        <v>506</v>
      </c>
      <c r="B899" s="21" t="s">
        <v>551</v>
      </c>
      <c r="C899" s="16" t="s">
        <v>6</v>
      </c>
      <c r="D899" s="23"/>
      <c r="E899" s="17">
        <v>4633.1000000000004</v>
      </c>
      <c r="F899" s="17">
        <f>E899*(1+C$1188)</f>
        <v>5764.9663300000002</v>
      </c>
      <c r="G899" s="18">
        <f>D899*F899</f>
        <v>0</v>
      </c>
      <c r="H899" s="347"/>
      <c r="I899" s="330"/>
      <c r="J899" s="370"/>
    </row>
    <row r="900" spans="1:10" s="32" customFormat="1" ht="18.75" hidden="1" x14ac:dyDescent="0.25">
      <c r="A900" s="61"/>
      <c r="B900" s="21"/>
      <c r="C900" s="16"/>
      <c r="D900" s="23"/>
      <c r="E900" s="17"/>
      <c r="F900" s="17"/>
      <c r="G900" s="18"/>
      <c r="H900" s="347"/>
      <c r="I900" s="330"/>
      <c r="J900" s="370"/>
    </row>
    <row r="901" spans="1:10" s="32" customFormat="1" ht="18.75" hidden="1" x14ac:dyDescent="0.25">
      <c r="A901" s="224" t="s">
        <v>1042</v>
      </c>
      <c r="B901" s="45" t="s">
        <v>1043</v>
      </c>
      <c r="C901" s="16" t="s">
        <v>6</v>
      </c>
      <c r="D901" s="23"/>
      <c r="E901" s="17">
        <v>3922.28</v>
      </c>
      <c r="F901" s="17">
        <f>E901*(1+C$1188)</f>
        <v>4880.4930039999999</v>
      </c>
      <c r="G901" s="18">
        <f>D901*F901</f>
        <v>0</v>
      </c>
      <c r="H901" s="347"/>
      <c r="I901" s="330"/>
      <c r="J901" s="370"/>
    </row>
    <row r="902" spans="1:10" s="32" customFormat="1" ht="18.75" hidden="1" x14ac:dyDescent="0.25">
      <c r="A902" s="61"/>
      <c r="B902" s="21"/>
      <c r="C902" s="16"/>
      <c r="D902" s="23"/>
      <c r="E902" s="17"/>
      <c r="F902" s="17"/>
      <c r="G902" s="18"/>
      <c r="H902" s="356"/>
      <c r="I902" s="330"/>
      <c r="J902" s="368"/>
    </row>
    <row r="903" spans="1:10" s="32" customFormat="1" ht="18.75" hidden="1" x14ac:dyDescent="0.25">
      <c r="A903" s="61" t="s">
        <v>507</v>
      </c>
      <c r="B903" s="73" t="s">
        <v>408</v>
      </c>
      <c r="C903" s="16"/>
      <c r="D903" s="23"/>
      <c r="E903" s="17"/>
      <c r="F903" s="17"/>
      <c r="G903" s="18"/>
      <c r="H903" s="347"/>
      <c r="I903" s="330"/>
      <c r="J903" s="368"/>
    </row>
    <row r="904" spans="1:10" s="32" customFormat="1" ht="126" hidden="1" x14ac:dyDescent="0.25">
      <c r="A904" s="61"/>
      <c r="B904" s="20" t="s">
        <v>549</v>
      </c>
      <c r="C904" s="16"/>
      <c r="D904" s="23"/>
      <c r="E904" s="17"/>
      <c r="F904" s="17"/>
      <c r="G904" s="18"/>
      <c r="H904" s="347"/>
      <c r="I904" s="330"/>
      <c r="J904" s="368"/>
    </row>
    <row r="905" spans="1:10" s="32" customFormat="1" ht="18.75" hidden="1" x14ac:dyDescent="0.25">
      <c r="A905" s="61"/>
      <c r="B905" s="20"/>
      <c r="C905" s="16"/>
      <c r="D905" s="23"/>
      <c r="E905" s="17"/>
      <c r="F905" s="17"/>
      <c r="G905" s="18"/>
      <c r="H905" s="347"/>
      <c r="I905" s="330"/>
      <c r="J905" s="368"/>
    </row>
    <row r="906" spans="1:10" s="32" customFormat="1" ht="18.75" hidden="1" x14ac:dyDescent="0.25">
      <c r="A906" s="61" t="s">
        <v>508</v>
      </c>
      <c r="B906" s="21" t="s">
        <v>711</v>
      </c>
      <c r="C906" s="16" t="s">
        <v>20</v>
      </c>
      <c r="D906" s="23"/>
      <c r="E906" s="17">
        <v>4240.32</v>
      </c>
      <c r="F906" s="17">
        <f>E906*(1+C$1188)</f>
        <v>5276.2301759999991</v>
      </c>
      <c r="G906" s="18">
        <f>D906*F906</f>
        <v>0</v>
      </c>
      <c r="H906" s="347"/>
      <c r="I906" s="330"/>
      <c r="J906" s="370"/>
    </row>
    <row r="907" spans="1:10" s="32" customFormat="1" ht="18.75" hidden="1" x14ac:dyDescent="0.25">
      <c r="A907" s="61"/>
      <c r="B907" s="21"/>
      <c r="C907" s="16"/>
      <c r="D907" s="23"/>
      <c r="E907" s="17"/>
      <c r="F907" s="17"/>
      <c r="G907" s="18"/>
      <c r="H907" s="356"/>
      <c r="I907" s="330"/>
      <c r="J907" s="368"/>
    </row>
    <row r="908" spans="1:10" s="32" customFormat="1" ht="18.75" hidden="1" x14ac:dyDescent="0.25">
      <c r="A908" s="61" t="s">
        <v>509</v>
      </c>
      <c r="B908" s="21" t="s">
        <v>386</v>
      </c>
      <c r="C908" s="16" t="s">
        <v>20</v>
      </c>
      <c r="D908" s="23"/>
      <c r="E908" s="17">
        <v>5020.79</v>
      </c>
      <c r="F908" s="17">
        <f>E908*(1+C$1188)</f>
        <v>6247.3689969999996</v>
      </c>
      <c r="G908" s="18">
        <f>D908*F908</f>
        <v>0</v>
      </c>
      <c r="H908" s="347"/>
      <c r="I908" s="330"/>
      <c r="J908" s="370"/>
    </row>
    <row r="909" spans="1:10" s="32" customFormat="1" ht="18.75" hidden="1" x14ac:dyDescent="0.25">
      <c r="A909" s="61"/>
      <c r="B909" s="21"/>
      <c r="C909" s="16"/>
      <c r="D909" s="23"/>
      <c r="E909" s="17"/>
      <c r="F909" s="17"/>
      <c r="G909" s="18"/>
      <c r="H909" s="356"/>
      <c r="I909" s="330"/>
      <c r="J909" s="368"/>
    </row>
    <row r="910" spans="1:10" s="32" customFormat="1" ht="18.75" hidden="1" x14ac:dyDescent="0.25">
      <c r="A910" s="61"/>
      <c r="B910" s="21"/>
      <c r="C910" s="131" t="s">
        <v>7</v>
      </c>
      <c r="D910" s="132"/>
      <c r="E910" s="133"/>
      <c r="F910" s="120"/>
      <c r="G910" s="114">
        <f>SUM(G879:G909)</f>
        <v>0</v>
      </c>
      <c r="H910" s="347"/>
      <c r="I910" s="330"/>
      <c r="J910" s="368"/>
    </row>
    <row r="911" spans="1:10" s="32" customFormat="1" ht="18.75" x14ac:dyDescent="0.25">
      <c r="A911" s="184" t="s">
        <v>298</v>
      </c>
      <c r="B911" s="173" t="s">
        <v>299</v>
      </c>
      <c r="C911" s="174"/>
      <c r="D911" s="225"/>
      <c r="E911" s="176"/>
      <c r="F911" s="199"/>
      <c r="G911" s="200"/>
      <c r="H911" s="329"/>
      <c r="I911" s="333"/>
      <c r="J911" s="367"/>
    </row>
    <row r="912" spans="1:10" s="32" customFormat="1" ht="18.75" hidden="1" x14ac:dyDescent="0.25">
      <c r="A912" s="319" t="s">
        <v>300</v>
      </c>
      <c r="B912" s="80" t="s">
        <v>301</v>
      </c>
      <c r="C912" s="40"/>
      <c r="D912" s="23"/>
      <c r="E912" s="17"/>
      <c r="F912" s="17"/>
      <c r="G912" s="18"/>
      <c r="H912" s="347"/>
      <c r="I912" s="330"/>
      <c r="J912" s="368"/>
    </row>
    <row r="913" spans="1:10" s="32" customFormat="1" ht="18.75" hidden="1" x14ac:dyDescent="0.25">
      <c r="A913" s="61" t="s">
        <v>302</v>
      </c>
      <c r="B913" s="21" t="s">
        <v>303</v>
      </c>
      <c r="C913" s="16" t="s">
        <v>4</v>
      </c>
      <c r="D913" s="23"/>
      <c r="E913" s="17">
        <v>7.58</v>
      </c>
      <c r="F913" s="17">
        <f>E913*(1+C$1188)</f>
        <v>9.431794</v>
      </c>
      <c r="G913" s="18">
        <f>D913*F913</f>
        <v>0</v>
      </c>
      <c r="H913" s="347"/>
      <c r="I913" s="330"/>
      <c r="J913" s="370"/>
    </row>
    <row r="914" spans="1:10" s="32" customFormat="1" ht="63" hidden="1" x14ac:dyDescent="0.25">
      <c r="A914" s="61"/>
      <c r="B914" s="20" t="s">
        <v>304</v>
      </c>
      <c r="C914" s="16"/>
      <c r="D914" s="23"/>
      <c r="E914" s="17"/>
      <c r="F914" s="17"/>
      <c r="G914" s="18"/>
      <c r="H914" s="347"/>
      <c r="I914" s="330"/>
      <c r="J914" s="368"/>
    </row>
    <row r="915" spans="1:10" s="32" customFormat="1" ht="18.75" hidden="1" x14ac:dyDescent="0.25">
      <c r="A915" s="61"/>
      <c r="B915" s="20"/>
      <c r="C915" s="16"/>
      <c r="D915" s="23"/>
      <c r="E915" s="17"/>
      <c r="F915" s="17"/>
      <c r="G915" s="18"/>
      <c r="H915" s="347"/>
      <c r="I915" s="330"/>
      <c r="J915" s="368"/>
    </row>
    <row r="916" spans="1:10" s="32" customFormat="1" ht="18.75" hidden="1" x14ac:dyDescent="0.25">
      <c r="A916" s="61" t="s">
        <v>305</v>
      </c>
      <c r="B916" s="83" t="s">
        <v>306</v>
      </c>
      <c r="C916" s="66" t="s">
        <v>4</v>
      </c>
      <c r="D916" s="23"/>
      <c r="E916" s="67">
        <v>38.71</v>
      </c>
      <c r="F916" s="17">
        <f>E916*(1+C$1188)</f>
        <v>48.166852999999996</v>
      </c>
      <c r="G916" s="18">
        <f>D916*F916</f>
        <v>0</v>
      </c>
      <c r="H916" s="347"/>
      <c r="I916" s="330"/>
      <c r="J916" s="370"/>
    </row>
    <row r="917" spans="1:10" s="32" customFormat="1" ht="47.25" hidden="1" x14ac:dyDescent="0.25">
      <c r="A917" s="61"/>
      <c r="B917" s="20" t="s">
        <v>307</v>
      </c>
      <c r="C917" s="16"/>
      <c r="D917" s="23"/>
      <c r="E917" s="17"/>
      <c r="F917" s="17"/>
      <c r="G917" s="18"/>
      <c r="H917" s="347"/>
      <c r="I917" s="330"/>
      <c r="J917" s="368"/>
    </row>
    <row r="918" spans="1:10" s="32" customFormat="1" ht="18.75" hidden="1" x14ac:dyDescent="0.25">
      <c r="A918" s="61"/>
      <c r="B918" s="21"/>
      <c r="C918" s="16"/>
      <c r="D918" s="23"/>
      <c r="E918" s="17"/>
      <c r="F918" s="17"/>
      <c r="G918" s="18"/>
      <c r="H918" s="347"/>
      <c r="I918" s="330"/>
      <c r="J918" s="368"/>
    </row>
    <row r="919" spans="1:10" s="32" customFormat="1" ht="18.75" x14ac:dyDescent="0.25">
      <c r="A919" s="303" t="s">
        <v>308</v>
      </c>
      <c r="B919" s="161" t="s">
        <v>309</v>
      </c>
      <c r="C919" s="162"/>
      <c r="D919" s="295"/>
      <c r="E919" s="164"/>
      <c r="F919" s="164"/>
      <c r="G919" s="171"/>
      <c r="H919" s="389" t="s">
        <v>1232</v>
      </c>
      <c r="I919" s="390"/>
      <c r="J919" s="391"/>
    </row>
    <row r="920" spans="1:10" s="32" customFormat="1" ht="9" customHeight="1" x14ac:dyDescent="0.25">
      <c r="A920" s="303"/>
      <c r="B920" s="161"/>
      <c r="C920" s="162"/>
      <c r="D920" s="295"/>
      <c r="E920" s="164"/>
      <c r="F920" s="164"/>
      <c r="G920" s="171"/>
      <c r="H920" s="389"/>
      <c r="I920" s="390"/>
      <c r="J920" s="391"/>
    </row>
    <row r="921" spans="1:10" s="32" customFormat="1" ht="18.75" x14ac:dyDescent="0.25">
      <c r="A921" s="303" t="s">
        <v>310</v>
      </c>
      <c r="B921" s="170" t="s">
        <v>889</v>
      </c>
      <c r="C921" s="162" t="s">
        <v>38</v>
      </c>
      <c r="D921" s="163">
        <f>(25.35*0.15*3)+(1.2*4*0.15*1.65)+(3.38*2*0.15*1.65)+(2.34*3.37)+(1.8*1.5*0.2*2)+(1.8*1.2*0.2*7)+(((3+6.1)*1.8*0.2)-(8*0.6*1.8))+(4*0.6*0.2*4)+(1.7*0.6*0.2*6)+(1.8*0.6*0.2*2)+(3.5*0.6*0.2*2)+(3.55*0.6*0.2*1)+(1.9*0.6*0.2*1)+(4*0.6*0.2*1)</f>
        <v>26.444399999999998</v>
      </c>
      <c r="E921" s="164">
        <v>108.15</v>
      </c>
      <c r="F921" s="164">
        <f>E921*(1+C$1188)</f>
        <v>134.571045</v>
      </c>
      <c r="G921" s="171">
        <f>D921*F921</f>
        <v>3558.6505423979997</v>
      </c>
      <c r="H921" s="389"/>
      <c r="I921" s="390"/>
      <c r="J921" s="391"/>
    </row>
    <row r="922" spans="1:10" s="32" customFormat="1" ht="27" customHeight="1" x14ac:dyDescent="0.25">
      <c r="A922" s="303"/>
      <c r="B922" s="166"/>
      <c r="C922" s="162"/>
      <c r="D922" s="163"/>
      <c r="E922" s="164"/>
      <c r="F922" s="164"/>
      <c r="G922" s="171"/>
      <c r="H922" s="392"/>
      <c r="I922" s="393"/>
      <c r="J922" s="394"/>
    </row>
    <row r="923" spans="1:10" s="32" customFormat="1" ht="18" customHeight="1" x14ac:dyDescent="0.25">
      <c r="A923" s="255"/>
      <c r="B923" s="256"/>
      <c r="C923" s="179" t="s">
        <v>7</v>
      </c>
      <c r="D923" s="180"/>
      <c r="E923" s="181"/>
      <c r="F923" s="182"/>
      <c r="G923" s="183">
        <f>SUM(G912:G922)</f>
        <v>3558.6505423979997</v>
      </c>
      <c r="H923" s="348"/>
      <c r="I923" s="331"/>
      <c r="J923" s="369"/>
    </row>
    <row r="924" spans="1:10" s="32" customFormat="1" ht="18.75" hidden="1" x14ac:dyDescent="0.25">
      <c r="A924" s="215" t="s">
        <v>311</v>
      </c>
      <c r="B924" s="188" t="s">
        <v>732</v>
      </c>
      <c r="C924" s="40"/>
      <c r="D924" s="23"/>
      <c r="E924" s="25"/>
      <c r="F924" s="25"/>
      <c r="G924" s="18"/>
      <c r="H924" s="347"/>
      <c r="I924" s="330"/>
      <c r="J924" s="368"/>
    </row>
    <row r="925" spans="1:10" s="32" customFormat="1" ht="18.75" hidden="1" x14ac:dyDescent="0.25">
      <c r="A925" s="61" t="s">
        <v>412</v>
      </c>
      <c r="B925" s="73" t="s">
        <v>411</v>
      </c>
      <c r="C925" s="40"/>
      <c r="D925" s="23"/>
      <c r="E925" s="25"/>
      <c r="F925" s="25"/>
      <c r="G925" s="18"/>
      <c r="H925" s="347"/>
      <c r="I925" s="330"/>
      <c r="J925" s="368"/>
    </row>
    <row r="926" spans="1:10" s="32" customFormat="1" ht="315" hidden="1" x14ac:dyDescent="0.25">
      <c r="A926" s="61"/>
      <c r="B926" s="20" t="s">
        <v>1148</v>
      </c>
      <c r="C926" s="40"/>
      <c r="D926" s="23"/>
      <c r="E926" s="25"/>
      <c r="F926" s="25"/>
      <c r="G926" s="18"/>
      <c r="H926" s="347"/>
      <c r="I926" s="330"/>
      <c r="J926" s="368"/>
    </row>
    <row r="927" spans="1:10" s="32" customFormat="1" ht="18.75" hidden="1" x14ac:dyDescent="0.25">
      <c r="A927" s="61"/>
      <c r="B927" s="73"/>
      <c r="C927" s="40"/>
      <c r="D927" s="23"/>
      <c r="E927" s="25"/>
      <c r="F927" s="25"/>
      <c r="G927" s="18"/>
      <c r="H927" s="347"/>
      <c r="I927" s="330"/>
      <c r="J927" s="368"/>
    </row>
    <row r="928" spans="1:10" s="32" customFormat="1" ht="31.5" hidden="1" x14ac:dyDescent="0.25">
      <c r="A928" s="61" t="s">
        <v>312</v>
      </c>
      <c r="B928" s="21" t="s">
        <v>364</v>
      </c>
      <c r="C928" s="40" t="s">
        <v>6</v>
      </c>
      <c r="D928" s="23"/>
      <c r="E928" s="17">
        <v>1499.86</v>
      </c>
      <c r="F928" s="17">
        <f>E928*(1+C$1187)</f>
        <v>1938.7190359999997</v>
      </c>
      <c r="G928" s="18">
        <f>D928*F928</f>
        <v>0</v>
      </c>
      <c r="H928" s="347"/>
      <c r="I928" s="330"/>
      <c r="J928" s="370"/>
    </row>
    <row r="929" spans="1:10" s="32" customFormat="1" ht="18.75" hidden="1" x14ac:dyDescent="0.25">
      <c r="A929" s="61"/>
      <c r="B929" s="20"/>
      <c r="C929" s="40"/>
      <c r="D929" s="23"/>
      <c r="E929" s="25"/>
      <c r="F929" s="25"/>
      <c r="G929" s="18"/>
      <c r="H929" s="347"/>
      <c r="I929" s="330"/>
      <c r="J929" s="368"/>
    </row>
    <row r="930" spans="1:10" s="32" customFormat="1" ht="31.5" hidden="1" x14ac:dyDescent="0.25">
      <c r="A930" s="61" t="s">
        <v>313</v>
      </c>
      <c r="B930" s="21" t="s">
        <v>365</v>
      </c>
      <c r="C930" s="40" t="s">
        <v>6</v>
      </c>
      <c r="D930" s="23"/>
      <c r="E930" s="25">
        <v>3664.17</v>
      </c>
      <c r="F930" s="17">
        <f>E930*(1+C$1187)</f>
        <v>4736.3061420000004</v>
      </c>
      <c r="G930" s="18">
        <f>D930*F930</f>
        <v>0</v>
      </c>
      <c r="H930" s="347"/>
      <c r="I930" s="330"/>
      <c r="J930" s="370"/>
    </row>
    <row r="931" spans="1:10" s="32" customFormat="1" ht="18.75" hidden="1" x14ac:dyDescent="0.25">
      <c r="A931" s="61"/>
      <c r="B931" s="21"/>
      <c r="C931" s="40"/>
      <c r="D931" s="23"/>
      <c r="E931" s="25"/>
      <c r="F931" s="25"/>
      <c r="G931" s="18"/>
      <c r="H931" s="347"/>
      <c r="I931" s="330"/>
      <c r="J931" s="370"/>
    </row>
    <row r="932" spans="1:10" s="32" customFormat="1" ht="18.75" hidden="1" x14ac:dyDescent="0.25">
      <c r="A932" s="61" t="s">
        <v>366</v>
      </c>
      <c r="B932" s="73" t="s">
        <v>519</v>
      </c>
      <c r="C932" s="40"/>
      <c r="D932" s="23"/>
      <c r="E932" s="25"/>
      <c r="F932" s="25"/>
      <c r="G932" s="18"/>
      <c r="H932" s="347"/>
      <c r="I932" s="330"/>
      <c r="J932" s="370"/>
    </row>
    <row r="933" spans="1:10" s="32" customFormat="1" ht="276.75" hidden="1" customHeight="1" x14ac:dyDescent="0.25">
      <c r="A933" s="61"/>
      <c r="B933" s="20" t="s">
        <v>837</v>
      </c>
      <c r="C933" s="40"/>
      <c r="D933" s="23"/>
      <c r="E933" s="25"/>
      <c r="F933" s="25"/>
      <c r="G933" s="18"/>
      <c r="H933" s="347"/>
      <c r="I933" s="330"/>
      <c r="J933" s="370"/>
    </row>
    <row r="934" spans="1:10" s="32" customFormat="1" ht="18.75" hidden="1" x14ac:dyDescent="0.25">
      <c r="A934" s="61"/>
      <c r="B934" s="20"/>
      <c r="C934" s="40"/>
      <c r="D934" s="23"/>
      <c r="E934" s="25"/>
      <c r="F934" s="25"/>
      <c r="G934" s="18"/>
      <c r="H934" s="347"/>
      <c r="I934" s="330"/>
      <c r="J934" s="368"/>
    </row>
    <row r="935" spans="1:10" s="32" customFormat="1" ht="18.75" hidden="1" x14ac:dyDescent="0.25">
      <c r="A935" s="61" t="s">
        <v>367</v>
      </c>
      <c r="B935" s="98" t="s">
        <v>867</v>
      </c>
      <c r="C935" s="40" t="s">
        <v>6</v>
      </c>
      <c r="D935" s="23"/>
      <c r="E935" s="17">
        <v>1548.51</v>
      </c>
      <c r="F935" s="17">
        <f>E935*(1+C$1187)</f>
        <v>2001.604026</v>
      </c>
      <c r="G935" s="18">
        <f>D935*F935</f>
        <v>0</v>
      </c>
      <c r="H935" s="347"/>
      <c r="I935" s="330"/>
      <c r="J935" s="370"/>
    </row>
    <row r="936" spans="1:10" s="32" customFormat="1" ht="18.75" hidden="1" x14ac:dyDescent="0.25">
      <c r="A936" s="61"/>
      <c r="B936" s="22"/>
      <c r="C936" s="40"/>
      <c r="D936" s="23"/>
      <c r="E936" s="25"/>
      <c r="F936" s="25"/>
      <c r="G936" s="18"/>
      <c r="H936" s="347"/>
      <c r="I936" s="330"/>
      <c r="J936" s="368"/>
    </row>
    <row r="937" spans="1:10" s="32" customFormat="1" ht="18.75" hidden="1" x14ac:dyDescent="0.25">
      <c r="A937" s="61" t="s">
        <v>368</v>
      </c>
      <c r="B937" s="76" t="s">
        <v>314</v>
      </c>
      <c r="C937" s="40" t="s">
        <v>6</v>
      </c>
      <c r="D937" s="23"/>
      <c r="E937" s="17">
        <v>2518.23</v>
      </c>
      <c r="F937" s="17">
        <f>E937*(1+C$1187)</f>
        <v>3255.0640979999998</v>
      </c>
      <c r="G937" s="18">
        <f>D937*F937</f>
        <v>0</v>
      </c>
      <c r="H937" s="347"/>
      <c r="I937" s="330"/>
      <c r="J937" s="370"/>
    </row>
    <row r="938" spans="1:10" s="32" customFormat="1" ht="18.75" hidden="1" x14ac:dyDescent="0.25">
      <c r="A938" s="61"/>
      <c r="B938" s="22"/>
      <c r="C938" s="40"/>
      <c r="D938" s="23"/>
      <c r="E938" s="25"/>
      <c r="F938" s="25"/>
      <c r="G938" s="18"/>
      <c r="H938" s="347"/>
      <c r="I938" s="330"/>
      <c r="J938" s="368"/>
    </row>
    <row r="939" spans="1:10" s="32" customFormat="1" ht="18.75" hidden="1" x14ac:dyDescent="0.25">
      <c r="A939" s="61" t="s">
        <v>510</v>
      </c>
      <c r="B939" s="76" t="s">
        <v>315</v>
      </c>
      <c r="C939" s="40" t="s">
        <v>6</v>
      </c>
      <c r="D939" s="23"/>
      <c r="E939" s="17">
        <v>2592.23</v>
      </c>
      <c r="F939" s="17">
        <f>E939*(1+C$1187)</f>
        <v>3350.7164979999998</v>
      </c>
      <c r="G939" s="18">
        <f>D939*F939</f>
        <v>0</v>
      </c>
      <c r="H939" s="347"/>
      <c r="I939" s="330"/>
      <c r="J939" s="370"/>
    </row>
    <row r="940" spans="1:10" s="32" customFormat="1" ht="18.75" hidden="1" x14ac:dyDescent="0.25">
      <c r="A940" s="61"/>
      <c r="B940" s="22"/>
      <c r="C940" s="40"/>
      <c r="D940" s="23"/>
      <c r="E940" s="25"/>
      <c r="F940" s="25"/>
      <c r="G940" s="18"/>
      <c r="H940" s="347"/>
      <c r="I940" s="330"/>
      <c r="J940" s="368"/>
    </row>
    <row r="941" spans="1:10" s="32" customFormat="1" ht="18.75" hidden="1" x14ac:dyDescent="0.25">
      <c r="A941" s="61" t="s">
        <v>511</v>
      </c>
      <c r="B941" s="99" t="s">
        <v>655</v>
      </c>
      <c r="C941" s="40" t="s">
        <v>6</v>
      </c>
      <c r="D941" s="23"/>
      <c r="E941" s="17">
        <v>2071.83</v>
      </c>
      <c r="F941" s="17">
        <f>E941*(1+C$1187)</f>
        <v>2678.047458</v>
      </c>
      <c r="G941" s="18">
        <f>D941*F941</f>
        <v>0</v>
      </c>
      <c r="H941" s="347"/>
      <c r="I941" s="330"/>
      <c r="J941" s="370"/>
    </row>
    <row r="942" spans="1:10" s="32" customFormat="1" ht="18.75" hidden="1" x14ac:dyDescent="0.25">
      <c r="A942" s="61"/>
      <c r="B942" s="22"/>
      <c r="C942" s="40"/>
      <c r="D942" s="23"/>
      <c r="E942" s="25"/>
      <c r="F942" s="25"/>
      <c r="G942" s="18"/>
      <c r="H942" s="347"/>
      <c r="I942" s="330"/>
      <c r="J942" s="368"/>
    </row>
    <row r="943" spans="1:10" s="32" customFormat="1" ht="18.75" hidden="1" x14ac:dyDescent="0.25">
      <c r="A943" s="61" t="s">
        <v>512</v>
      </c>
      <c r="B943" s="85" t="s">
        <v>890</v>
      </c>
      <c r="C943" s="40" t="s">
        <v>6</v>
      </c>
      <c r="D943" s="23"/>
      <c r="E943" s="17">
        <v>2289.59</v>
      </c>
      <c r="F943" s="17">
        <f>E943*(1+C$1187)</f>
        <v>2959.524034</v>
      </c>
      <c r="G943" s="18">
        <f>D943*F943</f>
        <v>0</v>
      </c>
      <c r="H943" s="347"/>
      <c r="I943" s="330"/>
      <c r="J943" s="370"/>
    </row>
    <row r="944" spans="1:10" s="32" customFormat="1" ht="18.75" hidden="1" x14ac:dyDescent="0.25">
      <c r="A944" s="61"/>
      <c r="B944" s="22"/>
      <c r="C944" s="40"/>
      <c r="D944" s="23"/>
      <c r="E944" s="25"/>
      <c r="F944" s="25"/>
      <c r="G944" s="18"/>
      <c r="H944" s="347"/>
      <c r="I944" s="330"/>
      <c r="J944" s="368"/>
    </row>
    <row r="945" spans="1:10" s="32" customFormat="1" ht="18.75" hidden="1" x14ac:dyDescent="0.25">
      <c r="A945" s="61" t="s">
        <v>513</v>
      </c>
      <c r="B945" s="76" t="s">
        <v>329</v>
      </c>
      <c r="C945" s="40" t="s">
        <v>6</v>
      </c>
      <c r="D945" s="23"/>
      <c r="E945" s="17">
        <v>2333.1999999999998</v>
      </c>
      <c r="F945" s="17">
        <f>E945*(1+C$1187)</f>
        <v>3015.8943199999999</v>
      </c>
      <c r="G945" s="18">
        <f>D945*F945</f>
        <v>0</v>
      </c>
      <c r="H945" s="347"/>
      <c r="I945" s="330"/>
      <c r="J945" s="370"/>
    </row>
    <row r="946" spans="1:10" s="32" customFormat="1" ht="18.75" hidden="1" x14ac:dyDescent="0.25">
      <c r="A946" s="61"/>
      <c r="B946" s="22"/>
      <c r="C946" s="40"/>
      <c r="D946" s="23"/>
      <c r="E946" s="25"/>
      <c r="F946" s="25"/>
      <c r="G946" s="18"/>
      <c r="H946" s="347"/>
      <c r="I946" s="330"/>
      <c r="J946" s="368"/>
    </row>
    <row r="947" spans="1:10" s="32" customFormat="1" ht="18.75" hidden="1" x14ac:dyDescent="0.25">
      <c r="A947" s="61" t="s">
        <v>514</v>
      </c>
      <c r="B947" s="76" t="s">
        <v>328</v>
      </c>
      <c r="C947" s="40" t="s">
        <v>6</v>
      </c>
      <c r="D947" s="23"/>
      <c r="E947" s="17">
        <v>3077.71</v>
      </c>
      <c r="F947" s="17">
        <f>E947*(1+C$1187)</f>
        <v>3978.247946</v>
      </c>
      <c r="G947" s="18">
        <f>D947*F947</f>
        <v>0</v>
      </c>
      <c r="H947" s="347"/>
      <c r="I947" s="330"/>
      <c r="J947" s="370"/>
    </row>
    <row r="948" spans="1:10" s="32" customFormat="1" ht="18.75" hidden="1" x14ac:dyDescent="0.25">
      <c r="A948" s="61"/>
      <c r="B948" s="76"/>
      <c r="C948" s="40"/>
      <c r="D948" s="23"/>
      <c r="E948" s="17"/>
      <c r="F948" s="17"/>
      <c r="G948" s="18"/>
      <c r="H948" s="347"/>
      <c r="I948" s="330"/>
      <c r="J948" s="370"/>
    </row>
    <row r="949" spans="1:10" s="32" customFormat="1" ht="18.75" hidden="1" x14ac:dyDescent="0.25">
      <c r="A949" s="61" t="s">
        <v>716</v>
      </c>
      <c r="B949" s="77" t="s">
        <v>720</v>
      </c>
      <c r="C949" s="40" t="s">
        <v>6</v>
      </c>
      <c r="D949" s="23"/>
      <c r="E949" s="17">
        <v>2515.81</v>
      </c>
      <c r="F949" s="17">
        <f>E949*(1+C$1187)</f>
        <v>3251.9360059999999</v>
      </c>
      <c r="G949" s="18">
        <f>D949*F949</f>
        <v>0</v>
      </c>
      <c r="H949" s="347"/>
      <c r="I949" s="330"/>
      <c r="J949" s="370"/>
    </row>
    <row r="950" spans="1:10" s="32" customFormat="1" ht="18.75" hidden="1" x14ac:dyDescent="0.25">
      <c r="A950" s="61"/>
      <c r="B950" s="77"/>
      <c r="C950" s="40"/>
      <c r="D950" s="23"/>
      <c r="E950" s="17"/>
      <c r="F950" s="17"/>
      <c r="G950" s="18"/>
      <c r="H950" s="347"/>
      <c r="I950" s="330"/>
      <c r="J950" s="370"/>
    </row>
    <row r="951" spans="1:10" s="32" customFormat="1" ht="18.75" hidden="1" x14ac:dyDescent="0.25">
      <c r="A951" s="61" t="s">
        <v>734</v>
      </c>
      <c r="B951" s="77" t="s">
        <v>721</v>
      </c>
      <c r="C951" s="40" t="s">
        <v>6</v>
      </c>
      <c r="D951" s="23"/>
      <c r="E951" s="17">
        <v>2011.84</v>
      </c>
      <c r="F951" s="17">
        <f>E951*(1+C$1187)</f>
        <v>2600.5043839999998</v>
      </c>
      <c r="G951" s="18">
        <f>D951*F951</f>
        <v>0</v>
      </c>
      <c r="H951" s="347"/>
      <c r="I951" s="330"/>
      <c r="J951" s="370"/>
    </row>
    <row r="952" spans="1:10" s="32" customFormat="1" ht="18.75" hidden="1" x14ac:dyDescent="0.25">
      <c r="A952" s="61"/>
      <c r="B952" s="22"/>
      <c r="C952" s="40"/>
      <c r="D952" s="23"/>
      <c r="E952" s="25"/>
      <c r="F952" s="25"/>
      <c r="G952" s="18"/>
      <c r="H952" s="347"/>
      <c r="I952" s="330"/>
      <c r="J952" s="368"/>
    </row>
    <row r="953" spans="1:10" s="32" customFormat="1" ht="18.75" hidden="1" x14ac:dyDescent="0.25">
      <c r="A953" s="224" t="s">
        <v>838</v>
      </c>
      <c r="B953" s="85" t="s">
        <v>839</v>
      </c>
      <c r="C953" s="34" t="s">
        <v>6</v>
      </c>
      <c r="D953" s="23"/>
      <c r="E953" s="17">
        <v>2090.4899999999998</v>
      </c>
      <c r="F953" s="17">
        <f>E953*(1+C$1187)</f>
        <v>2702.1673739999997</v>
      </c>
      <c r="G953" s="18">
        <f>D953*F953</f>
        <v>0</v>
      </c>
      <c r="H953" s="347"/>
      <c r="I953" s="330"/>
      <c r="J953" s="368"/>
    </row>
    <row r="954" spans="1:10" s="32" customFormat="1" ht="18.75" hidden="1" x14ac:dyDescent="0.25">
      <c r="A954" s="61"/>
      <c r="B954" s="22"/>
      <c r="C954" s="40"/>
      <c r="D954" s="23"/>
      <c r="E954" s="17"/>
      <c r="F954" s="17"/>
      <c r="G954" s="18"/>
      <c r="H954" s="347"/>
      <c r="I954" s="330"/>
      <c r="J954" s="368"/>
    </row>
    <row r="955" spans="1:10" s="32" customFormat="1" ht="18.75" hidden="1" x14ac:dyDescent="0.25">
      <c r="A955" s="224" t="s">
        <v>840</v>
      </c>
      <c r="B955" s="85" t="s">
        <v>1044</v>
      </c>
      <c r="C955" s="34" t="s">
        <v>6</v>
      </c>
      <c r="D955" s="23"/>
      <c r="E955" s="17">
        <v>2592.23</v>
      </c>
      <c r="F955" s="17">
        <f>E955*(1+C$1187)</f>
        <v>3350.7164979999998</v>
      </c>
      <c r="G955" s="18">
        <f>D955*F955</f>
        <v>0</v>
      </c>
      <c r="H955" s="347"/>
      <c r="I955" s="330"/>
      <c r="J955" s="368"/>
    </row>
    <row r="956" spans="1:10" s="32" customFormat="1" ht="18.75" hidden="1" x14ac:dyDescent="0.25">
      <c r="A956" s="61"/>
      <c r="B956" s="22"/>
      <c r="C956" s="40"/>
      <c r="D956" s="23"/>
      <c r="E956" s="17"/>
      <c r="F956" s="17"/>
      <c r="G956" s="18"/>
      <c r="H956" s="347"/>
      <c r="I956" s="330"/>
      <c r="J956" s="368"/>
    </row>
    <row r="957" spans="1:10" s="32" customFormat="1" ht="63" hidden="1" x14ac:dyDescent="0.25">
      <c r="A957" s="224" t="s">
        <v>841</v>
      </c>
      <c r="B957" s="85" t="s">
        <v>882</v>
      </c>
      <c r="C957" s="34" t="s">
        <v>6</v>
      </c>
      <c r="D957" s="23"/>
      <c r="E957" s="17">
        <v>2635.67</v>
      </c>
      <c r="F957" s="17">
        <f>E957*(1+C$1187)</f>
        <v>3406.8670419999999</v>
      </c>
      <c r="G957" s="18">
        <f>D957*F957</f>
        <v>0</v>
      </c>
      <c r="H957" s="347"/>
      <c r="I957" s="330"/>
      <c r="J957" s="368"/>
    </row>
    <row r="958" spans="1:10" s="32" customFormat="1" ht="173.25" hidden="1" x14ac:dyDescent="0.25">
      <c r="A958" s="61"/>
      <c r="B958" s="100" t="s">
        <v>1047</v>
      </c>
      <c r="C958" s="40"/>
      <c r="D958" s="23"/>
      <c r="E958" s="17"/>
      <c r="F958" s="17"/>
      <c r="G958" s="18"/>
      <c r="H958" s="347"/>
      <c r="I958" s="330"/>
      <c r="J958" s="368"/>
    </row>
    <row r="959" spans="1:10" s="32" customFormat="1" ht="18.75" hidden="1" x14ac:dyDescent="0.25">
      <c r="A959" s="61"/>
      <c r="B959" s="22"/>
      <c r="C959" s="40"/>
      <c r="D959" s="23"/>
      <c r="E959" s="17"/>
      <c r="F959" s="17"/>
      <c r="G959" s="18"/>
      <c r="H959" s="347"/>
      <c r="I959" s="330"/>
      <c r="J959" s="368"/>
    </row>
    <row r="960" spans="1:10" s="32" customFormat="1" ht="94.5" hidden="1" x14ac:dyDescent="0.25">
      <c r="A960" s="61" t="s">
        <v>842</v>
      </c>
      <c r="B960" s="85" t="s">
        <v>896</v>
      </c>
      <c r="C960" s="34" t="s">
        <v>6</v>
      </c>
      <c r="D960" s="23"/>
      <c r="E960" s="17">
        <v>1382.17</v>
      </c>
      <c r="F960" s="17">
        <f>E960*(1+C$1187)</f>
        <v>1786.592942</v>
      </c>
      <c r="G960" s="18">
        <f>D960*F960</f>
        <v>0</v>
      </c>
      <c r="H960" s="347"/>
      <c r="I960" s="330"/>
      <c r="J960" s="368"/>
    </row>
    <row r="961" spans="1:13" s="32" customFormat="1" ht="184.5" hidden="1" customHeight="1" x14ac:dyDescent="0.25">
      <c r="A961" s="61"/>
      <c r="B961" s="100" t="s">
        <v>893</v>
      </c>
      <c r="C961" s="34"/>
      <c r="D961" s="23"/>
      <c r="E961" s="17"/>
      <c r="F961" s="17"/>
      <c r="G961" s="18"/>
      <c r="H961" s="347"/>
      <c r="I961" s="330"/>
      <c r="J961" s="368"/>
    </row>
    <row r="962" spans="1:13" s="32" customFormat="1" ht="18.75" hidden="1" x14ac:dyDescent="0.25">
      <c r="A962" s="61"/>
      <c r="B962" s="76"/>
      <c r="C962" s="40"/>
      <c r="D962" s="23"/>
      <c r="E962" s="17"/>
      <c r="F962" s="17"/>
      <c r="G962" s="18"/>
      <c r="H962" s="347"/>
      <c r="I962" s="330"/>
      <c r="J962" s="368"/>
    </row>
    <row r="963" spans="1:13" s="32" customFormat="1" ht="18.75" hidden="1" x14ac:dyDescent="0.25">
      <c r="A963" s="224" t="s">
        <v>894</v>
      </c>
      <c r="B963" s="76" t="s">
        <v>881</v>
      </c>
      <c r="C963" s="34" t="s">
        <v>6</v>
      </c>
      <c r="D963" s="23"/>
      <c r="E963" s="17">
        <v>781.71</v>
      </c>
      <c r="F963" s="17">
        <f>E963*(1+C$1187)</f>
        <v>1010.438346</v>
      </c>
      <c r="G963" s="18">
        <f>D963*F963</f>
        <v>0</v>
      </c>
      <c r="H963" s="347"/>
      <c r="I963" s="330"/>
      <c r="J963" s="368"/>
    </row>
    <row r="964" spans="1:13" s="32" customFormat="1" ht="94.5" hidden="1" x14ac:dyDescent="0.25">
      <c r="A964" s="61"/>
      <c r="B964" s="20" t="s">
        <v>1149</v>
      </c>
      <c r="C964" s="34"/>
      <c r="D964" s="23"/>
      <c r="E964" s="17"/>
      <c r="F964" s="17"/>
      <c r="G964" s="18"/>
      <c r="H964" s="347"/>
      <c r="I964" s="330"/>
      <c r="J964" s="368"/>
    </row>
    <row r="965" spans="1:13" s="32" customFormat="1" ht="18.75" hidden="1" x14ac:dyDescent="0.25">
      <c r="A965" s="61"/>
      <c r="B965" s="76"/>
      <c r="C965" s="40"/>
      <c r="D965" s="23"/>
      <c r="E965" s="17"/>
      <c r="F965" s="17"/>
      <c r="G965" s="18"/>
      <c r="H965" s="347"/>
      <c r="I965" s="330"/>
      <c r="J965" s="368"/>
    </row>
    <row r="966" spans="1:13" s="32" customFormat="1" ht="18.75" hidden="1" x14ac:dyDescent="0.25">
      <c r="A966" s="61" t="s">
        <v>1045</v>
      </c>
      <c r="B966" s="76" t="s">
        <v>1150</v>
      </c>
      <c r="C966" s="34" t="s">
        <v>6</v>
      </c>
      <c r="D966" s="23"/>
      <c r="E966" s="17">
        <v>1172.57</v>
      </c>
      <c r="F966" s="17">
        <f>E966*(1+C$1187)</f>
        <v>1515.6639819999998</v>
      </c>
      <c r="G966" s="18">
        <f>D966*F966</f>
        <v>0</v>
      </c>
      <c r="H966" s="347"/>
      <c r="I966" s="330"/>
      <c r="J966" s="368"/>
    </row>
    <row r="967" spans="1:13" s="32" customFormat="1" ht="94.5" hidden="1" x14ac:dyDescent="0.25">
      <c r="A967" s="61"/>
      <c r="B967" s="20" t="s">
        <v>1151</v>
      </c>
      <c r="C967" s="34"/>
      <c r="D967" s="23"/>
      <c r="E967" s="17"/>
      <c r="F967" s="17"/>
      <c r="G967" s="18"/>
      <c r="H967" s="347"/>
      <c r="I967" s="330"/>
      <c r="J967" s="368"/>
    </row>
    <row r="968" spans="1:13" s="32" customFormat="1" ht="18.75" hidden="1" x14ac:dyDescent="0.25">
      <c r="A968" s="61"/>
      <c r="B968" s="22"/>
      <c r="C968" s="34"/>
      <c r="D968" s="23"/>
      <c r="E968" s="17"/>
      <c r="F968" s="17"/>
      <c r="G968" s="18"/>
      <c r="H968" s="347"/>
      <c r="I968" s="330"/>
      <c r="J968" s="368"/>
    </row>
    <row r="969" spans="1:13" s="32" customFormat="1" ht="18.75" hidden="1" x14ac:dyDescent="0.25">
      <c r="A969" s="224" t="s">
        <v>1046</v>
      </c>
      <c r="B969" s="85" t="s">
        <v>895</v>
      </c>
      <c r="C969" s="34" t="s">
        <v>6</v>
      </c>
      <c r="D969" s="23"/>
      <c r="E969" s="17">
        <v>1172.57</v>
      </c>
      <c r="F969" s="17">
        <f>E969*(1+C$1187)</f>
        <v>1515.6639819999998</v>
      </c>
      <c r="G969" s="18">
        <f>D969*F969</f>
        <v>0</v>
      </c>
      <c r="H969" s="347"/>
      <c r="I969" s="330"/>
      <c r="J969" s="368"/>
    </row>
    <row r="970" spans="1:13" s="32" customFormat="1" ht="94.5" hidden="1" x14ac:dyDescent="0.25">
      <c r="A970" s="61"/>
      <c r="B970" s="20" t="s">
        <v>1152</v>
      </c>
      <c r="C970" s="34"/>
      <c r="D970" s="23"/>
      <c r="E970" s="17"/>
      <c r="F970" s="17"/>
      <c r="G970" s="18"/>
      <c r="H970" s="347"/>
      <c r="I970" s="330"/>
      <c r="J970" s="368"/>
    </row>
    <row r="971" spans="1:13" s="32" customFormat="1" ht="18.75" hidden="1" x14ac:dyDescent="0.25">
      <c r="A971" s="61"/>
      <c r="B971" s="22"/>
      <c r="C971" s="40"/>
      <c r="D971" s="23"/>
      <c r="E971" s="17"/>
      <c r="F971" s="17"/>
      <c r="G971" s="18"/>
      <c r="H971" s="347"/>
      <c r="I971" s="330"/>
      <c r="J971" s="368"/>
    </row>
    <row r="972" spans="1:13" s="32" customFormat="1" ht="18.75" hidden="1" x14ac:dyDescent="0.25">
      <c r="A972" s="61" t="s">
        <v>515</v>
      </c>
      <c r="B972" s="73" t="s">
        <v>661</v>
      </c>
      <c r="C972" s="40"/>
      <c r="D972" s="23"/>
      <c r="E972" s="17"/>
      <c r="F972" s="17"/>
      <c r="G972" s="18"/>
      <c r="H972" s="347"/>
      <c r="I972" s="330"/>
      <c r="J972" s="370"/>
      <c r="K972" s="130"/>
      <c r="L972" s="130"/>
      <c r="M972" s="130"/>
    </row>
    <row r="973" spans="1:13" s="32" customFormat="1" ht="408.75" hidden="1" customHeight="1" x14ac:dyDescent="0.25">
      <c r="A973" s="61"/>
      <c r="B973" s="20" t="s">
        <v>1153</v>
      </c>
      <c r="C973" s="40"/>
      <c r="D973" s="23"/>
      <c r="E973" s="17"/>
      <c r="F973" s="17"/>
      <c r="G973" s="18"/>
      <c r="H973" s="347"/>
      <c r="I973" s="330"/>
      <c r="J973" s="368"/>
      <c r="K973" s="130"/>
      <c r="L973" s="130"/>
      <c r="M973" s="130"/>
    </row>
    <row r="974" spans="1:13" s="32" customFormat="1" ht="18.75" x14ac:dyDescent="0.25">
      <c r="A974" s="61"/>
      <c r="B974" s="20"/>
      <c r="C974" s="40"/>
      <c r="D974" s="23"/>
      <c r="E974" s="17"/>
      <c r="F974" s="17"/>
      <c r="G974" s="18"/>
      <c r="H974" s="347"/>
      <c r="I974" s="330"/>
      <c r="J974" s="368"/>
    </row>
    <row r="975" spans="1:13" s="32" customFormat="1" ht="21" hidden="1" x14ac:dyDescent="0.25">
      <c r="A975" s="61" t="s">
        <v>516</v>
      </c>
      <c r="B975" s="21" t="s">
        <v>664</v>
      </c>
      <c r="C975" s="16" t="s">
        <v>669</v>
      </c>
      <c r="D975" s="23"/>
      <c r="E975" s="17">
        <v>0.91</v>
      </c>
      <c r="F975" s="17">
        <f>E975*(1+C$1187)</f>
        <v>1.176266</v>
      </c>
      <c r="G975" s="18">
        <f>D975*F975</f>
        <v>0</v>
      </c>
      <c r="H975" s="347"/>
      <c r="I975" s="330"/>
      <c r="J975" s="370"/>
    </row>
    <row r="976" spans="1:13" s="32" customFormat="1" ht="18.75" hidden="1" x14ac:dyDescent="0.25">
      <c r="A976" s="61"/>
      <c r="B976" s="21"/>
      <c r="C976" s="40"/>
      <c r="D976" s="23"/>
      <c r="E976" s="25"/>
      <c r="F976" s="25"/>
      <c r="G976" s="18"/>
      <c r="H976" s="347"/>
      <c r="I976" s="330"/>
      <c r="J976" s="370"/>
    </row>
    <row r="977" spans="1:10" s="32" customFormat="1" ht="31.5" hidden="1" x14ac:dyDescent="0.25">
      <c r="A977" s="61" t="s">
        <v>517</v>
      </c>
      <c r="B977" s="21" t="s">
        <v>1154</v>
      </c>
      <c r="C977" s="16" t="s">
        <v>669</v>
      </c>
      <c r="D977" s="23"/>
      <c r="E977" s="17">
        <v>0.79</v>
      </c>
      <c r="F977" s="17">
        <f>E977*(1+C$1187)</f>
        <v>1.0211540000000001</v>
      </c>
      <c r="G977" s="18">
        <f>D977*F977</f>
        <v>0</v>
      </c>
      <c r="H977" s="347"/>
      <c r="I977" s="330"/>
      <c r="J977" s="370"/>
    </row>
    <row r="978" spans="1:10" s="32" customFormat="1" ht="18.75" hidden="1" x14ac:dyDescent="0.25">
      <c r="A978" s="61"/>
      <c r="B978" s="21"/>
      <c r="C978" s="40"/>
      <c r="D978" s="23"/>
      <c r="E978" s="25"/>
      <c r="F978" s="25"/>
      <c r="G978" s="18"/>
      <c r="H978" s="347"/>
      <c r="I978" s="330"/>
      <c r="J978" s="370"/>
    </row>
    <row r="979" spans="1:10" s="32" customFormat="1" ht="21" hidden="1" x14ac:dyDescent="0.25">
      <c r="A979" s="61" t="s">
        <v>647</v>
      </c>
      <c r="B979" s="21" t="s">
        <v>665</v>
      </c>
      <c r="C979" s="16" t="s">
        <v>669</v>
      </c>
      <c r="D979" s="23"/>
      <c r="E979" s="17">
        <v>0.68</v>
      </c>
      <c r="F979" s="17">
        <f>E979*(1+C$1187)</f>
        <v>0.87896800000000008</v>
      </c>
      <c r="G979" s="18">
        <f>D979*F979</f>
        <v>0</v>
      </c>
      <c r="H979" s="347"/>
      <c r="I979" s="330"/>
      <c r="J979" s="370"/>
    </row>
    <row r="980" spans="1:10" s="32" customFormat="1" ht="18.75" hidden="1" x14ac:dyDescent="0.25">
      <c r="A980" s="61"/>
      <c r="B980" s="21"/>
      <c r="C980" s="40"/>
      <c r="D980" s="23"/>
      <c r="E980" s="25"/>
      <c r="F980" s="25"/>
      <c r="G980" s="18"/>
      <c r="H980" s="347"/>
      <c r="I980" s="330"/>
      <c r="J980" s="370"/>
    </row>
    <row r="981" spans="1:10" s="32" customFormat="1" ht="21" hidden="1" x14ac:dyDescent="0.25">
      <c r="A981" s="61" t="s">
        <v>648</v>
      </c>
      <c r="B981" s="21" t="s">
        <v>666</v>
      </c>
      <c r="C981" s="16" t="s">
        <v>669</v>
      </c>
      <c r="D981" s="23"/>
      <c r="E981" s="17">
        <v>0.56999999999999995</v>
      </c>
      <c r="F981" s="17">
        <f>E981*(1+C$1187)</f>
        <v>0.73678199999999994</v>
      </c>
      <c r="G981" s="18">
        <f>D981*F981</f>
        <v>0</v>
      </c>
      <c r="H981" s="347"/>
      <c r="I981" s="330"/>
      <c r="J981" s="370"/>
    </row>
    <row r="982" spans="1:10" s="32" customFormat="1" ht="18.75" hidden="1" x14ac:dyDescent="0.25">
      <c r="A982" s="61"/>
      <c r="B982" s="21"/>
      <c r="C982" s="40"/>
      <c r="D982" s="23"/>
      <c r="E982" s="25"/>
      <c r="F982" s="25"/>
      <c r="G982" s="18"/>
      <c r="H982" s="347"/>
      <c r="I982" s="330"/>
      <c r="J982" s="370"/>
    </row>
    <row r="983" spans="1:10" s="32" customFormat="1" ht="21" hidden="1" x14ac:dyDescent="0.25">
      <c r="A983" s="61" t="s">
        <v>649</v>
      </c>
      <c r="B983" s="21" t="s">
        <v>667</v>
      </c>
      <c r="C983" s="16" t="s">
        <v>669</v>
      </c>
      <c r="D983" s="23"/>
      <c r="E983" s="17">
        <v>0.47</v>
      </c>
      <c r="F983" s="17">
        <f>E983*(1+C$1187)</f>
        <v>0.60752200000000001</v>
      </c>
      <c r="G983" s="18">
        <f>D983*F983</f>
        <v>0</v>
      </c>
      <c r="H983" s="347"/>
      <c r="I983" s="330"/>
      <c r="J983" s="370"/>
    </row>
    <row r="984" spans="1:10" s="32" customFormat="1" ht="18.75" hidden="1" x14ac:dyDescent="0.25">
      <c r="A984" s="61"/>
      <c r="B984" s="21"/>
      <c r="C984" s="40"/>
      <c r="D984" s="23"/>
      <c r="E984" s="25"/>
      <c r="F984" s="25"/>
      <c r="G984" s="18"/>
      <c r="H984" s="347"/>
      <c r="I984" s="330"/>
      <c r="J984" s="370"/>
    </row>
    <row r="985" spans="1:10" s="32" customFormat="1" ht="31.5" hidden="1" x14ac:dyDescent="0.25">
      <c r="A985" s="61" t="s">
        <v>650</v>
      </c>
      <c r="B985" s="21" t="s">
        <v>668</v>
      </c>
      <c r="C985" s="16" t="s">
        <v>669</v>
      </c>
      <c r="D985" s="23"/>
      <c r="E985" s="17">
        <v>0.35</v>
      </c>
      <c r="F985" s="17">
        <f>E985*(1+C$1187)</f>
        <v>0.45240999999999998</v>
      </c>
      <c r="G985" s="18">
        <f>D985*F985</f>
        <v>0</v>
      </c>
      <c r="H985" s="347"/>
      <c r="I985" s="330"/>
      <c r="J985" s="370"/>
    </row>
    <row r="986" spans="1:10" s="32" customFormat="1" ht="18.75" hidden="1" x14ac:dyDescent="0.25">
      <c r="A986" s="61"/>
      <c r="B986" s="21"/>
      <c r="C986" s="40"/>
      <c r="D986" s="23"/>
      <c r="E986" s="17"/>
      <c r="F986" s="17"/>
      <c r="G986" s="18"/>
      <c r="H986" s="347"/>
      <c r="I986" s="330"/>
      <c r="J986" s="370"/>
    </row>
    <row r="987" spans="1:10" s="32" customFormat="1" ht="31.5" hidden="1" x14ac:dyDescent="0.25">
      <c r="A987" s="224" t="s">
        <v>739</v>
      </c>
      <c r="B987" s="45" t="s">
        <v>738</v>
      </c>
      <c r="C987" s="40"/>
      <c r="D987" s="23"/>
      <c r="E987" s="17"/>
      <c r="F987" s="17"/>
      <c r="G987" s="18"/>
      <c r="H987" s="347"/>
      <c r="I987" s="330"/>
      <c r="J987" s="370"/>
    </row>
    <row r="988" spans="1:10" s="32" customFormat="1" ht="157.5" hidden="1" x14ac:dyDescent="0.25">
      <c r="A988" s="224"/>
      <c r="B988" s="72" t="s">
        <v>1155</v>
      </c>
      <c r="C988" s="40"/>
      <c r="D988" s="23"/>
      <c r="E988" s="17"/>
      <c r="F988" s="17"/>
      <c r="G988" s="18"/>
      <c r="H988" s="347"/>
      <c r="I988" s="330"/>
      <c r="J988" s="370"/>
    </row>
    <row r="989" spans="1:10" s="32" customFormat="1" ht="18.75" hidden="1" x14ac:dyDescent="0.25">
      <c r="A989" s="224"/>
      <c r="B989" s="72"/>
      <c r="C989" s="40"/>
      <c r="D989" s="23"/>
      <c r="E989" s="17"/>
      <c r="F989" s="17"/>
      <c r="G989" s="18"/>
      <c r="H989" s="347"/>
      <c r="I989" s="330"/>
      <c r="J989" s="370"/>
    </row>
    <row r="990" spans="1:10" s="32" customFormat="1" ht="18.75" hidden="1" x14ac:dyDescent="0.25">
      <c r="A990" s="224" t="s">
        <v>740</v>
      </c>
      <c r="B990" s="45" t="s">
        <v>1156</v>
      </c>
      <c r="C990" s="34" t="s">
        <v>6</v>
      </c>
      <c r="D990" s="23"/>
      <c r="E990" s="17">
        <v>4006.54</v>
      </c>
      <c r="F990" s="17">
        <f>E990*(1+C$1187)</f>
        <v>5178.8536039999999</v>
      </c>
      <c r="G990" s="18">
        <f>D990*F990</f>
        <v>0</v>
      </c>
      <c r="H990" s="347"/>
      <c r="I990" s="330"/>
      <c r="J990" s="370"/>
    </row>
    <row r="991" spans="1:10" s="32" customFormat="1" ht="18.75" hidden="1" x14ac:dyDescent="0.25">
      <c r="A991" s="224"/>
      <c r="B991" s="45"/>
      <c r="C991" s="34"/>
      <c r="D991" s="23"/>
      <c r="E991" s="17"/>
      <c r="F991" s="17"/>
      <c r="G991" s="18"/>
      <c r="H991" s="347"/>
      <c r="I991" s="330"/>
      <c r="J991" s="370"/>
    </row>
    <row r="992" spans="1:10" s="32" customFormat="1" ht="18.75" hidden="1" x14ac:dyDescent="0.25">
      <c r="A992" s="224" t="s">
        <v>741</v>
      </c>
      <c r="B992" s="45" t="s">
        <v>1157</v>
      </c>
      <c r="C992" s="34" t="s">
        <v>6</v>
      </c>
      <c r="D992" s="23"/>
      <c r="E992" s="17">
        <v>6009.81</v>
      </c>
      <c r="F992" s="17">
        <f>E992*(1+C$1187)</f>
        <v>7768.2804060000008</v>
      </c>
      <c r="G992" s="18">
        <f>D992*F992</f>
        <v>0</v>
      </c>
      <c r="H992" s="347"/>
      <c r="I992" s="330"/>
      <c r="J992" s="370"/>
    </row>
    <row r="993" spans="1:10" s="32" customFormat="1" ht="18.75" hidden="1" x14ac:dyDescent="0.25">
      <c r="A993" s="224"/>
      <c r="B993" s="45"/>
      <c r="C993" s="34"/>
      <c r="D993" s="23"/>
      <c r="E993" s="50"/>
      <c r="F993" s="50"/>
      <c r="G993" s="18"/>
      <c r="H993" s="347"/>
      <c r="I993" s="330"/>
      <c r="J993" s="370"/>
    </row>
    <row r="994" spans="1:10" s="32" customFormat="1" ht="18.75" hidden="1" x14ac:dyDescent="0.25">
      <c r="A994" s="224" t="s">
        <v>742</v>
      </c>
      <c r="B994" s="45" t="s">
        <v>1158</v>
      </c>
      <c r="C994" s="34" t="s">
        <v>6</v>
      </c>
      <c r="D994" s="23"/>
      <c r="E994" s="17">
        <v>9014.7199999999993</v>
      </c>
      <c r="F994" s="17">
        <f>E994*(1+C$1187)</f>
        <v>11652.427071999999</v>
      </c>
      <c r="G994" s="18">
        <f>D994*F994</f>
        <v>0</v>
      </c>
      <c r="H994" s="347"/>
      <c r="I994" s="330"/>
      <c r="J994" s="370"/>
    </row>
    <row r="995" spans="1:10" s="32" customFormat="1" ht="18.75" hidden="1" x14ac:dyDescent="0.25">
      <c r="A995" s="224"/>
      <c r="B995" s="45"/>
      <c r="C995" s="52"/>
      <c r="D995" s="28"/>
      <c r="E995" s="51"/>
      <c r="F995" s="50"/>
      <c r="G995" s="48"/>
      <c r="H995" s="347"/>
      <c r="I995" s="330"/>
      <c r="J995" s="370"/>
    </row>
    <row r="996" spans="1:10" s="32" customFormat="1" ht="18" hidden="1" customHeight="1" x14ac:dyDescent="0.25">
      <c r="A996" s="116"/>
      <c r="B996" s="26"/>
      <c r="C996" s="131" t="s">
        <v>7</v>
      </c>
      <c r="D996" s="132"/>
      <c r="E996" s="133"/>
      <c r="F996" s="121"/>
      <c r="G996" s="114">
        <f>SUM(G924:G995)</f>
        <v>0</v>
      </c>
      <c r="H996" s="347"/>
      <c r="I996" s="330"/>
      <c r="J996" s="368"/>
    </row>
    <row r="997" spans="1:10" s="32" customFormat="1" ht="18.75" hidden="1" x14ac:dyDescent="0.25">
      <c r="A997" s="196" t="s">
        <v>316</v>
      </c>
      <c r="B997" s="15" t="s">
        <v>557</v>
      </c>
      <c r="C997" s="40"/>
      <c r="D997" s="23"/>
      <c r="E997" s="25"/>
      <c r="F997" s="25"/>
      <c r="G997" s="18"/>
      <c r="H997" s="347"/>
      <c r="I997" s="330"/>
      <c r="J997" s="368"/>
    </row>
    <row r="998" spans="1:10" s="32" customFormat="1" ht="18.75" hidden="1" x14ac:dyDescent="0.25">
      <c r="A998" s="61" t="s">
        <v>553</v>
      </c>
      <c r="B998" s="101" t="s">
        <v>552</v>
      </c>
      <c r="C998" s="40"/>
      <c r="D998" s="23"/>
      <c r="E998" s="17"/>
      <c r="F998" s="17"/>
      <c r="G998" s="18"/>
      <c r="H998" s="347"/>
      <c r="I998" s="330"/>
      <c r="J998" s="368"/>
    </row>
    <row r="999" spans="1:10" s="32" customFormat="1" ht="47.25" hidden="1" x14ac:dyDescent="0.25">
      <c r="A999" s="61"/>
      <c r="B999" s="102" t="s">
        <v>555</v>
      </c>
      <c r="C999" s="40"/>
      <c r="D999" s="23"/>
      <c r="E999" s="17"/>
      <c r="F999" s="17"/>
      <c r="G999" s="18"/>
      <c r="H999" s="347"/>
      <c r="I999" s="330"/>
      <c r="J999" s="368"/>
    </row>
    <row r="1000" spans="1:10" s="32" customFormat="1" ht="18.75" hidden="1" x14ac:dyDescent="0.25">
      <c r="A1000" s="61"/>
      <c r="B1000" s="102"/>
      <c r="C1000" s="40"/>
      <c r="D1000" s="23"/>
      <c r="E1000" s="17"/>
      <c r="F1000" s="17"/>
      <c r="G1000" s="18"/>
      <c r="H1000" s="347"/>
      <c r="I1000" s="330"/>
      <c r="J1000" s="368"/>
    </row>
    <row r="1001" spans="1:10" s="32" customFormat="1" ht="63" hidden="1" x14ac:dyDescent="0.25">
      <c r="A1001" s="61" t="s">
        <v>554</v>
      </c>
      <c r="B1001" s="81" t="s">
        <v>843</v>
      </c>
      <c r="C1001" s="53" t="s">
        <v>6</v>
      </c>
      <c r="D1001" s="23"/>
      <c r="E1001" s="46">
        <v>388.32</v>
      </c>
      <c r="F1001" s="17">
        <f>E1001*(1+C$1188)</f>
        <v>483.186576</v>
      </c>
      <c r="G1001" s="47">
        <f>D1001*F1001</f>
        <v>0</v>
      </c>
      <c r="H1001" s="347"/>
      <c r="I1001" s="330"/>
      <c r="J1001" s="370"/>
    </row>
    <row r="1002" spans="1:10" s="32" customFormat="1" ht="18.75" hidden="1" x14ac:dyDescent="0.25">
      <c r="A1002" s="61"/>
      <c r="B1002" s="103"/>
      <c r="C1002" s="53"/>
      <c r="D1002" s="49"/>
      <c r="E1002" s="54"/>
      <c r="F1002" s="54"/>
      <c r="G1002" s="47"/>
      <c r="H1002" s="347"/>
      <c r="I1002" s="330"/>
      <c r="J1002" s="368"/>
    </row>
    <row r="1003" spans="1:10" s="32" customFormat="1" ht="63" hidden="1" x14ac:dyDescent="0.25">
      <c r="A1003" s="61" t="s">
        <v>556</v>
      </c>
      <c r="B1003" s="81" t="s">
        <v>844</v>
      </c>
      <c r="C1003" s="53" t="s">
        <v>6</v>
      </c>
      <c r="D1003" s="23"/>
      <c r="E1003" s="46">
        <v>1156.25</v>
      </c>
      <c r="F1003" s="17">
        <f>E1003*(1+C$1188)</f>
        <v>1438.721875</v>
      </c>
      <c r="G1003" s="47">
        <f>D1003*F1003</f>
        <v>0</v>
      </c>
      <c r="H1003" s="347"/>
      <c r="I1003" s="330"/>
      <c r="J1003" s="370"/>
    </row>
    <row r="1004" spans="1:10" s="32" customFormat="1" ht="18.75" hidden="1" x14ac:dyDescent="0.25">
      <c r="A1004" s="61"/>
      <c r="B1004" s="103"/>
      <c r="C1004" s="53"/>
      <c r="D1004" s="49"/>
      <c r="E1004" s="54"/>
      <c r="F1004" s="54"/>
      <c r="G1004" s="47"/>
      <c r="H1004" s="347"/>
      <c r="I1004" s="330"/>
      <c r="J1004" s="368"/>
    </row>
    <row r="1005" spans="1:10" s="32" customFormat="1" ht="63" hidden="1" x14ac:dyDescent="0.25">
      <c r="A1005" s="61" t="s">
        <v>558</v>
      </c>
      <c r="B1005" s="81" t="s">
        <v>845</v>
      </c>
      <c r="C1005" s="53" t="s">
        <v>6</v>
      </c>
      <c r="D1005" s="23"/>
      <c r="E1005" s="46">
        <v>1241.3699999999999</v>
      </c>
      <c r="F1005" s="17">
        <f>E1005*(1+C$1188)</f>
        <v>1544.6366909999999</v>
      </c>
      <c r="G1005" s="47">
        <f>D1005*F1005</f>
        <v>0</v>
      </c>
      <c r="H1005" s="347"/>
      <c r="I1005" s="330"/>
      <c r="J1005" s="370"/>
    </row>
    <row r="1006" spans="1:10" s="32" customFormat="1" ht="18.75" hidden="1" x14ac:dyDescent="0.25">
      <c r="A1006" s="61"/>
      <c r="B1006" s="104"/>
      <c r="C1006" s="53"/>
      <c r="D1006" s="49"/>
      <c r="E1006" s="46"/>
      <c r="F1006" s="46"/>
      <c r="G1006" s="47"/>
      <c r="H1006" s="347"/>
      <c r="I1006" s="330"/>
      <c r="J1006" s="368"/>
    </row>
    <row r="1007" spans="1:10" s="32" customFormat="1" ht="47.25" hidden="1" x14ac:dyDescent="0.25">
      <c r="A1007" s="224" t="s">
        <v>846</v>
      </c>
      <c r="B1007" s="105" t="s">
        <v>847</v>
      </c>
      <c r="C1007" s="34" t="s">
        <v>6</v>
      </c>
      <c r="D1007" s="23"/>
      <c r="E1007" s="46">
        <v>284.43</v>
      </c>
      <c r="F1007" s="17">
        <f>E1007*(1+C$1188)</f>
        <v>353.91624899999999</v>
      </c>
      <c r="G1007" s="47">
        <f>D1007*F1007</f>
        <v>0</v>
      </c>
      <c r="H1007" s="347"/>
      <c r="I1007" s="330"/>
      <c r="J1007" s="368"/>
    </row>
    <row r="1008" spans="1:10" s="32" customFormat="1" ht="18.75" hidden="1" x14ac:dyDescent="0.25">
      <c r="A1008" s="61"/>
      <c r="B1008" s="71"/>
      <c r="C1008" s="40"/>
      <c r="D1008" s="23"/>
      <c r="E1008" s="46"/>
      <c r="F1008" s="17"/>
      <c r="G1008" s="47"/>
      <c r="H1008" s="347"/>
      <c r="I1008" s="330"/>
      <c r="J1008" s="368"/>
    </row>
    <row r="1009" spans="1:10" s="32" customFormat="1" ht="18.75" hidden="1" x14ac:dyDescent="0.25">
      <c r="A1009" s="61" t="s">
        <v>559</v>
      </c>
      <c r="B1009" s="106" t="s">
        <v>624</v>
      </c>
      <c r="C1009" s="40"/>
      <c r="D1009" s="23"/>
      <c r="E1009" s="46"/>
      <c r="F1009" s="17"/>
      <c r="G1009" s="47"/>
      <c r="H1009" s="347"/>
      <c r="I1009" s="330"/>
      <c r="J1009" s="368"/>
    </row>
    <row r="1010" spans="1:10" s="32" customFormat="1" ht="18.75" hidden="1" x14ac:dyDescent="0.25">
      <c r="A1010" s="61" t="s">
        <v>560</v>
      </c>
      <c r="B1010" s="105" t="s">
        <v>848</v>
      </c>
      <c r="C1010" s="40" t="s">
        <v>6</v>
      </c>
      <c r="D1010" s="23"/>
      <c r="E1010" s="46">
        <v>318.37</v>
      </c>
      <c r="F1010" s="17">
        <f>E1010*(1+C$1188)</f>
        <v>396.14779099999998</v>
      </c>
      <c r="G1010" s="47">
        <f>D1010*F1010</f>
        <v>0</v>
      </c>
      <c r="H1010" s="347"/>
      <c r="I1010" s="330"/>
      <c r="J1010" s="370"/>
    </row>
    <row r="1011" spans="1:10" s="32" customFormat="1" ht="63" hidden="1" x14ac:dyDescent="0.25">
      <c r="A1011" s="61"/>
      <c r="B1011" s="107" t="s">
        <v>849</v>
      </c>
      <c r="C1011" s="40"/>
      <c r="D1011" s="23"/>
      <c r="E1011" s="46"/>
      <c r="F1011" s="17"/>
      <c r="G1011" s="47"/>
      <c r="H1011" s="347"/>
      <c r="I1011" s="330"/>
      <c r="J1011" s="370"/>
    </row>
    <row r="1012" spans="1:10" s="32" customFormat="1" ht="18.75" hidden="1" x14ac:dyDescent="0.25">
      <c r="A1012" s="61"/>
      <c r="B1012" s="107"/>
      <c r="C1012" s="40"/>
      <c r="D1012" s="23"/>
      <c r="E1012" s="46"/>
      <c r="F1012" s="17"/>
      <c r="G1012" s="47"/>
      <c r="H1012" s="347"/>
      <c r="I1012" s="330"/>
      <c r="J1012" s="370"/>
    </row>
    <row r="1013" spans="1:10" s="32" customFormat="1" ht="18.75" hidden="1" x14ac:dyDescent="0.25">
      <c r="A1013" s="224" t="s">
        <v>791</v>
      </c>
      <c r="B1013" s="105" t="s">
        <v>792</v>
      </c>
      <c r="C1013" s="34" t="s">
        <v>6</v>
      </c>
      <c r="D1013" s="23"/>
      <c r="E1013" s="46">
        <v>429.3</v>
      </c>
      <c r="F1013" s="17">
        <f>E1013*(1+C$1188)</f>
        <v>534.17799000000002</v>
      </c>
      <c r="G1013" s="47">
        <f>D1013*F1013</f>
        <v>0</v>
      </c>
      <c r="H1013" s="347"/>
      <c r="I1013" s="330"/>
      <c r="J1013" s="370"/>
    </row>
    <row r="1014" spans="1:10" s="32" customFormat="1" ht="78.75" hidden="1" x14ac:dyDescent="0.25">
      <c r="A1014" s="224"/>
      <c r="B1014" s="107" t="s">
        <v>793</v>
      </c>
      <c r="C1014" s="34"/>
      <c r="D1014" s="23"/>
      <c r="E1014" s="46"/>
      <c r="F1014" s="17"/>
      <c r="G1014" s="47"/>
      <c r="H1014" s="347"/>
      <c r="I1014" s="330"/>
      <c r="J1014" s="370"/>
    </row>
    <row r="1015" spans="1:10" s="32" customFormat="1" ht="18.75" hidden="1" x14ac:dyDescent="0.25">
      <c r="A1015" s="61"/>
      <c r="B1015" s="106"/>
      <c r="C1015" s="40"/>
      <c r="D1015" s="23"/>
      <c r="E1015" s="46"/>
      <c r="F1015" s="17"/>
      <c r="G1015" s="47"/>
      <c r="H1015" s="347"/>
      <c r="I1015" s="330"/>
      <c r="J1015" s="368"/>
    </row>
    <row r="1016" spans="1:10" s="32" customFormat="1" ht="18.75" hidden="1" x14ac:dyDescent="0.25">
      <c r="A1016" s="61" t="s">
        <v>567</v>
      </c>
      <c r="B1016" s="71" t="s">
        <v>618</v>
      </c>
      <c r="C1016" s="40" t="s">
        <v>6</v>
      </c>
      <c r="D1016" s="23"/>
      <c r="E1016" s="46">
        <v>104.05</v>
      </c>
      <c r="F1016" s="17">
        <f>E1016*(1+C$1188)</f>
        <v>129.469415</v>
      </c>
      <c r="G1016" s="47">
        <f>D1016*F1016</f>
        <v>0</v>
      </c>
      <c r="H1016" s="347"/>
      <c r="I1016" s="330"/>
      <c r="J1016" s="370"/>
    </row>
    <row r="1017" spans="1:10" s="32" customFormat="1" ht="47.25" hidden="1" x14ac:dyDescent="0.25">
      <c r="A1017" s="61"/>
      <c r="B1017" s="108" t="s">
        <v>619</v>
      </c>
      <c r="C1017" s="40"/>
      <c r="D1017" s="23"/>
      <c r="E1017" s="17"/>
      <c r="F1017" s="17"/>
      <c r="G1017" s="18"/>
      <c r="H1017" s="347"/>
      <c r="I1017" s="330"/>
      <c r="J1017" s="368"/>
    </row>
    <row r="1018" spans="1:10" s="32" customFormat="1" ht="18.75" hidden="1" x14ac:dyDescent="0.25">
      <c r="A1018" s="61"/>
      <c r="B1018" s="71"/>
      <c r="C1018" s="40"/>
      <c r="D1018" s="23"/>
      <c r="E1018" s="17"/>
      <c r="F1018" s="17"/>
      <c r="G1018" s="18"/>
      <c r="H1018" s="347"/>
      <c r="I1018" s="330"/>
      <c r="J1018" s="368"/>
    </row>
    <row r="1019" spans="1:10" s="32" customFormat="1" ht="18.75" hidden="1" x14ac:dyDescent="0.25">
      <c r="A1019" s="224" t="s">
        <v>794</v>
      </c>
      <c r="B1019" s="105" t="s">
        <v>795</v>
      </c>
      <c r="C1019" s="34" t="s">
        <v>6</v>
      </c>
      <c r="D1019" s="23"/>
      <c r="E1019" s="17">
        <v>150.19</v>
      </c>
      <c r="F1019" s="17">
        <f>E1019*(1+C$1188)</f>
        <v>186.881417</v>
      </c>
      <c r="G1019" s="47">
        <f>D1019*F1019</f>
        <v>0</v>
      </c>
      <c r="H1019" s="347"/>
      <c r="I1019" s="330"/>
      <c r="J1019" s="368"/>
    </row>
    <row r="1020" spans="1:10" s="32" customFormat="1" ht="47.25" hidden="1" x14ac:dyDescent="0.25">
      <c r="A1020" s="224"/>
      <c r="B1020" s="107" t="s">
        <v>796</v>
      </c>
      <c r="C1020" s="34"/>
      <c r="D1020" s="23"/>
      <c r="E1020" s="17"/>
      <c r="F1020" s="17"/>
      <c r="G1020" s="18"/>
      <c r="H1020" s="347"/>
      <c r="I1020" s="330"/>
      <c r="J1020" s="368"/>
    </row>
    <row r="1021" spans="1:10" s="32" customFormat="1" ht="18.75" hidden="1" x14ac:dyDescent="0.25">
      <c r="A1021" s="61"/>
      <c r="B1021" s="71"/>
      <c r="C1021" s="40"/>
      <c r="D1021" s="23"/>
      <c r="E1021" s="17"/>
      <c r="F1021" s="17"/>
      <c r="G1021" s="18"/>
      <c r="H1021" s="347"/>
      <c r="I1021" s="330"/>
      <c r="J1021" s="368"/>
    </row>
    <row r="1022" spans="1:10" s="32" customFormat="1" ht="18.75" hidden="1" x14ac:dyDescent="0.25">
      <c r="A1022" s="61" t="s">
        <v>568</v>
      </c>
      <c r="B1022" s="71" t="s">
        <v>562</v>
      </c>
      <c r="C1022" s="40" t="s">
        <v>6</v>
      </c>
      <c r="D1022" s="23"/>
      <c r="E1022" s="17">
        <v>253.35</v>
      </c>
      <c r="F1022" s="17">
        <f>E1022*(1+C$1188)</f>
        <v>315.243405</v>
      </c>
      <c r="G1022" s="47">
        <f>D1022*F1022</f>
        <v>0</v>
      </c>
      <c r="H1022" s="347"/>
      <c r="I1022" s="330"/>
      <c r="J1022" s="370"/>
    </row>
    <row r="1023" spans="1:10" s="32" customFormat="1" ht="63" hidden="1" x14ac:dyDescent="0.25">
      <c r="A1023" s="61"/>
      <c r="B1023" s="108" t="s">
        <v>561</v>
      </c>
      <c r="C1023" s="40"/>
      <c r="D1023" s="23"/>
      <c r="E1023" s="17"/>
      <c r="F1023" s="17"/>
      <c r="G1023" s="18"/>
      <c r="H1023" s="347"/>
      <c r="I1023" s="330"/>
      <c r="J1023" s="368"/>
    </row>
    <row r="1024" spans="1:10" s="32" customFormat="1" ht="18.75" hidden="1" x14ac:dyDescent="0.25">
      <c r="A1024" s="61"/>
      <c r="B1024" s="71"/>
      <c r="C1024" s="40"/>
      <c r="D1024" s="23"/>
      <c r="E1024" s="17"/>
      <c r="F1024" s="17"/>
      <c r="G1024" s="18"/>
      <c r="H1024" s="347"/>
      <c r="I1024" s="330"/>
      <c r="J1024" s="368"/>
    </row>
    <row r="1025" spans="1:10" s="32" customFormat="1" ht="18.75" hidden="1" x14ac:dyDescent="0.25">
      <c r="A1025" s="61" t="s">
        <v>569</v>
      </c>
      <c r="B1025" s="71" t="s">
        <v>565</v>
      </c>
      <c r="C1025" s="40" t="s">
        <v>6</v>
      </c>
      <c r="D1025" s="23"/>
      <c r="E1025" s="17">
        <v>78.44</v>
      </c>
      <c r="F1025" s="17">
        <f>E1025*(1+C$1188)</f>
        <v>97.602891999999997</v>
      </c>
      <c r="G1025" s="47">
        <f>D1025*F1025</f>
        <v>0</v>
      </c>
      <c r="H1025" s="347"/>
      <c r="I1025" s="330"/>
      <c r="J1025" s="370"/>
    </row>
    <row r="1026" spans="1:10" s="32" customFormat="1" ht="47.25" hidden="1" x14ac:dyDescent="0.25">
      <c r="A1026" s="61"/>
      <c r="B1026" s="108" t="s">
        <v>563</v>
      </c>
      <c r="C1026" s="40"/>
      <c r="D1026" s="23"/>
      <c r="E1026" s="17"/>
      <c r="F1026" s="17"/>
      <c r="G1026" s="18"/>
      <c r="H1026" s="347"/>
      <c r="I1026" s="330"/>
      <c r="J1026" s="368"/>
    </row>
    <row r="1027" spans="1:10" s="32" customFormat="1" ht="18.75" hidden="1" x14ac:dyDescent="0.25">
      <c r="A1027" s="61"/>
      <c r="B1027" s="71"/>
      <c r="C1027" s="40"/>
      <c r="D1027" s="23"/>
      <c r="E1027" s="17"/>
      <c r="F1027" s="17"/>
      <c r="G1027" s="18"/>
      <c r="H1027" s="347"/>
      <c r="I1027" s="330"/>
      <c r="J1027" s="368"/>
    </row>
    <row r="1028" spans="1:10" s="32" customFormat="1" ht="18.75" hidden="1" x14ac:dyDescent="0.25">
      <c r="A1028" s="61" t="s">
        <v>570</v>
      </c>
      <c r="B1028" s="71" t="s">
        <v>566</v>
      </c>
      <c r="C1028" s="40" t="s">
        <v>6</v>
      </c>
      <c r="D1028" s="23"/>
      <c r="E1028" s="17">
        <v>96.15</v>
      </c>
      <c r="F1028" s="17">
        <f>E1028*(1+C$1188)</f>
        <v>119.63944500000001</v>
      </c>
      <c r="G1028" s="47">
        <f>D1028*F1028</f>
        <v>0</v>
      </c>
      <c r="H1028" s="347"/>
      <c r="I1028" s="330"/>
      <c r="J1028" s="370"/>
    </row>
    <row r="1029" spans="1:10" s="32" customFormat="1" ht="47.25" hidden="1" x14ac:dyDescent="0.25">
      <c r="A1029" s="61"/>
      <c r="B1029" s="108" t="s">
        <v>564</v>
      </c>
      <c r="C1029" s="40"/>
      <c r="D1029" s="23"/>
      <c r="E1029" s="17"/>
      <c r="F1029" s="17"/>
      <c r="G1029" s="18"/>
      <c r="H1029" s="347"/>
      <c r="I1029" s="330"/>
      <c r="J1029" s="368"/>
    </row>
    <row r="1030" spans="1:10" s="32" customFormat="1" ht="18.75" hidden="1" x14ac:dyDescent="0.25">
      <c r="A1030" s="61"/>
      <c r="B1030" s="108"/>
      <c r="C1030" s="40"/>
      <c r="D1030" s="23"/>
      <c r="E1030" s="17"/>
      <c r="F1030" s="17"/>
      <c r="G1030" s="18"/>
      <c r="H1030" s="347"/>
      <c r="I1030" s="330"/>
      <c r="J1030" s="368"/>
    </row>
    <row r="1031" spans="1:10" s="32" customFormat="1" ht="18.75" hidden="1" x14ac:dyDescent="0.25">
      <c r="A1031" s="61" t="s">
        <v>620</v>
      </c>
      <c r="B1031" s="71" t="s">
        <v>642</v>
      </c>
      <c r="C1031" s="40" t="s">
        <v>6</v>
      </c>
      <c r="D1031" s="23"/>
      <c r="E1031" s="17">
        <v>13.72</v>
      </c>
      <c r="F1031" s="17">
        <f>E1031*(1+C$1188)</f>
        <v>17.071795999999999</v>
      </c>
      <c r="G1031" s="47">
        <f>D1031*F1031</f>
        <v>0</v>
      </c>
      <c r="H1031" s="347"/>
      <c r="I1031" s="330"/>
      <c r="J1031" s="370"/>
    </row>
    <row r="1032" spans="1:10" s="32" customFormat="1" ht="78.75" hidden="1" x14ac:dyDescent="0.25">
      <c r="A1032" s="61"/>
      <c r="B1032" s="108" t="s">
        <v>571</v>
      </c>
      <c r="C1032" s="40"/>
      <c r="D1032" s="23"/>
      <c r="E1032" s="17"/>
      <c r="F1032" s="17"/>
      <c r="G1032" s="18"/>
      <c r="H1032" s="347"/>
      <c r="I1032" s="330"/>
      <c r="J1032" s="368"/>
    </row>
    <row r="1033" spans="1:10" s="32" customFormat="1" ht="18.75" hidden="1" x14ac:dyDescent="0.25">
      <c r="A1033" s="61"/>
      <c r="B1033" s="108"/>
      <c r="C1033" s="40"/>
      <c r="D1033" s="23"/>
      <c r="E1033" s="17"/>
      <c r="F1033" s="17"/>
      <c r="G1033" s="18"/>
      <c r="H1033" s="347"/>
      <c r="I1033" s="330"/>
      <c r="J1033" s="368"/>
    </row>
    <row r="1034" spans="1:10" s="32" customFormat="1" ht="18.75" hidden="1" x14ac:dyDescent="0.25">
      <c r="A1034" s="224" t="s">
        <v>621</v>
      </c>
      <c r="B1034" s="105" t="s">
        <v>797</v>
      </c>
      <c r="C1034" s="34" t="s">
        <v>6</v>
      </c>
      <c r="D1034" s="23"/>
      <c r="E1034" s="17">
        <v>101.59</v>
      </c>
      <c r="F1034" s="17">
        <f>E1034*(1+C$1188)</f>
        <v>126.40843700000001</v>
      </c>
      <c r="G1034" s="47">
        <f>D1034*F1034</f>
        <v>0</v>
      </c>
      <c r="H1034" s="347"/>
      <c r="I1034" s="330"/>
      <c r="J1034" s="370"/>
    </row>
    <row r="1035" spans="1:10" s="32" customFormat="1" ht="47.25" hidden="1" x14ac:dyDescent="0.25">
      <c r="A1035" s="224"/>
      <c r="B1035" s="107" t="s">
        <v>798</v>
      </c>
      <c r="C1035" s="34"/>
      <c r="D1035" s="23"/>
      <c r="E1035" s="17"/>
      <c r="F1035" s="17"/>
      <c r="G1035" s="18"/>
      <c r="H1035" s="347"/>
      <c r="I1035" s="330"/>
      <c r="J1035" s="370"/>
    </row>
    <row r="1036" spans="1:10" s="32" customFormat="1" ht="18.75" hidden="1" x14ac:dyDescent="0.25">
      <c r="A1036" s="224"/>
      <c r="B1036" s="105"/>
      <c r="C1036" s="34"/>
      <c r="D1036" s="23"/>
      <c r="E1036" s="17"/>
      <c r="F1036" s="17"/>
      <c r="G1036" s="18"/>
      <c r="H1036" s="347"/>
      <c r="I1036" s="330"/>
      <c r="J1036" s="368"/>
    </row>
    <row r="1037" spans="1:10" s="32" customFormat="1" ht="18.75" hidden="1" x14ac:dyDescent="0.25">
      <c r="A1037" s="224" t="s">
        <v>622</v>
      </c>
      <c r="B1037" s="105" t="s">
        <v>799</v>
      </c>
      <c r="C1037" s="34" t="s">
        <v>6</v>
      </c>
      <c r="D1037" s="23"/>
      <c r="E1037" s="17">
        <v>489.41</v>
      </c>
      <c r="F1037" s="17">
        <f>E1037*(1+C$1188)</f>
        <v>608.97286299999996</v>
      </c>
      <c r="G1037" s="47">
        <f>D1037*F1037</f>
        <v>0</v>
      </c>
      <c r="H1037" s="347"/>
      <c r="I1037" s="330"/>
      <c r="J1037" s="370"/>
    </row>
    <row r="1038" spans="1:10" s="32" customFormat="1" ht="47.25" hidden="1" x14ac:dyDescent="0.25">
      <c r="A1038" s="224"/>
      <c r="B1038" s="107" t="s">
        <v>800</v>
      </c>
      <c r="C1038" s="34"/>
      <c r="D1038" s="23"/>
      <c r="E1038" s="17"/>
      <c r="F1038" s="17"/>
      <c r="G1038" s="18"/>
      <c r="H1038" s="347"/>
      <c r="I1038" s="330"/>
      <c r="J1038" s="370"/>
    </row>
    <row r="1039" spans="1:10" s="32" customFormat="1" ht="18.75" hidden="1" x14ac:dyDescent="0.25">
      <c r="A1039" s="224"/>
      <c r="B1039" s="105"/>
      <c r="C1039" s="34"/>
      <c r="D1039" s="23"/>
      <c r="E1039" s="17"/>
      <c r="F1039" s="17"/>
      <c r="G1039" s="18"/>
      <c r="H1039" s="347"/>
      <c r="I1039" s="330"/>
      <c r="J1039" s="368"/>
    </row>
    <row r="1040" spans="1:10" s="32" customFormat="1" ht="18.75" hidden="1" x14ac:dyDescent="0.25">
      <c r="A1040" s="224" t="s">
        <v>623</v>
      </c>
      <c r="B1040" s="105" t="s">
        <v>1159</v>
      </c>
      <c r="C1040" s="34" t="s">
        <v>6</v>
      </c>
      <c r="D1040" s="23"/>
      <c r="E1040" s="17">
        <v>216.05</v>
      </c>
      <c r="F1040" s="17">
        <f>E1040*(1+C$1188)</f>
        <v>268.83101499999998</v>
      </c>
      <c r="G1040" s="47">
        <f>D1040*F1040</f>
        <v>0</v>
      </c>
      <c r="H1040" s="347"/>
      <c r="I1040" s="330"/>
      <c r="J1040" s="370"/>
    </row>
    <row r="1041" spans="1:10" s="32" customFormat="1" ht="47.25" hidden="1" x14ac:dyDescent="0.25">
      <c r="A1041" s="224"/>
      <c r="B1041" s="107" t="s">
        <v>801</v>
      </c>
      <c r="C1041" s="34"/>
      <c r="D1041" s="23"/>
      <c r="E1041" s="17"/>
      <c r="F1041" s="17"/>
      <c r="G1041" s="47"/>
      <c r="H1041" s="347"/>
      <c r="I1041" s="330"/>
      <c r="J1041" s="370"/>
    </row>
    <row r="1042" spans="1:10" s="32" customFormat="1" ht="18.75" hidden="1" x14ac:dyDescent="0.25">
      <c r="A1042" s="224"/>
      <c r="B1042" s="107"/>
      <c r="C1042" s="34"/>
      <c r="D1042" s="23"/>
      <c r="E1042" s="17"/>
      <c r="F1042" s="17"/>
      <c r="G1042" s="47"/>
      <c r="H1042" s="347"/>
      <c r="I1042" s="330"/>
      <c r="J1042" s="368"/>
    </row>
    <row r="1043" spans="1:10" s="32" customFormat="1" ht="18.75" hidden="1" x14ac:dyDescent="0.25">
      <c r="A1043" s="224" t="s">
        <v>850</v>
      </c>
      <c r="B1043" s="105" t="s">
        <v>851</v>
      </c>
      <c r="C1043" s="34" t="s">
        <v>6</v>
      </c>
      <c r="D1043" s="23"/>
      <c r="E1043" s="17">
        <v>318.37</v>
      </c>
      <c r="F1043" s="17">
        <f>E1043*(1+C$1188)</f>
        <v>396.14779099999998</v>
      </c>
      <c r="G1043" s="47">
        <f>D1043*F1043</f>
        <v>0</v>
      </c>
      <c r="H1043" s="347"/>
      <c r="I1043" s="330"/>
      <c r="J1043" s="368"/>
    </row>
    <row r="1044" spans="1:10" s="32" customFormat="1" ht="63" hidden="1" x14ac:dyDescent="0.25">
      <c r="A1044" s="224"/>
      <c r="B1044" s="107" t="s">
        <v>852</v>
      </c>
      <c r="C1044" s="34"/>
      <c r="D1044" s="23"/>
      <c r="E1044" s="17"/>
      <c r="F1044" s="17"/>
      <c r="G1044" s="47"/>
      <c r="H1044" s="347"/>
      <c r="I1044" s="330"/>
      <c r="J1044" s="368"/>
    </row>
    <row r="1045" spans="1:10" s="32" customFormat="1" ht="18.75" hidden="1" x14ac:dyDescent="0.25">
      <c r="A1045" s="224"/>
      <c r="B1045" s="107"/>
      <c r="C1045" s="34"/>
      <c r="D1045" s="23"/>
      <c r="E1045" s="17"/>
      <c r="F1045" s="17"/>
      <c r="G1045" s="47"/>
      <c r="H1045" s="347"/>
      <c r="I1045" s="330"/>
      <c r="J1045" s="368"/>
    </row>
    <row r="1046" spans="1:10" s="32" customFormat="1" ht="18.75" hidden="1" x14ac:dyDescent="0.25">
      <c r="A1046" s="224" t="s">
        <v>853</v>
      </c>
      <c r="B1046" s="320" t="s">
        <v>1160</v>
      </c>
      <c r="C1046" s="34" t="s">
        <v>6</v>
      </c>
      <c r="D1046" s="23"/>
      <c r="E1046" s="17">
        <v>434.97</v>
      </c>
      <c r="F1046" s="17">
        <f>E1046*(1+C$1188)</f>
        <v>541.23317099999997</v>
      </c>
      <c r="G1046" s="47">
        <f>D1046*F1046</f>
        <v>0</v>
      </c>
      <c r="H1046" s="347"/>
      <c r="I1046" s="330"/>
      <c r="J1046" s="368"/>
    </row>
    <row r="1047" spans="1:10" s="32" customFormat="1" ht="78.75" hidden="1" x14ac:dyDescent="0.25">
      <c r="A1047" s="224"/>
      <c r="B1047" s="107" t="s">
        <v>854</v>
      </c>
      <c r="C1047" s="34"/>
      <c r="D1047" s="23"/>
      <c r="E1047" s="17"/>
      <c r="F1047" s="17"/>
      <c r="G1047" s="47"/>
      <c r="H1047" s="347"/>
      <c r="I1047" s="330"/>
      <c r="J1047" s="368"/>
    </row>
    <row r="1048" spans="1:10" s="32" customFormat="1" ht="18.75" hidden="1" x14ac:dyDescent="0.25">
      <c r="A1048" s="224"/>
      <c r="B1048" s="107"/>
      <c r="C1048" s="34"/>
      <c r="D1048" s="23"/>
      <c r="E1048" s="17"/>
      <c r="F1048" s="17"/>
      <c r="G1048" s="47"/>
      <c r="H1048" s="347"/>
      <c r="I1048" s="330"/>
      <c r="J1048" s="368"/>
    </row>
    <row r="1049" spans="1:10" s="32" customFormat="1" ht="18.75" hidden="1" x14ac:dyDescent="0.25">
      <c r="A1049" s="61" t="s">
        <v>572</v>
      </c>
      <c r="B1049" s="106" t="s">
        <v>573</v>
      </c>
      <c r="C1049" s="40"/>
      <c r="D1049" s="23"/>
      <c r="E1049" s="17"/>
      <c r="F1049" s="17"/>
      <c r="G1049" s="47"/>
      <c r="H1049" s="347"/>
      <c r="I1049" s="330"/>
      <c r="J1049" s="368"/>
    </row>
    <row r="1050" spans="1:10" s="32" customFormat="1" ht="18.75" hidden="1" x14ac:dyDescent="0.25">
      <c r="A1050" s="61" t="s">
        <v>574</v>
      </c>
      <c r="B1050" s="71" t="s">
        <v>1161</v>
      </c>
      <c r="C1050" s="40" t="s">
        <v>6</v>
      </c>
      <c r="D1050" s="23"/>
      <c r="E1050" s="17">
        <v>24.36</v>
      </c>
      <c r="F1050" s="17">
        <f>E1050*(1+C$1188)</f>
        <v>30.311147999999999</v>
      </c>
      <c r="G1050" s="47">
        <f>D1050*F1050</f>
        <v>0</v>
      </c>
      <c r="H1050" s="347"/>
      <c r="I1050" s="330"/>
      <c r="J1050" s="370"/>
    </row>
    <row r="1051" spans="1:10" s="32" customFormat="1" ht="47.25" hidden="1" x14ac:dyDescent="0.25">
      <c r="A1051" s="61"/>
      <c r="B1051" s="108" t="s">
        <v>575</v>
      </c>
      <c r="C1051" s="40"/>
      <c r="D1051" s="23"/>
      <c r="E1051" s="17"/>
      <c r="F1051" s="17"/>
      <c r="G1051" s="47"/>
      <c r="H1051" s="356"/>
      <c r="I1051" s="330"/>
      <c r="J1051" s="368"/>
    </row>
    <row r="1052" spans="1:10" s="32" customFormat="1" ht="18.75" hidden="1" x14ac:dyDescent="0.25">
      <c r="A1052" s="61"/>
      <c r="B1052" s="71"/>
      <c r="C1052" s="40"/>
      <c r="D1052" s="23"/>
      <c r="E1052" s="17"/>
      <c r="F1052" s="17"/>
      <c r="G1052" s="47"/>
      <c r="H1052" s="347"/>
      <c r="I1052" s="330"/>
      <c r="J1052" s="368"/>
    </row>
    <row r="1053" spans="1:10" s="32" customFormat="1" ht="18.75" hidden="1" x14ac:dyDescent="0.25">
      <c r="A1053" s="61" t="s">
        <v>578</v>
      </c>
      <c r="B1053" s="71" t="s">
        <v>705</v>
      </c>
      <c r="C1053" s="40" t="s">
        <v>6</v>
      </c>
      <c r="D1053" s="23"/>
      <c r="E1053" s="17">
        <v>470.18</v>
      </c>
      <c r="F1053" s="17">
        <f>E1053*(1+C$1188)</f>
        <v>585.04497400000002</v>
      </c>
      <c r="G1053" s="47">
        <f>D1053*F1053</f>
        <v>0</v>
      </c>
      <c r="H1053" s="347"/>
      <c r="I1053" s="330"/>
      <c r="J1053" s="370"/>
    </row>
    <row r="1054" spans="1:10" s="32" customFormat="1" ht="110.25" hidden="1" x14ac:dyDescent="0.25">
      <c r="A1054" s="61"/>
      <c r="B1054" s="108" t="s">
        <v>706</v>
      </c>
      <c r="C1054" s="40"/>
      <c r="D1054" s="23"/>
      <c r="E1054" s="17"/>
      <c r="F1054" s="17"/>
      <c r="G1054" s="47"/>
      <c r="H1054" s="347"/>
      <c r="I1054" s="330"/>
      <c r="J1054" s="368"/>
    </row>
    <row r="1055" spans="1:10" s="32" customFormat="1" ht="18.75" hidden="1" x14ac:dyDescent="0.25">
      <c r="A1055" s="61"/>
      <c r="B1055" s="71"/>
      <c r="C1055" s="40"/>
      <c r="D1055" s="23"/>
      <c r="E1055" s="17"/>
      <c r="F1055" s="17"/>
      <c r="G1055" s="47"/>
      <c r="H1055" s="347"/>
      <c r="I1055" s="330"/>
      <c r="J1055" s="368"/>
    </row>
    <row r="1056" spans="1:10" s="32" customFormat="1" ht="18.75" hidden="1" x14ac:dyDescent="0.25">
      <c r="A1056" s="61" t="s">
        <v>580</v>
      </c>
      <c r="B1056" s="71" t="s">
        <v>577</v>
      </c>
      <c r="C1056" s="40" t="s">
        <v>6</v>
      </c>
      <c r="D1056" s="23"/>
      <c r="E1056" s="17">
        <v>123.59</v>
      </c>
      <c r="F1056" s="17">
        <f>E1056*(1+C$1188)</f>
        <v>153.78303700000001</v>
      </c>
      <c r="G1056" s="47">
        <f>D1056*F1056</f>
        <v>0</v>
      </c>
      <c r="H1056" s="347"/>
      <c r="I1056" s="330"/>
      <c r="J1056" s="370"/>
    </row>
    <row r="1057" spans="1:10" s="32" customFormat="1" ht="47.25" hidden="1" x14ac:dyDescent="0.25">
      <c r="A1057" s="61"/>
      <c r="B1057" s="108" t="s">
        <v>576</v>
      </c>
      <c r="C1057" s="40"/>
      <c r="D1057" s="23"/>
      <c r="E1057" s="17"/>
      <c r="F1057" s="17"/>
      <c r="G1057" s="47"/>
      <c r="H1057" s="347"/>
      <c r="I1057" s="330"/>
      <c r="J1057" s="370"/>
    </row>
    <row r="1058" spans="1:10" s="32" customFormat="1" ht="18.75" hidden="1" x14ac:dyDescent="0.25">
      <c r="A1058" s="61"/>
      <c r="B1058" s="71"/>
      <c r="C1058" s="40"/>
      <c r="D1058" s="23"/>
      <c r="E1058" s="17"/>
      <c r="F1058" s="17"/>
      <c r="G1058" s="47"/>
      <c r="H1058" s="347"/>
      <c r="I1058" s="330"/>
      <c r="J1058" s="368"/>
    </row>
    <row r="1059" spans="1:10" s="32" customFormat="1" ht="18.75" hidden="1" x14ac:dyDescent="0.25">
      <c r="A1059" s="61" t="s">
        <v>581</v>
      </c>
      <c r="B1059" s="71" t="s">
        <v>579</v>
      </c>
      <c r="C1059" s="40" t="s">
        <v>6</v>
      </c>
      <c r="D1059" s="23"/>
      <c r="E1059" s="17">
        <v>103.44</v>
      </c>
      <c r="F1059" s="17">
        <f>E1059*(1+C$1188)</f>
        <v>128.71039199999998</v>
      </c>
      <c r="G1059" s="47">
        <f>D1059*F1059</f>
        <v>0</v>
      </c>
      <c r="H1059" s="347"/>
      <c r="I1059" s="330"/>
      <c r="J1059" s="370"/>
    </row>
    <row r="1060" spans="1:10" s="32" customFormat="1" ht="87.75" hidden="1" customHeight="1" x14ac:dyDescent="0.25">
      <c r="A1060" s="61"/>
      <c r="B1060" s="108" t="s">
        <v>1162</v>
      </c>
      <c r="C1060" s="40"/>
      <c r="D1060" s="23"/>
      <c r="E1060" s="17"/>
      <c r="F1060" s="17"/>
      <c r="G1060" s="18"/>
      <c r="H1060" s="347"/>
      <c r="I1060" s="330"/>
      <c r="J1060" s="370"/>
    </row>
    <row r="1061" spans="1:10" s="32" customFormat="1" ht="18.75" hidden="1" x14ac:dyDescent="0.25">
      <c r="A1061" s="61"/>
      <c r="B1061" s="71"/>
      <c r="C1061" s="40"/>
      <c r="D1061" s="23"/>
      <c r="E1061" s="17"/>
      <c r="F1061" s="17"/>
      <c r="G1061" s="18"/>
      <c r="H1061" s="347"/>
      <c r="I1061" s="330"/>
      <c r="J1061" s="368"/>
    </row>
    <row r="1062" spans="1:10" s="32" customFormat="1" ht="31.5" hidden="1" x14ac:dyDescent="0.25">
      <c r="A1062" s="224" t="s">
        <v>802</v>
      </c>
      <c r="B1062" s="321" t="s">
        <v>855</v>
      </c>
      <c r="C1062" s="34" t="s">
        <v>6</v>
      </c>
      <c r="D1062" s="23"/>
      <c r="E1062" s="17">
        <v>195.4</v>
      </c>
      <c r="F1062" s="17">
        <f>E1062*(1+C$1188)</f>
        <v>243.13622000000001</v>
      </c>
      <c r="G1062" s="47">
        <f>D1062*F1062</f>
        <v>0</v>
      </c>
      <c r="H1062" s="347"/>
      <c r="I1062" s="330"/>
      <c r="J1062" s="368"/>
    </row>
    <row r="1063" spans="1:10" s="32" customFormat="1" ht="63" hidden="1" x14ac:dyDescent="0.25">
      <c r="A1063" s="224"/>
      <c r="B1063" s="107" t="s">
        <v>868</v>
      </c>
      <c r="C1063" s="34"/>
      <c r="D1063" s="23"/>
      <c r="E1063" s="17"/>
      <c r="F1063" s="17"/>
      <c r="G1063" s="18"/>
      <c r="H1063" s="347"/>
      <c r="I1063" s="330"/>
      <c r="J1063" s="368"/>
    </row>
    <row r="1064" spans="1:10" s="32" customFormat="1" ht="18.75" hidden="1" x14ac:dyDescent="0.25">
      <c r="A1064" s="61"/>
      <c r="B1064" s="71"/>
      <c r="C1064" s="40"/>
      <c r="D1064" s="23"/>
      <c r="E1064" s="17"/>
      <c r="F1064" s="17"/>
      <c r="G1064" s="18"/>
      <c r="H1064" s="347"/>
      <c r="I1064" s="330"/>
      <c r="J1064" s="368"/>
    </row>
    <row r="1065" spans="1:10" s="32" customFormat="1" ht="18.75" hidden="1" x14ac:dyDescent="0.25">
      <c r="A1065" s="61" t="s">
        <v>714</v>
      </c>
      <c r="B1065" s="71" t="s">
        <v>708</v>
      </c>
      <c r="C1065" s="135" t="s">
        <v>6</v>
      </c>
      <c r="D1065" s="23"/>
      <c r="E1065" s="17">
        <v>226.18</v>
      </c>
      <c r="F1065" s="17">
        <f>E1065*(1+C$1188)</f>
        <v>281.43577399999998</v>
      </c>
      <c r="G1065" s="47">
        <f>D1065*F1065</f>
        <v>0</v>
      </c>
      <c r="H1065" s="347"/>
      <c r="I1065" s="330"/>
      <c r="J1065" s="370"/>
    </row>
    <row r="1066" spans="1:10" s="32" customFormat="1" ht="47.25" hidden="1" x14ac:dyDescent="0.25">
      <c r="A1066" s="61"/>
      <c r="B1066" s="108" t="s">
        <v>707</v>
      </c>
      <c r="C1066" s="135"/>
      <c r="D1066" s="23"/>
      <c r="E1066" s="17"/>
      <c r="F1066" s="17"/>
      <c r="G1066" s="18"/>
      <c r="H1066" s="347"/>
      <c r="I1066" s="330"/>
      <c r="J1066" s="382"/>
    </row>
    <row r="1067" spans="1:10" s="32" customFormat="1" ht="18.75" hidden="1" x14ac:dyDescent="0.25">
      <c r="A1067" s="61"/>
      <c r="B1067" s="108"/>
      <c r="C1067" s="125"/>
      <c r="D1067" s="23"/>
      <c r="E1067" s="17"/>
      <c r="F1067" s="17"/>
      <c r="G1067" s="18"/>
      <c r="H1067" s="347"/>
      <c r="I1067" s="330"/>
      <c r="J1067" s="382"/>
    </row>
    <row r="1068" spans="1:10" s="32" customFormat="1" ht="18.75" hidden="1" x14ac:dyDescent="0.25">
      <c r="A1068" s="224" t="s">
        <v>856</v>
      </c>
      <c r="B1068" s="105" t="s">
        <v>857</v>
      </c>
      <c r="C1068" s="34" t="s">
        <v>20</v>
      </c>
      <c r="D1068" s="23"/>
      <c r="E1068" s="17">
        <v>24.53</v>
      </c>
      <c r="F1068" s="17">
        <f>E1068*(1+C$1188)</f>
        <v>30.522679</v>
      </c>
      <c r="G1068" s="47">
        <f>D1068*F1068</f>
        <v>0</v>
      </c>
      <c r="H1068" s="347"/>
      <c r="I1068" s="330"/>
      <c r="J1068" s="382"/>
    </row>
    <row r="1069" spans="1:10" s="32" customFormat="1" ht="94.5" hidden="1" x14ac:dyDescent="0.25">
      <c r="A1069" s="224"/>
      <c r="B1069" s="107" t="s">
        <v>1163</v>
      </c>
      <c r="C1069" s="34"/>
      <c r="D1069" s="23"/>
      <c r="E1069" s="17"/>
      <c r="F1069" s="17"/>
      <c r="G1069" s="18"/>
      <c r="H1069" s="347"/>
      <c r="I1069" s="330"/>
      <c r="J1069" s="382"/>
    </row>
    <row r="1070" spans="1:10" s="32" customFormat="1" ht="18.75" hidden="1" x14ac:dyDescent="0.25">
      <c r="A1070" s="224"/>
      <c r="B1070" s="105"/>
      <c r="C1070" s="34"/>
      <c r="D1070" s="23"/>
      <c r="E1070" s="17"/>
      <c r="F1070" s="17"/>
      <c r="G1070" s="18"/>
      <c r="H1070" s="347"/>
      <c r="I1070" s="330"/>
      <c r="J1070" s="382"/>
    </row>
    <row r="1071" spans="1:10" s="32" customFormat="1" ht="18.75" hidden="1" x14ac:dyDescent="0.25">
      <c r="A1071" s="224" t="s">
        <v>858</v>
      </c>
      <c r="B1071" s="322" t="s">
        <v>859</v>
      </c>
      <c r="C1071" s="34" t="s">
        <v>20</v>
      </c>
      <c r="D1071" s="23"/>
      <c r="E1071" s="17">
        <v>29.04</v>
      </c>
      <c r="F1071" s="17">
        <f>E1071*(1+C$1188)</f>
        <v>36.134471999999995</v>
      </c>
      <c r="G1071" s="47">
        <f>D1071*F1071</f>
        <v>0</v>
      </c>
      <c r="H1071" s="347"/>
      <c r="I1071" s="330"/>
      <c r="J1071" s="382"/>
    </row>
    <row r="1072" spans="1:10" s="32" customFormat="1" ht="94.5" hidden="1" x14ac:dyDescent="0.25">
      <c r="A1072" s="224"/>
      <c r="B1072" s="107" t="s">
        <v>1164</v>
      </c>
      <c r="C1072" s="34"/>
      <c r="D1072" s="23"/>
      <c r="E1072" s="17"/>
      <c r="F1072" s="17"/>
      <c r="G1072" s="18"/>
      <c r="H1072" s="347"/>
      <c r="I1072" s="330"/>
      <c r="J1072" s="382"/>
    </row>
    <row r="1073" spans="1:10" s="32" customFormat="1" ht="18.75" hidden="1" x14ac:dyDescent="0.25">
      <c r="A1073" s="61"/>
      <c r="B1073" s="108"/>
      <c r="C1073" s="125"/>
      <c r="D1073" s="23"/>
      <c r="E1073" s="17"/>
      <c r="F1073" s="17"/>
      <c r="G1073" s="18"/>
      <c r="H1073" s="347"/>
      <c r="I1073" s="330"/>
      <c r="J1073" s="382"/>
    </row>
    <row r="1074" spans="1:10" s="32" customFormat="1" ht="18.75" hidden="1" x14ac:dyDescent="0.25">
      <c r="A1074" s="61" t="s">
        <v>583</v>
      </c>
      <c r="B1074" s="106" t="s">
        <v>589</v>
      </c>
      <c r="C1074" s="40"/>
      <c r="D1074" s="23"/>
      <c r="E1074" s="17"/>
      <c r="F1074" s="17"/>
      <c r="G1074" s="18"/>
      <c r="H1074" s="347"/>
      <c r="I1074" s="330"/>
      <c r="J1074" s="368"/>
    </row>
    <row r="1075" spans="1:10" s="32" customFormat="1" ht="157.5" hidden="1" x14ac:dyDescent="0.25">
      <c r="A1075" s="61"/>
      <c r="B1075" s="108" t="s">
        <v>588</v>
      </c>
      <c r="C1075" s="40"/>
      <c r="D1075" s="23"/>
      <c r="E1075" s="17"/>
      <c r="F1075" s="17"/>
      <c r="G1075" s="18"/>
      <c r="H1075" s="347"/>
      <c r="I1075" s="330"/>
      <c r="J1075" s="368"/>
    </row>
    <row r="1076" spans="1:10" s="32" customFormat="1" ht="18.75" hidden="1" x14ac:dyDescent="0.25">
      <c r="A1076" s="61"/>
      <c r="B1076" s="71"/>
      <c r="C1076" s="40"/>
      <c r="D1076" s="23"/>
      <c r="E1076" s="17"/>
      <c r="F1076" s="17"/>
      <c r="G1076" s="18"/>
      <c r="H1076" s="347"/>
      <c r="I1076" s="330"/>
      <c r="J1076" s="368"/>
    </row>
    <row r="1077" spans="1:10" s="32" customFormat="1" ht="18.75" hidden="1" x14ac:dyDescent="0.25">
      <c r="A1077" s="61" t="s">
        <v>584</v>
      </c>
      <c r="B1077" s="71" t="s">
        <v>582</v>
      </c>
      <c r="C1077" s="40" t="s">
        <v>6</v>
      </c>
      <c r="D1077" s="23"/>
      <c r="E1077" s="17">
        <v>23.42</v>
      </c>
      <c r="F1077" s="17">
        <f>E1077*(1+C$1188)</f>
        <v>29.141506</v>
      </c>
      <c r="G1077" s="47">
        <f>D1077*F1077</f>
        <v>0</v>
      </c>
      <c r="H1077" s="347"/>
      <c r="I1077" s="330"/>
      <c r="J1077" s="370"/>
    </row>
    <row r="1078" spans="1:10" s="32" customFormat="1" ht="18.75" hidden="1" x14ac:dyDescent="0.25">
      <c r="A1078" s="61"/>
      <c r="B1078" s="71"/>
      <c r="C1078" s="40"/>
      <c r="D1078" s="23"/>
      <c r="E1078" s="17"/>
      <c r="F1078" s="17"/>
      <c r="G1078" s="18"/>
      <c r="H1078" s="347"/>
      <c r="I1078" s="330"/>
      <c r="J1078" s="368"/>
    </row>
    <row r="1079" spans="1:10" s="32" customFormat="1" ht="18.75" hidden="1" x14ac:dyDescent="0.25">
      <c r="A1079" s="61" t="s">
        <v>585</v>
      </c>
      <c r="B1079" s="71" t="s">
        <v>864</v>
      </c>
      <c r="C1079" s="40" t="s">
        <v>6</v>
      </c>
      <c r="D1079" s="23"/>
      <c r="E1079" s="17">
        <v>17.079999999999998</v>
      </c>
      <c r="F1079" s="17">
        <f>E1079*(1+C$1188)</f>
        <v>21.252643999999997</v>
      </c>
      <c r="G1079" s="47">
        <f>D1079*F1079</f>
        <v>0</v>
      </c>
      <c r="H1079" s="347"/>
      <c r="I1079" s="330"/>
      <c r="J1079" s="370"/>
    </row>
    <row r="1080" spans="1:10" s="32" customFormat="1" ht="18.75" hidden="1" x14ac:dyDescent="0.25">
      <c r="A1080" s="61"/>
      <c r="B1080" s="71"/>
      <c r="C1080" s="40"/>
      <c r="D1080" s="23"/>
      <c r="E1080" s="17"/>
      <c r="F1080" s="17"/>
      <c r="G1080" s="18"/>
      <c r="H1080" s="347"/>
      <c r="I1080" s="330"/>
      <c r="J1080" s="368"/>
    </row>
    <row r="1081" spans="1:10" s="32" customFormat="1" ht="18.75" hidden="1" x14ac:dyDescent="0.25">
      <c r="A1081" s="61" t="s">
        <v>586</v>
      </c>
      <c r="B1081" s="71" t="s">
        <v>865</v>
      </c>
      <c r="C1081" s="40" t="s">
        <v>6</v>
      </c>
      <c r="D1081" s="23"/>
      <c r="E1081" s="17">
        <v>16.79</v>
      </c>
      <c r="F1081" s="17">
        <f>E1081*(1+C$1188)</f>
        <v>20.891796999999997</v>
      </c>
      <c r="G1081" s="47">
        <f>D1081*F1081</f>
        <v>0</v>
      </c>
      <c r="H1081" s="347"/>
      <c r="I1081" s="330"/>
      <c r="J1081" s="370"/>
    </row>
    <row r="1082" spans="1:10" s="32" customFormat="1" ht="18.75" hidden="1" x14ac:dyDescent="0.25">
      <c r="A1082" s="61"/>
      <c r="B1082" s="71"/>
      <c r="C1082" s="40"/>
      <c r="D1082" s="23"/>
      <c r="E1082" s="17"/>
      <c r="F1082" s="17"/>
      <c r="G1082" s="18"/>
      <c r="H1082" s="347"/>
      <c r="I1082" s="330"/>
      <c r="J1082" s="368"/>
    </row>
    <row r="1083" spans="1:10" s="32" customFormat="1" ht="18.75" hidden="1" x14ac:dyDescent="0.25">
      <c r="A1083" s="61" t="s">
        <v>587</v>
      </c>
      <c r="B1083" s="71" t="s">
        <v>866</v>
      </c>
      <c r="C1083" s="40" t="s">
        <v>6</v>
      </c>
      <c r="D1083" s="23"/>
      <c r="E1083" s="17">
        <v>23.07</v>
      </c>
      <c r="F1083" s="17">
        <f>E1083*(1+C$1188)</f>
        <v>28.706001000000001</v>
      </c>
      <c r="G1083" s="47">
        <f>D1083*F1083</f>
        <v>0</v>
      </c>
      <c r="H1083" s="347"/>
      <c r="I1083" s="330"/>
      <c r="J1083" s="370"/>
    </row>
    <row r="1084" spans="1:10" s="32" customFormat="1" ht="18.75" hidden="1" x14ac:dyDescent="0.25">
      <c r="A1084" s="61"/>
      <c r="B1084" s="71"/>
      <c r="C1084" s="40"/>
      <c r="D1084" s="23"/>
      <c r="E1084" s="17"/>
      <c r="F1084" s="17"/>
      <c r="G1084" s="18"/>
      <c r="H1084" s="347"/>
      <c r="I1084" s="330"/>
      <c r="J1084" s="370"/>
    </row>
    <row r="1085" spans="1:10" s="32" customFormat="1" ht="18.75" hidden="1" x14ac:dyDescent="0.25">
      <c r="A1085" s="224" t="s">
        <v>809</v>
      </c>
      <c r="B1085" s="105" t="s">
        <v>1165</v>
      </c>
      <c r="C1085" s="34" t="s">
        <v>6</v>
      </c>
      <c r="D1085" s="23"/>
      <c r="E1085" s="68">
        <v>46.61</v>
      </c>
      <c r="F1085" s="17">
        <f>E1085*(1+C$1188)</f>
        <v>57.996822999999999</v>
      </c>
      <c r="G1085" s="47">
        <f>D1085*F1085</f>
        <v>0</v>
      </c>
      <c r="H1085" s="347"/>
      <c r="I1085" s="330"/>
      <c r="J1085" s="370"/>
    </row>
    <row r="1086" spans="1:10" s="32" customFormat="1" ht="18.75" hidden="1" x14ac:dyDescent="0.25">
      <c r="A1086" s="61"/>
      <c r="B1086" s="71"/>
      <c r="C1086" s="40"/>
      <c r="D1086" s="23"/>
      <c r="E1086" s="17"/>
      <c r="F1086" s="17"/>
      <c r="G1086" s="18"/>
      <c r="H1086" s="347"/>
      <c r="I1086" s="330"/>
      <c r="J1086" s="370"/>
    </row>
    <row r="1087" spans="1:10" s="32" customFormat="1" ht="18.75" hidden="1" x14ac:dyDescent="0.25">
      <c r="A1087" s="61" t="s">
        <v>591</v>
      </c>
      <c r="B1087" s="106" t="s">
        <v>657</v>
      </c>
      <c r="C1087" s="40"/>
      <c r="D1087" s="23"/>
      <c r="E1087" s="17"/>
      <c r="F1087" s="17"/>
      <c r="G1087" s="18"/>
      <c r="H1087" s="347"/>
      <c r="I1087" s="330"/>
      <c r="J1087" s="368"/>
    </row>
    <row r="1088" spans="1:10" s="32" customFormat="1" ht="18.75" hidden="1" x14ac:dyDescent="0.25">
      <c r="A1088" s="61" t="s">
        <v>592</v>
      </c>
      <c r="B1088" s="71" t="s">
        <v>658</v>
      </c>
      <c r="C1088" s="40" t="s">
        <v>6</v>
      </c>
      <c r="D1088" s="23"/>
      <c r="E1088" s="17">
        <v>136.16</v>
      </c>
      <c r="F1088" s="17">
        <f>E1088*(1+C$1188)</f>
        <v>169.42388799999998</v>
      </c>
      <c r="G1088" s="47">
        <f>D1088*F1088</f>
        <v>0</v>
      </c>
      <c r="H1088" s="347"/>
      <c r="I1088" s="330"/>
      <c r="J1088" s="370"/>
    </row>
    <row r="1089" spans="1:10" s="32" customFormat="1" ht="71.25" hidden="1" customHeight="1" x14ac:dyDescent="0.25">
      <c r="A1089" s="61"/>
      <c r="B1089" s="108" t="s">
        <v>590</v>
      </c>
      <c r="C1089" s="40"/>
      <c r="D1089" s="23"/>
      <c r="E1089" s="17"/>
      <c r="F1089" s="17"/>
      <c r="G1089" s="18"/>
      <c r="H1089" s="347"/>
      <c r="I1089" s="330"/>
      <c r="J1089" s="368"/>
    </row>
    <row r="1090" spans="1:10" s="32" customFormat="1" ht="18.75" hidden="1" x14ac:dyDescent="0.25">
      <c r="A1090" s="61"/>
      <c r="B1090" s="71"/>
      <c r="C1090" s="40"/>
      <c r="D1090" s="23"/>
      <c r="E1090" s="17"/>
      <c r="F1090" s="17"/>
      <c r="G1090" s="18"/>
      <c r="H1090" s="347"/>
      <c r="I1090" s="330"/>
      <c r="J1090" s="368"/>
    </row>
    <row r="1091" spans="1:10" s="32" customFormat="1" ht="18.75" hidden="1" x14ac:dyDescent="0.25">
      <c r="A1091" s="61" t="s">
        <v>689</v>
      </c>
      <c r="B1091" s="71" t="s">
        <v>709</v>
      </c>
      <c r="C1091" s="40" t="s">
        <v>6</v>
      </c>
      <c r="D1091" s="23"/>
      <c r="E1091" s="17">
        <v>423.22</v>
      </c>
      <c r="F1091" s="17">
        <f>E1091*(1+C$1188)</f>
        <v>526.61264600000004</v>
      </c>
      <c r="G1091" s="47">
        <f>D1091*F1091</f>
        <v>0</v>
      </c>
      <c r="H1091" s="347"/>
      <c r="I1091" s="330"/>
      <c r="J1091" s="370"/>
    </row>
    <row r="1092" spans="1:10" s="32" customFormat="1" ht="141.75" hidden="1" x14ac:dyDescent="0.25">
      <c r="A1092" s="61"/>
      <c r="B1092" s="108" t="s">
        <v>715</v>
      </c>
      <c r="C1092" s="40"/>
      <c r="D1092" s="23"/>
      <c r="E1092" s="17"/>
      <c r="F1092" s="17"/>
      <c r="G1092" s="18"/>
      <c r="H1092" s="347"/>
      <c r="I1092" s="330"/>
      <c r="J1092" s="370"/>
    </row>
    <row r="1093" spans="1:10" s="32" customFormat="1" ht="18.75" hidden="1" x14ac:dyDescent="0.25">
      <c r="A1093" s="61"/>
      <c r="B1093" s="108"/>
      <c r="C1093" s="40"/>
      <c r="D1093" s="23"/>
      <c r="E1093" s="17"/>
      <c r="F1093" s="17"/>
      <c r="G1093" s="18"/>
      <c r="H1093" s="347"/>
      <c r="I1093" s="330"/>
      <c r="J1093" s="368"/>
    </row>
    <row r="1094" spans="1:10" s="32" customFormat="1" ht="18.75" hidden="1" x14ac:dyDescent="0.25">
      <c r="A1094" s="61" t="s">
        <v>690</v>
      </c>
      <c r="B1094" s="71" t="s">
        <v>691</v>
      </c>
      <c r="C1094" s="40" t="s">
        <v>6</v>
      </c>
      <c r="D1094" s="23"/>
      <c r="E1094" s="17">
        <v>216.75</v>
      </c>
      <c r="F1094" s="17">
        <f>E1094*(1+C$1188)</f>
        <v>269.70202499999999</v>
      </c>
      <c r="G1094" s="47">
        <f>D1094*F1094</f>
        <v>0</v>
      </c>
      <c r="H1094" s="347"/>
      <c r="I1094" s="330"/>
      <c r="J1094" s="370"/>
    </row>
    <row r="1095" spans="1:10" s="32" customFormat="1" ht="141.75" hidden="1" x14ac:dyDescent="0.25">
      <c r="A1095" s="61"/>
      <c r="B1095" s="108" t="s">
        <v>692</v>
      </c>
      <c r="C1095" s="40"/>
      <c r="D1095" s="23"/>
      <c r="E1095" s="17"/>
      <c r="F1095" s="17"/>
      <c r="G1095" s="18"/>
      <c r="H1095" s="347"/>
      <c r="I1095" s="330"/>
      <c r="J1095" s="370"/>
    </row>
    <row r="1096" spans="1:10" s="32" customFormat="1" ht="18.75" hidden="1" x14ac:dyDescent="0.25">
      <c r="A1096" s="61"/>
      <c r="B1096" s="108"/>
      <c r="C1096" s="40"/>
      <c r="D1096" s="23"/>
      <c r="E1096" s="17"/>
      <c r="F1096" s="17"/>
      <c r="G1096" s="18"/>
      <c r="H1096" s="347"/>
      <c r="I1096" s="330"/>
      <c r="J1096" s="368"/>
    </row>
    <row r="1097" spans="1:10" s="32" customFormat="1" ht="18.75" hidden="1" x14ac:dyDescent="0.25">
      <c r="A1097" s="61" t="s">
        <v>693</v>
      </c>
      <c r="B1097" s="71" t="s">
        <v>694</v>
      </c>
      <c r="C1097" s="40" t="s">
        <v>6</v>
      </c>
      <c r="D1097" s="23"/>
      <c r="E1097" s="17">
        <v>167.14</v>
      </c>
      <c r="F1097" s="17">
        <f>E1097*(1+C$1188)</f>
        <v>207.97230199999998</v>
      </c>
      <c r="G1097" s="47">
        <f>D1097*F1097</f>
        <v>0</v>
      </c>
      <c r="H1097" s="347"/>
      <c r="I1097" s="330"/>
      <c r="J1097" s="370"/>
    </row>
    <row r="1098" spans="1:10" s="32" customFormat="1" ht="157.5" hidden="1" x14ac:dyDescent="0.25">
      <c r="A1098" s="61"/>
      <c r="B1098" s="107" t="s">
        <v>879</v>
      </c>
      <c r="C1098" s="40"/>
      <c r="D1098" s="23"/>
      <c r="E1098" s="17"/>
      <c r="F1098" s="17"/>
      <c r="G1098" s="18"/>
      <c r="H1098" s="347"/>
      <c r="I1098" s="330"/>
      <c r="J1098" s="370"/>
    </row>
    <row r="1099" spans="1:10" s="32" customFormat="1" ht="18.75" hidden="1" x14ac:dyDescent="0.25">
      <c r="A1099" s="61"/>
      <c r="B1099" s="103"/>
      <c r="C1099" s="40"/>
      <c r="D1099" s="23"/>
      <c r="E1099" s="17"/>
      <c r="F1099" s="17"/>
      <c r="G1099" s="18"/>
      <c r="H1099" s="347"/>
      <c r="I1099" s="330"/>
      <c r="J1099" s="368"/>
    </row>
    <row r="1100" spans="1:10" s="32" customFormat="1" ht="18.75" hidden="1" x14ac:dyDescent="0.25">
      <c r="A1100" s="61" t="s">
        <v>695</v>
      </c>
      <c r="B1100" s="104" t="s">
        <v>696</v>
      </c>
      <c r="C1100" s="40" t="s">
        <v>6</v>
      </c>
      <c r="D1100" s="23"/>
      <c r="E1100" s="17">
        <v>193.15</v>
      </c>
      <c r="F1100" s="17">
        <f>E1100*(1+C$1188)</f>
        <v>240.336545</v>
      </c>
      <c r="G1100" s="47">
        <f>D1100*F1100</f>
        <v>0</v>
      </c>
      <c r="H1100" s="347"/>
      <c r="I1100" s="330"/>
      <c r="J1100" s="370"/>
    </row>
    <row r="1101" spans="1:10" s="32" customFormat="1" ht="157.5" hidden="1" x14ac:dyDescent="0.25">
      <c r="A1101" s="61"/>
      <c r="B1101" s="107" t="s">
        <v>880</v>
      </c>
      <c r="C1101" s="40"/>
      <c r="D1101" s="23"/>
      <c r="E1101" s="17"/>
      <c r="F1101" s="17"/>
      <c r="G1101" s="18"/>
      <c r="H1101" s="347"/>
      <c r="I1101" s="330"/>
      <c r="J1101" s="370"/>
    </row>
    <row r="1102" spans="1:10" s="32" customFormat="1" ht="18.75" hidden="1" x14ac:dyDescent="0.25">
      <c r="A1102" s="61"/>
      <c r="B1102" s="108"/>
      <c r="C1102" s="40"/>
      <c r="D1102" s="23"/>
      <c r="E1102" s="17"/>
      <c r="F1102" s="17"/>
      <c r="G1102" s="18"/>
      <c r="H1102" s="347"/>
      <c r="I1102" s="330"/>
      <c r="J1102" s="368"/>
    </row>
    <row r="1103" spans="1:10" s="32" customFormat="1" ht="18.75" hidden="1" x14ac:dyDescent="0.25">
      <c r="A1103" s="61" t="s">
        <v>697</v>
      </c>
      <c r="B1103" s="71" t="s">
        <v>698</v>
      </c>
      <c r="C1103" s="40" t="s">
        <v>6</v>
      </c>
      <c r="D1103" s="23"/>
      <c r="E1103" s="17">
        <v>35.54</v>
      </c>
      <c r="F1103" s="17">
        <f>E1103*(1+C$1188)</f>
        <v>44.222421999999995</v>
      </c>
      <c r="G1103" s="47">
        <f>D1103*F1103</f>
        <v>0</v>
      </c>
      <c r="H1103" s="347"/>
      <c r="I1103" s="330"/>
      <c r="J1103" s="370"/>
    </row>
    <row r="1104" spans="1:10" s="32" customFormat="1" ht="47.25" hidden="1" x14ac:dyDescent="0.25">
      <c r="A1104" s="61"/>
      <c r="B1104" s="108" t="s">
        <v>699</v>
      </c>
      <c r="C1104" s="40"/>
      <c r="D1104" s="23"/>
      <c r="E1104" s="17"/>
      <c r="F1104" s="17"/>
      <c r="G1104" s="18"/>
      <c r="H1104" s="347"/>
      <c r="I1104" s="330"/>
      <c r="J1104" s="368"/>
    </row>
    <row r="1105" spans="1:10" s="32" customFormat="1" ht="18.75" hidden="1" x14ac:dyDescent="0.25">
      <c r="A1105" s="61"/>
      <c r="B1105" s="108"/>
      <c r="C1105" s="40"/>
      <c r="D1105" s="23"/>
      <c r="E1105" s="17"/>
      <c r="F1105" s="17"/>
      <c r="G1105" s="18"/>
      <c r="H1105" s="347"/>
      <c r="I1105" s="330"/>
      <c r="J1105" s="368"/>
    </row>
    <row r="1106" spans="1:10" s="32" customFormat="1" ht="18.75" hidden="1" x14ac:dyDescent="0.25">
      <c r="A1106" s="61" t="s">
        <v>593</v>
      </c>
      <c r="B1106" s="106" t="s">
        <v>871</v>
      </c>
      <c r="C1106" s="40"/>
      <c r="D1106" s="23"/>
      <c r="E1106" s="17"/>
      <c r="F1106" s="17"/>
      <c r="G1106" s="18"/>
      <c r="H1106" s="347"/>
      <c r="I1106" s="330"/>
      <c r="J1106" s="368"/>
    </row>
    <row r="1107" spans="1:10" s="32" customFormat="1" ht="78.75" hidden="1" x14ac:dyDescent="0.25">
      <c r="A1107" s="61"/>
      <c r="B1107" s="108" t="s">
        <v>872</v>
      </c>
      <c r="C1107" s="40"/>
      <c r="D1107" s="23"/>
      <c r="E1107" s="17"/>
      <c r="F1107" s="17"/>
      <c r="G1107" s="18"/>
      <c r="H1107" s="347"/>
      <c r="I1107" s="330"/>
      <c r="J1107" s="368"/>
    </row>
    <row r="1108" spans="1:10" s="32" customFormat="1" ht="18.75" hidden="1" x14ac:dyDescent="0.25">
      <c r="A1108" s="61"/>
      <c r="B1108" s="106"/>
      <c r="C1108" s="40"/>
      <c r="D1108" s="23"/>
      <c r="E1108" s="17"/>
      <c r="F1108" s="17"/>
      <c r="G1108" s="18"/>
      <c r="H1108" s="347"/>
      <c r="I1108" s="330"/>
      <c r="J1108" s="368"/>
    </row>
    <row r="1109" spans="1:10" s="32" customFormat="1" ht="18.75" hidden="1" x14ac:dyDescent="0.25">
      <c r="A1109" s="61" t="s">
        <v>594</v>
      </c>
      <c r="B1109" s="105" t="s">
        <v>873</v>
      </c>
      <c r="C1109" s="40" t="s">
        <v>20</v>
      </c>
      <c r="D1109" s="23"/>
      <c r="E1109" s="17">
        <v>69.239999999999995</v>
      </c>
      <c r="F1109" s="17">
        <f>E1109*(1+C$1188)</f>
        <v>86.155331999999987</v>
      </c>
      <c r="G1109" s="47">
        <f>D1109*F1109</f>
        <v>0</v>
      </c>
      <c r="H1109" s="347"/>
      <c r="I1109" s="330"/>
      <c r="J1109" s="370"/>
    </row>
    <row r="1110" spans="1:10" s="32" customFormat="1" ht="18.75" hidden="1" x14ac:dyDescent="0.25">
      <c r="A1110" s="61"/>
      <c r="B1110" s="105"/>
      <c r="C1110" s="40"/>
      <c r="D1110" s="23"/>
      <c r="E1110" s="17"/>
      <c r="F1110" s="17"/>
      <c r="G1110" s="18"/>
      <c r="H1110" s="347"/>
      <c r="I1110" s="330"/>
      <c r="J1110" s="368"/>
    </row>
    <row r="1111" spans="1:10" s="32" customFormat="1" ht="18.75" hidden="1" x14ac:dyDescent="0.25">
      <c r="A1111" s="61" t="s">
        <v>595</v>
      </c>
      <c r="B1111" s="105" t="s">
        <v>874</v>
      </c>
      <c r="C1111" s="40" t="s">
        <v>20</v>
      </c>
      <c r="D1111" s="23"/>
      <c r="E1111" s="17">
        <v>98.08</v>
      </c>
      <c r="F1111" s="17">
        <f>E1111*(1+C$1188)</f>
        <v>122.040944</v>
      </c>
      <c r="G1111" s="47">
        <f>D1111*F1111</f>
        <v>0</v>
      </c>
      <c r="H1111" s="347"/>
      <c r="I1111" s="330"/>
      <c r="J1111" s="370"/>
    </row>
    <row r="1112" spans="1:10" s="32" customFormat="1" ht="18.75" hidden="1" x14ac:dyDescent="0.25">
      <c r="A1112" s="61"/>
      <c r="B1112" s="105"/>
      <c r="C1112" s="40"/>
      <c r="D1112" s="23"/>
      <c r="E1112" s="17"/>
      <c r="F1112" s="17"/>
      <c r="G1112" s="18"/>
      <c r="H1112" s="347"/>
      <c r="I1112" s="330"/>
      <c r="J1112" s="368"/>
    </row>
    <row r="1113" spans="1:10" s="32" customFormat="1" ht="18.75" hidden="1" x14ac:dyDescent="0.25">
      <c r="A1113" s="61" t="s">
        <v>600</v>
      </c>
      <c r="B1113" s="105" t="s">
        <v>875</v>
      </c>
      <c r="C1113" s="40" t="s">
        <v>20</v>
      </c>
      <c r="D1113" s="23"/>
      <c r="E1113" s="17">
        <v>119.59</v>
      </c>
      <c r="F1113" s="17">
        <f>E1113*(1+C$1188)</f>
        <v>148.805837</v>
      </c>
      <c r="G1113" s="47">
        <f>D1113*F1113</f>
        <v>0</v>
      </c>
      <c r="H1113" s="347"/>
      <c r="I1113" s="330"/>
      <c r="J1113" s="370"/>
    </row>
    <row r="1114" spans="1:10" s="32" customFormat="1" ht="18.75" hidden="1" x14ac:dyDescent="0.25">
      <c r="A1114" s="61"/>
      <c r="B1114" s="105"/>
      <c r="C1114" s="40"/>
      <c r="D1114" s="23"/>
      <c r="E1114" s="17"/>
      <c r="F1114" s="17"/>
      <c r="G1114" s="18"/>
      <c r="H1114" s="347"/>
      <c r="I1114" s="330"/>
      <c r="J1114" s="368"/>
    </row>
    <row r="1115" spans="1:10" s="32" customFormat="1" ht="18.75" hidden="1" x14ac:dyDescent="0.25">
      <c r="A1115" s="61" t="s">
        <v>601</v>
      </c>
      <c r="B1115" s="105" t="s">
        <v>876</v>
      </c>
      <c r="C1115" s="40" t="s">
        <v>20</v>
      </c>
      <c r="D1115" s="23"/>
      <c r="E1115" s="17">
        <v>141.01</v>
      </c>
      <c r="F1115" s="17">
        <f>E1115*(1+C$1188)</f>
        <v>175.45874299999997</v>
      </c>
      <c r="G1115" s="47">
        <f>D1115*F1115</f>
        <v>0</v>
      </c>
      <c r="H1115" s="347"/>
      <c r="I1115" s="330"/>
      <c r="J1115" s="370"/>
    </row>
    <row r="1116" spans="1:10" s="32" customFormat="1" ht="18.75" hidden="1" x14ac:dyDescent="0.25">
      <c r="A1116" s="61"/>
      <c r="B1116" s="105"/>
      <c r="C1116" s="40"/>
      <c r="D1116" s="23"/>
      <c r="E1116" s="17"/>
      <c r="F1116" s="17"/>
      <c r="G1116" s="18"/>
      <c r="H1116" s="347"/>
      <c r="I1116" s="330"/>
      <c r="J1116" s="368"/>
    </row>
    <row r="1117" spans="1:10" s="32" customFormat="1" ht="18.75" hidden="1" x14ac:dyDescent="0.25">
      <c r="A1117" s="61" t="s">
        <v>602</v>
      </c>
      <c r="B1117" s="105" t="s">
        <v>877</v>
      </c>
      <c r="C1117" s="40" t="s">
        <v>20</v>
      </c>
      <c r="D1117" s="23"/>
      <c r="E1117" s="17">
        <v>169.99</v>
      </c>
      <c r="F1117" s="17">
        <f>E1117*(1+C$1188)</f>
        <v>211.51855700000002</v>
      </c>
      <c r="G1117" s="47">
        <f>D1117*F1117</f>
        <v>0</v>
      </c>
      <c r="H1117" s="347"/>
      <c r="I1117" s="330"/>
      <c r="J1117" s="370"/>
    </row>
    <row r="1118" spans="1:10" s="32" customFormat="1" ht="18.75" hidden="1" x14ac:dyDescent="0.25">
      <c r="A1118" s="61"/>
      <c r="B1118" s="105"/>
      <c r="C1118" s="40"/>
      <c r="D1118" s="23"/>
      <c r="E1118" s="17"/>
      <c r="F1118" s="17"/>
      <c r="G1118" s="18"/>
      <c r="H1118" s="347"/>
      <c r="I1118" s="330"/>
      <c r="J1118" s="368"/>
    </row>
    <row r="1119" spans="1:10" s="32" customFormat="1" ht="18.75" hidden="1" x14ac:dyDescent="0.25">
      <c r="A1119" s="61" t="s">
        <v>603</v>
      </c>
      <c r="B1119" s="105" t="s">
        <v>878</v>
      </c>
      <c r="C1119" s="40" t="s">
        <v>20</v>
      </c>
      <c r="D1119" s="23"/>
      <c r="E1119" s="17">
        <v>217.37</v>
      </c>
      <c r="F1119" s="17">
        <f>E1119*(1+C$1188)</f>
        <v>270.47349100000002</v>
      </c>
      <c r="G1119" s="47">
        <f>D1119*F1119</f>
        <v>0</v>
      </c>
      <c r="H1119" s="347"/>
      <c r="I1119" s="330"/>
      <c r="J1119" s="370"/>
    </row>
    <row r="1120" spans="1:10" s="32" customFormat="1" ht="18.75" hidden="1" x14ac:dyDescent="0.25">
      <c r="A1120" s="61"/>
      <c r="B1120" s="20"/>
      <c r="C1120" s="16"/>
      <c r="D1120" s="23"/>
      <c r="E1120" s="17"/>
      <c r="F1120" s="17"/>
      <c r="G1120" s="18"/>
      <c r="H1120" s="347"/>
      <c r="I1120" s="330"/>
      <c r="J1120" s="368"/>
    </row>
    <row r="1121" spans="1:10" s="32" customFormat="1" ht="18.75" hidden="1" x14ac:dyDescent="0.25">
      <c r="A1121" s="61" t="s">
        <v>612</v>
      </c>
      <c r="B1121" s="21" t="s">
        <v>604</v>
      </c>
      <c r="C1121" s="16" t="s">
        <v>6</v>
      </c>
      <c r="D1121" s="23"/>
      <c r="E1121" s="17">
        <v>54.64</v>
      </c>
      <c r="F1121" s="17">
        <f>E1121*(1+C$1188)</f>
        <v>67.988551999999999</v>
      </c>
      <c r="G1121" s="47">
        <f>D1121*F1121</f>
        <v>0</v>
      </c>
      <c r="H1121" s="347"/>
      <c r="I1121" s="330"/>
      <c r="J1121" s="370"/>
    </row>
    <row r="1122" spans="1:10" s="32" customFormat="1" ht="47.25" hidden="1" x14ac:dyDescent="0.25">
      <c r="A1122" s="61"/>
      <c r="B1122" s="20" t="s">
        <v>608</v>
      </c>
      <c r="C1122" s="16"/>
      <c r="D1122" s="23"/>
      <c r="E1122" s="17"/>
      <c r="F1122" s="17"/>
      <c r="G1122" s="18"/>
      <c r="H1122" s="347"/>
      <c r="I1122" s="330"/>
      <c r="J1122" s="370"/>
    </row>
    <row r="1123" spans="1:10" s="32" customFormat="1" ht="18.75" hidden="1" x14ac:dyDescent="0.25">
      <c r="A1123" s="61"/>
      <c r="B1123" s="20"/>
      <c r="C1123" s="16"/>
      <c r="D1123" s="23"/>
      <c r="E1123" s="17"/>
      <c r="F1123" s="17"/>
      <c r="G1123" s="18"/>
      <c r="H1123" s="347"/>
      <c r="I1123" s="330"/>
      <c r="J1123" s="368"/>
    </row>
    <row r="1124" spans="1:10" s="32" customFormat="1" ht="18.75" hidden="1" x14ac:dyDescent="0.25">
      <c r="A1124" s="61" t="s">
        <v>613</v>
      </c>
      <c r="B1124" s="21" t="s">
        <v>605</v>
      </c>
      <c r="C1124" s="16" t="s">
        <v>6</v>
      </c>
      <c r="D1124" s="23"/>
      <c r="E1124" s="17">
        <v>79.59</v>
      </c>
      <c r="F1124" s="17">
        <f>E1124*(1+C$1188)</f>
        <v>99.033837000000005</v>
      </c>
      <c r="G1124" s="47">
        <f>D1124*F1124</f>
        <v>0</v>
      </c>
      <c r="H1124" s="347"/>
      <c r="I1124" s="330"/>
      <c r="J1124" s="370"/>
    </row>
    <row r="1125" spans="1:10" s="32" customFormat="1" ht="47.25" hidden="1" x14ac:dyDescent="0.25">
      <c r="A1125" s="61"/>
      <c r="B1125" s="20" t="s">
        <v>609</v>
      </c>
      <c r="C1125" s="16"/>
      <c r="D1125" s="23"/>
      <c r="E1125" s="17"/>
      <c r="F1125" s="17"/>
      <c r="G1125" s="18"/>
      <c r="H1125" s="347"/>
      <c r="I1125" s="330"/>
      <c r="J1125" s="370"/>
    </row>
    <row r="1126" spans="1:10" s="32" customFormat="1" ht="18.75" hidden="1" x14ac:dyDescent="0.25">
      <c r="A1126" s="61"/>
      <c r="B1126" s="20"/>
      <c r="C1126" s="16"/>
      <c r="D1126" s="23"/>
      <c r="E1126" s="17"/>
      <c r="F1126" s="17"/>
      <c r="G1126" s="18"/>
      <c r="H1126" s="347"/>
      <c r="I1126" s="330"/>
      <c r="J1126" s="368"/>
    </row>
    <row r="1127" spans="1:10" s="32" customFormat="1" ht="18.75" hidden="1" x14ac:dyDescent="0.25">
      <c r="A1127" s="61" t="s">
        <v>614</v>
      </c>
      <c r="B1127" s="21" t="s">
        <v>606</v>
      </c>
      <c r="C1127" s="16" t="s">
        <v>6</v>
      </c>
      <c r="D1127" s="23"/>
      <c r="E1127" s="17">
        <v>100.7</v>
      </c>
      <c r="F1127" s="17">
        <f>E1127*(1+C$1188)</f>
        <v>125.30101000000001</v>
      </c>
      <c r="G1127" s="47">
        <f>D1127*F1127</f>
        <v>0</v>
      </c>
      <c r="H1127" s="347"/>
      <c r="I1127" s="330"/>
      <c r="J1127" s="370"/>
    </row>
    <row r="1128" spans="1:10" s="32" customFormat="1" ht="47.25" hidden="1" x14ac:dyDescent="0.25">
      <c r="A1128" s="61"/>
      <c r="B1128" s="20" t="s">
        <v>610</v>
      </c>
      <c r="C1128" s="16"/>
      <c r="D1128" s="23"/>
      <c r="E1128" s="17"/>
      <c r="F1128" s="17"/>
      <c r="G1128" s="18"/>
      <c r="H1128" s="347"/>
      <c r="I1128" s="330"/>
      <c r="J1128" s="368"/>
    </row>
    <row r="1129" spans="1:10" s="32" customFormat="1" ht="18.75" hidden="1" x14ac:dyDescent="0.25">
      <c r="A1129" s="61"/>
      <c r="B1129" s="71"/>
      <c r="C1129" s="40"/>
      <c r="D1129" s="23"/>
      <c r="E1129" s="17"/>
      <c r="F1129" s="17"/>
      <c r="G1129" s="18"/>
      <c r="H1129" s="347"/>
      <c r="I1129" s="330"/>
      <c r="J1129" s="368"/>
    </row>
    <row r="1130" spans="1:10" s="32" customFormat="1" ht="18.75" hidden="1" x14ac:dyDescent="0.25">
      <c r="A1130" s="61" t="s">
        <v>615</v>
      </c>
      <c r="B1130" s="21" t="s">
        <v>596</v>
      </c>
      <c r="C1130" s="16" t="s">
        <v>6</v>
      </c>
      <c r="D1130" s="23"/>
      <c r="E1130" s="17">
        <v>112.62</v>
      </c>
      <c r="F1130" s="17">
        <f>E1130*(1+C$1188)</f>
        <v>140.13306600000001</v>
      </c>
      <c r="G1130" s="47">
        <f>D1130*F1130</f>
        <v>0</v>
      </c>
      <c r="H1130" s="347"/>
      <c r="I1130" s="330"/>
      <c r="J1130" s="370"/>
    </row>
    <row r="1131" spans="1:10" s="32" customFormat="1" ht="47.25" hidden="1" x14ac:dyDescent="0.25">
      <c r="A1131" s="61"/>
      <c r="B1131" s="20" t="s">
        <v>598</v>
      </c>
      <c r="C1131" s="16"/>
      <c r="D1131" s="23"/>
      <c r="E1131" s="17"/>
      <c r="F1131" s="17"/>
      <c r="G1131" s="18"/>
      <c r="H1131" s="347"/>
      <c r="I1131" s="330"/>
      <c r="J1131" s="370"/>
    </row>
    <row r="1132" spans="1:10" s="32" customFormat="1" ht="18.75" hidden="1" x14ac:dyDescent="0.25">
      <c r="A1132" s="61"/>
      <c r="B1132" s="71"/>
      <c r="C1132" s="40"/>
      <c r="D1132" s="23"/>
      <c r="E1132" s="17"/>
      <c r="F1132" s="17"/>
      <c r="G1132" s="18"/>
      <c r="H1132" s="347"/>
      <c r="I1132" s="330"/>
      <c r="J1132" s="368"/>
    </row>
    <row r="1133" spans="1:10" s="32" customFormat="1" ht="18.75" hidden="1" x14ac:dyDescent="0.25">
      <c r="A1133" s="61" t="s">
        <v>616</v>
      </c>
      <c r="B1133" s="71" t="s">
        <v>607</v>
      </c>
      <c r="C1133" s="40" t="s">
        <v>6</v>
      </c>
      <c r="D1133" s="23"/>
      <c r="E1133" s="17">
        <v>189.12</v>
      </c>
      <c r="F1133" s="17">
        <f>E1133*(1+C$1188)</f>
        <v>235.32201599999999</v>
      </c>
      <c r="G1133" s="47">
        <f>D1133*F1133</f>
        <v>0</v>
      </c>
      <c r="H1133" s="347"/>
      <c r="I1133" s="330"/>
      <c r="J1133" s="370"/>
    </row>
    <row r="1134" spans="1:10" s="32" customFormat="1" ht="47.25" hidden="1" x14ac:dyDescent="0.25">
      <c r="A1134" s="61"/>
      <c r="B1134" s="20" t="s">
        <v>611</v>
      </c>
      <c r="C1134" s="40"/>
      <c r="D1134" s="23"/>
      <c r="E1134" s="17"/>
      <c r="F1134" s="17"/>
      <c r="G1134" s="18"/>
      <c r="H1134" s="347"/>
      <c r="I1134" s="330"/>
      <c r="J1134" s="370"/>
    </row>
    <row r="1135" spans="1:10" s="32" customFormat="1" ht="18.75" hidden="1" x14ac:dyDescent="0.25">
      <c r="A1135" s="61"/>
      <c r="B1135" s="71"/>
      <c r="C1135" s="40"/>
      <c r="D1135" s="23"/>
      <c r="E1135" s="17"/>
      <c r="F1135" s="17"/>
      <c r="G1135" s="18"/>
      <c r="H1135" s="347"/>
      <c r="I1135" s="330"/>
      <c r="J1135" s="368"/>
    </row>
    <row r="1136" spans="1:10" s="32" customFormat="1" ht="18.75" hidden="1" x14ac:dyDescent="0.25">
      <c r="A1136" s="61" t="s">
        <v>617</v>
      </c>
      <c r="B1136" s="71" t="s">
        <v>597</v>
      </c>
      <c r="C1136" s="40" t="s">
        <v>6</v>
      </c>
      <c r="D1136" s="23"/>
      <c r="E1136" s="17">
        <v>369.98</v>
      </c>
      <c r="F1136" s="17">
        <f>E1136*(1+C$1188)</f>
        <v>460.36611399999998</v>
      </c>
      <c r="G1136" s="47">
        <f>D1136*F1136</f>
        <v>0</v>
      </c>
      <c r="H1136" s="347"/>
      <c r="I1136" s="330"/>
      <c r="J1136" s="370"/>
    </row>
    <row r="1137" spans="1:18" s="32" customFormat="1" ht="47.25" hidden="1" x14ac:dyDescent="0.25">
      <c r="A1137" s="61"/>
      <c r="B1137" s="20" t="s">
        <v>599</v>
      </c>
      <c r="C1137" s="40"/>
      <c r="D1137" s="23"/>
      <c r="E1137" s="17"/>
      <c r="F1137" s="17"/>
      <c r="G1137" s="18"/>
      <c r="H1137" s="347"/>
      <c r="I1137" s="330"/>
      <c r="J1137" s="368"/>
    </row>
    <row r="1138" spans="1:18" s="32" customFormat="1" ht="18.75" hidden="1" x14ac:dyDescent="0.25">
      <c r="A1138" s="61"/>
      <c r="B1138" s="71"/>
      <c r="C1138" s="40"/>
      <c r="D1138" s="23"/>
      <c r="E1138" s="17"/>
      <c r="F1138" s="17"/>
      <c r="G1138" s="18"/>
      <c r="H1138" s="347"/>
      <c r="I1138" s="330"/>
      <c r="J1138" s="368"/>
    </row>
    <row r="1139" spans="1:18" s="32" customFormat="1" ht="18.75" hidden="1" x14ac:dyDescent="0.25">
      <c r="A1139" s="61" t="s">
        <v>627</v>
      </c>
      <c r="B1139" s="106" t="s">
        <v>626</v>
      </c>
      <c r="C1139" s="40"/>
      <c r="D1139" s="23"/>
      <c r="E1139" s="17"/>
      <c r="F1139" s="17"/>
      <c r="G1139" s="18"/>
      <c r="H1139" s="347"/>
      <c r="I1139" s="330"/>
      <c r="J1139" s="368"/>
    </row>
    <row r="1140" spans="1:18" s="32" customFormat="1" ht="18.75" hidden="1" x14ac:dyDescent="0.25">
      <c r="A1140" s="61" t="s">
        <v>628</v>
      </c>
      <c r="B1140" s="45" t="s">
        <v>916</v>
      </c>
      <c r="C1140" s="40" t="s">
        <v>6</v>
      </c>
      <c r="D1140" s="23"/>
      <c r="E1140" s="17">
        <v>1980.06</v>
      </c>
      <c r="F1140" s="17">
        <f>E1140*(1+C$1188)</f>
        <v>2463.7886579999999</v>
      </c>
      <c r="G1140" s="47">
        <f>D1140*F1140</f>
        <v>0</v>
      </c>
      <c r="H1140" s="347"/>
      <c r="I1140" s="330"/>
      <c r="J1140" s="370"/>
      <c r="K1140" s="130"/>
      <c r="L1140" s="130"/>
      <c r="M1140" s="130"/>
      <c r="N1140" s="130"/>
      <c r="O1140" s="130"/>
      <c r="P1140" s="130"/>
      <c r="Q1140" s="130"/>
      <c r="R1140" s="130"/>
    </row>
    <row r="1141" spans="1:18" s="32" customFormat="1" ht="94.5" hidden="1" x14ac:dyDescent="0.25">
      <c r="A1141" s="61"/>
      <c r="B1141" s="72" t="s">
        <v>1097</v>
      </c>
      <c r="C1141" s="40"/>
      <c r="D1141" s="23"/>
      <c r="E1141" s="17"/>
      <c r="F1141" s="17"/>
      <c r="G1141" s="18"/>
      <c r="H1141" s="347"/>
      <c r="I1141" s="330"/>
      <c r="J1141" s="370"/>
      <c r="K1141" s="70"/>
      <c r="L1141" s="70"/>
      <c r="M1141" s="70"/>
      <c r="N1141" s="70"/>
      <c r="O1141" s="70"/>
      <c r="P1141" s="70"/>
      <c r="Q1141" s="70"/>
      <c r="R1141" s="70"/>
    </row>
    <row r="1142" spans="1:18" s="32" customFormat="1" ht="18.75" hidden="1" x14ac:dyDescent="0.25">
      <c r="A1142" s="61"/>
      <c r="B1142" s="71"/>
      <c r="C1142" s="40"/>
      <c r="D1142" s="23"/>
      <c r="E1142" s="17"/>
      <c r="F1142" s="17"/>
      <c r="G1142" s="18"/>
      <c r="H1142" s="347"/>
      <c r="I1142" s="330"/>
      <c r="J1142" s="368"/>
    </row>
    <row r="1143" spans="1:18" s="32" customFormat="1" ht="31.5" hidden="1" x14ac:dyDescent="0.25">
      <c r="A1143" s="61" t="s">
        <v>629</v>
      </c>
      <c r="B1143" s="105" t="s">
        <v>1048</v>
      </c>
      <c r="C1143" s="40" t="s">
        <v>6</v>
      </c>
      <c r="D1143" s="23"/>
      <c r="E1143" s="17">
        <v>1060.4000000000001</v>
      </c>
      <c r="F1143" s="17">
        <f>E1143*(1+C$1188)</f>
        <v>1319.4557200000002</v>
      </c>
      <c r="G1143" s="47">
        <f>D1143*F1143</f>
        <v>0</v>
      </c>
      <c r="H1143" s="347"/>
      <c r="I1143" s="330"/>
      <c r="J1143" s="370"/>
    </row>
    <row r="1144" spans="1:18" s="32" customFormat="1" ht="110.25" hidden="1" x14ac:dyDescent="0.25">
      <c r="A1144" s="61"/>
      <c r="B1144" s="107" t="s">
        <v>1166</v>
      </c>
      <c r="C1144" s="40"/>
      <c r="D1144" s="23"/>
      <c r="E1144" s="17"/>
      <c r="F1144" s="17"/>
      <c r="G1144" s="18"/>
      <c r="H1144" s="347"/>
      <c r="I1144" s="330"/>
      <c r="J1144" s="370"/>
    </row>
    <row r="1145" spans="1:18" s="32" customFormat="1" ht="18.75" hidden="1" x14ac:dyDescent="0.25">
      <c r="A1145" s="61"/>
      <c r="B1145" s="108"/>
      <c r="C1145" s="40"/>
      <c r="D1145" s="23"/>
      <c r="E1145" s="17"/>
      <c r="F1145" s="17"/>
      <c r="G1145" s="18"/>
      <c r="H1145" s="347"/>
      <c r="I1145" s="330"/>
      <c r="J1145" s="368"/>
    </row>
    <row r="1146" spans="1:18" s="32" customFormat="1" ht="18.75" hidden="1" x14ac:dyDescent="0.25">
      <c r="A1146" s="61" t="s">
        <v>630</v>
      </c>
      <c r="B1146" s="71" t="s">
        <v>625</v>
      </c>
      <c r="C1146" s="40" t="s">
        <v>6</v>
      </c>
      <c r="D1146" s="23"/>
      <c r="E1146" s="17">
        <v>1323.18</v>
      </c>
      <c r="F1146" s="17">
        <f>E1146*(1+C$1188)</f>
        <v>1646.4328740000001</v>
      </c>
      <c r="G1146" s="47">
        <f>D1146*F1146</f>
        <v>0</v>
      </c>
      <c r="H1146" s="347"/>
      <c r="I1146" s="330"/>
      <c r="J1146" s="370"/>
    </row>
    <row r="1147" spans="1:18" s="32" customFormat="1" ht="62.25" hidden="1" customHeight="1" x14ac:dyDescent="0.25">
      <c r="A1147" s="61"/>
      <c r="B1147" s="108" t="s">
        <v>633</v>
      </c>
      <c r="C1147" s="40"/>
      <c r="D1147" s="23"/>
      <c r="E1147" s="17"/>
      <c r="F1147" s="17"/>
      <c r="G1147" s="18"/>
      <c r="H1147" s="347"/>
      <c r="I1147" s="330"/>
      <c r="J1147" s="370"/>
    </row>
    <row r="1148" spans="1:18" s="32" customFormat="1" ht="18.75" hidden="1" x14ac:dyDescent="0.25">
      <c r="A1148" s="61"/>
      <c r="B1148" s="108"/>
      <c r="C1148" s="40"/>
      <c r="D1148" s="23"/>
      <c r="E1148" s="17"/>
      <c r="F1148" s="17"/>
      <c r="G1148" s="18"/>
      <c r="H1148" s="347"/>
      <c r="I1148" s="330"/>
      <c r="J1148" s="370"/>
    </row>
    <row r="1149" spans="1:18" s="32" customFormat="1" ht="31.5" hidden="1" x14ac:dyDescent="0.25">
      <c r="A1149" s="61" t="s">
        <v>631</v>
      </c>
      <c r="B1149" s="71" t="s">
        <v>632</v>
      </c>
      <c r="C1149" s="40" t="s">
        <v>6</v>
      </c>
      <c r="D1149" s="23"/>
      <c r="E1149" s="17">
        <v>484.2</v>
      </c>
      <c r="F1149" s="17">
        <f>E1149*(1+C$1188)</f>
        <v>602.49005999999997</v>
      </c>
      <c r="G1149" s="47">
        <f>D1149*F1149</f>
        <v>0</v>
      </c>
      <c r="H1149" s="347"/>
      <c r="I1149" s="330"/>
      <c r="J1149" s="370"/>
    </row>
    <row r="1150" spans="1:18" s="32" customFormat="1" ht="62.25" hidden="1" customHeight="1" x14ac:dyDescent="0.25">
      <c r="A1150" s="61"/>
      <c r="B1150" s="108" t="s">
        <v>634</v>
      </c>
      <c r="C1150" s="40"/>
      <c r="D1150" s="23"/>
      <c r="E1150" s="17"/>
      <c r="F1150" s="17"/>
      <c r="G1150" s="18"/>
      <c r="H1150" s="347"/>
      <c r="I1150" s="330"/>
      <c r="J1150" s="370"/>
    </row>
    <row r="1151" spans="1:18" s="32" customFormat="1" ht="18.75" hidden="1" x14ac:dyDescent="0.25">
      <c r="A1151" s="61"/>
      <c r="B1151" s="108"/>
      <c r="C1151" s="40"/>
      <c r="D1151" s="23"/>
      <c r="E1151" s="17"/>
      <c r="F1151" s="17"/>
      <c r="G1151" s="18"/>
      <c r="H1151" s="347"/>
      <c r="I1151" s="330"/>
      <c r="J1151" s="370"/>
    </row>
    <row r="1152" spans="1:18" s="32" customFormat="1" ht="18.75" hidden="1" x14ac:dyDescent="0.25">
      <c r="A1152" s="224" t="s">
        <v>803</v>
      </c>
      <c r="B1152" s="45" t="s">
        <v>917</v>
      </c>
      <c r="C1152" s="34" t="s">
        <v>6</v>
      </c>
      <c r="D1152" s="23"/>
      <c r="E1152" s="17">
        <v>4080.04</v>
      </c>
      <c r="F1152" s="17">
        <f>E1152*(1+C$1188)</f>
        <v>5076.793772</v>
      </c>
      <c r="G1152" s="47">
        <f>D1152*F1152</f>
        <v>0</v>
      </c>
      <c r="H1152" s="347"/>
      <c r="I1152" s="330"/>
      <c r="J1152" s="370"/>
    </row>
    <row r="1153" spans="1:10" s="32" customFormat="1" ht="94.5" hidden="1" x14ac:dyDescent="0.25">
      <c r="A1153" s="224"/>
      <c r="B1153" s="72" t="s">
        <v>1098</v>
      </c>
      <c r="C1153" s="34"/>
      <c r="D1153" s="23"/>
      <c r="E1153" s="17"/>
      <c r="F1153" s="17"/>
      <c r="G1153" s="18"/>
      <c r="H1153" s="347"/>
      <c r="I1153" s="330"/>
      <c r="J1153" s="370"/>
    </row>
    <row r="1154" spans="1:10" s="32" customFormat="1" ht="18.75" hidden="1" x14ac:dyDescent="0.25">
      <c r="A1154" s="61"/>
      <c r="B1154" s="103"/>
      <c r="C1154" s="40"/>
      <c r="D1154" s="23"/>
      <c r="E1154" s="17"/>
      <c r="F1154" s="17"/>
      <c r="G1154" s="18"/>
      <c r="H1154" s="347"/>
      <c r="I1154" s="330"/>
      <c r="J1154" s="370"/>
    </row>
    <row r="1155" spans="1:10" s="32" customFormat="1" ht="18.75" hidden="1" x14ac:dyDescent="0.25">
      <c r="A1155" s="224" t="s">
        <v>804</v>
      </c>
      <c r="B1155" s="45" t="s">
        <v>918</v>
      </c>
      <c r="C1155" s="34" t="s">
        <v>6</v>
      </c>
      <c r="D1155" s="23"/>
      <c r="E1155" s="17">
        <v>5978.36</v>
      </c>
      <c r="F1155" s="17">
        <f>E1155*(1+C$1188)</f>
        <v>7438.8733479999992</v>
      </c>
      <c r="G1155" s="47">
        <f>D1155*F1155</f>
        <v>0</v>
      </c>
      <c r="H1155" s="347"/>
      <c r="I1155" s="330"/>
      <c r="J1155" s="370"/>
    </row>
    <row r="1156" spans="1:10" s="32" customFormat="1" ht="94.5" hidden="1" x14ac:dyDescent="0.25">
      <c r="A1156" s="224"/>
      <c r="B1156" s="72" t="s">
        <v>1099</v>
      </c>
      <c r="C1156" s="34"/>
      <c r="D1156" s="23"/>
      <c r="E1156" s="17"/>
      <c r="F1156" s="17"/>
      <c r="G1156" s="18"/>
      <c r="H1156" s="347"/>
      <c r="I1156" s="330"/>
      <c r="J1156" s="370"/>
    </row>
    <row r="1157" spans="1:10" s="32" customFormat="1" ht="18.75" hidden="1" x14ac:dyDescent="0.25">
      <c r="A1157" s="61"/>
      <c r="B1157" s="108"/>
      <c r="C1157" s="40"/>
      <c r="D1157" s="23"/>
      <c r="E1157" s="17"/>
      <c r="F1157" s="17"/>
      <c r="G1157" s="18"/>
      <c r="H1157" s="347"/>
      <c r="I1157" s="330"/>
      <c r="J1157" s="370"/>
    </row>
    <row r="1158" spans="1:10" s="32" customFormat="1" ht="18.75" hidden="1" x14ac:dyDescent="0.25">
      <c r="A1158" s="224" t="s">
        <v>805</v>
      </c>
      <c r="B1158" s="45" t="s">
        <v>919</v>
      </c>
      <c r="C1158" s="34" t="s">
        <v>6</v>
      </c>
      <c r="D1158" s="23"/>
      <c r="E1158" s="17">
        <v>7577.76</v>
      </c>
      <c r="F1158" s="17">
        <f>E1158*(1+C$1188)</f>
        <v>9429.0067679999993</v>
      </c>
      <c r="G1158" s="47">
        <f>D1158*F1158</f>
        <v>0</v>
      </c>
      <c r="H1158" s="347"/>
      <c r="I1158" s="330"/>
      <c r="J1158" s="370"/>
    </row>
    <row r="1159" spans="1:10" s="32" customFormat="1" ht="94.5" hidden="1" x14ac:dyDescent="0.25">
      <c r="A1159" s="224"/>
      <c r="B1159" s="72" t="s">
        <v>1100</v>
      </c>
      <c r="C1159" s="40"/>
      <c r="D1159" s="23"/>
      <c r="E1159" s="17"/>
      <c r="F1159" s="17"/>
      <c r="G1159" s="18"/>
      <c r="H1159" s="347"/>
      <c r="I1159" s="330"/>
      <c r="J1159" s="370"/>
    </row>
    <row r="1160" spans="1:10" s="32" customFormat="1" ht="18.75" hidden="1" x14ac:dyDescent="0.25">
      <c r="A1160" s="61"/>
      <c r="B1160" s="108"/>
      <c r="C1160" s="40"/>
      <c r="D1160" s="23"/>
      <c r="E1160" s="17"/>
      <c r="F1160" s="17"/>
      <c r="G1160" s="18"/>
      <c r="H1160" s="347"/>
      <c r="I1160" s="330"/>
      <c r="J1160" s="370"/>
    </row>
    <row r="1161" spans="1:10" s="32" customFormat="1" ht="18.75" hidden="1" x14ac:dyDescent="0.25">
      <c r="A1161" s="224" t="s">
        <v>883</v>
      </c>
      <c r="B1161" s="105" t="s">
        <v>806</v>
      </c>
      <c r="C1161" s="34" t="s">
        <v>6</v>
      </c>
      <c r="D1161" s="23"/>
      <c r="E1161" s="17">
        <v>932.39</v>
      </c>
      <c r="F1161" s="17">
        <f>E1161*(1+C$1188)</f>
        <v>1160.172877</v>
      </c>
      <c r="G1161" s="47">
        <f>D1161*F1161</f>
        <v>0</v>
      </c>
      <c r="H1161" s="347"/>
      <c r="I1161" s="330"/>
      <c r="J1161" s="370"/>
    </row>
    <row r="1162" spans="1:10" s="32" customFormat="1" ht="176.25" hidden="1" customHeight="1" x14ac:dyDescent="0.25">
      <c r="A1162" s="61"/>
      <c r="B1162" s="107" t="s">
        <v>810</v>
      </c>
      <c r="C1162" s="40"/>
      <c r="D1162" s="23"/>
      <c r="E1162" s="17"/>
      <c r="F1162" s="17"/>
      <c r="G1162" s="18"/>
      <c r="H1162" s="347"/>
      <c r="I1162" s="330"/>
      <c r="J1162" s="370"/>
    </row>
    <row r="1163" spans="1:10" s="32" customFormat="1" ht="31.5" hidden="1" x14ac:dyDescent="0.25">
      <c r="A1163" s="224" t="s">
        <v>1050</v>
      </c>
      <c r="B1163" s="105" t="s">
        <v>1049</v>
      </c>
      <c r="C1163" s="34" t="s">
        <v>6</v>
      </c>
      <c r="D1163" s="23"/>
      <c r="E1163" s="17">
        <v>1174.45</v>
      </c>
      <c r="F1163" s="17">
        <f>E1163*(1+C$1188)</f>
        <v>1461.3681349999999</v>
      </c>
      <c r="G1163" s="47">
        <f>D1163*F1163</f>
        <v>0</v>
      </c>
      <c r="H1163" s="347"/>
      <c r="I1163" s="330"/>
      <c r="J1163" s="370"/>
    </row>
    <row r="1164" spans="1:10" s="32" customFormat="1" ht="110.25" hidden="1" x14ac:dyDescent="0.25">
      <c r="A1164" s="224"/>
      <c r="B1164" s="107" t="s">
        <v>1167</v>
      </c>
      <c r="C1164" s="40"/>
      <c r="D1164" s="23"/>
      <c r="E1164" s="17"/>
      <c r="F1164" s="17"/>
      <c r="G1164" s="18"/>
      <c r="H1164" s="347"/>
      <c r="I1164" s="330"/>
      <c r="J1164" s="370"/>
    </row>
    <row r="1165" spans="1:10" s="32" customFormat="1" ht="18.75" hidden="1" x14ac:dyDescent="0.25">
      <c r="A1165" s="224"/>
      <c r="B1165" s="107"/>
      <c r="C1165" s="40"/>
      <c r="D1165" s="23"/>
      <c r="E1165" s="17"/>
      <c r="F1165" s="17"/>
      <c r="G1165" s="18"/>
      <c r="H1165" s="347"/>
      <c r="I1165" s="330"/>
      <c r="J1165" s="370"/>
    </row>
    <row r="1166" spans="1:10" s="32" customFormat="1" ht="31.5" hidden="1" x14ac:dyDescent="0.25">
      <c r="A1166" s="224" t="s">
        <v>1052</v>
      </c>
      <c r="B1166" s="105" t="s">
        <v>1051</v>
      </c>
      <c r="C1166" s="34" t="s">
        <v>6</v>
      </c>
      <c r="D1166" s="23"/>
      <c r="E1166" s="17">
        <v>1377.69</v>
      </c>
      <c r="F1166" s="17">
        <f>E1166*(1+C$1188)</f>
        <v>1714.259667</v>
      </c>
      <c r="G1166" s="47">
        <f>D1166*F1166</f>
        <v>0</v>
      </c>
      <c r="H1166" s="347"/>
      <c r="I1166" s="330"/>
      <c r="J1166" s="370"/>
    </row>
    <row r="1167" spans="1:10" s="32" customFormat="1" ht="110.25" hidden="1" x14ac:dyDescent="0.25">
      <c r="A1167" s="224"/>
      <c r="B1167" s="107" t="s">
        <v>1168</v>
      </c>
      <c r="C1167" s="40"/>
      <c r="D1167" s="23"/>
      <c r="E1167" s="17"/>
      <c r="F1167" s="17"/>
      <c r="G1167" s="18"/>
      <c r="H1167" s="347"/>
      <c r="I1167" s="330"/>
      <c r="J1167" s="370"/>
    </row>
    <row r="1168" spans="1:10" s="32" customFormat="1" ht="18.75" hidden="1" x14ac:dyDescent="0.25">
      <c r="A1168" s="61"/>
      <c r="B1168" s="107"/>
      <c r="C1168" s="40"/>
      <c r="D1168" s="23"/>
      <c r="E1168" s="17"/>
      <c r="F1168" s="17"/>
      <c r="G1168" s="18"/>
      <c r="H1168" s="347"/>
      <c r="I1168" s="330"/>
      <c r="J1168" s="370"/>
    </row>
    <row r="1169" spans="1:10" s="32" customFormat="1" ht="18.75" hidden="1" x14ac:dyDescent="0.25">
      <c r="A1169" s="224" t="s">
        <v>1053</v>
      </c>
      <c r="B1169" s="105" t="s">
        <v>1169</v>
      </c>
      <c r="C1169" s="34" t="s">
        <v>6</v>
      </c>
      <c r="D1169" s="23"/>
      <c r="E1169" s="17">
        <v>84.12</v>
      </c>
      <c r="F1169" s="17">
        <f>E1169*(1+C$1188)</f>
        <v>104.67051600000001</v>
      </c>
      <c r="G1169" s="47">
        <f>D1169*F1169</f>
        <v>0</v>
      </c>
      <c r="H1169" s="347"/>
      <c r="I1169" s="330"/>
      <c r="J1169" s="370"/>
    </row>
    <row r="1170" spans="1:10" s="32" customFormat="1" ht="220.5" hidden="1" x14ac:dyDescent="0.25">
      <c r="A1170" s="224"/>
      <c r="B1170" s="107" t="s">
        <v>1054</v>
      </c>
      <c r="C1170" s="40"/>
      <c r="D1170" s="23"/>
      <c r="E1170" s="17"/>
      <c r="F1170" s="17"/>
      <c r="G1170" s="18"/>
      <c r="H1170" s="347"/>
      <c r="I1170" s="330"/>
      <c r="J1170" s="370"/>
    </row>
    <row r="1171" spans="1:10" s="32" customFormat="1" ht="18" hidden="1" customHeight="1" x14ac:dyDescent="0.25">
      <c r="A1171" s="116"/>
      <c r="B1171" s="26"/>
      <c r="C1171" s="131" t="s">
        <v>7</v>
      </c>
      <c r="D1171" s="132"/>
      <c r="E1171" s="133"/>
      <c r="F1171" s="120"/>
      <c r="G1171" s="114">
        <f>SUM(G997:G1170)</f>
        <v>0</v>
      </c>
      <c r="H1171" s="347"/>
      <c r="I1171" s="330"/>
      <c r="J1171" s="368"/>
    </row>
    <row r="1172" spans="1:10" s="32" customFormat="1" ht="18.75" hidden="1" x14ac:dyDescent="0.25">
      <c r="A1172" s="196" t="s">
        <v>635</v>
      </c>
      <c r="B1172" s="15" t="s">
        <v>317</v>
      </c>
      <c r="C1172" s="40"/>
      <c r="D1172" s="23"/>
      <c r="E1172" s="25"/>
      <c r="F1172" s="25"/>
      <c r="G1172" s="18"/>
      <c r="H1172" s="347"/>
      <c r="I1172" s="330"/>
      <c r="J1172" s="368"/>
    </row>
    <row r="1173" spans="1:10" s="32" customFormat="1" ht="18.75" hidden="1" x14ac:dyDescent="0.25">
      <c r="A1173" s="61" t="s">
        <v>636</v>
      </c>
      <c r="B1173" s="21"/>
      <c r="C1173" s="40"/>
      <c r="D1173" s="23"/>
      <c r="E1173" s="17"/>
      <c r="F1173" s="17"/>
      <c r="G1173" s="18">
        <f>D1173*E1173</f>
        <v>0</v>
      </c>
      <c r="H1173" s="347"/>
      <c r="I1173" s="330"/>
      <c r="J1173" s="368"/>
    </row>
    <row r="1174" spans="1:10" s="32" customFormat="1" ht="18.75" hidden="1" x14ac:dyDescent="0.25">
      <c r="A1174" s="61"/>
      <c r="B1174" s="20"/>
      <c r="C1174" s="40"/>
      <c r="D1174" s="23"/>
      <c r="E1174" s="25"/>
      <c r="F1174" s="25"/>
      <c r="G1174" s="18"/>
      <c r="H1174" s="347"/>
      <c r="I1174" s="330"/>
      <c r="J1174" s="368"/>
    </row>
    <row r="1175" spans="1:10" s="32" customFormat="1" ht="18.75" hidden="1" x14ac:dyDescent="0.25">
      <c r="A1175" s="61" t="s">
        <v>637</v>
      </c>
      <c r="B1175" s="21"/>
      <c r="C1175" s="40"/>
      <c r="D1175" s="23"/>
      <c r="E1175" s="17"/>
      <c r="F1175" s="17"/>
      <c r="G1175" s="18">
        <f>D1175*E1175</f>
        <v>0</v>
      </c>
      <c r="H1175" s="347"/>
      <c r="I1175" s="330"/>
      <c r="J1175" s="368"/>
    </row>
    <row r="1176" spans="1:10" s="32" customFormat="1" ht="18.75" hidden="1" x14ac:dyDescent="0.25">
      <c r="A1176" s="61"/>
      <c r="B1176" s="22"/>
      <c r="C1176" s="40"/>
      <c r="D1176" s="23"/>
      <c r="E1176" s="25"/>
      <c r="F1176" s="25"/>
      <c r="G1176" s="18"/>
      <c r="H1176" s="347"/>
      <c r="I1176" s="330"/>
      <c r="J1176" s="368"/>
    </row>
    <row r="1177" spans="1:10" s="32" customFormat="1" ht="18.75" hidden="1" x14ac:dyDescent="0.25">
      <c r="A1177" s="61" t="s">
        <v>638</v>
      </c>
      <c r="B1177" s="21"/>
      <c r="C1177" s="40"/>
      <c r="D1177" s="23"/>
      <c r="E1177" s="17"/>
      <c r="F1177" s="17"/>
      <c r="G1177" s="18">
        <f>D1177*E1177</f>
        <v>0</v>
      </c>
      <c r="H1177" s="347"/>
      <c r="I1177" s="330"/>
      <c r="J1177" s="368"/>
    </row>
    <row r="1178" spans="1:10" s="32" customFormat="1" ht="18.75" hidden="1" x14ac:dyDescent="0.25">
      <c r="A1178" s="61"/>
      <c r="B1178" s="22"/>
      <c r="C1178" s="40"/>
      <c r="D1178" s="23"/>
      <c r="E1178" s="25"/>
      <c r="F1178" s="25"/>
      <c r="G1178" s="18"/>
      <c r="H1178" s="347"/>
      <c r="I1178" s="330"/>
      <c r="J1178" s="368"/>
    </row>
    <row r="1179" spans="1:10" s="32" customFormat="1" ht="18.75" hidden="1" x14ac:dyDescent="0.25">
      <c r="A1179" s="61" t="s">
        <v>639</v>
      </c>
      <c r="B1179" s="21"/>
      <c r="C1179" s="40"/>
      <c r="D1179" s="23"/>
      <c r="E1179" s="17"/>
      <c r="F1179" s="17"/>
      <c r="G1179" s="18">
        <f>D1179*E1179</f>
        <v>0</v>
      </c>
      <c r="H1179" s="347"/>
      <c r="I1179" s="330"/>
      <c r="J1179" s="368"/>
    </row>
    <row r="1180" spans="1:10" s="32" customFormat="1" ht="18.75" hidden="1" x14ac:dyDescent="0.25">
      <c r="A1180" s="61"/>
      <c r="B1180" s="22"/>
      <c r="C1180" s="40"/>
      <c r="D1180" s="23"/>
      <c r="E1180" s="25"/>
      <c r="F1180" s="25"/>
      <c r="G1180" s="18"/>
      <c r="H1180" s="347"/>
      <c r="I1180" s="330"/>
      <c r="J1180" s="368"/>
    </row>
    <row r="1181" spans="1:10" s="32" customFormat="1" ht="18.75" hidden="1" x14ac:dyDescent="0.25">
      <c r="A1181" s="61" t="s">
        <v>640</v>
      </c>
      <c r="B1181" s="21"/>
      <c r="C1181" s="40"/>
      <c r="D1181" s="23"/>
      <c r="E1181" s="17"/>
      <c r="F1181" s="17"/>
      <c r="G1181" s="18">
        <f>D1181*E1181</f>
        <v>0</v>
      </c>
      <c r="H1181" s="347"/>
      <c r="I1181" s="330"/>
      <c r="J1181" s="368"/>
    </row>
    <row r="1182" spans="1:10" s="32" customFormat="1" ht="18.75" hidden="1" x14ac:dyDescent="0.25">
      <c r="A1182" s="61"/>
      <c r="B1182" s="41"/>
      <c r="C1182" s="40"/>
      <c r="D1182" s="23"/>
      <c r="E1182" s="25"/>
      <c r="F1182" s="25"/>
      <c r="G1182" s="18"/>
      <c r="H1182" s="347"/>
      <c r="I1182" s="330"/>
      <c r="J1182" s="368"/>
    </row>
    <row r="1183" spans="1:10" s="70" customFormat="1" ht="18.75" hidden="1" x14ac:dyDescent="0.25">
      <c r="A1183" s="61" t="s">
        <v>641</v>
      </c>
      <c r="B1183" s="21"/>
      <c r="C1183" s="40"/>
      <c r="D1183" s="23"/>
      <c r="E1183" s="17"/>
      <c r="F1183" s="17"/>
      <c r="G1183" s="18">
        <f>D1183*E1183</f>
        <v>0</v>
      </c>
      <c r="H1183" s="347"/>
      <c r="I1183" s="330"/>
      <c r="J1183" s="383"/>
    </row>
    <row r="1184" spans="1:10" s="42" customFormat="1" ht="18.75" hidden="1" x14ac:dyDescent="0.25">
      <c r="A1184" s="61"/>
      <c r="B1184" s="20"/>
      <c r="C1184" s="27"/>
      <c r="D1184" s="28"/>
      <c r="E1184" s="29"/>
      <c r="F1184" s="29"/>
      <c r="G1184" s="30"/>
      <c r="H1184" s="347"/>
      <c r="I1184" s="330"/>
      <c r="J1184" s="384"/>
    </row>
    <row r="1185" spans="1:17" s="42" customFormat="1" ht="18" customHeight="1" x14ac:dyDescent="0.25">
      <c r="A1185" s="116"/>
      <c r="B1185" s="26"/>
      <c r="C1185" s="131" t="s">
        <v>7</v>
      </c>
      <c r="D1185" s="132"/>
      <c r="E1185" s="133"/>
      <c r="F1185" s="124"/>
      <c r="G1185" s="24">
        <f>SUM(G1172:G1184)</f>
        <v>0</v>
      </c>
      <c r="H1185" s="347"/>
      <c r="I1185" s="330"/>
      <c r="J1185" s="384"/>
    </row>
    <row r="1186" spans="1:17" s="42" customFormat="1" ht="18.75" customHeight="1" x14ac:dyDescent="0.25">
      <c r="A1186" s="323"/>
      <c r="B1186" s="33"/>
      <c r="C1186" s="126" t="s">
        <v>761</v>
      </c>
      <c r="D1186" s="127"/>
      <c r="E1186" s="128"/>
      <c r="F1186" s="124"/>
      <c r="G1186" s="114">
        <f>+G1185+G996+G923+G910+G878+G810+G724+G676+G630+G616+G608+G590+G576+G564+G523+G159+G97+G87+G79+G75+G55+G45+G10+G1171</f>
        <v>627660.41491262836</v>
      </c>
      <c r="H1186" s="347"/>
      <c r="I1186" s="341"/>
      <c r="J1186" s="385"/>
    </row>
    <row r="1187" spans="1:17" s="42" customFormat="1" ht="18.75" customHeight="1" x14ac:dyDescent="0.25">
      <c r="A1187" s="323"/>
      <c r="B1187" s="36"/>
      <c r="C1187" s="38">
        <f>IF(+D3=2%,29.26%,IF(D3=3%,29.26%,IF(D3=4%,29.26%,IF(D3=5%,29.26%,0))))</f>
        <v>0.29260000000000003</v>
      </c>
      <c r="D1187" s="127" t="s">
        <v>762</v>
      </c>
      <c r="E1187" s="127"/>
      <c r="F1187" s="124"/>
      <c r="G1187" s="115">
        <f>G996*C1187</f>
        <v>0</v>
      </c>
      <c r="H1187" s="361"/>
      <c r="I1187" s="341"/>
      <c r="J1187" s="385"/>
    </row>
    <row r="1188" spans="1:17" s="42" customFormat="1" ht="18.75" customHeight="1" x14ac:dyDescent="0.25">
      <c r="A1188" s="323"/>
      <c r="B1188" s="36"/>
      <c r="C1188" s="38">
        <f>IF(+D3=2%,22.47%,IF(D3=3%,23.12%,IF(D3=4%,23.77%,IF(D3=5%,24.43%,0))))</f>
        <v>0.24429999999999999</v>
      </c>
      <c r="D1188" s="126" t="s">
        <v>763</v>
      </c>
      <c r="E1188" s="127"/>
      <c r="F1188" s="124"/>
      <c r="G1188" s="37" t="s">
        <v>1178</v>
      </c>
      <c r="H1188" s="361"/>
      <c r="I1188" s="341"/>
      <c r="J1188" s="385"/>
    </row>
    <row r="1189" spans="1:17" s="42" customFormat="1" ht="18.75" customHeight="1" thickBot="1" x14ac:dyDescent="0.3">
      <c r="A1189" s="323"/>
      <c r="B1189" s="36"/>
      <c r="C1189" s="126" t="s">
        <v>764</v>
      </c>
      <c r="D1189" s="127"/>
      <c r="E1189" s="128"/>
      <c r="F1189" s="109"/>
      <c r="G1189" s="114">
        <f>SUM(G1186:G1188)</f>
        <v>627660.41491262836</v>
      </c>
      <c r="H1189" s="362"/>
      <c r="I1189" s="341"/>
      <c r="J1189" s="385"/>
    </row>
    <row r="1190" spans="1:17" ht="67.5" customHeight="1" thickBot="1" x14ac:dyDescent="0.3">
      <c r="A1190" s="415" t="s">
        <v>712</v>
      </c>
      <c r="B1190" s="152"/>
      <c r="C1190" s="416"/>
      <c r="D1190" s="416"/>
      <c r="E1190" s="416"/>
      <c r="F1190" s="152"/>
      <c r="G1190" s="416"/>
      <c r="H1190" s="152"/>
      <c r="I1190" s="342" t="s">
        <v>1088</v>
      </c>
      <c r="J1190" s="324" t="s">
        <v>1193</v>
      </c>
      <c r="K1190" s="153"/>
      <c r="L1190" s="153"/>
      <c r="M1190" s="153"/>
      <c r="N1190" s="153"/>
      <c r="O1190" s="153"/>
      <c r="P1190" s="153"/>
      <c r="Q1190" s="153"/>
    </row>
    <row r="1191" spans="1:17" s="6" customFormat="1" ht="31.5" customHeight="1" thickBot="1" x14ac:dyDescent="0.3">
      <c r="A1191" s="325" t="s">
        <v>1194</v>
      </c>
      <c r="B1191" s="129"/>
      <c r="C1191" s="129"/>
      <c r="D1191" s="129"/>
      <c r="E1191" s="152" t="s">
        <v>1195</v>
      </c>
      <c r="F1191" s="152"/>
      <c r="G1191" s="152"/>
      <c r="H1191" s="363"/>
      <c r="I1191" s="343" t="s">
        <v>733</v>
      </c>
      <c r="J1191" s="386">
        <v>46090</v>
      </c>
    </row>
    <row r="1192" spans="1:17" s="6" customFormat="1" ht="31.5" customHeight="1" x14ac:dyDescent="0.25">
      <c r="A1192" s="326" t="s">
        <v>1196</v>
      </c>
      <c r="B1192" s="327"/>
      <c r="C1192" s="327"/>
      <c r="D1192" s="327"/>
      <c r="E1192" s="328"/>
      <c r="F1192" s="328"/>
      <c r="G1192" s="328"/>
      <c r="H1192" s="364"/>
      <c r="I1192" s="344"/>
      <c r="J1192" s="387"/>
    </row>
    <row r="1193" spans="1:17" s="3" customFormat="1" x14ac:dyDescent="0.25">
      <c r="A1193" s="117"/>
      <c r="B1193" s="7"/>
      <c r="C1193" s="5"/>
      <c r="D1193" s="8"/>
      <c r="E1193" s="11"/>
      <c r="F1193" s="11"/>
      <c r="G1193" s="8"/>
      <c r="H1193" s="365"/>
      <c r="I1193" s="345"/>
      <c r="J1193" s="388"/>
    </row>
    <row r="1194" spans="1:17" s="3" customFormat="1" x14ac:dyDescent="0.25">
      <c r="A1194" s="117"/>
      <c r="B1194" s="7"/>
      <c r="C1194" s="5"/>
      <c r="D1194" s="8"/>
      <c r="E1194" s="11"/>
      <c r="F1194" s="11"/>
      <c r="G1194" s="8"/>
      <c r="H1194" s="365"/>
      <c r="I1194" s="345"/>
      <c r="J1194" s="388"/>
    </row>
    <row r="1195" spans="1:17" s="3" customFormat="1" x14ac:dyDescent="0.25">
      <c r="A1195" s="117"/>
      <c r="B1195" s="7"/>
      <c r="C1195" s="5"/>
      <c r="D1195" s="8"/>
      <c r="E1195" s="11"/>
      <c r="F1195" s="11"/>
      <c r="G1195" s="8"/>
      <c r="H1195" s="365"/>
      <c r="I1195" s="345"/>
      <c r="J1195" s="388"/>
    </row>
    <row r="1196" spans="1:17" s="3" customFormat="1" x14ac:dyDescent="0.25">
      <c r="A1196" s="117"/>
      <c r="B1196" s="7"/>
      <c r="C1196" s="5"/>
      <c r="D1196" s="8"/>
      <c r="E1196" s="11"/>
      <c r="F1196" s="11"/>
      <c r="G1196" s="8"/>
      <c r="H1196" s="365"/>
      <c r="I1196" s="345"/>
      <c r="J1196" s="388"/>
    </row>
    <row r="1197" spans="1:17" s="3" customFormat="1" x14ac:dyDescent="0.25">
      <c r="A1197" s="117"/>
      <c r="B1197" s="7"/>
      <c r="C1197" s="5"/>
      <c r="D1197" s="8"/>
      <c r="E1197" s="11"/>
      <c r="F1197" s="11"/>
      <c r="G1197" s="8"/>
      <c r="H1197" s="365"/>
      <c r="I1197" s="345"/>
      <c r="J1197" s="388"/>
    </row>
    <row r="1198" spans="1:17" s="3" customFormat="1" x14ac:dyDescent="0.25">
      <c r="A1198" s="117"/>
      <c r="B1198" s="4"/>
      <c r="C1198" s="5"/>
      <c r="D1198" s="8"/>
      <c r="E1198" s="11"/>
      <c r="F1198" s="11"/>
      <c r="G1198" s="8"/>
      <c r="H1198" s="365"/>
      <c r="I1198" s="345"/>
      <c r="J1198" s="388"/>
    </row>
    <row r="1199" spans="1:17" s="3" customFormat="1" x14ac:dyDescent="0.25">
      <c r="A1199" s="118"/>
      <c r="B1199" s="9"/>
      <c r="C1199" s="10"/>
      <c r="D1199" s="8"/>
      <c r="E1199" s="11"/>
      <c r="F1199" s="11"/>
      <c r="G1199" s="8"/>
      <c r="H1199" s="365"/>
      <c r="I1199" s="345"/>
      <c r="J1199" s="388"/>
    </row>
    <row r="1200" spans="1:17" s="3" customFormat="1" x14ac:dyDescent="0.25">
      <c r="A1200" s="118"/>
      <c r="B1200" s="9"/>
      <c r="C1200" s="10"/>
      <c r="D1200" s="8"/>
      <c r="E1200" s="11"/>
      <c r="F1200" s="11"/>
      <c r="G1200" s="8"/>
      <c r="H1200" s="365"/>
      <c r="I1200" s="345"/>
      <c r="J1200" s="388"/>
    </row>
    <row r="1201" spans="1:10" s="3" customFormat="1" x14ac:dyDescent="0.25">
      <c r="A1201" s="118"/>
      <c r="B1201" s="9"/>
      <c r="C1201" s="10"/>
      <c r="D1201" s="8"/>
      <c r="E1201" s="11"/>
      <c r="F1201" s="11"/>
      <c r="G1201" s="8"/>
      <c r="H1201" s="365"/>
      <c r="I1201" s="345"/>
      <c r="J1201" s="388"/>
    </row>
    <row r="1202" spans="1:10" s="3" customFormat="1" x14ac:dyDescent="0.25">
      <c r="A1202" s="118"/>
      <c r="B1202" s="9"/>
      <c r="C1202" s="10"/>
      <c r="D1202" s="8"/>
      <c r="E1202" s="11"/>
      <c r="F1202" s="11"/>
      <c r="G1202" s="8"/>
      <c r="H1202" s="365"/>
      <c r="I1202" s="345"/>
      <c r="J1202" s="388"/>
    </row>
    <row r="1203" spans="1:10" s="3" customFormat="1" x14ac:dyDescent="0.25">
      <c r="A1203" s="118"/>
      <c r="B1203" s="9"/>
      <c r="C1203" s="10"/>
      <c r="D1203" s="8"/>
      <c r="E1203" s="11"/>
      <c r="F1203" s="11"/>
      <c r="G1203" s="8"/>
      <c r="H1203" s="365"/>
      <c r="I1203" s="345"/>
      <c r="J1203" s="388"/>
    </row>
    <row r="1204" spans="1:10" s="3" customFormat="1" x14ac:dyDescent="0.25">
      <c r="A1204" s="118"/>
      <c r="B1204" s="9"/>
      <c r="C1204" s="10"/>
      <c r="D1204" s="8"/>
      <c r="E1204" s="11"/>
      <c r="F1204" s="11"/>
      <c r="G1204" s="8"/>
      <c r="H1204" s="365"/>
      <c r="I1204" s="345"/>
      <c r="J1204" s="388"/>
    </row>
    <row r="1205" spans="1:10" s="3" customFormat="1" x14ac:dyDescent="0.25">
      <c r="A1205" s="118"/>
      <c r="B1205" s="9"/>
      <c r="C1205" s="10"/>
      <c r="D1205" s="8"/>
      <c r="E1205" s="11"/>
      <c r="F1205" s="11"/>
      <c r="G1205" s="8"/>
      <c r="H1205" s="365"/>
      <c r="I1205" s="345"/>
      <c r="J1205" s="388"/>
    </row>
    <row r="1206" spans="1:10" s="3" customFormat="1" x14ac:dyDescent="0.25">
      <c r="A1206" s="118"/>
      <c r="B1206" s="9"/>
      <c r="C1206" s="10"/>
      <c r="D1206" s="8"/>
      <c r="E1206" s="11"/>
      <c r="F1206" s="11"/>
      <c r="G1206" s="8"/>
      <c r="H1206" s="365"/>
      <c r="I1206" s="345"/>
      <c r="J1206" s="388"/>
    </row>
    <row r="1207" spans="1:10" s="3" customFormat="1" x14ac:dyDescent="0.25">
      <c r="A1207" s="118"/>
      <c r="B1207" s="9"/>
      <c r="C1207" s="10"/>
      <c r="D1207" s="8"/>
      <c r="E1207" s="11"/>
      <c r="F1207" s="11"/>
      <c r="G1207" s="8"/>
      <c r="H1207" s="365"/>
      <c r="I1207" s="345"/>
      <c r="J1207" s="388"/>
    </row>
    <row r="1208" spans="1:10" s="3" customFormat="1" x14ac:dyDescent="0.25">
      <c r="A1208" s="118"/>
      <c r="B1208" s="9"/>
      <c r="C1208" s="10"/>
      <c r="D1208" s="8"/>
      <c r="E1208" s="11"/>
      <c r="F1208" s="11"/>
      <c r="G1208" s="8"/>
      <c r="H1208" s="365"/>
      <c r="I1208" s="345"/>
      <c r="J1208" s="388"/>
    </row>
    <row r="1209" spans="1:10" s="3" customFormat="1" x14ac:dyDescent="0.25">
      <c r="A1209" s="118"/>
      <c r="B1209" s="9"/>
      <c r="C1209" s="10"/>
      <c r="D1209" s="8"/>
      <c r="E1209" s="11"/>
      <c r="F1209" s="11"/>
      <c r="G1209" s="8"/>
      <c r="H1209" s="365"/>
      <c r="I1209" s="345"/>
      <c r="J1209" s="388"/>
    </row>
    <row r="1210" spans="1:10" s="3" customFormat="1" x14ac:dyDescent="0.25">
      <c r="A1210" s="118"/>
      <c r="B1210" s="9"/>
      <c r="C1210" s="10"/>
      <c r="D1210" s="8"/>
      <c r="E1210" s="11"/>
      <c r="F1210" s="11"/>
      <c r="G1210" s="8"/>
      <c r="H1210" s="365"/>
      <c r="I1210" s="345"/>
      <c r="J1210" s="388"/>
    </row>
    <row r="1211" spans="1:10" s="3" customFormat="1" x14ac:dyDescent="0.25">
      <c r="A1211" s="118"/>
      <c r="B1211" s="9"/>
      <c r="C1211" s="10"/>
      <c r="D1211" s="8"/>
      <c r="E1211" s="11"/>
      <c r="F1211" s="11"/>
      <c r="G1211" s="8"/>
      <c r="H1211" s="365"/>
      <c r="I1211" s="345"/>
      <c r="J1211" s="388"/>
    </row>
    <row r="1212" spans="1:10" s="3" customFormat="1" x14ac:dyDescent="0.25">
      <c r="A1212" s="118"/>
      <c r="B1212" s="9"/>
      <c r="C1212" s="10"/>
      <c r="D1212" s="8"/>
      <c r="E1212" s="11"/>
      <c r="F1212" s="11"/>
      <c r="G1212" s="8"/>
      <c r="H1212" s="365"/>
      <c r="I1212" s="345"/>
      <c r="J1212" s="388"/>
    </row>
    <row r="1213" spans="1:10" s="3" customFormat="1" x14ac:dyDescent="0.25">
      <c r="A1213" s="118"/>
      <c r="B1213" s="9"/>
      <c r="C1213" s="10"/>
      <c r="D1213" s="8"/>
      <c r="E1213" s="11"/>
      <c r="F1213" s="11"/>
      <c r="G1213" s="8"/>
      <c r="H1213" s="365"/>
      <c r="I1213" s="345"/>
      <c r="J1213" s="388"/>
    </row>
    <row r="1214" spans="1:10" s="3" customFormat="1" x14ac:dyDescent="0.25">
      <c r="A1214" s="118"/>
      <c r="B1214" s="9"/>
      <c r="C1214" s="10"/>
      <c r="D1214" s="8"/>
      <c r="E1214" s="11"/>
      <c r="F1214" s="11"/>
      <c r="G1214" s="8"/>
      <c r="H1214" s="365"/>
      <c r="I1214" s="345"/>
      <c r="J1214" s="388"/>
    </row>
    <row r="1215" spans="1:10" s="3" customFormat="1" x14ac:dyDescent="0.25">
      <c r="A1215" s="118"/>
      <c r="B1215" s="9"/>
      <c r="C1215" s="10"/>
      <c r="D1215" s="8"/>
      <c r="E1215" s="11"/>
      <c r="F1215" s="11"/>
      <c r="G1215" s="8"/>
      <c r="H1215" s="365"/>
      <c r="I1215" s="345"/>
      <c r="J1215" s="388"/>
    </row>
    <row r="1216" spans="1:10" s="3" customFormat="1" x14ac:dyDescent="0.25">
      <c r="A1216" s="118"/>
      <c r="B1216" s="9"/>
      <c r="C1216" s="10"/>
      <c r="D1216" s="8"/>
      <c r="E1216" s="11"/>
      <c r="F1216" s="11"/>
      <c r="G1216" s="8"/>
      <c r="H1216" s="365"/>
      <c r="I1216" s="345"/>
      <c r="J1216" s="388"/>
    </row>
    <row r="1217" spans="1:10" s="3" customFormat="1" x14ac:dyDescent="0.25">
      <c r="A1217" s="118"/>
      <c r="B1217" s="9"/>
      <c r="C1217" s="10"/>
      <c r="D1217" s="8"/>
      <c r="E1217" s="11"/>
      <c r="F1217" s="11"/>
      <c r="G1217" s="8"/>
      <c r="H1217" s="365"/>
      <c r="I1217" s="345"/>
      <c r="J1217" s="388"/>
    </row>
    <row r="1218" spans="1:10" s="3" customFormat="1" x14ac:dyDescent="0.25">
      <c r="A1218" s="118"/>
      <c r="B1218" s="9"/>
      <c r="C1218" s="10"/>
      <c r="D1218" s="8"/>
      <c r="E1218" s="11"/>
      <c r="F1218" s="11"/>
      <c r="G1218" s="8"/>
      <c r="H1218" s="365"/>
      <c r="I1218" s="345"/>
      <c r="J1218" s="388"/>
    </row>
    <row r="1219" spans="1:10" s="3" customFormat="1" x14ac:dyDescent="0.25">
      <c r="A1219" s="118"/>
      <c r="B1219" s="9"/>
      <c r="C1219" s="10"/>
      <c r="D1219" s="8"/>
      <c r="E1219" s="11"/>
      <c r="F1219" s="11"/>
      <c r="G1219" s="8"/>
      <c r="H1219" s="365"/>
      <c r="I1219" s="345"/>
      <c r="J1219" s="388"/>
    </row>
    <row r="1220" spans="1:10" s="3" customFormat="1" x14ac:dyDescent="0.25">
      <c r="A1220" s="118"/>
      <c r="B1220" s="9"/>
      <c r="C1220" s="10"/>
      <c r="D1220" s="8"/>
      <c r="E1220" s="11"/>
      <c r="F1220" s="11"/>
      <c r="G1220" s="8"/>
      <c r="H1220" s="365"/>
      <c r="I1220" s="345"/>
      <c r="J1220" s="388"/>
    </row>
    <row r="1221" spans="1:10" s="3" customFormat="1" x14ac:dyDescent="0.25">
      <c r="A1221" s="118"/>
      <c r="B1221" s="9"/>
      <c r="C1221" s="10"/>
      <c r="D1221" s="8"/>
      <c r="E1221" s="11"/>
      <c r="F1221" s="11"/>
      <c r="G1221" s="8"/>
      <c r="H1221" s="365"/>
      <c r="I1221" s="345"/>
      <c r="J1221" s="388"/>
    </row>
    <row r="1222" spans="1:10" s="3" customFormat="1" x14ac:dyDescent="0.25">
      <c r="A1222" s="118"/>
      <c r="B1222" s="9"/>
      <c r="C1222" s="10"/>
      <c r="D1222" s="8"/>
      <c r="E1222" s="11"/>
      <c r="F1222" s="11"/>
      <c r="G1222" s="8"/>
      <c r="H1222" s="365"/>
      <c r="I1222" s="345"/>
      <c r="J1222" s="388"/>
    </row>
    <row r="1223" spans="1:10" s="3" customFormat="1" x14ac:dyDescent="0.25">
      <c r="A1223" s="118"/>
      <c r="B1223" s="9"/>
      <c r="C1223" s="10"/>
      <c r="D1223" s="8"/>
      <c r="E1223" s="11"/>
      <c r="F1223" s="11"/>
      <c r="G1223" s="8"/>
      <c r="H1223" s="365"/>
      <c r="I1223" s="345"/>
      <c r="J1223" s="388"/>
    </row>
    <row r="1224" spans="1:10" s="3" customFormat="1" x14ac:dyDescent="0.25">
      <c r="A1224" s="118"/>
      <c r="B1224" s="9"/>
      <c r="C1224" s="10"/>
      <c r="D1224" s="8"/>
      <c r="E1224" s="11"/>
      <c r="F1224" s="11"/>
      <c r="G1224" s="8"/>
      <c r="H1224" s="365"/>
      <c r="I1224" s="345"/>
      <c r="J1224" s="388"/>
    </row>
    <row r="1225" spans="1:10" s="3" customFormat="1" x14ac:dyDescent="0.25">
      <c r="A1225" s="118"/>
      <c r="B1225" s="9"/>
      <c r="C1225" s="10"/>
      <c r="D1225" s="8"/>
      <c r="E1225" s="11"/>
      <c r="F1225" s="11"/>
      <c r="G1225" s="8"/>
      <c r="H1225" s="365"/>
      <c r="I1225" s="345"/>
      <c r="J1225" s="388"/>
    </row>
    <row r="1226" spans="1:10" s="3" customFormat="1" x14ac:dyDescent="0.25">
      <c r="A1226" s="118"/>
      <c r="B1226" s="9"/>
      <c r="C1226" s="10"/>
      <c r="D1226" s="8"/>
      <c r="E1226" s="11"/>
      <c r="F1226" s="11"/>
      <c r="G1226" s="8"/>
      <c r="H1226" s="365"/>
      <c r="I1226" s="345"/>
      <c r="J1226" s="388"/>
    </row>
    <row r="1227" spans="1:10" s="3" customFormat="1" x14ac:dyDescent="0.25">
      <c r="A1227" s="118"/>
      <c r="B1227" s="9"/>
      <c r="C1227" s="10"/>
      <c r="D1227" s="8"/>
      <c r="E1227" s="11"/>
      <c r="F1227" s="11"/>
      <c r="G1227" s="8"/>
      <c r="H1227" s="365"/>
      <c r="I1227" s="345"/>
      <c r="J1227" s="388"/>
    </row>
    <row r="1228" spans="1:10" s="3" customFormat="1" x14ac:dyDescent="0.25">
      <c r="A1228" s="118"/>
      <c r="B1228" s="9"/>
      <c r="C1228" s="10"/>
      <c r="D1228" s="8"/>
      <c r="E1228" s="11"/>
      <c r="F1228" s="11"/>
      <c r="G1228" s="8"/>
      <c r="H1228" s="365"/>
      <c r="I1228" s="345"/>
      <c r="J1228" s="388"/>
    </row>
    <row r="1229" spans="1:10" s="3" customFormat="1" x14ac:dyDescent="0.25">
      <c r="A1229" s="118"/>
      <c r="B1229" s="9"/>
      <c r="C1229" s="10"/>
      <c r="D1229" s="8"/>
      <c r="E1229" s="11"/>
      <c r="F1229" s="11"/>
      <c r="G1229" s="8"/>
      <c r="H1229" s="365"/>
      <c r="I1229" s="345"/>
      <c r="J1229" s="388"/>
    </row>
    <row r="1230" spans="1:10" s="3" customFormat="1" x14ac:dyDescent="0.25">
      <c r="A1230" s="118"/>
      <c r="B1230" s="9"/>
      <c r="C1230" s="10"/>
      <c r="D1230" s="8"/>
      <c r="E1230" s="11"/>
      <c r="F1230" s="11"/>
      <c r="G1230" s="8"/>
      <c r="H1230" s="365"/>
      <c r="I1230" s="345"/>
      <c r="J1230" s="388"/>
    </row>
    <row r="1231" spans="1:10" s="3" customFormat="1" x14ac:dyDescent="0.25">
      <c r="A1231" s="118"/>
      <c r="B1231" s="9"/>
      <c r="C1231" s="10"/>
      <c r="D1231" s="8"/>
      <c r="E1231" s="11"/>
      <c r="F1231" s="11"/>
      <c r="G1231" s="8"/>
      <c r="H1231" s="365"/>
      <c r="I1231" s="345"/>
      <c r="J1231" s="388"/>
    </row>
    <row r="1232" spans="1:10" s="3" customFormat="1" x14ac:dyDescent="0.25">
      <c r="A1232" s="118"/>
      <c r="B1232" s="9"/>
      <c r="C1232" s="10"/>
      <c r="D1232" s="8"/>
      <c r="E1232" s="11"/>
      <c r="F1232" s="11"/>
      <c r="G1232" s="8"/>
      <c r="H1232" s="365"/>
      <c r="I1232" s="345"/>
      <c r="J1232" s="388"/>
    </row>
    <row r="1233" spans="1:10" s="3" customFormat="1" x14ac:dyDescent="0.25">
      <c r="A1233" s="118"/>
      <c r="B1233" s="9"/>
      <c r="C1233" s="10"/>
      <c r="D1233" s="8"/>
      <c r="E1233" s="11"/>
      <c r="F1233" s="11"/>
      <c r="G1233" s="8"/>
      <c r="H1233" s="365"/>
      <c r="I1233" s="345"/>
      <c r="J1233" s="388"/>
    </row>
    <row r="1234" spans="1:10" s="3" customFormat="1" x14ac:dyDescent="0.25">
      <c r="A1234" s="118"/>
      <c r="B1234" s="9"/>
      <c r="C1234" s="10"/>
      <c r="D1234" s="8"/>
      <c r="E1234" s="11"/>
      <c r="F1234" s="11"/>
      <c r="G1234" s="8"/>
      <c r="H1234" s="365"/>
      <c r="I1234" s="345"/>
      <c r="J1234" s="388"/>
    </row>
    <row r="1235" spans="1:10" s="3" customFormat="1" x14ac:dyDescent="0.25">
      <c r="A1235" s="118"/>
      <c r="B1235" s="9"/>
      <c r="C1235" s="10"/>
      <c r="D1235" s="8"/>
      <c r="E1235" s="11"/>
      <c r="F1235" s="11"/>
      <c r="G1235" s="8"/>
      <c r="H1235" s="365"/>
      <c r="I1235" s="345"/>
      <c r="J1235" s="388"/>
    </row>
    <row r="1236" spans="1:10" s="3" customFormat="1" x14ac:dyDescent="0.25">
      <c r="A1236" s="118"/>
      <c r="B1236" s="9"/>
      <c r="C1236" s="10"/>
      <c r="D1236" s="8"/>
      <c r="E1236" s="11"/>
      <c r="F1236" s="11"/>
      <c r="G1236" s="8"/>
      <c r="H1236" s="365"/>
      <c r="I1236" s="345"/>
      <c r="J1236" s="388"/>
    </row>
    <row r="1237" spans="1:10" s="3" customFormat="1" x14ac:dyDescent="0.25">
      <c r="A1237" s="118"/>
      <c r="B1237" s="9"/>
      <c r="C1237" s="10"/>
      <c r="D1237" s="8"/>
      <c r="E1237" s="11"/>
      <c r="F1237" s="11"/>
      <c r="G1237" s="8"/>
      <c r="H1237" s="365"/>
      <c r="I1237" s="345"/>
      <c r="J1237" s="388"/>
    </row>
    <row r="1238" spans="1:10" s="3" customFormat="1" x14ac:dyDescent="0.25">
      <c r="A1238" s="118"/>
      <c r="B1238" s="9"/>
      <c r="C1238" s="10"/>
      <c r="D1238" s="8"/>
      <c r="E1238" s="11"/>
      <c r="F1238" s="11"/>
      <c r="G1238" s="8"/>
      <c r="H1238" s="365"/>
      <c r="I1238" s="345"/>
      <c r="J1238" s="388"/>
    </row>
    <row r="1239" spans="1:10" s="3" customFormat="1" x14ac:dyDescent="0.25">
      <c r="A1239" s="118"/>
      <c r="B1239" s="9"/>
      <c r="C1239" s="10"/>
      <c r="D1239" s="8"/>
      <c r="E1239" s="11"/>
      <c r="F1239" s="11"/>
      <c r="G1239" s="8"/>
      <c r="H1239" s="365"/>
      <c r="I1239" s="345"/>
      <c r="J1239" s="388"/>
    </row>
    <row r="1240" spans="1:10" s="3" customFormat="1" x14ac:dyDescent="0.25">
      <c r="A1240" s="118"/>
      <c r="B1240" s="9"/>
      <c r="C1240" s="10"/>
      <c r="D1240" s="8"/>
      <c r="E1240" s="11"/>
      <c r="F1240" s="11"/>
      <c r="G1240" s="8"/>
      <c r="H1240" s="365"/>
      <c r="I1240" s="345"/>
      <c r="J1240" s="388"/>
    </row>
    <row r="1241" spans="1:10" s="3" customFormat="1" x14ac:dyDescent="0.25">
      <c r="A1241" s="118"/>
      <c r="B1241" s="9"/>
      <c r="C1241" s="10"/>
      <c r="D1241" s="8"/>
      <c r="E1241" s="11"/>
      <c r="F1241" s="11"/>
      <c r="G1241" s="8"/>
      <c r="H1241" s="365"/>
      <c r="I1241" s="345"/>
      <c r="J1241" s="388"/>
    </row>
    <row r="1242" spans="1:10" s="3" customFormat="1" x14ac:dyDescent="0.25">
      <c r="A1242" s="118"/>
      <c r="B1242" s="9"/>
      <c r="C1242" s="10"/>
      <c r="D1242" s="8"/>
      <c r="E1242" s="11"/>
      <c r="F1242" s="11"/>
      <c r="G1242" s="8"/>
      <c r="H1242" s="365"/>
      <c r="I1242" s="345"/>
      <c r="J1242" s="388"/>
    </row>
    <row r="1243" spans="1:10" s="3" customFormat="1" x14ac:dyDescent="0.25">
      <c r="A1243" s="118"/>
      <c r="B1243" s="9"/>
      <c r="C1243" s="10"/>
      <c r="D1243" s="8"/>
      <c r="E1243" s="11"/>
      <c r="F1243" s="11"/>
      <c r="G1243" s="8"/>
      <c r="H1243" s="365"/>
      <c r="I1243" s="345"/>
      <c r="J1243" s="388"/>
    </row>
    <row r="1244" spans="1:10" s="3" customFormat="1" x14ac:dyDescent="0.25">
      <c r="A1244" s="118"/>
      <c r="B1244" s="9"/>
      <c r="C1244" s="10"/>
      <c r="D1244" s="8"/>
      <c r="E1244" s="11"/>
      <c r="F1244" s="11"/>
      <c r="G1244" s="8"/>
      <c r="H1244" s="365"/>
      <c r="I1244" s="345"/>
      <c r="J1244" s="388"/>
    </row>
    <row r="1245" spans="1:10" s="3" customFormat="1" x14ac:dyDescent="0.25">
      <c r="A1245" s="118"/>
      <c r="B1245" s="9"/>
      <c r="C1245" s="10"/>
      <c r="D1245" s="8"/>
      <c r="E1245" s="11"/>
      <c r="F1245" s="11"/>
      <c r="G1245" s="8"/>
      <c r="H1245" s="365"/>
      <c r="I1245" s="345"/>
      <c r="J1245" s="388"/>
    </row>
    <row r="1246" spans="1:10" s="3" customFormat="1" x14ac:dyDescent="0.25">
      <c r="A1246" s="118"/>
      <c r="B1246" s="9"/>
      <c r="C1246" s="10"/>
      <c r="D1246" s="8"/>
      <c r="E1246" s="11"/>
      <c r="F1246" s="11"/>
      <c r="G1246" s="8"/>
      <c r="H1246" s="365"/>
      <c r="I1246" s="345"/>
      <c r="J1246" s="388"/>
    </row>
    <row r="1247" spans="1:10" s="3" customFormat="1" x14ac:dyDescent="0.25">
      <c r="A1247" s="118"/>
      <c r="B1247" s="9"/>
      <c r="C1247" s="10"/>
      <c r="D1247" s="8"/>
      <c r="E1247" s="11"/>
      <c r="F1247" s="11"/>
      <c r="G1247" s="8"/>
      <c r="H1247" s="365"/>
      <c r="I1247" s="345"/>
      <c r="J1247" s="388"/>
    </row>
    <row r="1248" spans="1:10" s="3" customFormat="1" x14ac:dyDescent="0.25">
      <c r="A1248" s="118"/>
      <c r="B1248" s="9"/>
      <c r="C1248" s="10"/>
      <c r="D1248" s="8"/>
      <c r="E1248" s="11"/>
      <c r="F1248" s="11"/>
      <c r="G1248" s="8"/>
      <c r="H1248" s="365"/>
      <c r="I1248" s="345"/>
      <c r="J1248" s="388"/>
    </row>
    <row r="1249" spans="1:10" s="3" customFormat="1" x14ac:dyDescent="0.25">
      <c r="A1249" s="118"/>
      <c r="B1249" s="9"/>
      <c r="C1249" s="10"/>
      <c r="D1249" s="8"/>
      <c r="E1249" s="11"/>
      <c r="F1249" s="11"/>
      <c r="G1249" s="8"/>
      <c r="H1249" s="365"/>
      <c r="I1249" s="345"/>
      <c r="J1249" s="388"/>
    </row>
    <row r="1250" spans="1:10" s="3" customFormat="1" x14ac:dyDescent="0.25">
      <c r="A1250" s="118"/>
      <c r="B1250" s="9"/>
      <c r="C1250" s="10"/>
      <c r="D1250" s="8"/>
      <c r="E1250" s="11"/>
      <c r="F1250" s="11"/>
      <c r="G1250" s="8"/>
      <c r="H1250" s="365"/>
      <c r="I1250" s="345"/>
      <c r="J1250" s="388"/>
    </row>
    <row r="1251" spans="1:10" s="3" customFormat="1" x14ac:dyDescent="0.25">
      <c r="A1251" s="118"/>
      <c r="B1251" s="9"/>
      <c r="C1251" s="10"/>
      <c r="D1251" s="8"/>
      <c r="E1251" s="11"/>
      <c r="F1251" s="11"/>
      <c r="G1251" s="8"/>
      <c r="H1251" s="365"/>
      <c r="I1251" s="345"/>
      <c r="J1251" s="388"/>
    </row>
    <row r="1252" spans="1:10" s="3" customFormat="1" x14ac:dyDescent="0.25">
      <c r="A1252" s="118"/>
      <c r="B1252" s="9"/>
      <c r="C1252" s="10"/>
      <c r="D1252" s="8"/>
      <c r="E1252" s="11"/>
      <c r="F1252" s="11"/>
      <c r="G1252" s="8"/>
      <c r="H1252" s="365"/>
      <c r="I1252" s="345"/>
      <c r="J1252" s="388"/>
    </row>
    <row r="1253" spans="1:10" x14ac:dyDescent="0.25">
      <c r="H1253" s="365"/>
      <c r="I1253" s="345"/>
      <c r="J1253" s="388"/>
    </row>
    <row r="1254" spans="1:10" x14ac:dyDescent="0.25">
      <c r="H1254" s="365"/>
    </row>
    <row r="1255" spans="1:10" x14ac:dyDescent="0.25">
      <c r="H1255" s="365"/>
    </row>
    <row r="1256" spans="1:10" x14ac:dyDescent="0.25">
      <c r="H1256" s="365"/>
    </row>
    <row r="1257" spans="1:10" ht="15.75" x14ac:dyDescent="0.25">
      <c r="A1257" s="119"/>
      <c r="C1257" s="1"/>
      <c r="D1257" s="1"/>
      <c r="E1257" s="12"/>
      <c r="F1257" s="12"/>
      <c r="G1257" s="1"/>
    </row>
    <row r="1258" spans="1:10" ht="15.75" x14ac:dyDescent="0.25">
      <c r="A1258" s="119"/>
      <c r="C1258" s="1"/>
      <c r="D1258" s="1"/>
      <c r="E1258" s="12"/>
      <c r="F1258" s="12"/>
      <c r="G1258" s="1"/>
    </row>
    <row r="1259" spans="1:10" ht="15.75" x14ac:dyDescent="0.25">
      <c r="A1259" s="119"/>
      <c r="C1259" s="1"/>
      <c r="D1259" s="1"/>
      <c r="E1259" s="12"/>
      <c r="F1259" s="12"/>
      <c r="G1259" s="1"/>
    </row>
    <row r="1260" spans="1:10" x14ac:dyDescent="0.25">
      <c r="G1260" s="110"/>
    </row>
    <row r="1261" spans="1:10" x14ac:dyDescent="0.25">
      <c r="G1261" s="110"/>
    </row>
    <row r="1262" spans="1:10" x14ac:dyDescent="0.25">
      <c r="G1262" s="111"/>
    </row>
  </sheetData>
  <mergeCells count="118">
    <mergeCell ref="C79:E79"/>
    <mergeCell ref="H77:J78"/>
    <mergeCell ref="H75:J75"/>
    <mergeCell ref="G77:G78"/>
    <mergeCell ref="F77:F78"/>
    <mergeCell ref="E77:E78"/>
    <mergeCell ref="D77:D78"/>
    <mergeCell ref="H722:J723"/>
    <mergeCell ref="H919:J922"/>
    <mergeCell ref="H825:J826"/>
    <mergeCell ref="H599:J602"/>
    <mergeCell ref="H588:J589"/>
    <mergeCell ref="H595:J597"/>
    <mergeCell ref="H613:J615"/>
    <mergeCell ref="H668:J669"/>
    <mergeCell ref="H713:J714"/>
    <mergeCell ref="H89:J90"/>
    <mergeCell ref="H92:J93"/>
    <mergeCell ref="H94:J96"/>
    <mergeCell ref="H570:J572"/>
    <mergeCell ref="H582:J584"/>
    <mergeCell ref="H585:J586"/>
    <mergeCell ref="H50:J54"/>
    <mergeCell ref="H60:J62"/>
    <mergeCell ref="H63:J64"/>
    <mergeCell ref="H68:J71"/>
    <mergeCell ref="H72:J73"/>
    <mergeCell ref="H85:J86"/>
    <mergeCell ref="H66:J67"/>
    <mergeCell ref="H11:J11"/>
    <mergeCell ref="H45:J45"/>
    <mergeCell ref="H566:J568"/>
    <mergeCell ref="H18:J19"/>
    <mergeCell ref="H21:J22"/>
    <mergeCell ref="H33:J34"/>
    <mergeCell ref="H36:J37"/>
    <mergeCell ref="H39:J40"/>
    <mergeCell ref="H47:J49"/>
    <mergeCell ref="H796:J797"/>
    <mergeCell ref="C10:E10"/>
    <mergeCell ref="H41:J43"/>
    <mergeCell ref="H7:J9"/>
    <mergeCell ref="H10:J10"/>
    <mergeCell ref="K56:P58"/>
    <mergeCell ref="K60:P62"/>
    <mergeCell ref="H603:J604"/>
    <mergeCell ref="H12:J13"/>
    <mergeCell ref="H30:J32"/>
    <mergeCell ref="H573:J574"/>
    <mergeCell ref="H80:J80"/>
    <mergeCell ref="H82:J83"/>
    <mergeCell ref="H639:J640"/>
    <mergeCell ref="H14:J16"/>
    <mergeCell ref="H26:J28"/>
    <mergeCell ref="H610:J611"/>
    <mergeCell ref="H593:J594"/>
    <mergeCell ref="H559:J559"/>
    <mergeCell ref="H24:J24"/>
    <mergeCell ref="K24:L24"/>
    <mergeCell ref="H579:J580"/>
    <mergeCell ref="K594:L597"/>
    <mergeCell ref="H561:J562"/>
    <mergeCell ref="A1191:D1191"/>
    <mergeCell ref="E1191:G1191"/>
    <mergeCell ref="C724:E724"/>
    <mergeCell ref="C878:E878"/>
    <mergeCell ref="C159:E159"/>
    <mergeCell ref="K567:M567"/>
    <mergeCell ref="K1190:Q1190"/>
    <mergeCell ref="C590:E590"/>
    <mergeCell ref="K10:M11"/>
    <mergeCell ref="B1:J1"/>
    <mergeCell ref="C55:E55"/>
    <mergeCell ref="C75:E75"/>
    <mergeCell ref="H4:J4"/>
    <mergeCell ref="B4:B5"/>
    <mergeCell ref="D4:F4"/>
    <mergeCell ref="A2:B2"/>
    <mergeCell ref="H5:J5"/>
    <mergeCell ref="C2:D2"/>
    <mergeCell ref="A4:A5"/>
    <mergeCell ref="A3:B3"/>
    <mergeCell ref="C4:C5"/>
    <mergeCell ref="F3:J3"/>
    <mergeCell ref="G2:J2"/>
    <mergeCell ref="C45:E45"/>
    <mergeCell ref="A1190:H1190"/>
    <mergeCell ref="C87:E87"/>
    <mergeCell ref="C564:E564"/>
    <mergeCell ref="C97:E97"/>
    <mergeCell ref="C523:E523"/>
    <mergeCell ref="C576:E576"/>
    <mergeCell ref="D1188:E1188"/>
    <mergeCell ref="C630:E630"/>
    <mergeCell ref="C1065:C1066"/>
    <mergeCell ref="C810:E810"/>
    <mergeCell ref="C1185:E1185"/>
    <mergeCell ref="C996:E996"/>
    <mergeCell ref="C676:E676"/>
    <mergeCell ref="D1187:E1187"/>
    <mergeCell ref="K859:O862"/>
    <mergeCell ref="C608:E608"/>
    <mergeCell ref="C1186:E1186"/>
    <mergeCell ref="C616:E616"/>
    <mergeCell ref="C910:E910"/>
    <mergeCell ref="C1171:E1171"/>
    <mergeCell ref="H644:J646"/>
    <mergeCell ref="H651:J652"/>
    <mergeCell ref="H706:J707"/>
    <mergeCell ref="H642:J643"/>
    <mergeCell ref="C1189:E1189"/>
    <mergeCell ref="A1192:D1192"/>
    <mergeCell ref="K1140:R1140"/>
    <mergeCell ref="K882:M892"/>
    <mergeCell ref="K857:M857"/>
    <mergeCell ref="K972:M973"/>
    <mergeCell ref="C923:E923"/>
    <mergeCell ref="K675:O675"/>
  </mergeCells>
  <printOptions horizontalCentered="1"/>
  <pageMargins left="0.25" right="0.25" top="0.75" bottom="0.75" header="0.3" footer="0.3"/>
  <pageSetup paperSize="9" scale="58" fitToHeight="0" orientation="landscape" r:id="rId1"/>
  <headerFooter>
    <oddFooter>&amp;RPágina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PLANILHA</vt:lpstr>
      <vt:lpstr>PLANILHA!Area_de_impressao</vt:lpstr>
      <vt:lpstr>PLANILHA!Titulos_de_impressao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SEE</dc:creator>
  <cp:lastModifiedBy>Natane Souza</cp:lastModifiedBy>
  <cp:lastPrinted>2026-03-12T19:53:26Z</cp:lastPrinted>
  <dcterms:created xsi:type="dcterms:W3CDTF">2012-05-28T19:15:19Z</dcterms:created>
  <dcterms:modified xsi:type="dcterms:W3CDTF">2026-03-12T20:39:45Z</dcterms:modified>
</cp:coreProperties>
</file>